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阿克苏通力\税金\8月\"/>
    </mc:Choice>
  </mc:AlternateContent>
  <bookViews>
    <workbookView windowWidth="22188" windowHeight="9900" activeTab="1"/>
  </bookViews>
  <sheets>
    <sheet name="Sheet0" sheetId="1" r:id="rId1"/>
    <sheet name="Sheet0 (2)" sheetId="2" r:id="rId2"/>
  </sheets>
  <definedNames>
    <definedName name="_xlnm._FilterDatabase" localSheetId="1" hidden="1">'Sheet0 (2)'!$A$3:$W$24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<sst xmlns="http://schemas.openxmlformats.org/spreadsheetml/2006/main" count="319" uniqueCount="163">
  <si>
    <t>租赁台账报表</t>
  </si>
  <si>
    <t>总合计</t>
  </si>
  <si>
    <t/>
  </si>
  <si>
    <t xml:space="preserve">合同编号
</t>
  </si>
  <si>
    <t>合同类型</t>
  </si>
  <si>
    <t xml:space="preserve">合同状态
</t>
  </si>
  <si>
    <t xml:space="preserve">续租状态
</t>
  </si>
  <si>
    <t xml:space="preserve">租户名称
</t>
  </si>
  <si>
    <t xml:space="preserve">签署日期
</t>
  </si>
  <si>
    <t xml:space="preserve">合同期间
</t>
  </si>
  <si>
    <t>退租类型</t>
  </si>
  <si>
    <t>退租日期</t>
  </si>
  <si>
    <t xml:space="preserve">费用总额
</t>
  </si>
  <si>
    <t xml:space="preserve">已收费用总额
</t>
  </si>
  <si>
    <t xml:space="preserve">未收费用总额
</t>
  </si>
  <si>
    <t xml:space="preserve">保证金金额
</t>
  </si>
  <si>
    <t xml:space="preserve">首付款金额
</t>
  </si>
  <si>
    <t xml:space="preserve">优惠金额
</t>
  </si>
  <si>
    <t>租赁房源</t>
  </si>
  <si>
    <t xml:space="preserve">计租面积
</t>
  </si>
  <si>
    <t xml:space="preserve">租赁面积
</t>
  </si>
  <si>
    <t>TLFC(A)-20260429-001</t>
  </si>
  <si>
    <t>租赁合同</t>
  </si>
  <si>
    <t>正在履行合同</t>
  </si>
  <si>
    <t>未续租</t>
  </si>
  <si>
    <t>阿里木江·阿布拉</t>
  </si>
  <si>
    <t>2026-04-29</t>
  </si>
  <si>
    <t>2026-05-01至2027-04-30</t>
  </si>
  <si>
    <t>通力建设集团/多浪小镇/A区/第1层/A2-115</t>
  </si>
  <si>
    <t>TLFC(A)-20250820-001</t>
  </si>
  <si>
    <t>赛麦提·托呼提尼亚孜</t>
  </si>
  <si>
    <t>2025-08-20</t>
  </si>
  <si>
    <t>2025-09-01至2026-08-31</t>
  </si>
  <si>
    <t>通力建设集团/多浪小镇/A区/第1层/A4-105</t>
  </si>
  <si>
    <t>TLFC(A)-20260729-003</t>
  </si>
  <si>
    <t>阿克苏租赁合同</t>
  </si>
  <si>
    <t>汪浩</t>
  </si>
  <si>
    <t>2026-07-29</t>
  </si>
  <si>
    <t>2026-08-10至2027-08-09</t>
  </si>
  <si>
    <t>通力建设集团/多浪小镇/A区/第1层/A4-106</t>
  </si>
  <si>
    <t>TLFC(A)-20260729-002</t>
  </si>
  <si>
    <t>阿扎提古丽·守库尔</t>
  </si>
  <si>
    <t>2026-07-29至2027-07-28</t>
  </si>
  <si>
    <t>通力建设集团/多浪小镇/A区/第1层/A4-112</t>
  </si>
  <si>
    <t>TLFC(A)-20260729-001</t>
  </si>
  <si>
    <t>李杭霖</t>
  </si>
  <si>
    <t>通力建设集团/多浪小镇/A区/第1层/A4-115</t>
  </si>
  <si>
    <t>TLFC(A)-20260709-001</t>
  </si>
  <si>
    <t>薛博峰</t>
  </si>
  <si>
    <t>2026-07-10</t>
  </si>
  <si>
    <t>2026-07-13至2027-07-12</t>
  </si>
  <si>
    <t>通力建设集团/多浪小镇/A区/第1层/A4-118</t>
  </si>
  <si>
    <t>TLFC(A)-20260714-001</t>
  </si>
  <si>
    <t>熊强</t>
  </si>
  <si>
    <t>2026-07-14</t>
  </si>
  <si>
    <t>2026-07-15至2027-07-14</t>
  </si>
  <si>
    <t>通力建设集团/多浪小镇/A区/第1层/A4-122</t>
  </si>
  <si>
    <t>TLFC(A)-20260714-002</t>
  </si>
  <si>
    <t>李银朋</t>
  </si>
  <si>
    <t>通力建设集团/多浪小镇/A区/第1层/A4-123</t>
  </si>
  <si>
    <t>TLFC(A)-20250919-001</t>
  </si>
  <si>
    <t>玉苏甫江·麦合木提</t>
  </si>
  <si>
    <t>2025-09-19</t>
  </si>
  <si>
    <t>2025-09-20至2026-09-30</t>
  </si>
  <si>
    <t>通力建设集团/多浪小镇/A区/第1层/A4-124</t>
  </si>
  <si>
    <t>TLFC(A)-20260330-001</t>
  </si>
  <si>
    <t>马龙星</t>
  </si>
  <si>
    <t>2026-04-01</t>
  </si>
  <si>
    <t>2026-04-01至2027-09-30</t>
  </si>
  <si>
    <t>通力建设集团/多浪小镇/A区/第1层/A5-105</t>
  </si>
  <si>
    <t>TLFC(A)-20260610-001</t>
  </si>
  <si>
    <t>齐曼古丽·如则</t>
  </si>
  <si>
    <t>2026-06-10</t>
  </si>
  <si>
    <t>2026-06-15至2027-06-14</t>
  </si>
  <si>
    <t>通力建设集团/多浪小镇/A区/第1层/A5-107</t>
  </si>
  <si>
    <t>TLFC(A)-20250623-001-01</t>
  </si>
  <si>
    <t>程桂琼</t>
  </si>
  <si>
    <t>2026-06-30</t>
  </si>
  <si>
    <t>2026-07-01至2027-06-30</t>
  </si>
  <si>
    <t>通力建设集团/多浪小镇/A区/第1层/A5-110</t>
  </si>
  <si>
    <t>TLFC-guoyuan-001</t>
  </si>
  <si>
    <t>萨木萨克·坎吉</t>
  </si>
  <si>
    <t>2025-10-16</t>
  </si>
  <si>
    <t>2025-03-10至2026-12-31</t>
  </si>
  <si>
    <t>通力建设集团/多浪小镇/果园/第1层/102-果园租赁</t>
  </si>
  <si>
    <t>TLFC(A)-20240724-001-01</t>
  </si>
  <si>
    <t>梁胜利</t>
  </si>
  <si>
    <t>2025-08-18</t>
  </si>
  <si>
    <t>2025-08-25至2026-08-24</t>
  </si>
  <si>
    <t>通力建设集团/康泰公寓/五号楼/第1层/105-1</t>
  </si>
  <si>
    <t>TLFC(A)-20241014-001-01</t>
  </si>
  <si>
    <t>王军</t>
  </si>
  <si>
    <t>2025-10-15</t>
  </si>
  <si>
    <t>2025-10-01至2026-09-30</t>
  </si>
  <si>
    <t>通力建设集团/康泰公寓/五号楼/第1层/110-2</t>
  </si>
  <si>
    <t>合同编号</t>
  </si>
  <si>
    <t>房产税税源编号</t>
  </si>
  <si>
    <t>合同状态</t>
  </si>
  <si>
    <t>项目</t>
  </si>
  <si>
    <t>房源</t>
  </si>
  <si>
    <t>计租面积</t>
  </si>
  <si>
    <t>租赁面积</t>
  </si>
  <si>
    <t>房产原值</t>
  </si>
  <si>
    <t>租户名称</t>
  </si>
  <si>
    <t>签署日期</t>
  </si>
  <si>
    <t>合同期间</t>
  </si>
  <si>
    <t>总租期</t>
  </si>
  <si>
    <t>费用总额</t>
  </si>
  <si>
    <t>已收费用总额</t>
  </si>
  <si>
    <t>未收费用总额</t>
  </si>
  <si>
    <t>2026年7月从租房产税缴纳明细</t>
  </si>
  <si>
    <t>2026年8月从租房产税缴纳明细</t>
  </si>
  <si>
    <t>备注</t>
  </si>
  <si>
    <t>单价</t>
  </si>
  <si>
    <t>总价</t>
  </si>
  <si>
    <t>合同期起</t>
  </si>
  <si>
    <t>合同期止</t>
  </si>
  <si>
    <t>计税依据</t>
  </si>
  <si>
    <t>应交税额</t>
  </si>
  <si>
    <t>F65290120250001069</t>
  </si>
  <si>
    <t>多浪小镇</t>
  </si>
  <si>
    <t>A2-115</t>
  </si>
  <si>
    <t>F65290120250018093</t>
  </si>
  <si>
    <t>A4-105</t>
  </si>
  <si>
    <t>2025年已全额结转</t>
  </si>
  <si>
    <t>A4-106</t>
  </si>
  <si>
    <t>F65290120250015991</t>
  </si>
  <si>
    <t>A4-112</t>
  </si>
  <si>
    <t>A4-115</t>
  </si>
  <si>
    <t>F65290120260018307</t>
  </si>
  <si>
    <t>A4-118</t>
  </si>
  <si>
    <t>TLFC(A)-20260831-001</t>
  </si>
  <si>
    <t>A4-119</t>
  </si>
  <si>
    <t>谢改</t>
  </si>
  <si>
    <t>2026-08-31</t>
  </si>
  <si>
    <t>F65290120260018230</t>
  </si>
  <si>
    <t>A4-122</t>
  </si>
  <si>
    <t>F65290120260018308</t>
  </si>
  <si>
    <t>A4-123</t>
  </si>
  <si>
    <t>A4-124</t>
  </si>
  <si>
    <t>F65290120240017690</t>
  </si>
  <si>
    <t>A5-105</t>
  </si>
  <si>
    <t>F65290120260018231</t>
  </si>
  <si>
    <t>A5-107</t>
  </si>
  <si>
    <t>F65290120250013974</t>
  </si>
  <si>
    <t>A5-110</t>
  </si>
  <si>
    <t>TLFC(A)-20260826-001</t>
  </si>
  <si>
    <t>A5-114-1</t>
  </si>
  <si>
    <t>梁多</t>
  </si>
  <si>
    <t>2026-08-26</t>
  </si>
  <si>
    <t>TLFC(A)-20260826-002</t>
  </si>
  <si>
    <t>A5-114-2</t>
  </si>
  <si>
    <t>郭玉振</t>
  </si>
  <si>
    <t>2026-08-27</t>
  </si>
  <si>
    <t>TLFC(A)-20260819-001</t>
  </si>
  <si>
    <t>A5-115</t>
  </si>
  <si>
    <t>王楠</t>
  </si>
  <si>
    <t>2026-08-19</t>
  </si>
  <si>
    <t>小计</t>
  </si>
  <si>
    <t>康泰公寓</t>
  </si>
  <si>
    <t>5-105-1</t>
  </si>
  <si>
    <t>5-110-2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</si>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</sst>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rgb="FF000000"/>
      <name val="微软雅黑"/>
      <charset val="13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6" borderId="17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7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 shrinkToFit="1"/>
    </xf>
    <xf numFmtId="176" fontId="0" fillId="0" borderId="0" xfId="0" applyNumberFormat="1" applyFont="1" applyAlignment="1">
      <alignment horizontal="center" vertical="center" shrinkToFit="1"/>
    </xf>
    <xf numFmtId="177" fontId="0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176" fontId="1" fillId="0" borderId="6" xfId="0" applyNumberFormat="1" applyFont="1" applyBorder="1" applyAlignment="1">
      <alignment horizontal="center" vertical="center" shrinkToFit="1"/>
    </xf>
    <xf numFmtId="176" fontId="1" fillId="0" borderId="7" xfId="0" applyNumberFormat="1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176" fontId="3" fillId="0" borderId="9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3" fillId="0" borderId="10" xfId="0" applyNumberFormat="1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177" fontId="3" fillId="0" borderId="9" xfId="0" applyNumberFormat="1" applyFont="1" applyFill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0" fontId="4" fillId="2" borderId="7" xfId="0" applyFont="1" applyFill="1" applyBorder="1" applyAlignment="1">
      <alignment vertical="center" shrinkToFit="1"/>
    </xf>
    <xf numFmtId="0" fontId="4" fillId="0" borderId="7" xfId="0" applyFont="1" applyBorder="1" applyAlignment="1">
      <alignment horizontal="center" vertical="center" shrinkToFit="1"/>
    </xf>
    <xf numFmtId="176" fontId="4" fillId="0" borderId="7" xfId="0" applyNumberFormat="1" applyFont="1" applyBorder="1" applyAlignment="1">
      <alignment horizontal="center" vertical="center" shrinkToFit="1"/>
    </xf>
    <xf numFmtId="14" fontId="4" fillId="0" borderId="7" xfId="0" applyNumberFormat="1" applyFont="1" applyBorder="1" applyAlignment="1">
      <alignment horizontal="center" vertical="center" shrinkToFit="1"/>
    </xf>
    <xf numFmtId="177" fontId="4" fillId="0" borderId="7" xfId="0" applyNumberFormat="1" applyFont="1" applyBorder="1" applyAlignment="1">
      <alignment horizontal="center" vertical="center" shrinkToFit="1"/>
    </xf>
    <xf numFmtId="176" fontId="0" fillId="0" borderId="7" xfId="0" applyNumberFormat="1" applyFont="1" applyBorder="1" applyAlignment="1">
      <alignment horizontal="center" vertical="center" shrinkToFit="1"/>
    </xf>
    <xf numFmtId="0" fontId="0" fillId="0" borderId="7" xfId="0" applyFont="1" applyBorder="1" applyAlignment="1">
      <alignment vertical="center" shrinkToFit="1"/>
    </xf>
    <xf numFmtId="0" fontId="3" fillId="3" borderId="7" xfId="0" applyFont="1" applyFill="1" applyBorder="1" applyAlignment="1">
      <alignment vertical="center" shrinkToFit="1"/>
    </xf>
    <xf numFmtId="0" fontId="3" fillId="3" borderId="7" xfId="0" applyFont="1" applyFill="1" applyBorder="1" applyAlignment="1">
      <alignment horizontal="center" vertical="center" shrinkToFit="1"/>
    </xf>
    <xf numFmtId="176" fontId="3" fillId="3" borderId="7" xfId="0" applyNumberFormat="1" applyFont="1" applyFill="1" applyBorder="1" applyAlignment="1">
      <alignment horizontal="center" vertical="center" shrinkToFit="1"/>
    </xf>
    <xf numFmtId="14" fontId="3" fillId="3" borderId="7" xfId="0" applyNumberFormat="1" applyFont="1" applyFill="1" applyBorder="1" applyAlignment="1">
      <alignment horizontal="center" vertical="center" shrinkToFit="1"/>
    </xf>
    <xf numFmtId="177" fontId="3" fillId="3" borderId="7" xfId="0" applyNumberFormat="1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vertical="center" shrinkToFit="1"/>
    </xf>
    <xf numFmtId="0" fontId="1" fillId="3" borderId="7" xfId="0" applyFont="1" applyFill="1" applyBorder="1" applyAlignment="1">
      <alignment horizontal="center" vertical="center" shrinkToFit="1"/>
    </xf>
    <xf numFmtId="176" fontId="1" fillId="3" borderId="7" xfId="0" applyNumberFormat="1" applyFont="1" applyFill="1" applyBorder="1" applyAlignment="1">
      <alignment horizontal="center" vertical="center" shrinkToFit="1"/>
    </xf>
    <xf numFmtId="177" fontId="1" fillId="3" borderId="7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workbookViewId="0">
      <selection activeCell="J16" sqref="J16"/>
    </sheetView>
  </sheetViews>
  <sheetFormatPr defaultColWidth="9" defaultRowHeight="14.4"/>
  <cols>
    <col min="1" max="1" width="15.5277777777778" customWidth="1"/>
    <col min="2" max="2" width="14.3518518518519" customWidth="1"/>
    <col min="3" max="4" width="15.5277777777778" customWidth="1"/>
    <col min="5" max="18" width="14.3518518518519" customWidth="1"/>
  </cols>
  <sheetData>
    <row r="1" ht="18" customHeight="1" spans="1:18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ht="19" customHeight="1" spans="1:18">
      <c r="A2" s="42" t="s">
        <v>1</v>
      </c>
      <c r="B2" s="42" t="s">
        <v>2</v>
      </c>
      <c r="C2" s="42" t="s">
        <v>2</v>
      </c>
      <c r="D2" s="42" t="s">
        <v>2</v>
      </c>
      <c r="E2" s="42" t="s">
        <v>2</v>
      </c>
      <c r="F2" s="42" t="s">
        <v>2</v>
      </c>
      <c r="G2" s="42" t="s">
        <v>2</v>
      </c>
      <c r="H2" s="42" t="s">
        <v>2</v>
      </c>
      <c r="I2" s="42" t="s">
        <v>2</v>
      </c>
      <c r="J2" s="42">
        <v>171306</v>
      </c>
      <c r="K2" s="42">
        <v>123306</v>
      </c>
      <c r="L2" s="42">
        <v>48000</v>
      </c>
      <c r="M2" s="42">
        <v>0</v>
      </c>
      <c r="N2" s="42">
        <v>0</v>
      </c>
      <c r="O2" s="42">
        <v>0</v>
      </c>
      <c r="P2" s="42" t="s">
        <v>2</v>
      </c>
      <c r="Q2" s="42">
        <v>525.15</v>
      </c>
      <c r="R2" s="42">
        <v>525.15</v>
      </c>
    </row>
    <row r="3" ht="18" customHeight="1" spans="1:18">
      <c r="A3" s="42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2" t="s">
        <v>12</v>
      </c>
      <c r="K3" s="42" t="s">
        <v>13</v>
      </c>
      <c r="L3" s="42" t="s">
        <v>14</v>
      </c>
      <c r="M3" s="42" t="s">
        <v>15</v>
      </c>
      <c r="N3" s="42" t="s">
        <v>16</v>
      </c>
      <c r="O3" s="42" t="s">
        <v>17</v>
      </c>
      <c r="P3" s="42" t="s">
        <v>18</v>
      </c>
      <c r="Q3" s="42" t="s">
        <v>19</v>
      </c>
      <c r="R3" s="42" t="s">
        <v>20</v>
      </c>
    </row>
    <row r="4" ht="18" customHeight="1" spans="1:18">
      <c r="A4" s="42" t="s">
        <v>21</v>
      </c>
      <c r="B4" s="42" t="s">
        <v>22</v>
      </c>
      <c r="C4" s="42" t="s">
        <v>23</v>
      </c>
      <c r="D4" s="42" t="s">
        <v>24</v>
      </c>
      <c r="E4" s="42" t="s">
        <v>25</v>
      </c>
      <c r="F4" s="42" t="s">
        <v>26</v>
      </c>
      <c r="G4" s="42" t="s">
        <v>27</v>
      </c>
      <c r="H4" s="42"/>
      <c r="I4" s="42"/>
      <c r="J4" s="42">
        <v>28000</v>
      </c>
      <c r="K4" s="42">
        <v>10000</v>
      </c>
      <c r="L4" s="42">
        <v>18000</v>
      </c>
      <c r="M4" s="42">
        <v>0</v>
      </c>
      <c r="N4" s="42">
        <v>0</v>
      </c>
      <c r="O4" s="42">
        <v>0</v>
      </c>
      <c r="P4" s="42" t="s">
        <v>28</v>
      </c>
      <c r="Q4" s="42">
        <v>90.26</v>
      </c>
      <c r="R4" s="42">
        <v>90.26</v>
      </c>
    </row>
    <row r="5" ht="18" customHeight="1" spans="1:18">
      <c r="A5" s="42" t="s">
        <v>29</v>
      </c>
      <c r="B5" s="42" t="s">
        <v>22</v>
      </c>
      <c r="C5" s="42" t="s">
        <v>23</v>
      </c>
      <c r="D5" s="42" t="s">
        <v>24</v>
      </c>
      <c r="E5" s="42" t="s">
        <v>30</v>
      </c>
      <c r="F5" s="42" t="s">
        <v>31</v>
      </c>
      <c r="G5" s="42" t="s">
        <v>32</v>
      </c>
      <c r="H5" s="42"/>
      <c r="I5" s="42"/>
      <c r="J5" s="42">
        <v>2450</v>
      </c>
      <c r="K5" s="42">
        <v>2450</v>
      </c>
      <c r="L5" s="42">
        <v>0</v>
      </c>
      <c r="M5" s="42">
        <v>0</v>
      </c>
      <c r="N5" s="42">
        <v>0</v>
      </c>
      <c r="O5" s="42">
        <v>0</v>
      </c>
      <c r="P5" s="42" t="s">
        <v>33</v>
      </c>
      <c r="Q5" s="42">
        <v>19.18</v>
      </c>
      <c r="R5" s="42">
        <v>19.18</v>
      </c>
    </row>
    <row r="6" ht="18" customHeight="1" spans="1:18">
      <c r="A6" s="42" t="s">
        <v>34</v>
      </c>
      <c r="B6" s="42" t="s">
        <v>35</v>
      </c>
      <c r="C6" s="42" t="s">
        <v>23</v>
      </c>
      <c r="D6" s="42" t="s">
        <v>24</v>
      </c>
      <c r="E6" s="42" t="s">
        <v>36</v>
      </c>
      <c r="F6" s="42" t="s">
        <v>37</v>
      </c>
      <c r="G6" s="42" t="s">
        <v>38</v>
      </c>
      <c r="H6" s="42"/>
      <c r="I6" s="42"/>
      <c r="J6" s="42">
        <v>11000</v>
      </c>
      <c r="K6" s="42">
        <v>11000</v>
      </c>
      <c r="L6" s="42">
        <v>0</v>
      </c>
      <c r="M6" s="42">
        <v>0</v>
      </c>
      <c r="N6" s="42">
        <v>0</v>
      </c>
      <c r="O6" s="42">
        <v>0</v>
      </c>
      <c r="P6" s="42" t="s">
        <v>39</v>
      </c>
      <c r="Q6" s="42">
        <v>68.93</v>
      </c>
      <c r="R6" s="42">
        <v>68.93</v>
      </c>
    </row>
    <row r="7" ht="18" customHeight="1" spans="1:18">
      <c r="A7" s="42" t="s">
        <v>40</v>
      </c>
      <c r="B7" s="42" t="s">
        <v>35</v>
      </c>
      <c r="C7" s="42" t="s">
        <v>23</v>
      </c>
      <c r="D7" s="42" t="s">
        <v>24</v>
      </c>
      <c r="E7" s="42" t="s">
        <v>41</v>
      </c>
      <c r="F7" s="42" t="s">
        <v>37</v>
      </c>
      <c r="G7" s="42" t="s">
        <v>42</v>
      </c>
      <c r="H7" s="42"/>
      <c r="I7" s="42"/>
      <c r="J7" s="42">
        <v>2450</v>
      </c>
      <c r="K7" s="42">
        <v>2450</v>
      </c>
      <c r="L7" s="42">
        <v>0</v>
      </c>
      <c r="M7" s="42">
        <v>0</v>
      </c>
      <c r="N7" s="42">
        <v>0</v>
      </c>
      <c r="O7" s="42">
        <v>0</v>
      </c>
      <c r="P7" s="42" t="s">
        <v>43</v>
      </c>
      <c r="Q7" s="42">
        <v>19.18</v>
      </c>
      <c r="R7" s="42">
        <v>19.18</v>
      </c>
    </row>
    <row r="8" ht="18" customHeight="1" spans="1:18">
      <c r="A8" s="42" t="s">
        <v>44</v>
      </c>
      <c r="B8" s="42" t="s">
        <v>35</v>
      </c>
      <c r="C8" s="42" t="s">
        <v>23</v>
      </c>
      <c r="D8" s="42" t="s">
        <v>24</v>
      </c>
      <c r="E8" s="42" t="s">
        <v>45</v>
      </c>
      <c r="F8" s="42" t="s">
        <v>37</v>
      </c>
      <c r="G8" s="42" t="s">
        <v>42</v>
      </c>
      <c r="H8" s="42"/>
      <c r="I8" s="42"/>
      <c r="J8" s="42">
        <v>2800</v>
      </c>
      <c r="K8" s="42">
        <v>2800</v>
      </c>
      <c r="L8" s="42">
        <v>0</v>
      </c>
      <c r="M8" s="42">
        <v>0</v>
      </c>
      <c r="N8" s="42">
        <v>0</v>
      </c>
      <c r="O8" s="42">
        <v>0</v>
      </c>
      <c r="P8" s="42" t="s">
        <v>46</v>
      </c>
      <c r="Q8" s="42">
        <v>19.18</v>
      </c>
      <c r="R8" s="42">
        <v>19.18</v>
      </c>
    </row>
    <row r="9" ht="18" customHeight="1" spans="1:18">
      <c r="A9" s="42" t="s">
        <v>47</v>
      </c>
      <c r="B9" s="42" t="s">
        <v>35</v>
      </c>
      <c r="C9" s="42" t="s">
        <v>23</v>
      </c>
      <c r="D9" s="42" t="s">
        <v>24</v>
      </c>
      <c r="E9" s="42" t="s">
        <v>48</v>
      </c>
      <c r="F9" s="42" t="s">
        <v>49</v>
      </c>
      <c r="G9" s="42" t="s">
        <v>50</v>
      </c>
      <c r="H9" s="42"/>
      <c r="I9" s="42"/>
      <c r="J9" s="42">
        <v>2100</v>
      </c>
      <c r="K9" s="42">
        <v>2100</v>
      </c>
      <c r="L9" s="42">
        <v>0</v>
      </c>
      <c r="M9" s="42">
        <v>0</v>
      </c>
      <c r="N9" s="42">
        <v>0</v>
      </c>
      <c r="O9" s="42">
        <v>0</v>
      </c>
      <c r="P9" s="42" t="s">
        <v>51</v>
      </c>
      <c r="Q9" s="42">
        <v>19.18</v>
      </c>
      <c r="R9" s="42">
        <v>19.18</v>
      </c>
    </row>
    <row r="10" ht="18" customHeight="1" spans="1:18">
      <c r="A10" s="42" t="s">
        <v>52</v>
      </c>
      <c r="B10" s="42" t="s">
        <v>35</v>
      </c>
      <c r="C10" s="42" t="s">
        <v>23</v>
      </c>
      <c r="D10" s="42" t="s">
        <v>24</v>
      </c>
      <c r="E10" s="42" t="s">
        <v>53</v>
      </c>
      <c r="F10" s="42" t="s">
        <v>54</v>
      </c>
      <c r="G10" s="42" t="s">
        <v>55</v>
      </c>
      <c r="H10" s="42"/>
      <c r="I10" s="42"/>
      <c r="J10" s="42">
        <v>2500</v>
      </c>
      <c r="K10" s="42">
        <v>2500</v>
      </c>
      <c r="L10" s="42">
        <v>0</v>
      </c>
      <c r="M10" s="42">
        <v>0</v>
      </c>
      <c r="N10" s="42">
        <v>0</v>
      </c>
      <c r="O10" s="42">
        <v>0</v>
      </c>
      <c r="P10" s="42" t="s">
        <v>56</v>
      </c>
      <c r="Q10" s="42">
        <v>19.18</v>
      </c>
      <c r="R10" s="42">
        <v>19.18</v>
      </c>
    </row>
    <row r="11" ht="18" customHeight="1" spans="1:18">
      <c r="A11" s="42" t="s">
        <v>57</v>
      </c>
      <c r="B11" s="42" t="s">
        <v>35</v>
      </c>
      <c r="C11" s="42" t="s">
        <v>23</v>
      </c>
      <c r="D11" s="42" t="s">
        <v>24</v>
      </c>
      <c r="E11" s="42" t="s">
        <v>58</v>
      </c>
      <c r="F11" s="42" t="s">
        <v>54</v>
      </c>
      <c r="G11" s="42" t="s">
        <v>55</v>
      </c>
      <c r="H11" s="42"/>
      <c r="I11" s="42"/>
      <c r="J11" s="42">
        <v>2500</v>
      </c>
      <c r="K11" s="42">
        <v>2500</v>
      </c>
      <c r="L11" s="42">
        <v>0</v>
      </c>
      <c r="M11" s="42">
        <v>0</v>
      </c>
      <c r="N11" s="42">
        <v>0</v>
      </c>
      <c r="O11" s="42">
        <v>0</v>
      </c>
      <c r="P11" s="42" t="s">
        <v>59</v>
      </c>
      <c r="Q11" s="42">
        <v>19.18</v>
      </c>
      <c r="R11" s="42">
        <v>19.18</v>
      </c>
    </row>
    <row r="12" ht="18" customHeight="1" spans="1:18">
      <c r="A12" s="42" t="s">
        <v>60</v>
      </c>
      <c r="B12" s="42" t="s">
        <v>22</v>
      </c>
      <c r="C12" s="42" t="s">
        <v>23</v>
      </c>
      <c r="D12" s="42" t="s">
        <v>24</v>
      </c>
      <c r="E12" s="42" t="s">
        <v>61</v>
      </c>
      <c r="F12" s="42" t="s">
        <v>62</v>
      </c>
      <c r="G12" s="42" t="s">
        <v>63</v>
      </c>
      <c r="H12" s="42"/>
      <c r="I12" s="42"/>
      <c r="J12" s="42">
        <v>7138</v>
      </c>
      <c r="K12" s="42">
        <v>7138</v>
      </c>
      <c r="L12" s="42">
        <v>0</v>
      </c>
      <c r="M12" s="42">
        <v>0</v>
      </c>
      <c r="N12" s="42">
        <v>0</v>
      </c>
      <c r="O12" s="42">
        <v>0</v>
      </c>
      <c r="P12" s="42" t="s">
        <v>64</v>
      </c>
      <c r="Q12" s="42">
        <v>65.19</v>
      </c>
      <c r="R12" s="42">
        <v>65.19</v>
      </c>
    </row>
    <row r="13" ht="18" customHeight="1" spans="1:18">
      <c r="A13" s="42" t="s">
        <v>65</v>
      </c>
      <c r="B13" s="42" t="s">
        <v>35</v>
      </c>
      <c r="C13" s="42" t="s">
        <v>23</v>
      </c>
      <c r="D13" s="42" t="s">
        <v>24</v>
      </c>
      <c r="E13" s="42" t="s">
        <v>66</v>
      </c>
      <c r="F13" s="42" t="s">
        <v>67</v>
      </c>
      <c r="G13" s="42" t="s">
        <v>68</v>
      </c>
      <c r="H13" s="42"/>
      <c r="I13" s="42"/>
      <c r="J13" s="42">
        <v>6000</v>
      </c>
      <c r="K13" s="42">
        <v>6000</v>
      </c>
      <c r="L13" s="42">
        <v>0</v>
      </c>
      <c r="M13" s="42">
        <v>0</v>
      </c>
      <c r="N13" s="42">
        <v>0</v>
      </c>
      <c r="O13" s="42">
        <v>0</v>
      </c>
      <c r="P13" s="42" t="s">
        <v>69</v>
      </c>
      <c r="Q13" s="42">
        <v>69.82</v>
      </c>
      <c r="R13" s="42">
        <v>69.82</v>
      </c>
    </row>
    <row r="14" ht="18" customHeight="1" spans="1:18">
      <c r="A14" s="42" t="s">
        <v>70</v>
      </c>
      <c r="B14" s="42" t="s">
        <v>35</v>
      </c>
      <c r="C14" s="42" t="s">
        <v>23</v>
      </c>
      <c r="D14" s="42" t="s">
        <v>24</v>
      </c>
      <c r="E14" s="42" t="s">
        <v>71</v>
      </c>
      <c r="F14" s="42" t="s">
        <v>72</v>
      </c>
      <c r="G14" s="42" t="s">
        <v>73</v>
      </c>
      <c r="H14" s="42"/>
      <c r="I14" s="42"/>
      <c r="J14" s="42">
        <v>2719</v>
      </c>
      <c r="K14" s="42">
        <v>2719</v>
      </c>
      <c r="L14" s="42">
        <v>0</v>
      </c>
      <c r="M14" s="42">
        <v>0</v>
      </c>
      <c r="N14" s="42">
        <v>0</v>
      </c>
      <c r="O14" s="42">
        <v>0</v>
      </c>
      <c r="P14" s="42" t="s">
        <v>74</v>
      </c>
      <c r="Q14" s="42">
        <v>24.83</v>
      </c>
      <c r="R14" s="42">
        <v>24.83</v>
      </c>
    </row>
    <row r="15" ht="18" customHeight="1" spans="1:18">
      <c r="A15" s="42" t="s">
        <v>75</v>
      </c>
      <c r="B15" s="42" t="s">
        <v>35</v>
      </c>
      <c r="C15" s="42" t="s">
        <v>23</v>
      </c>
      <c r="D15" s="42" t="s">
        <v>24</v>
      </c>
      <c r="E15" s="42" t="s">
        <v>76</v>
      </c>
      <c r="F15" s="42" t="s">
        <v>77</v>
      </c>
      <c r="G15" s="42" t="s">
        <v>78</v>
      </c>
      <c r="H15" s="42"/>
      <c r="I15" s="42"/>
      <c r="J15" s="42">
        <v>2391</v>
      </c>
      <c r="K15" s="42">
        <v>2391</v>
      </c>
      <c r="L15" s="42">
        <v>0</v>
      </c>
      <c r="M15" s="42">
        <v>0</v>
      </c>
      <c r="N15" s="42">
        <v>0</v>
      </c>
      <c r="O15" s="42">
        <v>0</v>
      </c>
      <c r="P15" s="42" t="s">
        <v>79</v>
      </c>
      <c r="Q15" s="42">
        <v>16.38</v>
      </c>
      <c r="R15" s="42">
        <v>16.38</v>
      </c>
    </row>
    <row r="16" ht="18" customHeight="1" spans="1:18">
      <c r="A16" s="42" t="s">
        <v>80</v>
      </c>
      <c r="B16" s="42" t="s">
        <v>22</v>
      </c>
      <c r="C16" s="42" t="s">
        <v>23</v>
      </c>
      <c r="D16" s="42" t="s">
        <v>24</v>
      </c>
      <c r="E16" s="42" t="s">
        <v>81</v>
      </c>
      <c r="F16" s="42" t="s">
        <v>82</v>
      </c>
      <c r="G16" s="42" t="s">
        <v>83</v>
      </c>
      <c r="H16" s="42"/>
      <c r="I16" s="42"/>
      <c r="J16" s="42">
        <v>60000</v>
      </c>
      <c r="K16" s="42">
        <v>30000</v>
      </c>
      <c r="L16" s="42">
        <v>30000</v>
      </c>
      <c r="M16" s="42">
        <v>0</v>
      </c>
      <c r="N16" s="42">
        <v>0</v>
      </c>
      <c r="O16" s="42">
        <v>0</v>
      </c>
      <c r="P16" s="42" t="s">
        <v>84</v>
      </c>
      <c r="Q16" s="42">
        <v>1</v>
      </c>
      <c r="R16" s="42">
        <v>1</v>
      </c>
    </row>
    <row r="17" ht="18" customHeight="1" spans="1:18">
      <c r="A17" s="42" t="s">
        <v>85</v>
      </c>
      <c r="B17" s="42" t="s">
        <v>22</v>
      </c>
      <c r="C17" s="42" t="s">
        <v>23</v>
      </c>
      <c r="D17" s="42" t="s">
        <v>24</v>
      </c>
      <c r="E17" s="42" t="s">
        <v>86</v>
      </c>
      <c r="F17" s="42" t="s">
        <v>87</v>
      </c>
      <c r="G17" s="42" t="s">
        <v>88</v>
      </c>
      <c r="H17" s="42"/>
      <c r="I17" s="42"/>
      <c r="J17" s="42">
        <v>22206</v>
      </c>
      <c r="K17" s="42">
        <v>22206</v>
      </c>
      <c r="L17" s="42">
        <v>0</v>
      </c>
      <c r="M17" s="42">
        <v>0</v>
      </c>
      <c r="N17" s="42">
        <v>0</v>
      </c>
      <c r="O17" s="42">
        <v>0</v>
      </c>
      <c r="P17" s="42" t="s">
        <v>89</v>
      </c>
      <c r="Q17" s="42">
        <v>40.29</v>
      </c>
      <c r="R17" s="42">
        <v>40.29</v>
      </c>
    </row>
    <row r="18" ht="18" customHeight="1" spans="1:18">
      <c r="A18" s="42" t="s">
        <v>90</v>
      </c>
      <c r="B18" s="42" t="s">
        <v>22</v>
      </c>
      <c r="C18" s="42" t="s">
        <v>23</v>
      </c>
      <c r="D18" s="42" t="s">
        <v>24</v>
      </c>
      <c r="E18" s="42" t="s">
        <v>91</v>
      </c>
      <c r="F18" s="42" t="s">
        <v>92</v>
      </c>
      <c r="G18" s="42" t="s">
        <v>93</v>
      </c>
      <c r="H18" s="42"/>
      <c r="I18" s="42"/>
      <c r="J18" s="42">
        <v>17052</v>
      </c>
      <c r="K18" s="42">
        <v>17052</v>
      </c>
      <c r="L18" s="42">
        <v>0</v>
      </c>
      <c r="M18" s="42">
        <v>0</v>
      </c>
      <c r="N18" s="42">
        <v>0</v>
      </c>
      <c r="O18" s="42">
        <v>0</v>
      </c>
      <c r="P18" s="42" t="s">
        <v>94</v>
      </c>
      <c r="Q18" s="42">
        <v>33.37</v>
      </c>
      <c r="R18" s="42">
        <v>33.37</v>
      </c>
    </row>
  </sheetData>
  <mergeCells count="1">
    <mergeCell ref="A1:R1"/>
  </mergeCells>
  <pageMargins left="1.25" right="1.25" top="1" bottom="1" header="0.3" footer="0.3"/>
  <pageSetup paperSize="9" orientation="portrait"/>
  <headerFooter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W24"/>
  <sheetViews>
    <sheetView tabSelected="1" workbookViewId="0">
      <pane xSplit="6" ySplit="3" topLeftCell="G4" activePane="bottomRight" state="frozen"/>
      <selection/>
      <selection pane="topRight"/>
      <selection pane="bottomLeft"/>
      <selection pane="bottomRight" activeCell="U23" sqref="U23"/>
    </sheetView>
  </sheetViews>
  <sheetFormatPr defaultColWidth="9" defaultRowHeight="30" customHeight="1"/>
  <cols>
    <col min="1" max="2" width="15.5277777777778" style="2" customWidth="1"/>
    <col min="3" max="3" width="14.3518518518519" style="2" customWidth="1"/>
    <col min="4" max="4" width="12.7777777777778" style="3" customWidth="1"/>
    <col min="5" max="5" width="11.8888888888889" style="3" customWidth="1"/>
    <col min="6" max="6" width="11.1111111111111" style="3" customWidth="1"/>
    <col min="7" max="10" width="14.3518518518519" style="4" customWidth="1"/>
    <col min="11" max="11" width="14.3518518518519" style="2" customWidth="1"/>
    <col min="12" max="14" width="14.3518518518519" style="3" customWidth="1"/>
    <col min="15" max="15" width="9.11111111111111" style="5" customWidth="1"/>
    <col min="16" max="18" width="14.3518518518519" style="4" customWidth="1"/>
    <col min="19" max="22" width="12.8888888888889" style="4"/>
    <col min="23" max="23" width="28.5555555555556" style="2" customWidth="1"/>
    <col min="24" max="16384" width="9" style="2"/>
  </cols>
  <sheetData>
    <row r="1" customHeight="1" spans="1:2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="1" customFormat="1" customHeight="1" spans="1:23">
      <c r="A2" s="7" t="s">
        <v>95</v>
      </c>
      <c r="B2" s="7" t="s">
        <v>96</v>
      </c>
      <c r="C2" s="7" t="s">
        <v>4</v>
      </c>
      <c r="D2" s="7" t="s">
        <v>97</v>
      </c>
      <c r="E2" s="7" t="s">
        <v>98</v>
      </c>
      <c r="F2" s="7" t="s">
        <v>99</v>
      </c>
      <c r="G2" s="8" t="s">
        <v>100</v>
      </c>
      <c r="H2" s="8" t="s">
        <v>101</v>
      </c>
      <c r="I2" s="9" t="s">
        <v>102</v>
      </c>
      <c r="J2" s="10"/>
      <c r="K2" s="7" t="s">
        <v>103</v>
      </c>
      <c r="L2" s="7" t="s">
        <v>104</v>
      </c>
      <c r="M2" s="11" t="s">
        <v>105</v>
      </c>
      <c r="N2" s="12"/>
      <c r="O2" s="13" t="s">
        <v>106</v>
      </c>
      <c r="P2" s="8" t="s">
        <v>107</v>
      </c>
      <c r="Q2" s="8" t="s">
        <v>108</v>
      </c>
      <c r="R2" s="8" t="s">
        <v>109</v>
      </c>
      <c r="S2" s="14" t="s">
        <v>110</v>
      </c>
      <c r="T2" s="15"/>
      <c r="U2" s="14" t="s">
        <v>111</v>
      </c>
      <c r="V2" s="15"/>
      <c r="W2" s="16" t="s">
        <v>112</v>
      </c>
    </row>
    <row r="3" s="1" customFormat="1" customHeight="1" spans="1:23">
      <c r="A3" s="17"/>
      <c r="B3" s="17"/>
      <c r="C3" s="17"/>
      <c r="D3" s="17"/>
      <c r="E3" s="17"/>
      <c r="F3" s="17"/>
      <c r="G3" s="18"/>
      <c r="H3" s="18"/>
      <c r="I3" s="19" t="s">
        <v>113</v>
      </c>
      <c r="J3" s="20" t="s">
        <v>114</v>
      </c>
      <c r="K3" s="17"/>
      <c r="L3" s="17"/>
      <c r="M3" s="21" t="s">
        <v>115</v>
      </c>
      <c r="N3" s="21" t="s">
        <v>116</v>
      </c>
      <c r="O3" s="22"/>
      <c r="P3" s="18"/>
      <c r="Q3" s="18"/>
      <c r="R3" s="18"/>
      <c r="S3" s="14" t="s">
        <v>117</v>
      </c>
      <c r="T3" s="15" t="s">
        <v>118</v>
      </c>
      <c r="U3" s="14" t="s">
        <v>117</v>
      </c>
      <c r="V3" s="15" t="s">
        <v>118</v>
      </c>
      <c r="W3" s="23"/>
    </row>
    <row r="4" customHeight="1" spans="1:23">
      <c r="A4" s="24" t="s">
        <v>21</v>
      </c>
      <c r="B4" s="25" t="s">
        <v>119</v>
      </c>
      <c r="C4" s="24" t="s">
        <v>22</v>
      </c>
      <c r="D4" s="26" t="s">
        <v>23</v>
      </c>
      <c r="E4" s="26" t="s">
        <v>120</v>
      </c>
      <c r="F4" s="26" t="s">
        <v>121</v>
      </c>
      <c r="G4" s="27">
        <v>90.26</v>
      </c>
      <c r="H4" s="27">
        <v>90.26</v>
      </c>
      <c r="I4" s="27">
        <v>2595.83455433455</v>
      </c>
      <c r="J4" s="27">
        <f>H4*I4</f>
        <v>234300.026874237</v>
      </c>
      <c r="K4" s="24" t="s">
        <v>25</v>
      </c>
      <c r="L4" s="26" t="s">
        <v>26</v>
      </c>
      <c r="M4" s="28">
        <v>46143</v>
      </c>
      <c r="N4" s="28">
        <v>46507</v>
      </c>
      <c r="O4" s="29">
        <f>(N4-M4)/365*12</f>
        <v>11.9671232876712</v>
      </c>
      <c r="P4" s="27">
        <v>28000</v>
      </c>
      <c r="Q4" s="27">
        <v>10000</v>
      </c>
      <c r="R4" s="27">
        <f>P4-Q4</f>
        <v>18000</v>
      </c>
      <c r="S4" s="30">
        <f>P4/1.09/O4*3</f>
        <v>6439.66125617504</v>
      </c>
      <c r="T4" s="30">
        <f>S4*12%</f>
        <v>772.759350741004</v>
      </c>
      <c r="U4" s="30">
        <f>P4/1.09/O4</f>
        <v>2146.55375205835</v>
      </c>
      <c r="V4" s="30">
        <f>U4*12%</f>
        <v>257.586450247001</v>
      </c>
      <c r="W4" s="31"/>
    </row>
    <row r="5" hidden="1" customHeight="1" spans="1:23">
      <c r="A5" s="24" t="s">
        <v>29</v>
      </c>
      <c r="B5" s="24" t="s">
        <v>122</v>
      </c>
      <c r="C5" s="24" t="s">
        <v>22</v>
      </c>
      <c r="D5" s="26" t="s">
        <v>23</v>
      </c>
      <c r="E5" s="26" t="s">
        <v>120</v>
      </c>
      <c r="F5" s="26" t="s">
        <v>123</v>
      </c>
      <c r="G5" s="27">
        <v>19.18</v>
      </c>
      <c r="H5" s="27">
        <v>19.18</v>
      </c>
      <c r="I5" s="27">
        <v>2595.83455433455</v>
      </c>
      <c r="J5" s="27">
        <f>H5*I5</f>
        <v>49788.1067521367</v>
      </c>
      <c r="K5" s="24" t="s">
        <v>30</v>
      </c>
      <c r="L5" s="26" t="s">
        <v>31</v>
      </c>
      <c r="M5" s="28">
        <v>45901</v>
      </c>
      <c r="N5" s="28">
        <v>46265</v>
      </c>
      <c r="O5" s="29">
        <f>(N5-M5)/365*12</f>
        <v>11.9671232876712</v>
      </c>
      <c r="P5" s="27">
        <v>2450</v>
      </c>
      <c r="Q5" s="27">
        <v>2450</v>
      </c>
      <c r="R5" s="27">
        <f t="shared" ref="R5:R19" si="0">P5-Q5</f>
        <v>0</v>
      </c>
      <c r="S5" s="30"/>
      <c r="T5" s="30">
        <f>S5*12%</f>
        <v>0</v>
      </c>
      <c r="U5" s="30"/>
      <c r="V5" s="30">
        <f t="shared" ref="V5:V19" si="1">U5*12%</f>
        <v>0</v>
      </c>
      <c r="W5" s="31" t="s">
        <v>124</v>
      </c>
    </row>
    <row r="6" customHeight="1" spans="1:23">
      <c r="A6" s="24" t="s">
        <v>34</v>
      </c>
      <c r="B6" s="24"/>
      <c r="C6" s="24" t="s">
        <v>35</v>
      </c>
      <c r="D6" s="26" t="s">
        <v>23</v>
      </c>
      <c r="E6" s="26" t="s">
        <v>120</v>
      </c>
      <c r="F6" s="26" t="s">
        <v>125</v>
      </c>
      <c r="G6" s="27">
        <v>68.93</v>
      </c>
      <c r="H6" s="27">
        <v>68.93</v>
      </c>
      <c r="I6" s="27">
        <v>2595.83455433455</v>
      </c>
      <c r="J6" s="27">
        <f>H6*I6</f>
        <v>178930.875830281</v>
      </c>
      <c r="K6" s="24" t="s">
        <v>36</v>
      </c>
      <c r="L6" s="26" t="s">
        <v>37</v>
      </c>
      <c r="M6" s="28">
        <v>46244</v>
      </c>
      <c r="N6" s="28">
        <v>46608</v>
      </c>
      <c r="O6" s="29">
        <f>(N6-M6)/365*12</f>
        <v>11.9671232876712</v>
      </c>
      <c r="P6" s="27">
        <v>11000</v>
      </c>
      <c r="Q6" s="27">
        <v>11000</v>
      </c>
      <c r="R6" s="27">
        <f t="shared" si="0"/>
        <v>0</v>
      </c>
      <c r="S6" s="30"/>
      <c r="T6" s="30">
        <f>S6*12%</f>
        <v>0</v>
      </c>
      <c r="U6" s="30">
        <f t="shared" ref="U5:U19" si="2">P6/1.09/O6</f>
        <v>843.288974022919</v>
      </c>
      <c r="V6" s="30">
        <f t="shared" si="1"/>
        <v>101.19467688275</v>
      </c>
      <c r="W6" s="31"/>
    </row>
    <row r="7" customHeight="1" spans="1:23">
      <c r="A7" s="24" t="s">
        <v>40</v>
      </c>
      <c r="B7" s="24" t="s">
        <v>126</v>
      </c>
      <c r="C7" s="24" t="s">
        <v>35</v>
      </c>
      <c r="D7" s="26" t="s">
        <v>23</v>
      </c>
      <c r="E7" s="26" t="s">
        <v>120</v>
      </c>
      <c r="F7" s="26" t="s">
        <v>127</v>
      </c>
      <c r="G7" s="27">
        <v>19.18</v>
      </c>
      <c r="H7" s="27">
        <v>19.18</v>
      </c>
      <c r="I7" s="27">
        <v>2595.83455433455</v>
      </c>
      <c r="J7" s="27">
        <f>H7*I7</f>
        <v>49788.1067521367</v>
      </c>
      <c r="K7" s="24" t="s">
        <v>41</v>
      </c>
      <c r="L7" s="26" t="s">
        <v>37</v>
      </c>
      <c r="M7" s="28">
        <v>46232</v>
      </c>
      <c r="N7" s="28">
        <v>46596</v>
      </c>
      <c r="O7" s="29">
        <f>(N7-M7)/365*12</f>
        <v>11.9671232876712</v>
      </c>
      <c r="P7" s="27">
        <v>2450</v>
      </c>
      <c r="Q7" s="27">
        <v>2450</v>
      </c>
      <c r="R7" s="27">
        <f t="shared" si="0"/>
        <v>0</v>
      </c>
      <c r="S7" s="30"/>
      <c r="T7" s="30">
        <f>S7*12%</f>
        <v>0</v>
      </c>
      <c r="U7" s="30">
        <f t="shared" si="2"/>
        <v>187.823453305105</v>
      </c>
      <c r="V7" s="30">
        <f t="shared" si="1"/>
        <v>22.5388143966126</v>
      </c>
      <c r="W7" s="31"/>
    </row>
    <row r="8" customHeight="1" spans="1:23">
      <c r="A8" s="24" t="s">
        <v>44</v>
      </c>
      <c r="B8" s="24"/>
      <c r="C8" s="24" t="s">
        <v>35</v>
      </c>
      <c r="D8" s="26" t="s">
        <v>23</v>
      </c>
      <c r="E8" s="26" t="s">
        <v>120</v>
      </c>
      <c r="F8" s="26" t="s">
        <v>128</v>
      </c>
      <c r="G8" s="27">
        <v>19.18</v>
      </c>
      <c r="H8" s="27">
        <v>19.18</v>
      </c>
      <c r="I8" s="27">
        <v>2595.83455433455</v>
      </c>
      <c r="J8" s="27">
        <f>H8*I8</f>
        <v>49788.1067521367</v>
      </c>
      <c r="K8" s="24" t="s">
        <v>45</v>
      </c>
      <c r="L8" s="26" t="s">
        <v>37</v>
      </c>
      <c r="M8" s="28">
        <v>46232</v>
      </c>
      <c r="N8" s="28">
        <v>46596</v>
      </c>
      <c r="O8" s="29">
        <f>(N8-M8)/365*12</f>
        <v>11.9671232876712</v>
      </c>
      <c r="P8" s="27">
        <v>2800</v>
      </c>
      <c r="Q8" s="27">
        <v>2800</v>
      </c>
      <c r="R8" s="27">
        <f t="shared" si="0"/>
        <v>0</v>
      </c>
      <c r="S8" s="30"/>
      <c r="T8" s="30">
        <f>S8*12%</f>
        <v>0</v>
      </c>
      <c r="U8" s="30">
        <f t="shared" si="2"/>
        <v>214.655375205834</v>
      </c>
      <c r="V8" s="30">
        <f t="shared" si="1"/>
        <v>25.7586450247001</v>
      </c>
      <c r="W8" s="31"/>
    </row>
    <row r="9" customHeight="1" spans="1:23">
      <c r="A9" s="24" t="s">
        <v>47</v>
      </c>
      <c r="B9" s="25" t="s">
        <v>129</v>
      </c>
      <c r="C9" s="24" t="s">
        <v>35</v>
      </c>
      <c r="D9" s="26" t="s">
        <v>23</v>
      </c>
      <c r="E9" s="26" t="s">
        <v>120</v>
      </c>
      <c r="F9" s="26" t="s">
        <v>130</v>
      </c>
      <c r="G9" s="27">
        <v>19.18</v>
      </c>
      <c r="H9" s="27">
        <v>19.18</v>
      </c>
      <c r="I9" s="27">
        <v>2595.83455433455</v>
      </c>
      <c r="J9" s="27">
        <f>H9*I9</f>
        <v>49788.1067521367</v>
      </c>
      <c r="K9" s="24" t="s">
        <v>48</v>
      </c>
      <c r="L9" s="26" t="s">
        <v>49</v>
      </c>
      <c r="M9" s="28">
        <v>46216</v>
      </c>
      <c r="N9" s="28">
        <v>46580</v>
      </c>
      <c r="O9" s="29">
        <f>(N9-M9)/365*12</f>
        <v>11.9671232876712</v>
      </c>
      <c r="P9" s="27">
        <v>2100</v>
      </c>
      <c r="Q9" s="27">
        <v>2100</v>
      </c>
      <c r="R9" s="27">
        <f t="shared" si="0"/>
        <v>0</v>
      </c>
      <c r="S9" s="30">
        <f>P9/1.09/O9</f>
        <v>160.991531404375</v>
      </c>
      <c r="T9" s="30">
        <f>S9*12%</f>
        <v>19.3189837685251</v>
      </c>
      <c r="U9" s="30">
        <f t="shared" si="2"/>
        <v>160.991531404375</v>
      </c>
      <c r="V9" s="30">
        <f t="shared" si="1"/>
        <v>19.3189837685251</v>
      </c>
      <c r="W9" s="31"/>
    </row>
    <row r="10" hidden="1" customHeight="1" spans="1:23">
      <c r="A10" s="24" t="s">
        <v>131</v>
      </c>
      <c r="B10" s="25"/>
      <c r="C10" s="24"/>
      <c r="D10" s="26"/>
      <c r="E10" s="26" t="s">
        <v>120</v>
      </c>
      <c r="F10" s="26" t="s">
        <v>132</v>
      </c>
      <c r="G10" s="27">
        <v>19.18</v>
      </c>
      <c r="H10" s="27">
        <v>19.18</v>
      </c>
      <c r="I10" s="27"/>
      <c r="J10" s="27"/>
      <c r="K10" s="24" t="s">
        <v>133</v>
      </c>
      <c r="L10" s="26" t="s">
        <v>134</v>
      </c>
      <c r="M10" s="28">
        <v>46266</v>
      </c>
      <c r="N10" s="28">
        <v>46630</v>
      </c>
      <c r="O10" s="29">
        <f t="shared" ref="O10:O19" si="3">(N10-M10)/365*12</f>
        <v>11.9671232876712</v>
      </c>
      <c r="P10" s="27">
        <v>2100</v>
      </c>
      <c r="Q10" s="27">
        <v>2100</v>
      </c>
      <c r="R10" s="27">
        <f t="shared" si="0"/>
        <v>0</v>
      </c>
      <c r="S10" s="30"/>
      <c r="T10" s="30"/>
      <c r="U10" s="30"/>
      <c r="V10" s="30">
        <f t="shared" si="1"/>
        <v>0</v>
      </c>
      <c r="W10" s="31"/>
    </row>
    <row r="11" customHeight="1" spans="1:23">
      <c r="A11" s="24" t="s">
        <v>52</v>
      </c>
      <c r="B11" s="25" t="s">
        <v>135</v>
      </c>
      <c r="C11" s="24" t="s">
        <v>35</v>
      </c>
      <c r="D11" s="26" t="s">
        <v>23</v>
      </c>
      <c r="E11" s="26" t="s">
        <v>120</v>
      </c>
      <c r="F11" s="26" t="s">
        <v>136</v>
      </c>
      <c r="G11" s="27">
        <v>19.18</v>
      </c>
      <c r="H11" s="27">
        <v>19.18</v>
      </c>
      <c r="I11" s="27">
        <v>2595.83455433455</v>
      </c>
      <c r="J11" s="27">
        <f>H11*I11</f>
        <v>49788.1067521367</v>
      </c>
      <c r="K11" s="24" t="s">
        <v>53</v>
      </c>
      <c r="L11" s="26" t="s">
        <v>54</v>
      </c>
      <c r="M11" s="28">
        <v>46218</v>
      </c>
      <c r="N11" s="28">
        <v>46582</v>
      </c>
      <c r="O11" s="29">
        <f t="shared" si="3"/>
        <v>11.9671232876712</v>
      </c>
      <c r="P11" s="27">
        <v>2500</v>
      </c>
      <c r="Q11" s="27">
        <v>2500</v>
      </c>
      <c r="R11" s="27">
        <f t="shared" si="0"/>
        <v>0</v>
      </c>
      <c r="S11" s="30">
        <f t="shared" ref="S11:S16" si="4">P11/1.09/O11</f>
        <v>191.656585005209</v>
      </c>
      <c r="T11" s="30">
        <f t="shared" ref="T11:T18" si="5">S11*12%</f>
        <v>22.9987902006251</v>
      </c>
      <c r="U11" s="30">
        <f t="shared" si="2"/>
        <v>191.656585005209</v>
      </c>
      <c r="V11" s="30">
        <f t="shared" si="1"/>
        <v>22.9987902006251</v>
      </c>
      <c r="W11" s="31"/>
    </row>
    <row r="12" customHeight="1" spans="1:23">
      <c r="A12" s="24" t="s">
        <v>57</v>
      </c>
      <c r="B12" s="25" t="s">
        <v>137</v>
      </c>
      <c r="C12" s="24" t="s">
        <v>35</v>
      </c>
      <c r="D12" s="26" t="s">
        <v>23</v>
      </c>
      <c r="E12" s="26" t="s">
        <v>120</v>
      </c>
      <c r="F12" s="26" t="s">
        <v>138</v>
      </c>
      <c r="G12" s="27">
        <v>19.18</v>
      </c>
      <c r="H12" s="27">
        <v>19.18</v>
      </c>
      <c r="I12" s="27">
        <v>2595.83455433455</v>
      </c>
      <c r="J12" s="27">
        <f>H12*I12</f>
        <v>49788.1067521367</v>
      </c>
      <c r="K12" s="24" t="s">
        <v>58</v>
      </c>
      <c r="L12" s="26" t="s">
        <v>54</v>
      </c>
      <c r="M12" s="28">
        <v>46218</v>
      </c>
      <c r="N12" s="28">
        <v>46582</v>
      </c>
      <c r="O12" s="29">
        <f t="shared" si="3"/>
        <v>11.9671232876712</v>
      </c>
      <c r="P12" s="27">
        <v>2500</v>
      </c>
      <c r="Q12" s="27">
        <v>2500</v>
      </c>
      <c r="R12" s="27">
        <f t="shared" si="0"/>
        <v>0</v>
      </c>
      <c r="S12" s="30">
        <f t="shared" si="4"/>
        <v>191.656585005209</v>
      </c>
      <c r="T12" s="30">
        <f t="shared" si="5"/>
        <v>22.9987902006251</v>
      </c>
      <c r="U12" s="30">
        <f t="shared" si="2"/>
        <v>191.656585005209</v>
      </c>
      <c r="V12" s="30">
        <f t="shared" si="1"/>
        <v>22.9987902006251</v>
      </c>
      <c r="W12" s="31"/>
    </row>
    <row r="13" hidden="1" customHeight="1" spans="1:23">
      <c r="A13" s="24" t="s">
        <v>60</v>
      </c>
      <c r="B13" s="24"/>
      <c r="C13" s="24" t="s">
        <v>22</v>
      </c>
      <c r="D13" s="26" t="s">
        <v>23</v>
      </c>
      <c r="E13" s="26" t="s">
        <v>120</v>
      </c>
      <c r="F13" s="26" t="s">
        <v>139</v>
      </c>
      <c r="G13" s="27">
        <v>65.19</v>
      </c>
      <c r="H13" s="27">
        <v>65.19</v>
      </c>
      <c r="I13" s="27">
        <v>2595.83455433455</v>
      </c>
      <c r="J13" s="27"/>
      <c r="K13" s="24" t="s">
        <v>61</v>
      </c>
      <c r="L13" s="26" t="s">
        <v>62</v>
      </c>
      <c r="M13" s="28">
        <v>45920</v>
      </c>
      <c r="N13" s="28">
        <v>46295</v>
      </c>
      <c r="O13" s="29">
        <f t="shared" si="3"/>
        <v>12.3287671232877</v>
      </c>
      <c r="P13" s="27">
        <v>7138</v>
      </c>
      <c r="Q13" s="27">
        <v>7138</v>
      </c>
      <c r="R13" s="27">
        <f t="shared" si="0"/>
        <v>0</v>
      </c>
      <c r="S13" s="30"/>
      <c r="T13" s="30">
        <f t="shared" si="5"/>
        <v>0</v>
      </c>
      <c r="U13" s="30"/>
      <c r="V13" s="30">
        <f t="shared" si="1"/>
        <v>0</v>
      </c>
      <c r="W13" s="31" t="s">
        <v>124</v>
      </c>
    </row>
    <row r="14" customHeight="1" spans="1:23">
      <c r="A14" s="24" t="s">
        <v>65</v>
      </c>
      <c r="B14" s="25" t="s">
        <v>140</v>
      </c>
      <c r="C14" s="24" t="s">
        <v>35</v>
      </c>
      <c r="D14" s="26" t="s">
        <v>23</v>
      </c>
      <c r="E14" s="26" t="s">
        <v>120</v>
      </c>
      <c r="F14" s="26" t="s">
        <v>141</v>
      </c>
      <c r="G14" s="27">
        <v>69.82</v>
      </c>
      <c r="H14" s="27">
        <v>69.82</v>
      </c>
      <c r="I14" s="27">
        <v>2595.83455433455</v>
      </c>
      <c r="J14" s="27">
        <f>H14*I14</f>
        <v>181241.168583639</v>
      </c>
      <c r="K14" s="24" t="s">
        <v>66</v>
      </c>
      <c r="L14" s="26" t="s">
        <v>67</v>
      </c>
      <c r="M14" s="28">
        <v>46113</v>
      </c>
      <c r="N14" s="28">
        <v>46660</v>
      </c>
      <c r="O14" s="29">
        <f t="shared" si="3"/>
        <v>17.9835616438356</v>
      </c>
      <c r="P14" s="27">
        <v>6000</v>
      </c>
      <c r="Q14" s="27">
        <v>6000</v>
      </c>
      <c r="R14" s="27">
        <f t="shared" si="0"/>
        <v>0</v>
      </c>
      <c r="S14" s="30">
        <f>P14/1.09/O14*4</f>
        <v>1224.35972695101</v>
      </c>
      <c r="T14" s="30">
        <f t="shared" si="5"/>
        <v>146.923167234121</v>
      </c>
      <c r="U14" s="30">
        <f t="shared" si="2"/>
        <v>306.089931737752</v>
      </c>
      <c r="V14" s="30">
        <f t="shared" si="1"/>
        <v>36.7307918085303</v>
      </c>
      <c r="W14" s="31"/>
    </row>
    <row r="15" customHeight="1" spans="1:23">
      <c r="A15" s="24" t="s">
        <v>70</v>
      </c>
      <c r="B15" s="25" t="s">
        <v>142</v>
      </c>
      <c r="C15" s="24" t="s">
        <v>35</v>
      </c>
      <c r="D15" s="26" t="s">
        <v>23</v>
      </c>
      <c r="E15" s="26" t="s">
        <v>120</v>
      </c>
      <c r="F15" s="26" t="s">
        <v>143</v>
      </c>
      <c r="G15" s="27">
        <v>24.83</v>
      </c>
      <c r="H15" s="27">
        <v>24.83</v>
      </c>
      <c r="I15" s="27">
        <v>2595.83455433455</v>
      </c>
      <c r="J15" s="27">
        <f>H15*I15</f>
        <v>64454.571984127</v>
      </c>
      <c r="K15" s="24" t="s">
        <v>71</v>
      </c>
      <c r="L15" s="26" t="s">
        <v>72</v>
      </c>
      <c r="M15" s="28">
        <v>46188</v>
      </c>
      <c r="N15" s="28">
        <v>46552</v>
      </c>
      <c r="O15" s="29">
        <f t="shared" si="3"/>
        <v>11.9671232876712</v>
      </c>
      <c r="P15" s="27">
        <v>2719</v>
      </c>
      <c r="Q15" s="27">
        <v>2719</v>
      </c>
      <c r="R15" s="27">
        <f t="shared" si="0"/>
        <v>0</v>
      </c>
      <c r="S15" s="30">
        <f t="shared" si="4"/>
        <v>208.445701851665</v>
      </c>
      <c r="T15" s="30">
        <f t="shared" si="5"/>
        <v>25.0134842221998</v>
      </c>
      <c r="U15" s="30">
        <f t="shared" si="2"/>
        <v>208.445701851665</v>
      </c>
      <c r="V15" s="30">
        <f t="shared" si="1"/>
        <v>25.0134842221998</v>
      </c>
      <c r="W15" s="31"/>
    </row>
    <row r="16" customHeight="1" spans="1:23">
      <c r="A16" s="24" t="s">
        <v>75</v>
      </c>
      <c r="B16" s="25" t="s">
        <v>144</v>
      </c>
      <c r="C16" s="24" t="s">
        <v>35</v>
      </c>
      <c r="D16" s="26" t="s">
        <v>23</v>
      </c>
      <c r="E16" s="26" t="s">
        <v>120</v>
      </c>
      <c r="F16" s="26" t="s">
        <v>145</v>
      </c>
      <c r="G16" s="27">
        <v>16.38</v>
      </c>
      <c r="H16" s="27">
        <v>16.38</v>
      </c>
      <c r="I16" s="27">
        <v>2595.83455433455</v>
      </c>
      <c r="J16" s="27">
        <f>H16*I16</f>
        <v>42519.77</v>
      </c>
      <c r="K16" s="24" t="s">
        <v>76</v>
      </c>
      <c r="L16" s="26" t="s">
        <v>77</v>
      </c>
      <c r="M16" s="28">
        <v>46204</v>
      </c>
      <c r="N16" s="28">
        <v>46568</v>
      </c>
      <c r="O16" s="29">
        <f t="shared" si="3"/>
        <v>11.9671232876712</v>
      </c>
      <c r="P16" s="27">
        <v>2391</v>
      </c>
      <c r="Q16" s="27">
        <v>2391</v>
      </c>
      <c r="R16" s="27">
        <f t="shared" si="0"/>
        <v>0</v>
      </c>
      <c r="S16" s="30">
        <f t="shared" si="4"/>
        <v>183.300357898982</v>
      </c>
      <c r="T16" s="30">
        <f t="shared" si="5"/>
        <v>21.9960429478778</v>
      </c>
      <c r="U16" s="30">
        <f t="shared" si="2"/>
        <v>183.300357898982</v>
      </c>
      <c r="V16" s="30">
        <f t="shared" si="1"/>
        <v>21.9960429478778</v>
      </c>
      <c r="W16" s="31"/>
    </row>
    <row r="17" customFormat="1" hidden="1" customHeight="1" spans="1:23">
      <c r="A17" s="24" t="s">
        <v>146</v>
      </c>
      <c r="B17" s="25"/>
      <c r="C17" s="24" t="s">
        <v>35</v>
      </c>
      <c r="D17" s="26" t="s">
        <v>23</v>
      </c>
      <c r="E17" s="26" t="s">
        <v>120</v>
      </c>
      <c r="F17" s="26" t="s">
        <v>147</v>
      </c>
      <c r="G17" s="27">
        <v>40.04</v>
      </c>
      <c r="H17" s="27">
        <v>40.04</v>
      </c>
      <c r="I17" s="27"/>
      <c r="J17" s="27"/>
      <c r="K17" s="24" t="s">
        <v>148</v>
      </c>
      <c r="L17" s="26" t="s">
        <v>149</v>
      </c>
      <c r="M17" s="28">
        <v>46261</v>
      </c>
      <c r="N17" s="28">
        <v>46625</v>
      </c>
      <c r="O17" s="29">
        <f t="shared" si="3"/>
        <v>11.9671232876712</v>
      </c>
      <c r="P17" s="27">
        <v>4384</v>
      </c>
      <c r="Q17" s="27">
        <v>4384</v>
      </c>
      <c r="R17" s="27">
        <f t="shared" si="0"/>
        <v>0</v>
      </c>
      <c r="S17" s="30"/>
      <c r="T17" s="30"/>
      <c r="U17" s="30"/>
      <c r="V17" s="30">
        <f t="shared" si="1"/>
        <v>0</v>
      </c>
      <c r="W17" s="31"/>
    </row>
    <row r="18" customFormat="1" hidden="1" customHeight="1" spans="1:23">
      <c r="A18" s="24" t="s">
        <v>150</v>
      </c>
      <c r="B18" s="25"/>
      <c r="C18" s="24" t="s">
        <v>35</v>
      </c>
      <c r="D18" s="26" t="s">
        <v>23</v>
      </c>
      <c r="E18" s="26" t="s">
        <v>120</v>
      </c>
      <c r="F18" s="26" t="s">
        <v>151</v>
      </c>
      <c r="G18" s="27">
        <v>30</v>
      </c>
      <c r="H18" s="27">
        <v>30</v>
      </c>
      <c r="I18" s="27"/>
      <c r="J18" s="27"/>
      <c r="K18" s="24" t="s">
        <v>152</v>
      </c>
      <c r="L18" s="26" t="s">
        <v>153</v>
      </c>
      <c r="M18" s="28">
        <v>46261</v>
      </c>
      <c r="N18" s="28">
        <v>46625</v>
      </c>
      <c r="O18" s="29">
        <f t="shared" si="3"/>
        <v>11.9671232876712</v>
      </c>
      <c r="P18" s="27">
        <v>3285</v>
      </c>
      <c r="Q18" s="27">
        <v>3285</v>
      </c>
      <c r="R18" s="27">
        <f t="shared" si="0"/>
        <v>0</v>
      </c>
      <c r="S18" s="30"/>
      <c r="T18" s="30"/>
      <c r="U18" s="30"/>
      <c r="V18" s="30">
        <f t="shared" si="1"/>
        <v>0</v>
      </c>
      <c r="W18" s="31"/>
    </row>
    <row r="19" customFormat="1" hidden="1" customHeight="1" spans="1:23">
      <c r="A19" s="24" t="s">
        <v>154</v>
      </c>
      <c r="B19" s="25"/>
      <c r="C19" s="24" t="s">
        <v>35</v>
      </c>
      <c r="D19" s="26" t="s">
        <v>23</v>
      </c>
      <c r="E19" s="26" t="s">
        <v>120</v>
      </c>
      <c r="F19" s="26" t="s">
        <v>155</v>
      </c>
      <c r="G19" s="27">
        <v>19.71</v>
      </c>
      <c r="H19" s="27">
        <v>19.71</v>
      </c>
      <c r="I19" s="27"/>
      <c r="J19" s="27"/>
      <c r="K19" s="24" t="s">
        <v>156</v>
      </c>
      <c r="L19" s="26" t="s">
        <v>157</v>
      </c>
      <c r="M19" s="28">
        <v>46254</v>
      </c>
      <c r="N19" s="28">
        <v>46618</v>
      </c>
      <c r="O19" s="29">
        <f t="shared" si="3"/>
        <v>11.9671232876712</v>
      </c>
      <c r="P19" s="27">
        <v>2000</v>
      </c>
      <c r="Q19" s="27">
        <v>2000</v>
      </c>
      <c r="R19" s="27">
        <f t="shared" si="0"/>
        <v>0</v>
      </c>
      <c r="S19" s="30"/>
      <c r="T19" s="30"/>
      <c r="U19" s="30"/>
      <c r="V19" s="30">
        <f t="shared" si="1"/>
        <v>0</v>
      </c>
      <c r="W19" s="31"/>
    </row>
    <row r="20" s="1" customFormat="1" customHeight="1" spans="1:23">
      <c r="A20" s="32"/>
      <c r="B20" s="32"/>
      <c r="C20" s="32"/>
      <c r="D20" s="33"/>
      <c r="E20" s="33" t="s">
        <v>120</v>
      </c>
      <c r="F20" s="33" t="s">
        <v>158</v>
      </c>
      <c r="G20" s="34">
        <f>SUM(G4:G16)</f>
        <v>469.67</v>
      </c>
      <c r="H20" s="34">
        <f>SUM(H4:H16)</f>
        <v>469.67</v>
      </c>
      <c r="I20" s="34"/>
      <c r="J20" s="34"/>
      <c r="K20" s="32"/>
      <c r="L20" s="33"/>
      <c r="M20" s="35"/>
      <c r="N20" s="35"/>
      <c r="O20" s="36"/>
      <c r="P20" s="34">
        <f t="shared" ref="P20:V20" si="6">SUM(P4:P16)</f>
        <v>74148</v>
      </c>
      <c r="Q20" s="34">
        <f t="shared" si="6"/>
        <v>56148</v>
      </c>
      <c r="R20" s="34">
        <f t="shared" si="6"/>
        <v>18000</v>
      </c>
      <c r="S20" s="34">
        <f t="shared" si="6"/>
        <v>8600.07174429148</v>
      </c>
      <c r="T20" s="34">
        <f t="shared" si="6"/>
        <v>1032.00860931498</v>
      </c>
      <c r="U20" s="34">
        <f>SUM(U4:U16)+0.01</f>
        <v>4634.4722474954</v>
      </c>
      <c r="V20" s="34">
        <f t="shared" si="6"/>
        <v>556.135469699447</v>
      </c>
      <c r="W20" s="37"/>
    </row>
    <row r="21" hidden="1" customHeight="1" spans="1:23">
      <c r="A21" s="24" t="s">
        <v>85</v>
      </c>
      <c r="B21" s="24"/>
      <c r="C21" s="24" t="s">
        <v>22</v>
      </c>
      <c r="D21" s="26" t="s">
        <v>23</v>
      </c>
      <c r="E21" s="26" t="s">
        <v>159</v>
      </c>
      <c r="F21" s="26" t="s">
        <v>160</v>
      </c>
      <c r="G21" s="27">
        <v>40.29</v>
      </c>
      <c r="H21" s="27">
        <v>40.29</v>
      </c>
      <c r="I21" s="27"/>
      <c r="J21" s="27"/>
      <c r="K21" s="24" t="s">
        <v>86</v>
      </c>
      <c r="L21" s="26" t="s">
        <v>87</v>
      </c>
      <c r="M21" s="28">
        <v>45894</v>
      </c>
      <c r="N21" s="28">
        <v>46258</v>
      </c>
      <c r="O21" s="29">
        <f>(N21-M21)/365*12</f>
        <v>11.9671232876712</v>
      </c>
      <c r="P21" s="27">
        <v>22206</v>
      </c>
      <c r="Q21" s="27">
        <v>22206</v>
      </c>
      <c r="R21" s="27">
        <v>0</v>
      </c>
      <c r="S21" s="30"/>
      <c r="T21" s="30">
        <f>S21*12%</f>
        <v>0</v>
      </c>
      <c r="U21" s="30"/>
      <c r="V21" s="30">
        <f>U21*12%</f>
        <v>0</v>
      </c>
      <c r="W21" s="31" t="s">
        <v>124</v>
      </c>
    </row>
    <row r="22" hidden="1" customHeight="1" spans="1:23">
      <c r="A22" s="24" t="s">
        <v>90</v>
      </c>
      <c r="B22" s="24"/>
      <c r="C22" s="24" t="s">
        <v>22</v>
      </c>
      <c r="D22" s="26" t="s">
        <v>23</v>
      </c>
      <c r="E22" s="26" t="s">
        <v>159</v>
      </c>
      <c r="F22" s="26" t="s">
        <v>161</v>
      </c>
      <c r="G22" s="27">
        <v>33.37</v>
      </c>
      <c r="H22" s="27">
        <v>33.37</v>
      </c>
      <c r="I22" s="27"/>
      <c r="J22" s="27"/>
      <c r="K22" s="24" t="s">
        <v>91</v>
      </c>
      <c r="L22" s="26" t="s">
        <v>92</v>
      </c>
      <c r="M22" s="28">
        <v>45931</v>
      </c>
      <c r="N22" s="28">
        <v>46295</v>
      </c>
      <c r="O22" s="29">
        <f>(N22-M22)/365*12</f>
        <v>11.9671232876712</v>
      </c>
      <c r="P22" s="27">
        <v>17052</v>
      </c>
      <c r="Q22" s="27">
        <v>17052</v>
      </c>
      <c r="R22" s="27">
        <v>0</v>
      </c>
      <c r="S22" s="30"/>
      <c r="T22" s="30">
        <f>S22*12%</f>
        <v>0</v>
      </c>
      <c r="U22" s="30"/>
      <c r="V22" s="30">
        <f>U22*12%</f>
        <v>0</v>
      </c>
      <c r="W22" s="31" t="s">
        <v>124</v>
      </c>
    </row>
    <row r="23" s="1" customFormat="1" customHeight="1" spans="1:23">
      <c r="A23" s="37"/>
      <c r="B23" s="37"/>
      <c r="C23" s="37"/>
      <c r="D23" s="38"/>
      <c r="E23" s="33" t="s">
        <v>159</v>
      </c>
      <c r="F23" s="38" t="s">
        <v>158</v>
      </c>
      <c r="G23" s="39">
        <f>SUM(G21:G22)</f>
        <v>73.66</v>
      </c>
      <c r="H23" s="39">
        <f>SUM(H21:H22)</f>
        <v>73.66</v>
      </c>
      <c r="I23" s="39"/>
      <c r="J23" s="39"/>
      <c r="K23" s="37"/>
      <c r="L23" s="38"/>
      <c r="M23" s="38"/>
      <c r="N23" s="38"/>
      <c r="O23" s="40"/>
      <c r="P23" s="39">
        <f t="shared" ref="P23:V23" si="7">SUM(P21:P22)</f>
        <v>39258</v>
      </c>
      <c r="Q23" s="39">
        <f t="shared" si="7"/>
        <v>39258</v>
      </c>
      <c r="R23" s="39">
        <f t="shared" si="7"/>
        <v>0</v>
      </c>
      <c r="S23" s="39">
        <f t="shared" si="7"/>
        <v>0</v>
      </c>
      <c r="T23" s="39">
        <f t="shared" si="7"/>
        <v>0</v>
      </c>
      <c r="U23" s="39">
        <f t="shared" si="7"/>
        <v>0</v>
      </c>
      <c r="V23" s="39">
        <f t="shared" si="7"/>
        <v>0</v>
      </c>
      <c r="W23" s="37"/>
    </row>
    <row r="24" s="1" customFormat="1" customHeight="1" spans="1:23">
      <c r="A24" s="37"/>
      <c r="B24" s="37"/>
      <c r="C24" s="37"/>
      <c r="D24" s="38"/>
      <c r="E24" s="38"/>
      <c r="F24" s="38" t="s">
        <v>162</v>
      </c>
      <c r="G24" s="39">
        <f>G23+G20</f>
        <v>543.33</v>
      </c>
      <c r="H24" s="39">
        <f>H23+H20</f>
        <v>543.33</v>
      </c>
      <c r="I24" s="39"/>
      <c r="J24" s="39"/>
      <c r="K24" s="37"/>
      <c r="L24" s="38"/>
      <c r="M24" s="38"/>
      <c r="N24" s="38"/>
      <c r="O24" s="40"/>
      <c r="P24" s="39">
        <f t="shared" ref="P24:V24" si="8">P23+P20</f>
        <v>113406</v>
      </c>
      <c r="Q24" s="39">
        <f t="shared" si="8"/>
        <v>95406</v>
      </c>
      <c r="R24" s="39">
        <f t="shared" si="8"/>
        <v>18000</v>
      </c>
      <c r="S24" s="39">
        <f t="shared" si="8"/>
        <v>8600.07174429148</v>
      </c>
      <c r="T24" s="39">
        <f t="shared" si="8"/>
        <v>1032.00860931498</v>
      </c>
      <c r="U24" s="39">
        <f t="shared" si="8"/>
        <v>4634.4722474954</v>
      </c>
      <c r="V24" s="39">
        <f t="shared" si="8"/>
        <v>556.135469699447</v>
      </c>
      <c r="W24" s="37"/>
    </row>
  </sheetData>
  <autoFilter xmlns:etc="http://www.wps.cn/officeDocument/2017/etCustomData" ref="A3:W24" etc:filterBottomFollowUsedRange="0">
    <filterColumn colId="20">
      <filters>
        <filter val="0.00"/>
        <filter val="183.30"/>
        <filter val="187.82"/>
        <filter val="208.45"/>
        <filter val="2,146.55"/>
        <filter val="191.66"/>
        <filter val="214.66"/>
        <filter val="4,634.46"/>
        <filter val="160.99"/>
        <filter val="306.09"/>
        <filter val="843.29"/>
      </filters>
    </filterColumn>
    <extLst/>
  </autoFilter>
  <mergeCells count="20">
    <mergeCell ref="A1:W1"/>
    <mergeCell ref="I2:J2"/>
    <mergeCell ref="M2:N2"/>
    <mergeCell ref="S2:T2"/>
    <mergeCell ref="U2:V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O2:O3"/>
    <mergeCell ref="P2:P3"/>
    <mergeCell ref="Q2:Q3"/>
    <mergeCell ref="R2:R3"/>
    <mergeCell ref="W2:W3"/>
  </mergeCells>
  <pageMargins left="1.25" right="1.25" top="1" bottom="1" header="0.3" footer="0.3"/>
  <pageSetup paperSize="9" orientation="portrait"/>
  <headerFooter/>
  <rowBreaks count="1" manualBreakCount="1">
    <brk id="22" max="16383" man="1"/>
  </rowBreaks>
  <ignoredErrors>
    <ignoredError sqref="U4:U9 U11:U16 U21:U2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二哈哈</cp:lastModifiedBy>
  <dcterms:created xsi:type="dcterms:W3CDTF">2026-08-03T05:42:00Z</dcterms:created>
  <dcterms:modified xsi:type="dcterms:W3CDTF">2026-09-01T10:34:01Z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A17B4FC3D93C463E9434BBE1A768BE2E_12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