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1" r:id="rId1"/>
  </sheets>
  <definedNames>
    <definedName name="_xlnm._FilterDatabase" localSheetId="0" hidden="1">'Sheet0 (2)'!$A$3:$W$20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<sst xmlns="http://schemas.openxmlformats.org/spreadsheetml/2006/main" count="130" uniqueCount="108">
  <si>
    <t>通力房产3月应交房产税明细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</si>
  <si>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</si>
  <si>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</si>
  <si>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</si>
  <si>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</si>
  <si>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</si>
  <si>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</si>
  <si>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</si>
  <si>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</si>
  <si>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</si>
  <si>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</si>
  <si>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</si>
  <si>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</si>
  <si>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</si>
  <si>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</si>
  <si>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</si>
  <si>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</si>
  <si>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</si>
  <si>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</si>
  <si>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2026年2从租房产税缴纳明细</t>
  </si>
  <si>
    <t>2026年3从租房产税缴纳明细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</si>
  <si>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</si>
  <si>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</si>
  <si>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</si>
  <si>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</si>
  <si>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</si>
  <si>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</si>
  <si>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</si>
  <si>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</si>
  <si>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</si>
  <si>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</si>
  <si>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</si>
  <si>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</si>
  <si>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</si>
  <si>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</si>
  <si>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</si>
  <si>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HT20210720-01-01-01-01</t>
  </si>
  <si>
    <t>F65280120240010312</t>
  </si>
  <si>
    <t>养征大厦1层-02#</t>
  </si>
  <si>
    <t>郭兴辉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</si>
  <si>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</si>
  <si>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</si>
  <si>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</si>
  <si>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</si>
  <si>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</si>
  <si>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</si>
  <si>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</si>
  <si>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</si>
  <si>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</si>
  <si>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</si>
  <si>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10月已全额结转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</si>
  <si>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</si>
  <si>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</si>
  <si>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</si>
  <si>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</si>
  <si>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</si>
  <si>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</si>
  <si>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</si>
  <si>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</si>
  <si>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</si>
  <si>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</si>
  <si>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</si>
  <si>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</si>
  <si>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</si>
  <si>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</si>
  <si>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</si>
  <si>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</si>
  <si>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</si>
  <si>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</si>
  <si>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</si>
  <si>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</si>
  <si>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</si>
  <si>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</si>
  <si>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</si>
  <si>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</si>
  <si>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</si>
  <si>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</si>
  <si>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</si>
  <si>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</si>
  <si>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</si>
  <si>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</si>
  <si>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</si>
  <si>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</si>
  <si>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</si>
  <si>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HT20250317-01</t>
  </si>
  <si>
    <t>F65280120240026055</t>
  </si>
  <si>
    <t>通达商贸城1层-4#</t>
  </si>
  <si>
    <t>赵霞</t>
  </si>
  <si>
    <t>2026-03-13</t>
  </si>
  <si>
    <t>HT20250226-01</t>
  </si>
  <si>
    <t>F65280120240020465</t>
  </si>
  <si>
    <t>通达商贸城1层-7#</t>
  </si>
  <si>
    <t>方小羊</t>
  </si>
  <si>
    <t>2026-03-05</t>
  </si>
  <si>
    <t>HT202603165</t>
  </si>
  <si>
    <t>F65280120240020844</t>
  </si>
  <si>
    <t>通达商贸城2层-2#</t>
  </si>
  <si>
    <t>马立琴</t>
  </si>
  <si>
    <t>2026-03-16</t>
  </si>
  <si>
    <t>HT20260316</t>
  </si>
  <si>
    <t>通达商贸城2层-3#</t>
  </si>
  <si>
    <t>曾小燕</t>
  </si>
  <si>
    <t>合计</t>
  </si>
  <si>
    <t>注：1、上表中房产税月计税依据均按照合同总租金计算，另：月计税依据等于月结转收入金额。</t>
  </si>
  <si>
    <t>1-6月应计提</t>
  </si>
  <si>
    <t>其中：</t>
  </si>
  <si>
    <t>养征大厦</t>
  </si>
  <si>
    <t>商贸城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</si>
</sst>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  <numFmt numFmtId="178" formatCode="yyyy\/m\/d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/>
    </xf>
    <xf numFmtId="0" fontId="0" fillId="2" borderId="0" xfId="0" applyFont="1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vertical="center" wrapText="1"/>
    </xf>
    <xf numFmtId="178" fontId="3" fillId="2" borderId="11" xfId="0" applyNumberFormat="1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3" fillId="2" borderId="13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3" fillId="2" borderId="11" xfId="0" applyNumberFormat="1" applyFont="1" applyFill="1" applyBorder="1" applyAlignment="1">
      <alignment horizontal="center" vertical="center" wrapText="1"/>
    </xf>
    <xf numFmtId="10" fontId="3" fillId="2" borderId="13" xfId="0" applyNumberFormat="1" applyFont="1" applyFill="1" applyBorder="1" applyAlignment="1">
      <alignment horizontal="center" vertical="center" wrapText="1"/>
    </xf>
    <xf numFmtId="10" fontId="0" fillId="2" borderId="6" xfId="0" applyNumberFormat="1" applyFont="1" applyFill="1" applyBorder="1" applyAlignment="1">
      <alignment horizontal="center" vertical="center"/>
    </xf>
    <xf numFmtId="0" fontId="0" fillId="2" borderId="6" xfId="0" applyFont="1" applyFill="1" applyBorder="1" applyAlignment="1">
      <alignment vertical="center"/>
    </xf>
    <xf numFmtId="0" fontId="3" fillId="0" borderId="13" xfId="0" applyFont="1" applyBorder="1" applyAlignment="1">
      <alignment vertical="center" shrinkToFi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178" fontId="3" fillId="0" borderId="11" xfId="0" applyNumberFormat="1" applyFont="1" applyFill="1" applyBorder="1" applyAlignment="1">
      <alignment vertical="center" wrapText="1"/>
    </xf>
    <xf numFmtId="14" fontId="3" fillId="0" borderId="11" xfId="0" applyNumberFormat="1" applyFont="1" applyFill="1" applyBorder="1" applyAlignment="1">
      <alignment vertical="center" wrapText="1"/>
    </xf>
    <xf numFmtId="177" fontId="3" fillId="0" borderId="13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6" xfId="0" applyNumberFormat="1" applyFont="1" applyBorder="1" applyAlignment="1">
      <alignment horizontal="center" vertical="center"/>
    </xf>
    <xf numFmtId="177" fontId="0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25"/>
  <sheetViews>
    <sheetView tabSelected="1" workbookViewId="0">
      <pane xSplit="8" ySplit="3" topLeftCell="R8" activePane="bottomRight" state="frozen"/>
      <selection/>
      <selection pane="topRight"/>
      <selection pane="bottomLeft"/>
      <selection pane="bottomRight" activeCell="K27" sqref="K27"/>
    </sheetView>
  </sheetViews>
  <sheetFormatPr defaultColWidth="9" defaultRowHeight="14.4"/>
  <cols>
    <col min="1" max="1" width="18.5555555555556" style="6" customWidth="1"/>
    <col min="2" max="2" width="23.2222222222222" style="6" customWidth="1"/>
    <col min="3" max="3" width="20.2222222222222" style="2" customWidth="1"/>
    <col min="4" max="4" width="8.11111111111111" style="7" customWidth="1"/>
    <col min="5" max="5" width="14.3518518518519" style="8" customWidth="1"/>
    <col min="6" max="8" width="14.3518518518519" style="7" customWidth="1"/>
    <col min="9" max="9" width="7.77777777777778" style="9" customWidth="1"/>
    <col min="10" max="10" width="14.3518518518519" style="10" customWidth="1"/>
    <col min="11" max="11" width="14.3518518518519" style="11" customWidth="1"/>
    <col min="12" max="19" width="14.3518518518519" style="10" customWidth="1"/>
    <col min="20" max="21" width="14.7777777777778" style="10" hidden="1" customWidth="1"/>
    <col min="22" max="22" width="8.44444444444444" style="12" hidden="1" customWidth="1"/>
    <col min="23" max="23" width="11.1111111111111" style="10" hidden="1" customWidth="1"/>
    <col min="24" max="25" width="12.7777777777778" style="10" hidden="1" customWidth="1"/>
    <col min="26" max="26" width="8.33333333333333" style="12" hidden="1" customWidth="1"/>
    <col min="27" max="27" width="13.2222222222222" style="10" hidden="1" customWidth="1"/>
    <col min="28" max="28" width="16.2222222222222" style="10" customWidth="1"/>
    <col min="29" max="29" width="12.7777777777778" style="10" customWidth="1"/>
    <col min="30" max="30" width="18.3333333333333" style="12" customWidth="1"/>
    <col min="31" max="31" width="13.2222222222222" style="10" customWidth="1"/>
    <col min="32" max="33" width="12.7777777777778" style="10" customWidth="1"/>
    <col min="34" max="34" width="8.33333333333333" style="12" customWidth="1"/>
    <col min="35" max="35" width="13.2222222222222" style="10" customWidth="1"/>
    <col min="36" max="37" width="12.7777777777778" style="10" customWidth="1"/>
    <col min="38" max="38" width="8.33333333333333" style="12" customWidth="1"/>
    <col min="39" max="39" width="13.2222222222222" style="10" customWidth="1"/>
    <col min="40" max="40" width="23.7777777777778" style="2" customWidth="1"/>
    <col min="41" max="16384" width="9" style="2"/>
  </cols>
  <sheetData>
    <row r="1" s="1" customFormat="1" ht="36" customHeight="1" spans="1:40">
      <c r="A1" s="13" t="s">
        <v>0</v>
      </c>
      <c r="B1" s="13"/>
      <c r="C1" s="14"/>
      <c r="D1" s="14"/>
      <c r="E1" s="15"/>
      <c r="F1" s="14"/>
      <c r="G1" s="14"/>
      <c r="H1" s="14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/>
      <c r="W1" s="17"/>
      <c r="X1" s="19"/>
      <c r="Y1" s="19"/>
      <c r="Z1" s="20"/>
      <c r="AA1" s="19"/>
      <c r="AB1" s="19"/>
      <c r="AC1" s="19"/>
      <c r="AD1" s="20"/>
      <c r="AE1" s="19"/>
      <c r="AF1" s="19"/>
      <c r="AG1" s="19"/>
      <c r="AH1" s="20"/>
      <c r="AI1" s="19"/>
      <c r="AJ1" s="19"/>
      <c r="AK1" s="19"/>
      <c r="AL1" s="20"/>
      <c r="AM1" s="19"/>
    </row>
    <row r="2" s="1" customFormat="1" ht="18" customHeight="1" spans="1:40">
      <c r="A2" s="21" t="s">
        <v>1</v>
      </c>
      <c r="B2" s="21" t="s">
        <v>2</v>
      </c>
      <c r="C2" s="22" t="s">
        <v>3</v>
      </c>
      <c r="D2" s="22" t="s">
        <v>4</v>
      </c>
      <c r="E2" s="23" t="s">
        <v>5</v>
      </c>
      <c r="F2" s="22" t="s">
        <v>6</v>
      </c>
      <c r="G2" s="22" t="s">
        <v>7</v>
      </c>
      <c r="H2" s="22" t="s">
        <v>8</v>
      </c>
      <c r="I2" s="24" t="s">
        <v>9</v>
      </c>
      <c r="J2" s="25" t="s">
        <v>10</v>
      </c>
      <c r="K2" s="25" t="s">
        <v>11</v>
      </c>
      <c r="L2" s="25" t="s">
        <v>12</v>
      </c>
      <c r="M2" s="26" t="s">
        <v>13</v>
      </c>
      <c r="N2" s="27"/>
      <c r="O2" s="27"/>
      <c r="P2" s="27"/>
      <c r="Q2" s="28"/>
      <c r="R2" s="25" t="s">
        <v>14</v>
      </c>
      <c r="S2" s="25" t="s">
        <v>15</v>
      </c>
      <c r="T2" s="29" t="s">
        <v>16</v>
      </c>
      <c r="U2" s="30"/>
      <c r="V2" s="31"/>
      <c r="W2" s="30"/>
      <c r="X2" s="30" t="s">
        <v>17</v>
      </c>
      <c r="Y2" s="30"/>
      <c r="Z2" s="31"/>
      <c r="AA2" s="30"/>
      <c r="AB2" s="30" t="s">
        <v>18</v>
      </c>
      <c r="AC2" s="30"/>
      <c r="AD2" s="31"/>
      <c r="AE2" s="30"/>
      <c r="AF2" s="30" t="s">
        <v>19</v>
      </c>
      <c r="AG2" s="30"/>
      <c r="AH2" s="31"/>
      <c r="AI2" s="30"/>
      <c r="AJ2" s="30" t="s">
        <v>20</v>
      </c>
      <c r="AK2" s="30"/>
      <c r="AL2" s="31"/>
      <c r="AM2" s="30"/>
      <c r="AN2" s="32" t="s">
        <v>21</v>
      </c>
    </row>
    <row r="3" s="1" customFormat="1" ht="42" customHeight="1" spans="1:40">
      <c r="A3" s="33"/>
      <c r="B3" s="33"/>
      <c r="C3" s="34"/>
      <c r="D3" s="34"/>
      <c r="E3" s="35"/>
      <c r="F3" s="34"/>
      <c r="G3" s="34"/>
      <c r="H3" s="34"/>
      <c r="I3" s="36"/>
      <c r="J3" s="37"/>
      <c r="K3" s="37"/>
      <c r="L3" s="37"/>
      <c r="M3" s="38" t="s">
        <v>22</v>
      </c>
      <c r="N3" s="39" t="s">
        <v>23</v>
      </c>
      <c r="O3" s="39" t="s">
        <v>24</v>
      </c>
      <c r="P3" s="39" t="s">
        <v>25</v>
      </c>
      <c r="Q3" s="40" t="s">
        <v>26</v>
      </c>
      <c r="R3" s="37"/>
      <c r="S3" s="37"/>
      <c r="T3" s="29" t="s">
        <v>27</v>
      </c>
      <c r="U3" s="41" t="s">
        <v>28</v>
      </c>
      <c r="V3" s="42" t="s">
        <v>29</v>
      </c>
      <c r="W3" s="41" t="s">
        <v>30</v>
      </c>
      <c r="X3" s="30" t="s">
        <v>27</v>
      </c>
      <c r="Y3" s="41" t="s">
        <v>28</v>
      </c>
      <c r="Z3" s="42" t="s">
        <v>29</v>
      </c>
      <c r="AA3" s="41" t="s">
        <v>30</v>
      </c>
      <c r="AB3" s="30" t="s">
        <v>27</v>
      </c>
      <c r="AC3" s="41" t="s">
        <v>28</v>
      </c>
      <c r="AD3" s="42" t="s">
        <v>29</v>
      </c>
      <c r="AE3" s="41" t="s">
        <v>30</v>
      </c>
      <c r="AF3" s="30" t="s">
        <v>27</v>
      </c>
      <c r="AG3" s="41" t="s">
        <v>28</v>
      </c>
      <c r="AH3" s="42" t="s">
        <v>29</v>
      </c>
      <c r="AI3" s="41" t="s">
        <v>30</v>
      </c>
      <c r="AJ3" s="30" t="s">
        <v>27</v>
      </c>
      <c r="AK3" s="41" t="s">
        <v>28</v>
      </c>
      <c r="AL3" s="42" t="s">
        <v>29</v>
      </c>
      <c r="AM3" s="41" t="s">
        <v>30</v>
      </c>
      <c r="AN3" s="32"/>
    </row>
    <row r="4" s="2" customFormat="1" ht="18" customHeight="1" spans="1:40">
      <c r="A4" s="43" t="s">
        <v>31</v>
      </c>
      <c r="B4" s="43" t="s">
        <v>32</v>
      </c>
      <c r="C4" s="44" t="s">
        <v>33</v>
      </c>
      <c r="D4" s="45">
        <v>109.83</v>
      </c>
      <c r="E4" s="46" t="s">
        <v>34</v>
      </c>
      <c r="F4" s="45" t="s">
        <v>35</v>
      </c>
      <c r="G4" s="47">
        <v>46051</v>
      </c>
      <c r="H4" s="47">
        <v>46231</v>
      </c>
      <c r="I4" s="48">
        <v>6</v>
      </c>
      <c r="J4" s="49">
        <v>65000</v>
      </c>
      <c r="K4" s="50">
        <v>65000</v>
      </c>
      <c r="L4" s="49">
        <f t="shared" ref="L4:L18" si="0">J4-K4</f>
        <v>0</v>
      </c>
      <c r="M4" s="49">
        <f t="shared" ref="M4:M18" si="1">K4/1.05*5%</f>
        <v>3095.2380952381</v>
      </c>
      <c r="N4" s="49">
        <f t="shared" ref="N4:N18" si="2">M4*7%</f>
        <v>216.666666666667</v>
      </c>
      <c r="O4" s="49">
        <f t="shared" ref="O4:O18" si="3">M4*3%</f>
        <v>92.8571428571429</v>
      </c>
      <c r="P4" s="49">
        <f t="shared" ref="P4:P18" si="4">M4*2%</f>
        <v>61.9047619047619</v>
      </c>
      <c r="Q4" s="49">
        <f t="shared" ref="Q4:Q18" si="5">K4*0.1%</f>
        <v>65</v>
      </c>
      <c r="R4" s="49">
        <f t="shared" ref="R4:R18" si="6">J4/1.05/I4</f>
        <v>10317.4603174603</v>
      </c>
      <c r="S4" s="49">
        <f t="shared" ref="S4:S18" si="7">R4*12%</f>
        <v>1238.09523809524</v>
      </c>
      <c r="T4" s="51"/>
      <c r="U4" s="52"/>
      <c r="V4" s="53"/>
      <c r="W4" s="52"/>
      <c r="X4" s="54"/>
      <c r="Y4" s="54"/>
      <c r="Z4" s="55"/>
      <c r="AA4" s="54"/>
      <c r="AB4" s="54">
        <f t="shared" ref="AB4:AB14" si="8">R4</f>
        <v>10317.4603174603</v>
      </c>
      <c r="AC4" s="54">
        <f t="shared" ref="AC4:AC14" si="9">AB4*12%</f>
        <v>1238.09523809524</v>
      </c>
      <c r="AD4" s="55">
        <v>0.5</v>
      </c>
      <c r="AE4" s="56">
        <f t="shared" ref="AE4:AE14" si="10">AC4*AD4</f>
        <v>619.047619047619</v>
      </c>
      <c r="AF4" s="54">
        <f t="shared" ref="AF4:AF14" si="11">R4</f>
        <v>10317.4603174603</v>
      </c>
      <c r="AG4" s="54">
        <f t="shared" ref="AG4:AG14" si="12">AF4*12%</f>
        <v>1238.09523809524</v>
      </c>
      <c r="AH4" s="55">
        <v>0.5</v>
      </c>
      <c r="AI4" s="56">
        <f t="shared" ref="AI4:AI14" si="13">AG4*AH4</f>
        <v>619.047619047619</v>
      </c>
      <c r="AJ4" s="54">
        <f t="shared" ref="AJ4:AJ18" si="14">R4</f>
        <v>10317.4603174603</v>
      </c>
      <c r="AK4" s="54">
        <f t="shared" ref="AK4:AK18" si="15">AJ4*12%</f>
        <v>1238.09523809524</v>
      </c>
      <c r="AL4" s="55">
        <v>0.5</v>
      </c>
      <c r="AM4" s="56">
        <f t="shared" ref="AM4:AM18" si="16">AK4*AL4</f>
        <v>619.047619047619</v>
      </c>
      <c r="AN4" s="57"/>
    </row>
    <row r="5" s="2" customFormat="1" ht="18" customHeight="1" spans="1:40">
      <c r="A5" s="43" t="s">
        <v>36</v>
      </c>
      <c r="B5" s="43" t="s">
        <v>37</v>
      </c>
      <c r="C5" s="44" t="s">
        <v>38</v>
      </c>
      <c r="D5" s="45">
        <v>59.49</v>
      </c>
      <c r="E5" s="46" t="s">
        <v>39</v>
      </c>
      <c r="F5" s="47"/>
      <c r="G5" s="47">
        <v>46101</v>
      </c>
      <c r="H5" s="47">
        <v>46253</v>
      </c>
      <c r="I5" s="48">
        <f>(H5-G5)/365*12</f>
        <v>4.9972602739726</v>
      </c>
      <c r="J5" s="49">
        <v>30000</v>
      </c>
      <c r="K5" s="50">
        <v>30000</v>
      </c>
      <c r="L5" s="49">
        <f t="shared" si="0"/>
        <v>0</v>
      </c>
      <c r="M5" s="49">
        <f t="shared" si="1"/>
        <v>1428.57142857143</v>
      </c>
      <c r="N5" s="49">
        <f t="shared" si="2"/>
        <v>100</v>
      </c>
      <c r="O5" s="49">
        <f t="shared" si="3"/>
        <v>42.8571428571429</v>
      </c>
      <c r="P5" s="49">
        <f t="shared" si="4"/>
        <v>28.5714285714286</v>
      </c>
      <c r="Q5" s="49">
        <f t="shared" si="5"/>
        <v>30</v>
      </c>
      <c r="R5" s="49">
        <f t="shared" si="6"/>
        <v>5717.41854636591</v>
      </c>
      <c r="S5" s="49">
        <f t="shared" si="7"/>
        <v>686.09022556391</v>
      </c>
      <c r="T5" s="51"/>
      <c r="U5" s="52"/>
      <c r="V5" s="53"/>
      <c r="W5" s="52"/>
      <c r="X5" s="54"/>
      <c r="Y5" s="54"/>
      <c r="Z5" s="55"/>
      <c r="AA5" s="54"/>
      <c r="AB5" s="54"/>
      <c r="AC5" s="54"/>
      <c r="AD5" s="55"/>
      <c r="AE5" s="56"/>
      <c r="AF5" s="54"/>
      <c r="AG5" s="54"/>
      <c r="AH5" s="55"/>
      <c r="AI5" s="56"/>
      <c r="AJ5" s="54">
        <f t="shared" si="14"/>
        <v>5717.41854636591</v>
      </c>
      <c r="AK5" s="54">
        <f t="shared" si="15"/>
        <v>686.09022556391</v>
      </c>
      <c r="AL5" s="55">
        <v>0.5</v>
      </c>
      <c r="AM5" s="56">
        <f t="shared" si="16"/>
        <v>343.045112781955</v>
      </c>
      <c r="AN5" s="57"/>
    </row>
    <row r="6" s="2" customFormat="1" ht="18" customHeight="1" spans="1:40">
      <c r="A6" s="43" t="s">
        <v>40</v>
      </c>
      <c r="B6" s="43" t="s">
        <v>41</v>
      </c>
      <c r="C6" s="44" t="s">
        <v>42</v>
      </c>
      <c r="D6" s="45">
        <v>363.29</v>
      </c>
      <c r="E6" s="46" t="s">
        <v>43</v>
      </c>
      <c r="F6" s="45" t="s">
        <v>44</v>
      </c>
      <c r="G6" s="47">
        <v>46023</v>
      </c>
      <c r="H6" s="47">
        <v>46387</v>
      </c>
      <c r="I6" s="48">
        <v>12</v>
      </c>
      <c r="J6" s="49">
        <v>270000</v>
      </c>
      <c r="K6" s="50">
        <v>270000</v>
      </c>
      <c r="L6" s="49">
        <f t="shared" si="0"/>
        <v>0</v>
      </c>
      <c r="M6" s="49">
        <f t="shared" si="1"/>
        <v>12857.1428571429</v>
      </c>
      <c r="N6" s="49">
        <f t="shared" si="2"/>
        <v>900</v>
      </c>
      <c r="O6" s="49">
        <f t="shared" si="3"/>
        <v>385.714285714286</v>
      </c>
      <c r="P6" s="49">
        <f t="shared" si="4"/>
        <v>257.142857142857</v>
      </c>
      <c r="Q6" s="49">
        <f t="shared" si="5"/>
        <v>270</v>
      </c>
      <c r="R6" s="49">
        <f t="shared" si="6"/>
        <v>21428.5714285714</v>
      </c>
      <c r="S6" s="49">
        <f t="shared" si="7"/>
        <v>2571.42857142857</v>
      </c>
      <c r="T6" s="51"/>
      <c r="U6" s="52"/>
      <c r="V6" s="53"/>
      <c r="W6" s="52"/>
      <c r="X6" s="54"/>
      <c r="Y6" s="54"/>
      <c r="Z6" s="55"/>
      <c r="AA6" s="54"/>
      <c r="AB6" s="54">
        <f t="shared" si="8"/>
        <v>21428.5714285714</v>
      </c>
      <c r="AC6" s="54">
        <f t="shared" si="9"/>
        <v>2571.42857142857</v>
      </c>
      <c r="AD6" s="55">
        <v>0.5</v>
      </c>
      <c r="AE6" s="56">
        <f t="shared" si="10"/>
        <v>1285.71428571429</v>
      </c>
      <c r="AF6" s="54">
        <f t="shared" si="11"/>
        <v>21428.5714285714</v>
      </c>
      <c r="AG6" s="54">
        <f t="shared" si="12"/>
        <v>2571.42857142857</v>
      </c>
      <c r="AH6" s="55">
        <v>0.5</v>
      </c>
      <c r="AI6" s="56">
        <f t="shared" si="13"/>
        <v>1285.71428571429</v>
      </c>
      <c r="AJ6" s="54">
        <f t="shared" si="14"/>
        <v>21428.5714285714</v>
      </c>
      <c r="AK6" s="54">
        <f t="shared" si="15"/>
        <v>2571.42857142857</v>
      </c>
      <c r="AL6" s="55">
        <v>0.5</v>
      </c>
      <c r="AM6" s="56">
        <f t="shared" si="16"/>
        <v>1285.71428571429</v>
      </c>
      <c r="AN6" s="57"/>
    </row>
    <row r="7" s="2" customFormat="1" ht="18" customHeight="1" spans="1:40">
      <c r="A7" s="43" t="s">
        <v>45</v>
      </c>
      <c r="B7" s="43" t="s">
        <v>46</v>
      </c>
      <c r="C7" s="44" t="s">
        <v>47</v>
      </c>
      <c r="D7" s="45">
        <v>58.64</v>
      </c>
      <c r="E7" s="46" t="s">
        <v>48</v>
      </c>
      <c r="F7" s="45" t="s">
        <v>49</v>
      </c>
      <c r="G7" s="47">
        <v>46023</v>
      </c>
      <c r="H7" s="47">
        <v>46203</v>
      </c>
      <c r="I7" s="48">
        <v>6</v>
      </c>
      <c r="J7" s="49">
        <v>32500</v>
      </c>
      <c r="K7" s="50">
        <v>32500</v>
      </c>
      <c r="L7" s="49">
        <f t="shared" si="0"/>
        <v>0</v>
      </c>
      <c r="M7" s="49">
        <f t="shared" si="1"/>
        <v>1547.61904761905</v>
      </c>
      <c r="N7" s="49">
        <f t="shared" si="2"/>
        <v>108.333333333333</v>
      </c>
      <c r="O7" s="49">
        <f t="shared" si="3"/>
        <v>46.4285714285714</v>
      </c>
      <c r="P7" s="49">
        <f t="shared" si="4"/>
        <v>30.952380952381</v>
      </c>
      <c r="Q7" s="49">
        <f t="shared" si="5"/>
        <v>32.5</v>
      </c>
      <c r="R7" s="49">
        <f t="shared" si="6"/>
        <v>5158.73015873016</v>
      </c>
      <c r="S7" s="49">
        <f t="shared" si="7"/>
        <v>619.047619047619</v>
      </c>
      <c r="T7" s="51"/>
      <c r="U7" s="52"/>
      <c r="V7" s="53"/>
      <c r="W7" s="52"/>
      <c r="X7" s="54"/>
      <c r="Y7" s="54"/>
      <c r="Z7" s="55"/>
      <c r="AA7" s="54"/>
      <c r="AB7" s="54">
        <f t="shared" si="8"/>
        <v>5158.73015873016</v>
      </c>
      <c r="AC7" s="54">
        <f t="shared" si="9"/>
        <v>619.047619047619</v>
      </c>
      <c r="AD7" s="55">
        <v>0.5</v>
      </c>
      <c r="AE7" s="56">
        <f t="shared" si="10"/>
        <v>309.523809523809</v>
      </c>
      <c r="AF7" s="54">
        <f t="shared" si="11"/>
        <v>5158.73015873016</v>
      </c>
      <c r="AG7" s="54">
        <f t="shared" si="12"/>
        <v>619.047619047619</v>
      </c>
      <c r="AH7" s="55">
        <v>0.5</v>
      </c>
      <c r="AI7" s="56">
        <f t="shared" si="13"/>
        <v>309.523809523809</v>
      </c>
      <c r="AJ7" s="54">
        <f t="shared" si="14"/>
        <v>5158.73015873016</v>
      </c>
      <c r="AK7" s="54">
        <f t="shared" si="15"/>
        <v>619.047619047619</v>
      </c>
      <c r="AL7" s="55">
        <v>0.5</v>
      </c>
      <c r="AM7" s="56">
        <f t="shared" si="16"/>
        <v>309.523809523809</v>
      </c>
      <c r="AN7" s="58" t="s">
        <v>50</v>
      </c>
    </row>
    <row r="8" s="2" customFormat="1" ht="18" customHeight="1" spans="1:40">
      <c r="A8" s="43" t="s">
        <v>51</v>
      </c>
      <c r="B8" s="43" t="s">
        <v>52</v>
      </c>
      <c r="C8" s="44" t="s">
        <v>53</v>
      </c>
      <c r="D8" s="45">
        <v>54.31</v>
      </c>
      <c r="E8" s="46" t="s">
        <v>54</v>
      </c>
      <c r="F8" s="45" t="s">
        <v>55</v>
      </c>
      <c r="G8" s="47">
        <v>45971</v>
      </c>
      <c r="H8" s="47">
        <v>46335</v>
      </c>
      <c r="I8" s="48">
        <v>12</v>
      </c>
      <c r="J8" s="49">
        <v>23788</v>
      </c>
      <c r="K8" s="50">
        <v>20000</v>
      </c>
      <c r="L8" s="49">
        <f t="shared" si="0"/>
        <v>3788</v>
      </c>
      <c r="M8" s="49">
        <f t="shared" si="1"/>
        <v>952.380952380952</v>
      </c>
      <c r="N8" s="49">
        <f t="shared" si="2"/>
        <v>66.6666666666667</v>
      </c>
      <c r="O8" s="49">
        <f t="shared" si="3"/>
        <v>28.5714285714286</v>
      </c>
      <c r="P8" s="49">
        <f t="shared" si="4"/>
        <v>19.047619047619</v>
      </c>
      <c r="Q8" s="49">
        <f t="shared" si="5"/>
        <v>20</v>
      </c>
      <c r="R8" s="49">
        <f t="shared" si="6"/>
        <v>1887.93650793651</v>
      </c>
      <c r="S8" s="49">
        <f t="shared" si="7"/>
        <v>226.552380952381</v>
      </c>
      <c r="T8" s="51">
        <f>R8</f>
        <v>1887.93650793651</v>
      </c>
      <c r="U8" s="52">
        <f>T8*12%</f>
        <v>226.552380952381</v>
      </c>
      <c r="V8" s="53">
        <v>0.5</v>
      </c>
      <c r="W8" s="52">
        <f>U8*V8</f>
        <v>113.27619047619</v>
      </c>
      <c r="X8" s="54">
        <f t="shared" ref="X8:X14" si="17">R8</f>
        <v>1887.93650793651</v>
      </c>
      <c r="Y8" s="54">
        <f t="shared" ref="Y8:Y14" si="18">X8*12%</f>
        <v>226.552380952381</v>
      </c>
      <c r="Z8" s="55">
        <v>0.5</v>
      </c>
      <c r="AA8" s="54">
        <f t="shared" ref="AA8:AA14" si="19">Y8*Z8</f>
        <v>113.27619047619</v>
      </c>
      <c r="AB8" s="54">
        <f t="shared" si="8"/>
        <v>1887.93650793651</v>
      </c>
      <c r="AC8" s="54">
        <f t="shared" si="9"/>
        <v>226.552380952381</v>
      </c>
      <c r="AD8" s="55">
        <v>0.5</v>
      </c>
      <c r="AE8" s="56">
        <f t="shared" si="10"/>
        <v>113.27619047619</v>
      </c>
      <c r="AF8" s="54">
        <f t="shared" si="11"/>
        <v>1887.93650793651</v>
      </c>
      <c r="AG8" s="54">
        <f t="shared" si="12"/>
        <v>226.552380952381</v>
      </c>
      <c r="AH8" s="55">
        <v>0.5</v>
      </c>
      <c r="AI8" s="56">
        <f t="shared" si="13"/>
        <v>113.27619047619</v>
      </c>
      <c r="AJ8" s="54">
        <f t="shared" si="14"/>
        <v>1887.93650793651</v>
      </c>
      <c r="AK8" s="54">
        <f t="shared" si="15"/>
        <v>226.552380952381</v>
      </c>
      <c r="AL8" s="55">
        <v>0.5</v>
      </c>
      <c r="AM8" s="56">
        <f t="shared" si="16"/>
        <v>113.27619047619</v>
      </c>
      <c r="AN8" s="57"/>
    </row>
    <row r="9" s="2" customFormat="1" ht="18" customHeight="1" spans="1:40">
      <c r="A9" s="43" t="s">
        <v>56</v>
      </c>
      <c r="B9" s="43" t="s">
        <v>57</v>
      </c>
      <c r="C9" s="44" t="s">
        <v>58</v>
      </c>
      <c r="D9" s="45">
        <v>43.01</v>
      </c>
      <c r="E9" s="46" t="s">
        <v>59</v>
      </c>
      <c r="F9" s="45" t="s">
        <v>60</v>
      </c>
      <c r="G9" s="47">
        <v>45992</v>
      </c>
      <c r="H9" s="47">
        <v>46356</v>
      </c>
      <c r="I9" s="48">
        <v>12</v>
      </c>
      <c r="J9" s="49">
        <v>23000</v>
      </c>
      <c r="K9" s="50">
        <v>23000</v>
      </c>
      <c r="L9" s="49">
        <f t="shared" si="0"/>
        <v>0</v>
      </c>
      <c r="M9" s="49">
        <f t="shared" si="1"/>
        <v>1095.2380952381</v>
      </c>
      <c r="N9" s="49">
        <f t="shared" si="2"/>
        <v>76.6666666666667</v>
      </c>
      <c r="O9" s="49">
        <f t="shared" si="3"/>
        <v>32.8571428571429</v>
      </c>
      <c r="P9" s="49">
        <f t="shared" si="4"/>
        <v>21.9047619047619</v>
      </c>
      <c r="Q9" s="49">
        <f t="shared" si="5"/>
        <v>23</v>
      </c>
      <c r="R9" s="49">
        <f t="shared" si="6"/>
        <v>1825.39682539683</v>
      </c>
      <c r="S9" s="49">
        <f t="shared" si="7"/>
        <v>219.047619047619</v>
      </c>
      <c r="T9" s="51"/>
      <c r="U9" s="52"/>
      <c r="V9" s="53"/>
      <c r="W9" s="52"/>
      <c r="X9" s="54">
        <f t="shared" si="17"/>
        <v>1825.39682539683</v>
      </c>
      <c r="Y9" s="54">
        <f t="shared" si="18"/>
        <v>219.047619047619</v>
      </c>
      <c r="Z9" s="55">
        <v>0.5</v>
      </c>
      <c r="AA9" s="54">
        <f t="shared" si="19"/>
        <v>109.52380952381</v>
      </c>
      <c r="AB9" s="54">
        <f t="shared" si="8"/>
        <v>1825.39682539683</v>
      </c>
      <c r="AC9" s="54">
        <f t="shared" si="9"/>
        <v>219.047619047619</v>
      </c>
      <c r="AD9" s="55">
        <v>0.5</v>
      </c>
      <c r="AE9" s="56">
        <f t="shared" si="10"/>
        <v>109.52380952381</v>
      </c>
      <c r="AF9" s="54">
        <f t="shared" si="11"/>
        <v>1825.39682539683</v>
      </c>
      <c r="AG9" s="54">
        <f t="shared" si="12"/>
        <v>219.047619047619</v>
      </c>
      <c r="AH9" s="55">
        <v>0.5</v>
      </c>
      <c r="AI9" s="56">
        <f t="shared" si="13"/>
        <v>109.52380952381</v>
      </c>
      <c r="AJ9" s="54">
        <f t="shared" si="14"/>
        <v>1825.39682539683</v>
      </c>
      <c r="AK9" s="54">
        <f t="shared" si="15"/>
        <v>219.047619047619</v>
      </c>
      <c r="AL9" s="55">
        <v>0.5</v>
      </c>
      <c r="AM9" s="56">
        <f t="shared" si="16"/>
        <v>109.52380952381</v>
      </c>
      <c r="AN9" s="58" t="s">
        <v>50</v>
      </c>
    </row>
    <row r="10" s="2" customFormat="1" ht="18" customHeight="1" spans="1:40">
      <c r="A10" s="43" t="s">
        <v>61</v>
      </c>
      <c r="B10" s="43" t="s">
        <v>62</v>
      </c>
      <c r="C10" s="44" t="s">
        <v>63</v>
      </c>
      <c r="D10" s="45">
        <v>43.01</v>
      </c>
      <c r="E10" s="46" t="s">
        <v>64</v>
      </c>
      <c r="F10" s="45" t="s">
        <v>65</v>
      </c>
      <c r="G10" s="47">
        <v>45981</v>
      </c>
      <c r="H10" s="47">
        <v>46345</v>
      </c>
      <c r="I10" s="48">
        <v>12</v>
      </c>
      <c r="J10" s="49">
        <v>23000</v>
      </c>
      <c r="K10" s="50">
        <v>23000</v>
      </c>
      <c r="L10" s="49">
        <f t="shared" si="0"/>
        <v>0</v>
      </c>
      <c r="M10" s="49">
        <f t="shared" si="1"/>
        <v>1095.2380952381</v>
      </c>
      <c r="N10" s="49">
        <f t="shared" si="2"/>
        <v>76.6666666666667</v>
      </c>
      <c r="O10" s="49">
        <f t="shared" si="3"/>
        <v>32.8571428571429</v>
      </c>
      <c r="P10" s="49">
        <f t="shared" si="4"/>
        <v>21.9047619047619</v>
      </c>
      <c r="Q10" s="49">
        <f t="shared" si="5"/>
        <v>23</v>
      </c>
      <c r="R10" s="49">
        <f t="shared" si="6"/>
        <v>1825.39682539683</v>
      </c>
      <c r="S10" s="49">
        <f t="shared" si="7"/>
        <v>219.047619047619</v>
      </c>
      <c r="T10" s="51"/>
      <c r="U10" s="52"/>
      <c r="V10" s="53"/>
      <c r="W10" s="52"/>
      <c r="X10" s="54">
        <f t="shared" si="17"/>
        <v>1825.39682539683</v>
      </c>
      <c r="Y10" s="54">
        <f t="shared" si="18"/>
        <v>219.047619047619</v>
      </c>
      <c r="Z10" s="55">
        <v>0.5</v>
      </c>
      <c r="AA10" s="54">
        <f t="shared" si="19"/>
        <v>109.52380952381</v>
      </c>
      <c r="AB10" s="54">
        <f t="shared" si="8"/>
        <v>1825.39682539683</v>
      </c>
      <c r="AC10" s="54">
        <f t="shared" si="9"/>
        <v>219.047619047619</v>
      </c>
      <c r="AD10" s="55">
        <v>0.5</v>
      </c>
      <c r="AE10" s="56">
        <f t="shared" si="10"/>
        <v>109.52380952381</v>
      </c>
      <c r="AF10" s="54">
        <f t="shared" si="11"/>
        <v>1825.39682539683</v>
      </c>
      <c r="AG10" s="54">
        <f t="shared" si="12"/>
        <v>219.047619047619</v>
      </c>
      <c r="AH10" s="55">
        <v>0.5</v>
      </c>
      <c r="AI10" s="56">
        <f t="shared" si="13"/>
        <v>109.52380952381</v>
      </c>
      <c r="AJ10" s="54">
        <f t="shared" si="14"/>
        <v>1825.39682539683</v>
      </c>
      <c r="AK10" s="54">
        <f t="shared" si="15"/>
        <v>219.047619047619</v>
      </c>
      <c r="AL10" s="55">
        <v>0.5</v>
      </c>
      <c r="AM10" s="56">
        <f t="shared" si="16"/>
        <v>109.52380952381</v>
      </c>
      <c r="AN10" s="57"/>
    </row>
    <row r="11" s="2" customFormat="1" ht="18" customHeight="1" spans="1:40">
      <c r="A11" s="43" t="s">
        <v>66</v>
      </c>
      <c r="B11" s="43" t="s">
        <v>67</v>
      </c>
      <c r="C11" s="44" t="s">
        <v>68</v>
      </c>
      <c r="D11" s="45">
        <v>43.01</v>
      </c>
      <c r="E11" s="46" t="s">
        <v>69</v>
      </c>
      <c r="F11" s="45" t="s">
        <v>55</v>
      </c>
      <c r="G11" s="47">
        <v>45977</v>
      </c>
      <c r="H11" s="47">
        <v>46341</v>
      </c>
      <c r="I11" s="48">
        <v>12</v>
      </c>
      <c r="J11" s="49">
        <v>23000</v>
      </c>
      <c r="K11" s="50">
        <v>23000</v>
      </c>
      <c r="L11" s="49">
        <f t="shared" si="0"/>
        <v>0</v>
      </c>
      <c r="M11" s="49">
        <f t="shared" si="1"/>
        <v>1095.2380952381</v>
      </c>
      <c r="N11" s="49">
        <f t="shared" si="2"/>
        <v>76.6666666666667</v>
      </c>
      <c r="O11" s="49">
        <f t="shared" si="3"/>
        <v>32.8571428571429</v>
      </c>
      <c r="P11" s="49">
        <f t="shared" si="4"/>
        <v>21.9047619047619</v>
      </c>
      <c r="Q11" s="49">
        <f t="shared" si="5"/>
        <v>23</v>
      </c>
      <c r="R11" s="49">
        <f t="shared" si="6"/>
        <v>1825.39682539683</v>
      </c>
      <c r="S11" s="49">
        <f t="shared" si="7"/>
        <v>219.047619047619</v>
      </c>
      <c r="T11" s="51">
        <f>R11</f>
        <v>1825.39682539683</v>
      </c>
      <c r="U11" s="52">
        <f>T11*12%</f>
        <v>219.047619047619</v>
      </c>
      <c r="V11" s="53">
        <f>50%</f>
        <v>0.5</v>
      </c>
      <c r="W11" s="52">
        <f>U11*V11</f>
        <v>109.52380952381</v>
      </c>
      <c r="X11" s="54">
        <f t="shared" si="17"/>
        <v>1825.39682539683</v>
      </c>
      <c r="Y11" s="54">
        <f t="shared" si="18"/>
        <v>219.047619047619</v>
      </c>
      <c r="Z11" s="55">
        <v>0.5</v>
      </c>
      <c r="AA11" s="54">
        <f t="shared" si="19"/>
        <v>109.52380952381</v>
      </c>
      <c r="AB11" s="54">
        <f t="shared" si="8"/>
        <v>1825.39682539683</v>
      </c>
      <c r="AC11" s="54">
        <f t="shared" si="9"/>
        <v>219.047619047619</v>
      </c>
      <c r="AD11" s="55">
        <v>0.5</v>
      </c>
      <c r="AE11" s="56">
        <f t="shared" si="10"/>
        <v>109.52380952381</v>
      </c>
      <c r="AF11" s="54">
        <f t="shared" si="11"/>
        <v>1825.39682539683</v>
      </c>
      <c r="AG11" s="54">
        <f t="shared" si="12"/>
        <v>219.047619047619</v>
      </c>
      <c r="AH11" s="55">
        <v>0.5</v>
      </c>
      <c r="AI11" s="56">
        <f t="shared" si="13"/>
        <v>109.52380952381</v>
      </c>
      <c r="AJ11" s="54">
        <f t="shared" si="14"/>
        <v>1825.39682539683</v>
      </c>
      <c r="AK11" s="54">
        <f t="shared" si="15"/>
        <v>219.047619047619</v>
      </c>
      <c r="AL11" s="55">
        <v>0.5</v>
      </c>
      <c r="AM11" s="56">
        <f t="shared" si="16"/>
        <v>109.52380952381</v>
      </c>
      <c r="AN11" s="57"/>
    </row>
    <row r="12" s="2" customFormat="1" ht="18" customHeight="1" spans="1:40">
      <c r="A12" s="43" t="s">
        <v>70</v>
      </c>
      <c r="B12" s="43" t="s">
        <v>71</v>
      </c>
      <c r="C12" s="44" t="s">
        <v>72</v>
      </c>
      <c r="D12" s="45">
        <v>132.64</v>
      </c>
      <c r="E12" s="46" t="s">
        <v>73</v>
      </c>
      <c r="F12" s="45" t="s">
        <v>74</v>
      </c>
      <c r="G12" s="47">
        <v>45998</v>
      </c>
      <c r="H12" s="47">
        <v>46362</v>
      </c>
      <c r="I12" s="48">
        <v>12</v>
      </c>
      <c r="J12" s="49">
        <v>58000</v>
      </c>
      <c r="K12" s="50">
        <v>58000</v>
      </c>
      <c r="L12" s="49">
        <f t="shared" si="0"/>
        <v>0</v>
      </c>
      <c r="M12" s="49">
        <f t="shared" si="1"/>
        <v>2761.90476190476</v>
      </c>
      <c r="N12" s="49">
        <f t="shared" si="2"/>
        <v>193.333333333333</v>
      </c>
      <c r="O12" s="49">
        <f t="shared" si="3"/>
        <v>82.8571428571429</v>
      </c>
      <c r="P12" s="49">
        <f t="shared" si="4"/>
        <v>55.2380952380952</v>
      </c>
      <c r="Q12" s="49">
        <f t="shared" si="5"/>
        <v>58</v>
      </c>
      <c r="R12" s="49">
        <f t="shared" si="6"/>
        <v>4603.1746031746</v>
      </c>
      <c r="S12" s="49">
        <f t="shared" si="7"/>
        <v>552.380952380952</v>
      </c>
      <c r="T12" s="51"/>
      <c r="U12" s="52"/>
      <c r="V12" s="53"/>
      <c r="W12" s="52"/>
      <c r="X12" s="54">
        <f t="shared" si="17"/>
        <v>4603.1746031746</v>
      </c>
      <c r="Y12" s="54">
        <f t="shared" si="18"/>
        <v>552.380952380952</v>
      </c>
      <c r="Z12" s="55">
        <v>0.5</v>
      </c>
      <c r="AA12" s="54">
        <f t="shared" si="19"/>
        <v>276.190476190476</v>
      </c>
      <c r="AB12" s="54">
        <f t="shared" si="8"/>
        <v>4603.1746031746</v>
      </c>
      <c r="AC12" s="54">
        <f t="shared" si="9"/>
        <v>552.380952380952</v>
      </c>
      <c r="AD12" s="55">
        <v>0.5</v>
      </c>
      <c r="AE12" s="56">
        <f t="shared" si="10"/>
        <v>276.190476190476</v>
      </c>
      <c r="AF12" s="54">
        <f t="shared" si="11"/>
        <v>4603.1746031746</v>
      </c>
      <c r="AG12" s="54">
        <f t="shared" si="12"/>
        <v>552.380952380952</v>
      </c>
      <c r="AH12" s="55">
        <v>0.5</v>
      </c>
      <c r="AI12" s="56">
        <f t="shared" si="13"/>
        <v>276.190476190476</v>
      </c>
      <c r="AJ12" s="54">
        <f t="shared" si="14"/>
        <v>4603.1746031746</v>
      </c>
      <c r="AK12" s="54">
        <f t="shared" si="15"/>
        <v>552.380952380952</v>
      </c>
      <c r="AL12" s="55">
        <v>0.5</v>
      </c>
      <c r="AM12" s="56">
        <f t="shared" si="16"/>
        <v>276.190476190476</v>
      </c>
      <c r="AN12" s="57"/>
    </row>
    <row r="13" s="2" customFormat="1" ht="18" customHeight="1" spans="1:40">
      <c r="A13" s="43" t="s">
        <v>75</v>
      </c>
      <c r="B13" s="43" t="s">
        <v>76</v>
      </c>
      <c r="C13" s="44" t="s">
        <v>77</v>
      </c>
      <c r="D13" s="45">
        <v>62.89</v>
      </c>
      <c r="E13" s="46" t="s">
        <v>78</v>
      </c>
      <c r="F13" s="45" t="s">
        <v>79</v>
      </c>
      <c r="G13" s="47">
        <v>45983</v>
      </c>
      <c r="H13" s="47">
        <v>46439</v>
      </c>
      <c r="I13" s="48">
        <v>15</v>
      </c>
      <c r="J13" s="49">
        <v>47100</v>
      </c>
      <c r="K13" s="50">
        <v>47100</v>
      </c>
      <c r="L13" s="49">
        <f t="shared" si="0"/>
        <v>0</v>
      </c>
      <c r="M13" s="49">
        <f t="shared" si="1"/>
        <v>2242.85714285714</v>
      </c>
      <c r="N13" s="49">
        <f t="shared" si="2"/>
        <v>157</v>
      </c>
      <c r="O13" s="49">
        <f t="shared" si="3"/>
        <v>67.2857142857143</v>
      </c>
      <c r="P13" s="49">
        <f t="shared" si="4"/>
        <v>44.8571428571429</v>
      </c>
      <c r="Q13" s="49">
        <f t="shared" si="5"/>
        <v>47.1</v>
      </c>
      <c r="R13" s="49">
        <f t="shared" si="6"/>
        <v>2990.47619047619</v>
      </c>
      <c r="S13" s="49">
        <f t="shared" si="7"/>
        <v>358.857142857143</v>
      </c>
      <c r="T13" s="51"/>
      <c r="U13" s="52"/>
      <c r="V13" s="53"/>
      <c r="W13" s="52"/>
      <c r="X13" s="54">
        <f t="shared" si="17"/>
        <v>2990.47619047619</v>
      </c>
      <c r="Y13" s="54">
        <f t="shared" si="18"/>
        <v>358.857142857143</v>
      </c>
      <c r="Z13" s="55">
        <v>0.5</v>
      </c>
      <c r="AA13" s="54">
        <f t="shared" si="19"/>
        <v>179.428571428571</v>
      </c>
      <c r="AB13" s="54">
        <f t="shared" si="8"/>
        <v>2990.47619047619</v>
      </c>
      <c r="AC13" s="54">
        <f t="shared" si="9"/>
        <v>358.857142857143</v>
      </c>
      <c r="AD13" s="55">
        <v>0.5</v>
      </c>
      <c r="AE13" s="56">
        <f t="shared" si="10"/>
        <v>179.428571428571</v>
      </c>
      <c r="AF13" s="54">
        <f t="shared" si="11"/>
        <v>2990.47619047619</v>
      </c>
      <c r="AG13" s="54">
        <f t="shared" si="12"/>
        <v>358.857142857143</v>
      </c>
      <c r="AH13" s="55">
        <v>0.5</v>
      </c>
      <c r="AI13" s="56">
        <f t="shared" si="13"/>
        <v>179.428571428571</v>
      </c>
      <c r="AJ13" s="54">
        <f t="shared" si="14"/>
        <v>2990.47619047619</v>
      </c>
      <c r="AK13" s="54">
        <f t="shared" si="15"/>
        <v>358.857142857143</v>
      </c>
      <c r="AL13" s="55">
        <v>0.5</v>
      </c>
      <c r="AM13" s="56">
        <f t="shared" si="16"/>
        <v>179.428571428571</v>
      </c>
      <c r="AN13" s="58" t="s">
        <v>50</v>
      </c>
    </row>
    <row r="14" s="2" customFormat="1" ht="18" customHeight="1" spans="1:40">
      <c r="A14" s="59" t="s">
        <v>80</v>
      </c>
      <c r="B14" s="59" t="s">
        <v>81</v>
      </c>
      <c r="C14" s="60" t="s">
        <v>82</v>
      </c>
      <c r="D14" s="61">
        <v>99.18</v>
      </c>
      <c r="E14" s="62" t="s">
        <v>83</v>
      </c>
      <c r="F14" s="61" t="s">
        <v>74</v>
      </c>
      <c r="G14" s="63">
        <v>46001</v>
      </c>
      <c r="H14" s="63">
        <v>46365</v>
      </c>
      <c r="I14" s="64">
        <v>12</v>
      </c>
      <c r="J14" s="65">
        <v>30000</v>
      </c>
      <c r="K14" s="25">
        <v>24000</v>
      </c>
      <c r="L14" s="65">
        <f t="shared" si="0"/>
        <v>6000</v>
      </c>
      <c r="M14" s="49">
        <f t="shared" si="1"/>
        <v>1142.85714285714</v>
      </c>
      <c r="N14" s="49">
        <f t="shared" si="2"/>
        <v>80</v>
      </c>
      <c r="O14" s="49">
        <f t="shared" si="3"/>
        <v>34.2857142857143</v>
      </c>
      <c r="P14" s="49">
        <f t="shared" si="4"/>
        <v>22.8571428571429</v>
      </c>
      <c r="Q14" s="49">
        <f t="shared" si="5"/>
        <v>24</v>
      </c>
      <c r="R14" s="65">
        <f t="shared" si="6"/>
        <v>2380.95238095238</v>
      </c>
      <c r="S14" s="65">
        <f t="shared" si="7"/>
        <v>285.714285714286</v>
      </c>
      <c r="T14" s="66"/>
      <c r="U14" s="67"/>
      <c r="V14" s="68"/>
      <c r="W14" s="67"/>
      <c r="X14" s="54">
        <f t="shared" si="17"/>
        <v>2380.95238095238</v>
      </c>
      <c r="Y14" s="54">
        <f t="shared" si="18"/>
        <v>285.714285714286</v>
      </c>
      <c r="Z14" s="55">
        <v>0.5</v>
      </c>
      <c r="AA14" s="54">
        <f t="shared" si="19"/>
        <v>142.857142857143</v>
      </c>
      <c r="AB14" s="54">
        <f t="shared" si="8"/>
        <v>2380.95238095238</v>
      </c>
      <c r="AC14" s="54">
        <f t="shared" si="9"/>
        <v>285.714285714286</v>
      </c>
      <c r="AD14" s="55">
        <v>0.5</v>
      </c>
      <c r="AE14" s="56">
        <f t="shared" si="10"/>
        <v>142.857142857143</v>
      </c>
      <c r="AF14" s="54">
        <f t="shared" si="11"/>
        <v>2380.95238095238</v>
      </c>
      <c r="AG14" s="54">
        <f t="shared" si="12"/>
        <v>285.714285714286</v>
      </c>
      <c r="AH14" s="55">
        <v>0.5</v>
      </c>
      <c r="AI14" s="56">
        <f t="shared" si="13"/>
        <v>142.857142857143</v>
      </c>
      <c r="AJ14" s="54">
        <f t="shared" si="14"/>
        <v>2380.95238095238</v>
      </c>
      <c r="AK14" s="54">
        <f t="shared" si="15"/>
        <v>285.714285714286</v>
      </c>
      <c r="AL14" s="55">
        <v>0.5</v>
      </c>
      <c r="AM14" s="56">
        <f t="shared" si="16"/>
        <v>142.857142857143</v>
      </c>
      <c r="AN14" s="57"/>
    </row>
    <row r="15" s="3" customFormat="1" ht="18" customHeight="1" spans="1:40">
      <c r="A15" s="69" t="s">
        <v>84</v>
      </c>
      <c r="B15" s="69" t="s">
        <v>85</v>
      </c>
      <c r="C15" s="70" t="s">
        <v>86</v>
      </c>
      <c r="D15" s="71">
        <v>51.2</v>
      </c>
      <c r="E15" s="72" t="s">
        <v>87</v>
      </c>
      <c r="F15" s="73" t="s">
        <v>88</v>
      </c>
      <c r="G15" s="74">
        <v>46113</v>
      </c>
      <c r="H15" s="75">
        <v>46477</v>
      </c>
      <c r="I15" s="76">
        <f t="shared" ref="I15:I18" si="20">(H15-G15)/365*12</f>
        <v>11.9671232876712</v>
      </c>
      <c r="J15" s="77">
        <v>43000</v>
      </c>
      <c r="K15" s="77">
        <v>43000</v>
      </c>
      <c r="L15" s="78">
        <f t="shared" si="0"/>
        <v>0</v>
      </c>
      <c r="M15" s="79">
        <f t="shared" si="1"/>
        <v>2047.61904761905</v>
      </c>
      <c r="N15" s="79">
        <f t="shared" si="2"/>
        <v>143.333333333333</v>
      </c>
      <c r="O15" s="79">
        <f t="shared" si="3"/>
        <v>61.4285714285714</v>
      </c>
      <c r="P15" s="79">
        <f t="shared" si="4"/>
        <v>40.952380952381</v>
      </c>
      <c r="Q15" s="79">
        <f t="shared" si="5"/>
        <v>43</v>
      </c>
      <c r="R15" s="78">
        <f t="shared" si="6"/>
        <v>3422.07395778824</v>
      </c>
      <c r="S15" s="78">
        <f t="shared" si="7"/>
        <v>410.648874934589</v>
      </c>
      <c r="T15" s="77"/>
      <c r="U15" s="77"/>
      <c r="V15" s="80"/>
      <c r="W15" s="77"/>
      <c r="X15" s="56"/>
      <c r="Y15" s="56"/>
      <c r="Z15" s="81"/>
      <c r="AA15" s="56"/>
      <c r="AB15" s="56"/>
      <c r="AC15" s="56"/>
      <c r="AD15" s="81"/>
      <c r="AE15" s="56"/>
      <c r="AF15" s="56"/>
      <c r="AG15" s="56"/>
      <c r="AH15" s="81"/>
      <c r="AI15" s="56"/>
      <c r="AJ15" s="56">
        <f t="shared" si="14"/>
        <v>3422.07395778824</v>
      </c>
      <c r="AK15" s="56">
        <f t="shared" si="15"/>
        <v>410.648874934589</v>
      </c>
      <c r="AL15" s="81">
        <v>0.5</v>
      </c>
      <c r="AM15" s="56">
        <f t="shared" si="16"/>
        <v>205.324437467295</v>
      </c>
      <c r="AN15" s="82"/>
    </row>
    <row r="16" s="4" customFormat="1" ht="18" customHeight="1" spans="1:40">
      <c r="A16" s="83" t="s">
        <v>89</v>
      </c>
      <c r="B16" s="83" t="s">
        <v>90</v>
      </c>
      <c r="C16" s="84" t="s">
        <v>91</v>
      </c>
      <c r="D16" s="85">
        <v>43.01</v>
      </c>
      <c r="E16" s="86" t="s">
        <v>92</v>
      </c>
      <c r="F16" s="87" t="s">
        <v>93</v>
      </c>
      <c r="G16" s="88">
        <v>46103</v>
      </c>
      <c r="H16" s="89">
        <v>46467</v>
      </c>
      <c r="I16" s="64">
        <f t="shared" si="20"/>
        <v>11.9671232876712</v>
      </c>
      <c r="J16" s="67">
        <v>26000</v>
      </c>
      <c r="K16" s="90">
        <v>26000</v>
      </c>
      <c r="L16" s="65">
        <f t="shared" si="0"/>
        <v>0</v>
      </c>
      <c r="M16" s="49">
        <f t="shared" si="1"/>
        <v>1238.09523809524</v>
      </c>
      <c r="N16" s="49">
        <f t="shared" si="2"/>
        <v>86.6666666666667</v>
      </c>
      <c r="O16" s="49">
        <f t="shared" si="3"/>
        <v>37.1428571428571</v>
      </c>
      <c r="P16" s="49">
        <f t="shared" si="4"/>
        <v>24.7619047619048</v>
      </c>
      <c r="Q16" s="49">
        <f t="shared" si="5"/>
        <v>26</v>
      </c>
      <c r="R16" s="65">
        <f t="shared" si="6"/>
        <v>2069.16099773243</v>
      </c>
      <c r="S16" s="65">
        <f t="shared" si="7"/>
        <v>248.299319727891</v>
      </c>
      <c r="T16" s="67"/>
      <c r="U16" s="67"/>
      <c r="V16" s="68"/>
      <c r="W16" s="67"/>
      <c r="X16" s="54"/>
      <c r="Y16" s="54"/>
      <c r="Z16" s="55"/>
      <c r="AA16" s="54"/>
      <c r="AB16" s="54"/>
      <c r="AC16" s="54"/>
      <c r="AD16" s="55"/>
      <c r="AE16" s="56"/>
      <c r="AF16" s="54"/>
      <c r="AG16" s="54"/>
      <c r="AH16" s="55"/>
      <c r="AI16" s="56"/>
      <c r="AJ16" s="54">
        <f t="shared" si="14"/>
        <v>2069.16099773243</v>
      </c>
      <c r="AK16" s="54">
        <f t="shared" si="15"/>
        <v>248.299319727891</v>
      </c>
      <c r="AL16" s="55">
        <v>0.5</v>
      </c>
      <c r="AM16" s="56">
        <f t="shared" si="16"/>
        <v>124.149659863946</v>
      </c>
      <c r="AN16" s="57"/>
    </row>
    <row r="17" s="3" customFormat="1" ht="18" customHeight="1" spans="1:40">
      <c r="A17" s="69" t="s">
        <v>94</v>
      </c>
      <c r="B17" s="69" t="s">
        <v>95</v>
      </c>
      <c r="C17" s="70" t="s">
        <v>96</v>
      </c>
      <c r="D17" s="71">
        <v>62.92</v>
      </c>
      <c r="E17" s="72" t="s">
        <v>97</v>
      </c>
      <c r="F17" s="73" t="s">
        <v>98</v>
      </c>
      <c r="G17" s="74">
        <v>46073</v>
      </c>
      <c r="H17" s="75">
        <v>46437</v>
      </c>
      <c r="I17" s="76">
        <f t="shared" si="20"/>
        <v>11.9671232876712</v>
      </c>
      <c r="J17" s="77">
        <v>20000</v>
      </c>
      <c r="K17" s="77">
        <v>20000</v>
      </c>
      <c r="L17" s="78">
        <f t="shared" si="0"/>
        <v>0</v>
      </c>
      <c r="M17" s="79">
        <f t="shared" si="1"/>
        <v>952.380952380952</v>
      </c>
      <c r="N17" s="79">
        <f t="shared" si="2"/>
        <v>66.6666666666667</v>
      </c>
      <c r="O17" s="79">
        <f t="shared" si="3"/>
        <v>28.5714285714286</v>
      </c>
      <c r="P17" s="79">
        <f t="shared" si="4"/>
        <v>19.047619047619</v>
      </c>
      <c r="Q17" s="79">
        <f t="shared" si="5"/>
        <v>20</v>
      </c>
      <c r="R17" s="78">
        <f t="shared" si="6"/>
        <v>1591.66230594802</v>
      </c>
      <c r="S17" s="78">
        <f t="shared" si="7"/>
        <v>190.999476713762</v>
      </c>
      <c r="T17" s="77"/>
      <c r="U17" s="77"/>
      <c r="V17" s="80"/>
      <c r="W17" s="77"/>
      <c r="X17" s="56"/>
      <c r="Y17" s="56"/>
      <c r="Z17" s="81"/>
      <c r="AA17" s="56"/>
      <c r="AB17" s="56"/>
      <c r="AC17" s="56"/>
      <c r="AD17" s="81"/>
      <c r="AE17" s="56"/>
      <c r="AF17" s="56"/>
      <c r="AG17" s="56"/>
      <c r="AH17" s="81"/>
      <c r="AI17" s="56"/>
      <c r="AJ17" s="56">
        <f t="shared" si="14"/>
        <v>1591.66230594802</v>
      </c>
      <c r="AK17" s="56">
        <f t="shared" si="15"/>
        <v>190.999476713762</v>
      </c>
      <c r="AL17" s="81">
        <v>0.5</v>
      </c>
      <c r="AM17" s="56">
        <f t="shared" si="16"/>
        <v>95.4997383568812</v>
      </c>
      <c r="AN17" s="82"/>
    </row>
    <row r="18" s="3" customFormat="1" ht="18" customHeight="1" spans="1:40">
      <c r="A18" s="69" t="s">
        <v>99</v>
      </c>
      <c r="B18" s="69" t="s">
        <v>85</v>
      </c>
      <c r="C18" s="70" t="s">
        <v>100</v>
      </c>
      <c r="D18" s="71">
        <v>144.18</v>
      </c>
      <c r="E18" s="72" t="s">
        <v>101</v>
      </c>
      <c r="F18" s="73" t="s">
        <v>98</v>
      </c>
      <c r="G18" s="74">
        <v>46104</v>
      </c>
      <c r="H18" s="75">
        <v>47250</v>
      </c>
      <c r="I18" s="76">
        <f t="shared" si="20"/>
        <v>37.6767123287671</v>
      </c>
      <c r="J18" s="77">
        <v>126000</v>
      </c>
      <c r="K18" s="77">
        <v>21000</v>
      </c>
      <c r="L18" s="78">
        <f t="shared" si="0"/>
        <v>105000</v>
      </c>
      <c r="M18" s="79">
        <f t="shared" si="1"/>
        <v>1000</v>
      </c>
      <c r="N18" s="79">
        <f t="shared" si="2"/>
        <v>70</v>
      </c>
      <c r="O18" s="79">
        <f t="shared" si="3"/>
        <v>30</v>
      </c>
      <c r="P18" s="79">
        <f t="shared" si="4"/>
        <v>20</v>
      </c>
      <c r="Q18" s="79">
        <f t="shared" si="5"/>
        <v>21</v>
      </c>
      <c r="R18" s="78">
        <f t="shared" si="6"/>
        <v>3184.99127399651</v>
      </c>
      <c r="S18" s="78">
        <f t="shared" si="7"/>
        <v>382.198952879581</v>
      </c>
      <c r="T18" s="77"/>
      <c r="U18" s="77"/>
      <c r="V18" s="80"/>
      <c r="W18" s="77"/>
      <c r="X18" s="56"/>
      <c r="Y18" s="56"/>
      <c r="Z18" s="81"/>
      <c r="AA18" s="56"/>
      <c r="AB18" s="56"/>
      <c r="AC18" s="56"/>
      <c r="AD18" s="81"/>
      <c r="AE18" s="56"/>
      <c r="AF18" s="56"/>
      <c r="AG18" s="56"/>
      <c r="AH18" s="81"/>
      <c r="AI18" s="56"/>
      <c r="AJ18" s="56">
        <f t="shared" si="14"/>
        <v>3184.99127399651</v>
      </c>
      <c r="AK18" s="56">
        <f t="shared" si="15"/>
        <v>382.198952879581</v>
      </c>
      <c r="AL18" s="81">
        <v>0.5</v>
      </c>
      <c r="AM18" s="56">
        <f t="shared" si="16"/>
        <v>191.099476439791</v>
      </c>
      <c r="AN18" s="82"/>
    </row>
    <row r="19" s="5" customFormat="1" spans="1:40">
      <c r="A19" s="91"/>
      <c r="B19" s="91" t="s">
        <v>102</v>
      </c>
      <c r="C19" s="92"/>
      <c r="D19" s="93"/>
      <c r="E19" s="94"/>
      <c r="F19" s="93"/>
      <c r="G19" s="93"/>
      <c r="H19" s="93"/>
      <c r="I19" s="95"/>
      <c r="J19" s="96">
        <f t="shared" ref="J19:AM19" si="21">SUM(J4:J18)</f>
        <v>840388</v>
      </c>
      <c r="K19" s="96">
        <f t="shared" si="21"/>
        <v>725600</v>
      </c>
      <c r="L19" s="96">
        <f t="shared" si="21"/>
        <v>114788</v>
      </c>
      <c r="M19" s="96">
        <f t="shared" si="21"/>
        <v>34552.380952381</v>
      </c>
      <c r="N19" s="96">
        <f t="shared" si="21"/>
        <v>2418.66666666667</v>
      </c>
      <c r="O19" s="96">
        <f t="shared" si="21"/>
        <v>1036.57142857143</v>
      </c>
      <c r="P19" s="96">
        <f t="shared" si="21"/>
        <v>691.047619047619</v>
      </c>
      <c r="Q19" s="96">
        <f t="shared" si="21"/>
        <v>725.6</v>
      </c>
      <c r="R19" s="96">
        <f t="shared" si="21"/>
        <v>70228.7991453232</v>
      </c>
      <c r="S19" s="96">
        <f t="shared" si="21"/>
        <v>8427.45589743878</v>
      </c>
      <c r="T19" s="96">
        <f t="shared" si="21"/>
        <v>3713.33333333333</v>
      </c>
      <c r="U19" s="96">
        <f t="shared" si="21"/>
        <v>445.6</v>
      </c>
      <c r="V19" s="96">
        <f t="shared" si="21"/>
        <v>1</v>
      </c>
      <c r="W19" s="96">
        <f t="shared" si="21"/>
        <v>222.8</v>
      </c>
      <c r="X19" s="96">
        <f t="shared" si="21"/>
        <v>17338.7301587302</v>
      </c>
      <c r="Y19" s="96">
        <f t="shared" si="21"/>
        <v>2080.64761904762</v>
      </c>
      <c r="Z19" s="96">
        <f t="shared" si="21"/>
        <v>3.5</v>
      </c>
      <c r="AA19" s="96">
        <f t="shared" si="21"/>
        <v>1040.32380952381</v>
      </c>
      <c r="AB19" s="96">
        <f t="shared" si="21"/>
        <v>54243.4920634921</v>
      </c>
      <c r="AC19" s="96">
        <f t="shared" si="21"/>
        <v>6509.21904761905</v>
      </c>
      <c r="AD19" s="96">
        <f t="shared" si="21"/>
        <v>5</v>
      </c>
      <c r="AE19" s="96">
        <f t="shared" si="21"/>
        <v>3254.60952380952</v>
      </c>
      <c r="AF19" s="96">
        <f t="shared" si="21"/>
        <v>54243.4920634921</v>
      </c>
      <c r="AG19" s="96">
        <f t="shared" si="21"/>
        <v>6509.21904761905</v>
      </c>
      <c r="AH19" s="96">
        <f t="shared" si="21"/>
        <v>5</v>
      </c>
      <c r="AI19" s="96">
        <f t="shared" si="21"/>
        <v>3254.60952380952</v>
      </c>
      <c r="AJ19" s="96">
        <f t="shared" si="21"/>
        <v>70228.7991453232</v>
      </c>
      <c r="AK19" s="96">
        <f t="shared" si="21"/>
        <v>8427.45589743878</v>
      </c>
      <c r="AL19" s="96">
        <f t="shared" si="21"/>
        <v>7.5</v>
      </c>
      <c r="AM19" s="96">
        <f t="shared" si="21"/>
        <v>4213.72794871939</v>
      </c>
      <c r="AN19" s="92"/>
    </row>
    <row r="20" s="2" customFormat="1" spans="1:40">
      <c r="A20" s="97" t="s">
        <v>103</v>
      </c>
      <c r="B20" s="97"/>
      <c r="C20" s="97"/>
      <c r="D20" s="98"/>
      <c r="E20" s="97"/>
      <c r="F20" s="98"/>
      <c r="G20" s="98"/>
      <c r="H20" s="98"/>
      <c r="I20" s="99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1"/>
      <c r="W20" s="102"/>
      <c r="X20" s="10"/>
      <c r="Y20" s="10"/>
      <c r="Z20" s="12"/>
      <c r="AA20" s="10"/>
      <c r="AB20" s="10"/>
      <c r="AC20" s="10"/>
      <c r="AD20" s="12"/>
      <c r="AE20" s="10"/>
      <c r="AF20" s="10"/>
      <c r="AG20" s="10"/>
      <c r="AH20" s="12"/>
      <c r="AI20" s="10"/>
      <c r="AJ20" s="10"/>
      <c r="AK20" s="10"/>
      <c r="AL20" s="12"/>
      <c r="AM20" s="10"/>
    </row>
    <row r="22" s="2" customFormat="1" spans="1:40">
      <c r="A22" s="6"/>
      <c r="B22" s="6"/>
      <c r="D22" s="7"/>
      <c r="E22" s="10"/>
      <c r="F22" s="2"/>
      <c r="G22" s="7"/>
      <c r="H22" s="7"/>
      <c r="I22" s="9"/>
      <c r="J22" s="10"/>
      <c r="K22" s="11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2"/>
      <c r="W22" s="10"/>
      <c r="X22" s="10"/>
      <c r="Y22" s="10"/>
      <c r="Z22" s="12"/>
      <c r="AA22" s="10"/>
      <c r="AB22" s="103"/>
      <c r="AC22" s="103" t="s">
        <v>104</v>
      </c>
      <c r="AD22" s="103">
        <f>AC19+AG19+AK19*4</f>
        <v>46728.2616849932</v>
      </c>
      <c r="AE22" s="10"/>
      <c r="AF22" s="10"/>
      <c r="AG22" s="12"/>
      <c r="AH22" s="10"/>
      <c r="AI22" s="10"/>
      <c r="AJ22" s="10"/>
      <c r="AK22" s="12"/>
      <c r="AL22" s="10"/>
    </row>
    <row r="23" s="2" customFormat="1" spans="1:40">
      <c r="A23" s="6"/>
      <c r="B23" s="6"/>
      <c r="D23" s="7"/>
      <c r="E23" s="10"/>
      <c r="F23" s="104"/>
      <c r="G23" s="7"/>
      <c r="H23" s="7"/>
      <c r="I23" s="9"/>
      <c r="J23" s="10"/>
      <c r="K23" s="11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2"/>
      <c r="W23" s="10"/>
      <c r="X23" s="10"/>
      <c r="Y23" s="10"/>
      <c r="Z23" s="12"/>
      <c r="AA23" s="10"/>
      <c r="AB23" s="103"/>
      <c r="AC23" s="103"/>
      <c r="AD23" s="103"/>
      <c r="AE23" s="10"/>
      <c r="AF23" s="10"/>
      <c r="AG23" s="12"/>
      <c r="AH23" s="10"/>
      <c r="AI23" s="10"/>
      <c r="AJ23" s="10"/>
      <c r="AK23" s="12"/>
      <c r="AL23" s="10"/>
    </row>
    <row r="24" s="2" customFormat="1" spans="1:40">
      <c r="A24" s="6"/>
      <c r="B24" s="6"/>
      <c r="C24" s="2"/>
      <c r="D24" s="7"/>
      <c r="E24" s="10"/>
      <c r="F24" s="104"/>
      <c r="G24" s="7"/>
      <c r="H24" s="7"/>
      <c r="I24" s="9"/>
      <c r="J24" s="10"/>
      <c r="K24" s="11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2"/>
      <c r="W24" s="10"/>
      <c r="X24" s="10"/>
      <c r="Y24" s="10" t="e">
        <f>Y19-#REF!</f>
        <v>#REF!</v>
      </c>
      <c r="Z24" s="12"/>
      <c r="AA24" s="10"/>
      <c r="AB24" s="103" t="s">
        <v>105</v>
      </c>
      <c r="AC24" s="103" t="s">
        <v>106</v>
      </c>
      <c r="AD24" s="103">
        <f>AC4+AC5+AC6+AC7*2+AK4+AK5+AK6+AK7*4</f>
        <v>12019.4235588972</v>
      </c>
      <c r="AE24" s="10"/>
      <c r="AF24" s="10"/>
      <c r="AG24" s="12"/>
      <c r="AH24" s="10"/>
      <c r="AI24" s="10"/>
      <c r="AJ24" s="10"/>
      <c r="AK24" s="12"/>
      <c r="AL24" s="10"/>
    </row>
    <row r="25" s="2" customFormat="1" spans="1:40">
      <c r="A25" s="6"/>
      <c r="B25" s="6"/>
      <c r="C25" s="2"/>
      <c r="D25" s="7"/>
      <c r="E25" s="10"/>
      <c r="F25" s="104"/>
      <c r="G25" s="7"/>
      <c r="H25" s="7"/>
      <c r="I25" s="9"/>
      <c r="J25" s="10"/>
      <c r="K25" s="11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2"/>
      <c r="W25" s="10"/>
      <c r="X25" s="10"/>
      <c r="Y25" s="10"/>
      <c r="Z25" s="12"/>
      <c r="AA25" s="10"/>
      <c r="AB25" s="103"/>
      <c r="AC25" s="103" t="s">
        <v>107</v>
      </c>
      <c r="AD25" s="103">
        <f>AD22-AD24</f>
        <v>34708.838126096</v>
      </c>
      <c r="AE25" s="10"/>
      <c r="AF25" s="10"/>
      <c r="AG25" s="12"/>
      <c r="AH25" s="10"/>
      <c r="AI25" s="10"/>
      <c r="AJ25" s="10"/>
      <c r="AK25" s="12"/>
      <c r="AL25" s="10"/>
    </row>
  </sheetData>
  <autoFilter xmlns:etc="http://www.wps.cn/officeDocument/2017/etCustomData" ref="A3:W20" etc:filterBottomFollowUsedRange="0">
    <extLst/>
  </autoFilter>
  <mergeCells count="23">
    <mergeCell ref="A1:W1"/>
    <mergeCell ref="M2:Q2"/>
    <mergeCell ref="T2:W2"/>
    <mergeCell ref="X2:AA2"/>
    <mergeCell ref="AB2:AE2"/>
    <mergeCell ref="AF2:AI2"/>
    <mergeCell ref="AJ2:AM2"/>
    <mergeCell ref="A20:W2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N2:AN3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WPS_1598868827</cp:lastModifiedBy>
  <dcterms:created xsi:type="dcterms:W3CDTF">2026-04-07T03:38:46Z</dcterms:created>
  <dcterms:modified xsi:type="dcterms:W3CDTF">2026-04-07T03:42:26Z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8A8B5CF21EC848058C12E553A6BAD813_11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