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<sst xmlns="http://schemas.openxmlformats.org/spreadsheetml/2006/main" count="58" uniqueCount="56">
  <si>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r>
      <t>华阳画堂春酒店2026年3月社保表</t>
    </r>
    <r>
      <rPr>
        <b/>
        <sz val="9"/>
        <rFont val="宋体"/>
        <charset val="134"/>
      </rPr>
      <t>（单位社保编号：250929654268）</t>
    </r>
  </si>
  <si>
    <t>序号</t>
  </si>
  <si>
    <t>人员社保编号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</si>
  <si>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</si>
  <si>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</si>
  <si>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</si>
  <si>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</si>
  <si>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</si>
  <si>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</si>
  <si>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</si>
  <si>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</si>
  <si>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</si>
  <si>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</si>
  <si>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</si>
  <si>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</si>
  <si>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备注</t>
  </si>
  <si>
    <t>发薪单位</t>
  </si>
  <si>
    <t>企业16%</t>
  </si>
  <si>
    <t>个人8%</t>
  </si>
  <si>
    <t>企业0.6%</t>
  </si>
  <si>
    <t>个人0.4%</t>
  </si>
  <si>
    <t>企业0.4%</t>
  </si>
  <si>
    <t>企业7.55%</t>
  </si>
  <si>
    <t>个人2%</t>
  </si>
  <si>
    <t>企业0.75%</t>
  </si>
  <si>
    <t>企业0%</t>
  </si>
  <si>
    <t>企业</t>
  </si>
  <si>
    <t>个人</t>
  </si>
  <si>
    <t>230308165520</t>
  </si>
  <si>
    <t>500238200006285102</t>
  </si>
  <si>
    <t>陈明美</t>
  </si>
  <si>
    <t>前台</t>
  </si>
  <si>
    <t>10010325759946</t>
  </si>
  <si>
    <t>411282199304130319</t>
  </si>
  <si>
    <t>杨鸿鑫</t>
  </si>
  <si>
    <t>业主代表</t>
  </si>
  <si>
    <t>10010029836318</t>
  </si>
  <si>
    <t>510623199502255221</t>
  </si>
  <si>
    <t>邱小艳</t>
  </si>
  <si>
    <t>前厅经理</t>
  </si>
  <si>
    <t>21101111177</t>
  </si>
  <si>
    <t>511324199410303207</t>
  </si>
  <si>
    <t>林姣</t>
  </si>
  <si>
    <t>10010019778018</t>
  </si>
  <si>
    <t>510321197710075104</t>
  </si>
  <si>
    <t>刘静</t>
  </si>
  <si>
    <t>客房保洁</t>
  </si>
  <si>
    <t>3007452354</t>
  </si>
  <si>
    <t>513022199506230922</t>
  </si>
  <si>
    <t>吕丽苹</t>
  </si>
  <si>
    <t>出纳</t>
  </si>
  <si>
    <t>10010324527897</t>
  </si>
  <si>
    <t>140224198605030018</t>
  </si>
  <si>
    <t>杨国栋</t>
  </si>
  <si>
    <t>区域经理</t>
  </si>
  <si>
    <t>合计7人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</si>
</sst>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10"/>
      <color rgb="FFFF0000"/>
      <name val="宋体"/>
      <charset val="0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0"/>
    </font>
    <font>
      <sz val="12"/>
      <name val="宋体"/>
      <charset val="0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10" fontId="6" fillId="0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/>
    <xf numFmtId="176" fontId="5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NumberFormat="1" applyFont="1" applyFill="1" applyBorder="1" applyAlignment="1">
      <alignment horizontal="center" shrinkToFit="1"/>
    </xf>
    <xf numFmtId="176" fontId="8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4" fillId="3" borderId="1" xfId="0" applyNumberFormat="1" applyFont="1" applyFill="1" applyBorder="1" applyAlignment="1"/>
    <xf numFmtId="0" fontId="5" fillId="3" borderId="1" xfId="0" applyNumberFormat="1" applyFont="1" applyFill="1" applyBorder="1" applyAlignment="1"/>
    <xf numFmtId="176" fontId="5" fillId="3" borderId="1" xfId="0" applyNumberFormat="1" applyFont="1" applyFill="1" applyBorder="1" applyAlignment="1"/>
    <xf numFmtId="176" fontId="14" fillId="3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workbookViewId="0">
      <selection activeCell="E14" sqref="E14"/>
    </sheetView>
  </sheetViews>
  <sheetFormatPr defaultColWidth="8" defaultRowHeight="12.75"/>
  <cols>
    <col min="1" max="1" width="3.50833333333333" style="1" customWidth="1"/>
    <col min="2" max="2" width="13.1083333333333" style="4" customWidth="1"/>
    <col min="3" max="3" width="20.8916666666667" style="5" customWidth="1"/>
    <col min="4" max="4" width="6.55833333333333" style="1" customWidth="1"/>
    <col min="5" max="5" width="9" style="1" customWidth="1"/>
    <col min="6" max="6" width="10.7083333333333" style="1" customWidth="1"/>
    <col min="7" max="7" width="12.625" style="1" customWidth="1"/>
    <col min="8" max="8" width="10.0666666666667" style="1" customWidth="1"/>
    <col min="9" max="10" width="8.66666666666667" style="1"/>
    <col min="11" max="11" width="10.9833333333333" style="1" customWidth="1"/>
    <col min="12" max="12" width="11.7666666666667" style="1" customWidth="1"/>
    <col min="13" max="13" width="10.45" style="1" customWidth="1"/>
    <col min="14" max="14" width="9.54166666666667" style="1" customWidth="1"/>
    <col min="15" max="15" width="7.80833333333333" style="1" customWidth="1"/>
    <col min="16" max="16" width="8.75" style="1" customWidth="1"/>
    <col min="17" max="17" width="13.1083333333333" style="1" customWidth="1"/>
    <col min="18" max="18" width="10.7833333333333" style="1" customWidth="1"/>
    <col min="19" max="19" width="10.6333333333333" style="1" customWidth="1"/>
    <col min="20" max="20" width="10.4583333333333" style="4" customWidth="1"/>
    <col min="21" max="21" width="8" style="4"/>
    <col min="22" max="16384" width="8" style="1"/>
  </cols>
  <sheetData>
    <row r="1" s="1" customFormat="1" ht="27" spans="1:21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4"/>
      <c r="U1" s="4"/>
    </row>
    <row r="2" s="1" customFormat="1" ht="15" customHeight="1" spans="1:21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  <c r="G2" s="12" t="s">
        <v>7</v>
      </c>
      <c r="H2" s="12"/>
      <c r="I2" s="12" t="s">
        <v>8</v>
      </c>
      <c r="J2" s="12"/>
      <c r="K2" s="12" t="s">
        <v>9</v>
      </c>
      <c r="L2" s="13" t="s">
        <v>10</v>
      </c>
      <c r="M2" s="12" t="s">
        <v>11</v>
      </c>
      <c r="N2" s="12"/>
      <c r="O2" s="12" t="s">
        <v>12</v>
      </c>
      <c r="P2" s="12" t="s">
        <v>13</v>
      </c>
      <c r="Q2" s="12" t="s">
        <v>14</v>
      </c>
      <c r="R2" s="12"/>
      <c r="S2" s="12"/>
      <c r="T2" s="14" t="s">
        <v>15</v>
      </c>
      <c r="U2" s="15" t="s">
        <v>16</v>
      </c>
    </row>
    <row r="3" s="1" customFormat="1" ht="15" customHeight="1" spans="1:21">
      <c r="A3" s="8"/>
      <c r="B3" s="9"/>
      <c r="C3" s="10"/>
      <c r="D3" s="9"/>
      <c r="E3" s="9"/>
      <c r="F3" s="11"/>
      <c r="G3" s="12" t="s">
        <v>17</v>
      </c>
      <c r="H3" s="12" t="s">
        <v>18</v>
      </c>
      <c r="I3" s="12" t="s">
        <v>19</v>
      </c>
      <c r="J3" s="12" t="s">
        <v>20</v>
      </c>
      <c r="K3" s="16" t="s">
        <v>21</v>
      </c>
      <c r="L3" s="13"/>
      <c r="M3" s="12" t="s">
        <v>22</v>
      </c>
      <c r="N3" s="12" t="s">
        <v>23</v>
      </c>
      <c r="O3" s="12" t="s">
        <v>24</v>
      </c>
      <c r="P3" s="16" t="s">
        <v>25</v>
      </c>
      <c r="Q3" s="17" t="s">
        <v>26</v>
      </c>
      <c r="R3" s="17" t="s">
        <v>27</v>
      </c>
      <c r="S3" s="17" t="s">
        <v>14</v>
      </c>
      <c r="T3" s="18"/>
      <c r="U3" s="18"/>
    </row>
    <row r="4" s="1" customFormat="1" ht="20" customHeight="1" spans="1:21">
      <c r="A4" s="19">
        <v>1</v>
      </c>
      <c r="B4" s="20" t="s">
        <v>28</v>
      </c>
      <c r="C4" s="20" t="s">
        <v>29</v>
      </c>
      <c r="D4" s="21" t="s">
        <v>30</v>
      </c>
      <c r="E4" s="21" t="s">
        <v>31</v>
      </c>
      <c r="F4" s="22">
        <v>5000</v>
      </c>
      <c r="G4" s="23">
        <f>ROUND(F4*0.16,2)</f>
        <v>800</v>
      </c>
      <c r="H4" s="23">
        <f>ROUND(F4*0.08,2)</f>
        <v>400</v>
      </c>
      <c r="I4" s="23">
        <f>ROUND(F4*0.006,2)</f>
        <v>30</v>
      </c>
      <c r="J4" s="23">
        <f>ROUND(F4*0.004,2)</f>
        <v>20</v>
      </c>
      <c r="K4" s="23">
        <f>F4*0.4%</f>
        <v>20</v>
      </c>
      <c r="L4" s="22">
        <v>5000</v>
      </c>
      <c r="M4" s="23">
        <f>ROUND(L4*0.0755,2)</f>
        <v>377.5</v>
      </c>
      <c r="N4" s="23">
        <f>ROUND(L4*0.02,2)</f>
        <v>100</v>
      </c>
      <c r="O4" s="23">
        <f>ROUND(L4*0.0075,2)</f>
        <v>37.5</v>
      </c>
      <c r="P4" s="23">
        <v>0</v>
      </c>
      <c r="Q4" s="24">
        <f t="shared" ref="Q4:Q10" si="0">O4+M4+K4+I4+G4</f>
        <v>1265</v>
      </c>
      <c r="R4" s="24">
        <f t="shared" ref="R4:R10" si="1">N4+J4+H4</f>
        <v>520</v>
      </c>
      <c r="S4" s="24">
        <f t="shared" ref="S4:S10" si="2">Q4+R4</f>
        <v>1785</v>
      </c>
      <c r="T4" s="18"/>
      <c r="U4" s="18"/>
    </row>
    <row r="5" s="1" customFormat="1" ht="20" customHeight="1" spans="1:21">
      <c r="A5" s="19">
        <v>2</v>
      </c>
      <c r="B5" s="20" t="s">
        <v>32</v>
      </c>
      <c r="C5" s="20" t="s">
        <v>33</v>
      </c>
      <c r="D5" s="21" t="s">
        <v>34</v>
      </c>
      <c r="E5" s="21" t="s">
        <v>35</v>
      </c>
      <c r="F5" s="22">
        <v>5000</v>
      </c>
      <c r="G5" s="23">
        <f>ROUND(F5*0.16,2)</f>
        <v>800</v>
      </c>
      <c r="H5" s="23">
        <f>ROUND(F5*0.08,2)</f>
        <v>400</v>
      </c>
      <c r="I5" s="23">
        <f>ROUND(F5*0.006,2)</f>
        <v>30</v>
      </c>
      <c r="J5" s="23">
        <f>ROUND(F5*0.004,2)</f>
        <v>20</v>
      </c>
      <c r="K5" s="23">
        <f>F5*0.4%</f>
        <v>20</v>
      </c>
      <c r="L5" s="22">
        <v>5000</v>
      </c>
      <c r="M5" s="23">
        <f>ROUND(L5*0.0755,2)</f>
        <v>377.5</v>
      </c>
      <c r="N5" s="23">
        <f>ROUND(L5*0.02,2)</f>
        <v>100</v>
      </c>
      <c r="O5" s="23">
        <f>ROUND(L5*0.0075,2)</f>
        <v>37.5</v>
      </c>
      <c r="P5" s="23">
        <v>0</v>
      </c>
      <c r="Q5" s="24">
        <f t="shared" si="0"/>
        <v>1265</v>
      </c>
      <c r="R5" s="24">
        <f t="shared" si="1"/>
        <v>520</v>
      </c>
      <c r="S5" s="24">
        <f t="shared" si="2"/>
        <v>1785</v>
      </c>
      <c r="T5" s="18"/>
      <c r="U5" s="18"/>
    </row>
    <row r="6" s="1" customFormat="1" ht="20" customHeight="1" spans="1:21">
      <c r="A6" s="19">
        <v>3</v>
      </c>
      <c r="B6" s="20" t="s">
        <v>36</v>
      </c>
      <c r="C6" s="20" t="s">
        <v>37</v>
      </c>
      <c r="D6" s="21" t="s">
        <v>38</v>
      </c>
      <c r="E6" s="21" t="s">
        <v>39</v>
      </c>
      <c r="F6" s="22">
        <v>5000</v>
      </c>
      <c r="G6" s="23">
        <f>ROUND(F6*0.16,2)</f>
        <v>800</v>
      </c>
      <c r="H6" s="23">
        <f>ROUND(F6*0.08,2)</f>
        <v>400</v>
      </c>
      <c r="I6" s="23">
        <f>ROUND(F6*0.006,2)</f>
        <v>30</v>
      </c>
      <c r="J6" s="23">
        <f>ROUND(F6*0.004,2)</f>
        <v>20</v>
      </c>
      <c r="K6" s="23">
        <f>F6*0.4%</f>
        <v>20</v>
      </c>
      <c r="L6" s="22">
        <v>5000</v>
      </c>
      <c r="M6" s="23">
        <f>ROUND(L6*0.0755,2)</f>
        <v>377.5</v>
      </c>
      <c r="N6" s="23">
        <f>ROUND(L6*0.02,2)</f>
        <v>100</v>
      </c>
      <c r="O6" s="23">
        <f>ROUND(L6*0.0075,2)</f>
        <v>37.5</v>
      </c>
      <c r="P6" s="23">
        <v>0</v>
      </c>
      <c r="Q6" s="24">
        <f t="shared" si="0"/>
        <v>1265</v>
      </c>
      <c r="R6" s="24">
        <f t="shared" si="1"/>
        <v>520</v>
      </c>
      <c r="S6" s="24">
        <f t="shared" si="2"/>
        <v>1785</v>
      </c>
      <c r="T6" s="18"/>
      <c r="U6" s="18"/>
    </row>
    <row r="7" s="1" customFormat="1" ht="20" customHeight="1" spans="1:21">
      <c r="A7" s="19">
        <v>4</v>
      </c>
      <c r="B7" s="20" t="s">
        <v>40</v>
      </c>
      <c r="C7" s="20" t="s">
        <v>41</v>
      </c>
      <c r="D7" s="21" t="s">
        <v>42</v>
      </c>
      <c r="E7" s="21" t="s">
        <v>31</v>
      </c>
      <c r="F7" s="22">
        <v>5000</v>
      </c>
      <c r="G7" s="23">
        <f>ROUND(F7*0.16,2)</f>
        <v>800</v>
      </c>
      <c r="H7" s="23">
        <f>ROUND(F7*0.08,2)</f>
        <v>400</v>
      </c>
      <c r="I7" s="23">
        <f>ROUND(F7*0.006,2)</f>
        <v>30</v>
      </c>
      <c r="J7" s="23">
        <f>ROUND(F7*0.004,2)</f>
        <v>20</v>
      </c>
      <c r="K7" s="23">
        <f>F7*0.4%</f>
        <v>20</v>
      </c>
      <c r="L7" s="22">
        <v>5000</v>
      </c>
      <c r="M7" s="23">
        <f>ROUND(L7*0.0755,2)</f>
        <v>377.5</v>
      </c>
      <c r="N7" s="23">
        <f>ROUND(L7*0.02,2)</f>
        <v>100</v>
      </c>
      <c r="O7" s="23">
        <f>ROUND(L7*0.0075,2)</f>
        <v>37.5</v>
      </c>
      <c r="P7" s="23">
        <v>0</v>
      </c>
      <c r="Q7" s="24">
        <f t="shared" si="0"/>
        <v>1265</v>
      </c>
      <c r="R7" s="24">
        <f t="shared" si="1"/>
        <v>520</v>
      </c>
      <c r="S7" s="24">
        <f t="shared" si="2"/>
        <v>1785</v>
      </c>
      <c r="T7" s="25"/>
      <c r="U7" s="18"/>
    </row>
    <row r="8" s="1" customFormat="1" ht="20" customHeight="1" spans="1:21">
      <c r="A8" s="19">
        <v>5</v>
      </c>
      <c r="B8" s="20" t="s">
        <v>43</v>
      </c>
      <c r="C8" s="20" t="s">
        <v>44</v>
      </c>
      <c r="D8" s="21" t="s">
        <v>45</v>
      </c>
      <c r="E8" s="21" t="s">
        <v>46</v>
      </c>
      <c r="F8" s="22">
        <v>5000</v>
      </c>
      <c r="G8" s="23">
        <f t="shared" ref="G8:G10" si="3">ROUND(F8*0.16,2)</f>
        <v>800</v>
      </c>
      <c r="H8" s="23">
        <f t="shared" ref="H8:H10" si="4">ROUND(F8*0.08,2)</f>
        <v>400</v>
      </c>
      <c r="I8" s="23">
        <f t="shared" ref="I8:I10" si="5">ROUND(F8*0.006,2)</f>
        <v>30</v>
      </c>
      <c r="J8" s="23">
        <f t="shared" ref="J8:J10" si="6">ROUND(F8*0.004,2)</f>
        <v>20</v>
      </c>
      <c r="K8" s="23">
        <f t="shared" ref="K8:K10" si="7">F8*0.4%</f>
        <v>20</v>
      </c>
      <c r="L8" s="22">
        <v>5000</v>
      </c>
      <c r="M8" s="23">
        <f t="shared" ref="M8:M10" si="8">ROUND(L8*0.0755,2)</f>
        <v>377.5</v>
      </c>
      <c r="N8" s="23">
        <f t="shared" ref="N8:N10" si="9">ROUND(L8*0.02,2)</f>
        <v>100</v>
      </c>
      <c r="O8" s="23">
        <f t="shared" ref="O8:O10" si="10">ROUND(L8*0.0075,2)</f>
        <v>37.5</v>
      </c>
      <c r="P8" s="23">
        <v>0</v>
      </c>
      <c r="Q8" s="24">
        <f t="shared" si="0"/>
        <v>1265</v>
      </c>
      <c r="R8" s="24">
        <f t="shared" si="1"/>
        <v>520</v>
      </c>
      <c r="S8" s="24">
        <f t="shared" si="2"/>
        <v>1785</v>
      </c>
      <c r="T8" s="25"/>
      <c r="U8" s="18"/>
    </row>
    <row r="9" s="1" customFormat="1" ht="20" customHeight="1" spans="1:21">
      <c r="A9" s="19">
        <v>6</v>
      </c>
      <c r="B9" s="20" t="s">
        <v>47</v>
      </c>
      <c r="C9" s="20" t="s">
        <v>48</v>
      </c>
      <c r="D9" s="21" t="s">
        <v>49</v>
      </c>
      <c r="E9" s="21" t="s">
        <v>50</v>
      </c>
      <c r="F9" s="22">
        <v>5000</v>
      </c>
      <c r="G9" s="23">
        <f t="shared" si="3"/>
        <v>800</v>
      </c>
      <c r="H9" s="23">
        <f t="shared" si="4"/>
        <v>400</v>
      </c>
      <c r="I9" s="23">
        <f t="shared" si="5"/>
        <v>30</v>
      </c>
      <c r="J9" s="23">
        <f t="shared" si="6"/>
        <v>20</v>
      </c>
      <c r="K9" s="23">
        <f t="shared" si="7"/>
        <v>20</v>
      </c>
      <c r="L9" s="22">
        <v>5000</v>
      </c>
      <c r="M9" s="23">
        <f t="shared" si="8"/>
        <v>377.5</v>
      </c>
      <c r="N9" s="23">
        <f t="shared" si="9"/>
        <v>100</v>
      </c>
      <c r="O9" s="23">
        <f t="shared" si="10"/>
        <v>37.5</v>
      </c>
      <c r="P9" s="23">
        <v>0</v>
      </c>
      <c r="Q9" s="24">
        <f t="shared" si="0"/>
        <v>1265</v>
      </c>
      <c r="R9" s="24">
        <f t="shared" si="1"/>
        <v>520</v>
      </c>
      <c r="S9" s="24">
        <f t="shared" si="2"/>
        <v>1785</v>
      </c>
      <c r="T9" s="25"/>
      <c r="U9" s="18"/>
    </row>
    <row r="10" s="1" customFormat="1" ht="20" customHeight="1" spans="1:21">
      <c r="A10" s="19">
        <v>7</v>
      </c>
      <c r="B10" s="20" t="s">
        <v>51</v>
      </c>
      <c r="C10" s="20" t="s">
        <v>52</v>
      </c>
      <c r="D10" s="21" t="s">
        <v>53</v>
      </c>
      <c r="E10" s="21" t="s">
        <v>54</v>
      </c>
      <c r="F10" s="22">
        <v>5000</v>
      </c>
      <c r="G10" s="23">
        <f t="shared" si="3"/>
        <v>800</v>
      </c>
      <c r="H10" s="23">
        <f t="shared" si="4"/>
        <v>400</v>
      </c>
      <c r="I10" s="23">
        <f t="shared" si="5"/>
        <v>30</v>
      </c>
      <c r="J10" s="23">
        <f t="shared" si="6"/>
        <v>20</v>
      </c>
      <c r="K10" s="23">
        <f t="shared" si="7"/>
        <v>20</v>
      </c>
      <c r="L10" s="22">
        <v>5000</v>
      </c>
      <c r="M10" s="23">
        <f t="shared" si="8"/>
        <v>377.5</v>
      </c>
      <c r="N10" s="23">
        <f t="shared" si="9"/>
        <v>100</v>
      </c>
      <c r="O10" s="23">
        <f t="shared" si="10"/>
        <v>37.5</v>
      </c>
      <c r="P10" s="23">
        <v>0</v>
      </c>
      <c r="Q10" s="24">
        <f t="shared" si="0"/>
        <v>1265</v>
      </c>
      <c r="R10" s="24">
        <f t="shared" si="1"/>
        <v>520</v>
      </c>
      <c r="S10" s="24">
        <f t="shared" si="2"/>
        <v>1785</v>
      </c>
      <c r="T10" s="25"/>
      <c r="U10" s="18"/>
    </row>
    <row r="11" s="2" customFormat="1" ht="20" customHeight="1" spans="1:21">
      <c r="A11" s="19"/>
      <c r="B11" s="20"/>
      <c r="C11" s="26"/>
      <c r="D11" s="9"/>
      <c r="E11" s="8"/>
      <c r="F11" s="22"/>
      <c r="G11" s="23"/>
      <c r="H11" s="23"/>
      <c r="I11" s="23"/>
      <c r="J11" s="23"/>
      <c r="K11" s="23"/>
      <c r="L11" s="27"/>
      <c r="M11" s="23"/>
      <c r="N11" s="23"/>
      <c r="O11" s="23"/>
      <c r="P11" s="23"/>
      <c r="Q11" s="24"/>
      <c r="R11" s="24"/>
      <c r="S11" s="24"/>
      <c r="T11" s="18"/>
      <c r="U11" s="18"/>
    </row>
    <row r="12" s="2" customFormat="1" ht="20" customHeight="1" spans="1:21">
      <c r="A12" s="19"/>
      <c r="B12" s="28"/>
      <c r="C12" s="29"/>
      <c r="D12" s="9"/>
      <c r="E12" s="8"/>
      <c r="F12" s="22"/>
      <c r="G12" s="23"/>
      <c r="H12" s="23"/>
      <c r="I12" s="23"/>
      <c r="J12" s="23"/>
      <c r="K12" s="23"/>
      <c r="L12" s="27"/>
      <c r="M12" s="23"/>
      <c r="N12" s="23"/>
      <c r="O12" s="23"/>
      <c r="P12" s="23"/>
      <c r="Q12" s="24"/>
      <c r="R12" s="24"/>
      <c r="S12" s="24"/>
      <c r="T12" s="18"/>
      <c r="U12" s="18"/>
    </row>
    <row r="13" s="2" customFormat="1" ht="20" customHeight="1" spans="1:21">
      <c r="A13" s="19"/>
      <c r="B13" s="30"/>
      <c r="C13" s="14"/>
      <c r="D13" s="15"/>
      <c r="E13" s="8"/>
      <c r="F13" s="22"/>
      <c r="G13" s="23"/>
      <c r="H13" s="23"/>
      <c r="I13" s="23"/>
      <c r="J13" s="23"/>
      <c r="K13" s="23"/>
      <c r="L13" s="27"/>
      <c r="M13" s="23"/>
      <c r="N13" s="23"/>
      <c r="O13" s="23"/>
      <c r="P13" s="23"/>
      <c r="Q13" s="24"/>
      <c r="R13" s="24"/>
      <c r="S13" s="24"/>
      <c r="T13" s="18"/>
      <c r="U13" s="15"/>
    </row>
    <row r="14" s="2" customFormat="1" ht="20" customHeight="1" spans="1:21">
      <c r="A14" s="19"/>
      <c r="B14" s="28"/>
      <c r="C14" s="29"/>
      <c r="D14" s="9"/>
      <c r="E14" s="8"/>
      <c r="F14" s="22"/>
      <c r="G14" s="23"/>
      <c r="H14" s="23"/>
      <c r="I14" s="23"/>
      <c r="J14" s="23"/>
      <c r="K14" s="23"/>
      <c r="L14" s="27"/>
      <c r="M14" s="23"/>
      <c r="N14" s="23"/>
      <c r="O14" s="23"/>
      <c r="P14" s="23"/>
      <c r="Q14" s="24"/>
      <c r="R14" s="24"/>
      <c r="S14" s="24"/>
      <c r="T14" s="18"/>
      <c r="U14" s="15"/>
    </row>
    <row r="15" s="1" customFormat="1" ht="20" customHeight="1" spans="1:21">
      <c r="A15" s="19"/>
      <c r="B15" s="31"/>
      <c r="C15" s="32"/>
      <c r="D15" s="8"/>
      <c r="E15" s="15"/>
      <c r="F15" s="3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4"/>
      <c r="R15" s="24"/>
      <c r="S15" s="24"/>
      <c r="T15" s="18"/>
      <c r="U15" s="15"/>
    </row>
    <row r="16" s="3" customFormat="1" ht="20" customHeight="1" spans="1:21">
      <c r="A16" s="19"/>
      <c r="B16" s="31"/>
      <c r="C16" s="32"/>
      <c r="D16" s="8"/>
      <c r="E16" s="15"/>
      <c r="F16" s="22"/>
      <c r="G16" s="23"/>
      <c r="H16" s="23"/>
      <c r="I16" s="23"/>
      <c r="J16" s="23"/>
      <c r="K16" s="23"/>
      <c r="L16" s="27"/>
      <c r="M16" s="23"/>
      <c r="N16" s="23"/>
      <c r="O16" s="23"/>
      <c r="P16" s="23"/>
      <c r="Q16" s="24"/>
      <c r="R16" s="24"/>
      <c r="S16" s="24"/>
      <c r="T16" s="34"/>
      <c r="U16" s="35"/>
    </row>
    <row r="17" s="3" customFormat="1" ht="20" customHeight="1" spans="1:21">
      <c r="A17" s="19"/>
      <c r="B17" s="31"/>
      <c r="C17" s="32"/>
      <c r="D17" s="8"/>
      <c r="E17" s="15"/>
      <c r="F17" s="22"/>
      <c r="G17" s="23"/>
      <c r="H17" s="23"/>
      <c r="I17" s="23"/>
      <c r="J17" s="23"/>
      <c r="K17" s="23"/>
      <c r="L17" s="27"/>
      <c r="M17" s="23"/>
      <c r="N17" s="23"/>
      <c r="O17" s="23"/>
      <c r="P17" s="23"/>
      <c r="Q17" s="24"/>
      <c r="R17" s="24"/>
      <c r="S17" s="24"/>
      <c r="T17" s="34"/>
      <c r="U17" s="35"/>
    </row>
    <row r="18" s="2" customFormat="1" ht="20" customHeight="1" spans="1:21">
      <c r="A18" s="19"/>
      <c r="B18" s="31"/>
      <c r="C18" s="8"/>
      <c r="D18" s="8"/>
      <c r="E18" s="15"/>
      <c r="F18" s="22"/>
      <c r="G18" s="23"/>
      <c r="H18" s="23"/>
      <c r="I18" s="23"/>
      <c r="J18" s="23"/>
      <c r="K18" s="23"/>
      <c r="L18" s="27"/>
      <c r="M18" s="23"/>
      <c r="N18" s="23"/>
      <c r="O18" s="23"/>
      <c r="P18" s="23"/>
      <c r="Q18" s="24"/>
      <c r="R18" s="24"/>
      <c r="S18" s="24"/>
      <c r="T18" s="18"/>
      <c r="U18" s="18"/>
    </row>
    <row r="19" s="2" customFormat="1" ht="20" customHeight="1" spans="1:21">
      <c r="A19" s="19"/>
      <c r="B19" s="31"/>
      <c r="C19" s="8"/>
      <c r="D19" s="8"/>
      <c r="E19" s="15"/>
      <c r="F19" s="22"/>
      <c r="G19" s="23"/>
      <c r="H19" s="23"/>
      <c r="I19" s="23"/>
      <c r="J19" s="23"/>
      <c r="K19" s="23"/>
      <c r="L19" s="27"/>
      <c r="M19" s="23"/>
      <c r="N19" s="23"/>
      <c r="O19" s="23"/>
      <c r="P19" s="23"/>
      <c r="Q19" s="24"/>
      <c r="R19" s="24"/>
      <c r="S19" s="24"/>
      <c r="T19" s="18"/>
      <c r="U19" s="18"/>
    </row>
    <row r="20" s="2" customFormat="1" ht="20" customHeight="1" spans="1:21">
      <c r="A20" s="19"/>
      <c r="B20" s="31"/>
      <c r="C20" s="8"/>
      <c r="D20" s="8"/>
      <c r="E20" s="15"/>
      <c r="F20" s="22"/>
      <c r="G20" s="23"/>
      <c r="H20" s="23"/>
      <c r="I20" s="23"/>
      <c r="J20" s="23"/>
      <c r="K20" s="23"/>
      <c r="L20" s="27"/>
      <c r="M20" s="23"/>
      <c r="N20" s="23"/>
      <c r="O20" s="23"/>
      <c r="P20" s="23"/>
      <c r="Q20" s="24"/>
      <c r="R20" s="24"/>
      <c r="S20" s="24"/>
      <c r="T20" s="18"/>
      <c r="U20" s="18"/>
    </row>
    <row r="21" s="1" customFormat="1" ht="20" customHeight="1" spans="1:21">
      <c r="A21" s="36"/>
      <c r="B21" s="36" t="s">
        <v>55</v>
      </c>
      <c r="C21" s="37"/>
      <c r="D21" s="36"/>
      <c r="E21" s="37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9">
        <f>SUM(S4:S20)</f>
        <v>12495</v>
      </c>
      <c r="T21" s="18"/>
      <c r="U21" s="18"/>
    </row>
  </sheetData>
  <mergeCells count="12">
    <mergeCell ref="A1:S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~_~栗子</cp:lastModifiedBy>
  <dcterms:created xsi:type="dcterms:W3CDTF">2025-09-22T03:12:00Z</dcterms:created>
  <dcterms:modified xsi:type="dcterms:W3CDTF">2026-03-18T09:24:05Z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3154236A9BF04C268B7B367302E125D6_13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