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0 (2)" sheetId="3" r:id="rId2"/>
    <sheet name="已收明细" sheetId="4" r:id="rId3"/>
  </sheets>
  <definedNames>
    <definedName name="_xlnm._FilterDatabase" localSheetId="1" hidden="1">'Sheet0 (2)'!$A$3:$S$144</definedName>
    <definedName name="_xlnm._FilterDatabase" localSheetId="2" hidden="1">已收明细!$A$2:$AB$22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J20" authorId="0">
      <text>
        <r>
          <rPr>
            <b/>
            <sz val="9"/>
            <rFont val="宋体"/>
            <charset val="134"/>
          </rPr>
          <t xml:space="preserve">二哈哈:
</t>
        </r>
        <r>
          <rPr>
            <sz val="9"/>
            <rFont val="宋体"/>
            <charset val="134"/>
          </rPr>
          <t>原租户西热尼古丽·阿布来提，转租</t>
        </r>
      </text>
    </comment>
    <comment ref="J59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原租户布萨热姆·吉力力，转租</t>
        </r>
      </text>
    </comment>
    <comment ref="J61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租赁日期与纸质合同不一致
系统：2026-2-14至2027-2-13
</t>
        </r>
      </text>
    </comment>
  </commentList>
</comments>
</file>

<file path=xl/sharedStrings.xml><?xml version="1.0" encoding="utf-8"?>
<sst xmlns="http://schemas.openxmlformats.org/spreadsheetml/2006/main" count="1727" uniqueCount="631">
  <si>
    <t>宝发应交税费明细表</t>
  </si>
  <si>
    <t>2026.4.7</t>
  </si>
  <si>
    <t>税目名称</t>
  </si>
  <si>
    <t>期间</t>
  </si>
  <si>
    <t>计税依据</t>
  </si>
  <si>
    <t>税率</t>
  </si>
  <si>
    <t>应缴税金</t>
  </si>
  <si>
    <t>实缴</t>
  </si>
  <si>
    <t>备注</t>
  </si>
  <si>
    <t>预缴增值税</t>
  </si>
  <si>
    <t>2026.1-3月</t>
  </si>
  <si>
    <t>预缴城建税</t>
  </si>
  <si>
    <t>预缴教育费附加</t>
  </si>
  <si>
    <t>预缴地方教育附加</t>
  </si>
  <si>
    <t>房产税（库尔勒从租）</t>
  </si>
  <si>
    <t>2026.3月-6月</t>
  </si>
  <si>
    <t>1-2月已交房产税</t>
  </si>
  <si>
    <t>1-6月从租应计提</t>
  </si>
  <si>
    <t>房产税（阿克苏从租）</t>
  </si>
  <si>
    <t>房产税（库尔勒从价）</t>
  </si>
  <si>
    <t>2026.1-6月</t>
  </si>
  <si>
    <t>房产税（阿克苏从价）</t>
  </si>
  <si>
    <t>印花税（租赁）</t>
  </si>
  <si>
    <t>企业所得税</t>
  </si>
  <si>
    <t>工会经费</t>
  </si>
  <si>
    <t>城镇土地使用税</t>
  </si>
  <si>
    <t xml:space="preserve">合计 </t>
  </si>
  <si>
    <t>其他业务收入</t>
  </si>
  <si>
    <t>营业外收入</t>
  </si>
  <si>
    <t>税金及附加</t>
  </si>
  <si>
    <t>管理费用</t>
  </si>
  <si>
    <t>财务费用</t>
  </si>
  <si>
    <t>营业外支出</t>
  </si>
  <si>
    <t>利润总额</t>
  </si>
  <si>
    <t>弥补以前年度亏损</t>
  </si>
  <si>
    <t>所得税费用</t>
  </si>
  <si>
    <t>应纳税所得额</t>
  </si>
  <si>
    <t>应纳税额</t>
  </si>
  <si>
    <t>天鹅水景</t>
  </si>
  <si>
    <t>房屋</t>
  </si>
  <si>
    <t>土地占用面积</t>
  </si>
  <si>
    <t>土地等级：一级</t>
  </si>
  <si>
    <t>所属期起至</t>
  </si>
  <si>
    <t>金额</t>
  </si>
  <si>
    <r>
      <rPr>
        <sz val="10"/>
        <color rgb="FF333333"/>
        <rFont val="宋体"/>
        <charset val="134"/>
      </rPr>
      <t>减免税额</t>
    </r>
    <r>
      <rPr>
        <sz val="10"/>
        <color rgb="FF333333"/>
        <rFont val="Arial"/>
        <charset val="134"/>
      </rPr>
      <t>50%</t>
    </r>
  </si>
  <si>
    <t>实缴税金</t>
  </si>
  <si>
    <t>11元每平方米</t>
  </si>
  <si>
    <t>2026.1.1-2026.6.30</t>
  </si>
  <si>
    <t>1-6月</t>
  </si>
  <si>
    <t>合计</t>
  </si>
  <si>
    <t>人民市场土地使用税</t>
  </si>
  <si>
    <t>一栋</t>
  </si>
  <si>
    <t>8元每平方米</t>
  </si>
  <si>
    <t>租赁台账报表</t>
  </si>
  <si>
    <t>总合计</t>
  </si>
  <si>
    <t/>
  </si>
  <si>
    <t xml:space="preserve">合同编号
</t>
  </si>
  <si>
    <t>房产税税源编号</t>
  </si>
  <si>
    <t>合同类型</t>
  </si>
  <si>
    <t xml:space="preserve">合同状态
</t>
  </si>
  <si>
    <t xml:space="preserve">续租状态
</t>
  </si>
  <si>
    <t>小区</t>
  </si>
  <si>
    <t xml:space="preserve">计租面积
</t>
  </si>
  <si>
    <t xml:space="preserve">租赁面积
</t>
  </si>
  <si>
    <t xml:space="preserve">租户名称
</t>
  </si>
  <si>
    <t xml:space="preserve">签署日期
</t>
  </si>
  <si>
    <t>合同期起</t>
  </si>
  <si>
    <t>合同期止</t>
  </si>
  <si>
    <t>总租期</t>
  </si>
  <si>
    <t xml:space="preserve">费用总额
</t>
  </si>
  <si>
    <t>优惠比例</t>
  </si>
  <si>
    <t>实际应收</t>
  </si>
  <si>
    <t xml:space="preserve">已收费用总额
</t>
  </si>
  <si>
    <t xml:space="preserve">未收费用总额
</t>
  </si>
  <si>
    <t>应交款时间</t>
  </si>
  <si>
    <t>BFNZ-20250618-001-01</t>
  </si>
  <si>
    <t>F65290120240005123</t>
  </si>
  <si>
    <t>租赁合同</t>
  </si>
  <si>
    <t>正在履行合同</t>
  </si>
  <si>
    <t>未续租</t>
  </si>
  <si>
    <t>人民市场</t>
  </si>
  <si>
    <t>门面01A</t>
  </si>
  <si>
    <t>帕塔木·吐尔迪麦提</t>
  </si>
  <si>
    <t>2026-02-03</t>
  </si>
  <si>
    <t>BFNZ-20260304-001</t>
  </si>
  <si>
    <t>门面01B</t>
  </si>
  <si>
    <t>帕提古丽·托合尼亚孜</t>
  </si>
  <si>
    <t>2026-03-04</t>
  </si>
  <si>
    <t>BFNZ-20260323-001</t>
  </si>
  <si>
    <t>F65290120240005132</t>
  </si>
  <si>
    <t>门面15B</t>
  </si>
  <si>
    <t>罕柯孜·热合曼</t>
  </si>
  <si>
    <t>2026-03-26</t>
  </si>
  <si>
    <t>F65290120240005665</t>
  </si>
  <si>
    <t>门面15C</t>
  </si>
  <si>
    <t>迪丽胡马尔·努尔买买提</t>
  </si>
  <si>
    <t>2023-06-21</t>
  </si>
  <si>
    <t>F65290120240005527</t>
  </si>
  <si>
    <t>门面16A</t>
  </si>
  <si>
    <t>BFNZ-20260209-001</t>
  </si>
  <si>
    <t>F65290120240005470</t>
  </si>
  <si>
    <t>门面17A-16B</t>
  </si>
  <si>
    <t>阿卜杜赛麦提·加帕尔</t>
  </si>
  <si>
    <t>2026-03-02</t>
  </si>
  <si>
    <t>F65290120240005674</t>
  </si>
  <si>
    <t>BFNZ-20250307-001-01</t>
  </si>
  <si>
    <t>F65290120240004942</t>
  </si>
  <si>
    <t>门面19A-19B-42</t>
  </si>
  <si>
    <t>开赛尔·阿布来提</t>
  </si>
  <si>
    <t>2026-02-02</t>
  </si>
  <si>
    <t>F65290120240005128</t>
  </si>
  <si>
    <t>BFNZ-20260302-001</t>
  </si>
  <si>
    <t>门面20A</t>
  </si>
  <si>
    <t>吐拉克孜·吐尔洪</t>
  </si>
  <si>
    <t>BFNZ-20251226-001</t>
  </si>
  <si>
    <t>一层A区104-105</t>
  </si>
  <si>
    <t>阿不力米提·吉力力</t>
  </si>
  <si>
    <t>2025-12-26</t>
  </si>
  <si>
    <t>BFNZ-20250116-002-01</t>
  </si>
  <si>
    <t>一层A区33(现32-1)</t>
  </si>
  <si>
    <t>艾克拜尔·阿吾提</t>
  </si>
  <si>
    <t>2025-11-24</t>
  </si>
  <si>
    <t>BFNZ-20251124-003</t>
  </si>
  <si>
    <t>一层A区34-35（现32-2、32-3)</t>
  </si>
  <si>
    <t>阿斯古力·达吾提</t>
  </si>
  <si>
    <t>BFNZ-20240926-001-01</t>
  </si>
  <si>
    <t>一层A区36(A-12</t>
  </si>
  <si>
    <t>努热罕·居麦</t>
  </si>
  <si>
    <t>2025-09-29</t>
  </si>
  <si>
    <t>BFNZ-20251218-002</t>
  </si>
  <si>
    <t>F65290120240005463</t>
  </si>
  <si>
    <t>一层A区37(现33-2）</t>
  </si>
  <si>
    <t>热娜古丽·托乎尼亚孜</t>
  </si>
  <si>
    <t>2025-12-18</t>
  </si>
  <si>
    <t>BFNZ-20250819-001</t>
  </si>
  <si>
    <t>F65290120240004949</t>
  </si>
  <si>
    <t>一层A区38(A-15</t>
  </si>
  <si>
    <t>阿力米热·阿不拉</t>
  </si>
  <si>
    <t>2025-08-19</t>
  </si>
  <si>
    <t>BFNZ-20251218-001</t>
  </si>
  <si>
    <t>F65290120240005399</t>
  </si>
  <si>
    <t>一层A区43-44(现36-1、36-2）</t>
  </si>
  <si>
    <t>则依努热木·亚森</t>
  </si>
  <si>
    <t>F65290120240005932</t>
  </si>
  <si>
    <t>BFNZ-20251229-001</t>
  </si>
  <si>
    <t>一层A区45(现37）</t>
  </si>
  <si>
    <t>阿依尼萨汗·依明</t>
  </si>
  <si>
    <t>2025-12-29</t>
  </si>
  <si>
    <t>BFNZ-20251229-002</t>
  </si>
  <si>
    <t>一层A区46(现38-1)</t>
  </si>
  <si>
    <t>热汗古力·吾斯曼</t>
  </si>
  <si>
    <t>BFNZ-20251128-002</t>
  </si>
  <si>
    <t>一层A区47(现38-2)</t>
  </si>
  <si>
    <t>齐曼古力·卡迪尔</t>
  </si>
  <si>
    <t>2025-11-28</t>
  </si>
  <si>
    <t>BFNZ-20250228-008-01</t>
  </si>
  <si>
    <t>一层A区48-49(现39-1、39-2)</t>
  </si>
  <si>
    <t>阿曼古力·艾海提</t>
  </si>
  <si>
    <t>2025-12-02</t>
  </si>
  <si>
    <t>BFNZ-20251216-002</t>
  </si>
  <si>
    <t>一层A区50-51(现40-1、40-2)</t>
  </si>
  <si>
    <t>依力番·艾尔肯</t>
  </si>
  <si>
    <t>2025-12-16</t>
  </si>
  <si>
    <t>BFNZ-20251218-004</t>
  </si>
  <si>
    <t>一层A区52-53(现41-1、41-2)</t>
  </si>
  <si>
    <t>BFNZ-20251128-001</t>
  </si>
  <si>
    <t>一层A区56(现43-1)</t>
  </si>
  <si>
    <t>吐逊古丽·阿不都热依木</t>
  </si>
  <si>
    <t>BFNZ-20251121-001</t>
  </si>
  <si>
    <t>一层A区57(现43-2)</t>
  </si>
  <si>
    <t>吐尼萨汗·依米尔</t>
  </si>
  <si>
    <t>2025-11-21</t>
  </si>
  <si>
    <t>BFNZ-20251225-001</t>
  </si>
  <si>
    <t>一层A区58(现44）</t>
  </si>
  <si>
    <t>阿米纳·吐来科</t>
  </si>
  <si>
    <t>2025-12-25</t>
  </si>
  <si>
    <t>BFNZ-20251225-002</t>
  </si>
  <si>
    <t>一层A区59(现45）</t>
  </si>
  <si>
    <t>阿提坎木·依马木尼牙孜</t>
  </si>
  <si>
    <t>BFNZ-20251226-002</t>
  </si>
  <si>
    <t>一层A区60(现46）</t>
  </si>
  <si>
    <t>艾力江·托乎提</t>
  </si>
  <si>
    <t>BFNZ-20251125-001</t>
  </si>
  <si>
    <t>一层A区61(现47)</t>
  </si>
  <si>
    <t>迪力木拉提·艾则孜</t>
  </si>
  <si>
    <t>2025-11-25</t>
  </si>
  <si>
    <t>BFNZ-20251126-003</t>
  </si>
  <si>
    <t>一层A区63(现48)</t>
  </si>
  <si>
    <t>吐尔逊娜依·依明</t>
  </si>
  <si>
    <t>BFNZ-20251219-003</t>
  </si>
  <si>
    <t>一层A区64(现49）</t>
  </si>
  <si>
    <t>阿曼古丽·尼牙孜</t>
  </si>
  <si>
    <t>2025-12-19</t>
  </si>
  <si>
    <t>BFNZ-20251216-001</t>
  </si>
  <si>
    <t>一层A区65-66（现50、51）</t>
  </si>
  <si>
    <t>胡热木·托合提</t>
  </si>
  <si>
    <t>BFNZ-20251127-002</t>
  </si>
  <si>
    <t>一层A区67（现52）</t>
  </si>
  <si>
    <t>阿依古丽·亚生</t>
  </si>
  <si>
    <t>2025-11-27</t>
  </si>
  <si>
    <t>BFNZ-20251218-003</t>
  </si>
  <si>
    <t>一层A区68(现57）</t>
  </si>
  <si>
    <t>腊孜叶木·莫尼亚孜</t>
  </si>
  <si>
    <t>BFNZ-20251126-002</t>
  </si>
  <si>
    <t>一层A区69、77（现56、62）</t>
  </si>
  <si>
    <t>米克热古丽·库尔班</t>
  </si>
  <si>
    <t>2025-11-26</t>
  </si>
  <si>
    <t>BFNZ-20251126-001</t>
  </si>
  <si>
    <t>一层A区70(现55）</t>
  </si>
  <si>
    <t>巴哈古力·吐尔逊</t>
  </si>
  <si>
    <t>BFNZ-20251106-001</t>
  </si>
  <si>
    <t>一层A区71-72(现54-53号)</t>
  </si>
  <si>
    <t>陈启兴</t>
  </si>
  <si>
    <t>2025-11-06</t>
  </si>
  <si>
    <t>BFNZ-20251125-003</t>
  </si>
  <si>
    <t>F65290120240005210</t>
  </si>
  <si>
    <t>一层A区73-74-83-88（现58、59、68、73)</t>
  </si>
  <si>
    <t>来仕宪</t>
  </si>
  <si>
    <t>BFNZ-20251127-001</t>
  </si>
  <si>
    <t>一层A区75-76（现60-61号）</t>
  </si>
  <si>
    <t>BFNZ-20251125-002</t>
  </si>
  <si>
    <t>一层A区78-79(现63、64)</t>
  </si>
  <si>
    <t>BFNZ-20251125-004</t>
  </si>
  <si>
    <t>一层A区80(现65）</t>
  </si>
  <si>
    <t>阿依提拉汗·克然木</t>
  </si>
  <si>
    <t>BFNZ-20251125-006</t>
  </si>
  <si>
    <t>一层A区81(现66）</t>
  </si>
  <si>
    <t>努日曼古丽·艾尔肯</t>
  </si>
  <si>
    <t>BFNZ-20251125-005</t>
  </si>
  <si>
    <t>一层A区82-85-87(现67、70、72）</t>
  </si>
  <si>
    <t>BFNZ-20251124-001</t>
  </si>
  <si>
    <t>一层A区84-86(现69、71)</t>
  </si>
  <si>
    <t>阿依先木·麦合木提</t>
  </si>
  <si>
    <t>BFNZ-20251212-001</t>
  </si>
  <si>
    <t>一层A区89(现74）</t>
  </si>
  <si>
    <t>约尔古力·阿布力孜</t>
  </si>
  <si>
    <t>2025-12-12</t>
  </si>
  <si>
    <t>BFNZ-20251219-001</t>
  </si>
  <si>
    <t>一层A区90(现75）</t>
  </si>
  <si>
    <t>阿曼古丽·克合热曼</t>
  </si>
  <si>
    <t>BFNZ-20251205-001</t>
  </si>
  <si>
    <t>一层A区91（现76）</t>
  </si>
  <si>
    <t>热孜亚木·艾买尔</t>
  </si>
  <si>
    <t>2025-12-05</t>
  </si>
  <si>
    <t>BFNZ-20260326-001</t>
  </si>
  <si>
    <t>一层A区92（现77）</t>
  </si>
  <si>
    <t>布海力且木·阿不都克热木</t>
  </si>
  <si>
    <t>BFNZ-20251230-003</t>
  </si>
  <si>
    <t>一层A区A+9</t>
  </si>
  <si>
    <t>娜扎开提·吐逊</t>
  </si>
  <si>
    <t>2025-12-30</t>
  </si>
  <si>
    <t>BFNZ-20240920-001-01</t>
  </si>
  <si>
    <t>一层B区100(B-2-租售中心</t>
  </si>
  <si>
    <t>吐尔逊娜依·艾尔肯</t>
  </si>
  <si>
    <t>2025-09-28</t>
  </si>
  <si>
    <t>BFNZ-20250826-001</t>
  </si>
  <si>
    <t>一层B区101-租售中心</t>
  </si>
  <si>
    <t>阿尔孜古丽·阿不都热依木</t>
  </si>
  <si>
    <t>2025-08-26</t>
  </si>
  <si>
    <t>BFNZ-20240920-002-01</t>
  </si>
  <si>
    <t>一层B区102-租售中心</t>
  </si>
  <si>
    <t>西仁古丽·卡迪尔</t>
  </si>
  <si>
    <t>2025-09-03</t>
  </si>
  <si>
    <t>BFNZ-20251217-001</t>
  </si>
  <si>
    <t>一层B区93、98（现78-1）</t>
  </si>
  <si>
    <t>翁建洪</t>
  </si>
  <si>
    <t>2025-12-17</t>
  </si>
  <si>
    <t>BFNZ-20250926-001</t>
  </si>
  <si>
    <t>一层B区94-95(B-13-租售中心</t>
  </si>
  <si>
    <t>阿依谢姆古丽·约麦尔</t>
  </si>
  <si>
    <t>2025-09-26</t>
  </si>
  <si>
    <t>BFNZ-20251009-001</t>
  </si>
  <si>
    <t>一层B区96-97（现78-3）</t>
  </si>
  <si>
    <t>阿比达木·艾拜依</t>
  </si>
  <si>
    <t>2026-03-23</t>
  </si>
  <si>
    <t>BFNZ-20251208-002</t>
  </si>
  <si>
    <t>F65290120240005529</t>
  </si>
  <si>
    <t>二层A区10(A-830</t>
  </si>
  <si>
    <t>开力比努尔·吾布力</t>
  </si>
  <si>
    <t>2025-12-08</t>
  </si>
  <si>
    <t>BFNZ-20251208-005</t>
  </si>
  <si>
    <t>二层A区11(A+830</t>
  </si>
  <si>
    <t>左热木·麦麦提</t>
  </si>
  <si>
    <t>BFNZ-20251216-004</t>
  </si>
  <si>
    <t>二层A区12-13-14</t>
  </si>
  <si>
    <t>阿曼古丽·卡司木/阿瓦古丽·玉山</t>
  </si>
  <si>
    <t>BFNZ-20251201-004</t>
  </si>
  <si>
    <t>二层A区15</t>
  </si>
  <si>
    <t>地力胡马尔·吐尔洪</t>
  </si>
  <si>
    <t>2025-12-01</t>
  </si>
  <si>
    <t>BFNZ-20251203-009</t>
  </si>
  <si>
    <t>二层A区16(A-828)</t>
  </si>
  <si>
    <t>汗佐拉·依玛木</t>
  </si>
  <si>
    <t>2025-12-03</t>
  </si>
  <si>
    <t>BFNZ-20251209-001</t>
  </si>
  <si>
    <t>二层A区22</t>
  </si>
  <si>
    <t>阿依左合热木·吐尔孙江</t>
  </si>
  <si>
    <t>2025-12-09</t>
  </si>
  <si>
    <t>BFNZ-20251202-007</t>
  </si>
  <si>
    <t>二层A区23(A-820大</t>
  </si>
  <si>
    <t>阿先古丽·麦麦提吐尔地</t>
  </si>
  <si>
    <t>BFNZ-20251203-004</t>
  </si>
  <si>
    <t>二层A区24(A-819</t>
  </si>
  <si>
    <t>左丽皮业木·库尔班</t>
  </si>
  <si>
    <t>BFNZ-20251202-006</t>
  </si>
  <si>
    <t>二层A区25</t>
  </si>
  <si>
    <t>哈里旦·买买提</t>
  </si>
  <si>
    <t>BFNZ-20251229-003</t>
  </si>
  <si>
    <t>二层A区26(A-818</t>
  </si>
  <si>
    <t>阿曼古丽·吐尔冬</t>
  </si>
  <si>
    <t>BFNZ-20251203-001</t>
  </si>
  <si>
    <t>二层A区27(A-816</t>
  </si>
  <si>
    <t>阿依努尔·阿布都热合曼</t>
  </si>
  <si>
    <t>BFNZ-20251204-004</t>
  </si>
  <si>
    <t>二层A区28(A-815</t>
  </si>
  <si>
    <t>吐尼沙汗·吾许尔</t>
  </si>
  <si>
    <t>2025-12-04</t>
  </si>
  <si>
    <t>BFNZ-20251202-009</t>
  </si>
  <si>
    <t>二层A区29（A-813</t>
  </si>
  <si>
    <t>哈斯叶提·依马木尼亚孜</t>
  </si>
  <si>
    <t>BFNZ-20251230-002</t>
  </si>
  <si>
    <t>二层A区30(A-812</t>
  </si>
  <si>
    <t>阿司彦木·莫拉阿皮孜</t>
  </si>
  <si>
    <t>BFNZ-20251205-003</t>
  </si>
  <si>
    <t>二层A区31(A-811</t>
  </si>
  <si>
    <t>阿依古丽·吾马尔</t>
  </si>
  <si>
    <t>BFNZ-20251219-002</t>
  </si>
  <si>
    <t>二层A区32(A-810</t>
  </si>
  <si>
    <t>阿孜古力·吐尔洪</t>
  </si>
  <si>
    <t>BFNZ-20251230-001</t>
  </si>
  <si>
    <t>二层A区33（A-809</t>
  </si>
  <si>
    <t>BFNZ-20251224-001</t>
  </si>
  <si>
    <t>二层A区34（A-808</t>
  </si>
  <si>
    <t>吐尔逊阿依·吐尔逊</t>
  </si>
  <si>
    <t>2025-12-24</t>
  </si>
  <si>
    <t>BFNZ-20251128-003</t>
  </si>
  <si>
    <t>二层A区35（A-806</t>
  </si>
  <si>
    <t>库尔班尼沙·许库尔</t>
  </si>
  <si>
    <t>BFNZ-20250116-012-01</t>
  </si>
  <si>
    <t>二层A区6（A-835）</t>
  </si>
  <si>
    <t>热依汗古丽·艾合麦提</t>
  </si>
  <si>
    <t>2025-11-10</t>
  </si>
  <si>
    <t>BFNZ-20251204-014</t>
  </si>
  <si>
    <t>二层A区7(A-833)</t>
  </si>
  <si>
    <t>如柯耶姆·依马木尼亚孜</t>
  </si>
  <si>
    <t>TLBF-240391-01-01</t>
  </si>
  <si>
    <t>二层A区8(A-832</t>
  </si>
  <si>
    <t>吐逊古丽·依明</t>
  </si>
  <si>
    <t>2025-11-13</t>
  </si>
  <si>
    <t>BFNZ-20251208-001</t>
  </si>
  <si>
    <t>二层A区9(A-831</t>
  </si>
  <si>
    <t>克丽比努尔·吐逊</t>
  </si>
  <si>
    <t>BFNZ-20251201-003</t>
  </si>
  <si>
    <t>二层B区101</t>
  </si>
  <si>
    <t>齐曼汗·夏木西</t>
  </si>
  <si>
    <t>TLBF-240353-01-01</t>
  </si>
  <si>
    <t>二层B区103</t>
  </si>
  <si>
    <t>阿依夏木·马木提</t>
  </si>
  <si>
    <t>BFNZ-20251208-006</t>
  </si>
  <si>
    <t>二层B区104</t>
  </si>
  <si>
    <t>麦麦提·亚森</t>
  </si>
  <si>
    <t>BFNZ-20251208-003</t>
  </si>
  <si>
    <t>二层B区105</t>
  </si>
  <si>
    <t>吾古兰木·玉素甫</t>
  </si>
  <si>
    <t>BFNZ-20251205-005</t>
  </si>
  <si>
    <t>二层B区106(B-891)-107</t>
  </si>
  <si>
    <t>阿依努尔·麦提尼亚孜</t>
  </si>
  <si>
    <t>BFNZ-20251201-001</t>
  </si>
  <si>
    <t>二层B区45（B-803</t>
  </si>
  <si>
    <t>热娜古丽·阿布来提</t>
  </si>
  <si>
    <t>BFNZ-20251201-005</t>
  </si>
  <si>
    <t>二层B区46(B-805</t>
  </si>
  <si>
    <t>吐克孜·司马义</t>
  </si>
  <si>
    <t>BFNZ-20251208-004</t>
  </si>
  <si>
    <t>二层B区47（B-806</t>
  </si>
  <si>
    <t>阿斯古丽·吐尔洪</t>
  </si>
  <si>
    <t>BFNZ-20251107-001</t>
  </si>
  <si>
    <t>二层B区49(B-811</t>
  </si>
  <si>
    <t>阿依尼沙·吐逊</t>
  </si>
  <si>
    <t>2025-11-07</t>
  </si>
  <si>
    <t>BFNZ-20251204-011</t>
  </si>
  <si>
    <t>二层B区50(B-810</t>
  </si>
  <si>
    <t>热孜古丽·肉苏里</t>
  </si>
  <si>
    <t>BFNZ-20251204-006</t>
  </si>
  <si>
    <t>二层B区51(B-809</t>
  </si>
  <si>
    <t>阿依夏木·亚生</t>
  </si>
  <si>
    <t>BFNZ-20251204-002</t>
  </si>
  <si>
    <t>二层B区52(B-808</t>
  </si>
  <si>
    <t>图妮萨柯孜·亚森</t>
  </si>
  <si>
    <t>BFNZ-20251022-001</t>
  </si>
  <si>
    <t>二层B区54(B-815</t>
  </si>
  <si>
    <t>布斯旦古力·木合塔尔</t>
  </si>
  <si>
    <t>BFNZ-20251229-004</t>
  </si>
  <si>
    <t>二层B区55(B-816</t>
  </si>
  <si>
    <t>排孜力叶·亚森</t>
  </si>
  <si>
    <t>BFNZ-20260228-001</t>
  </si>
  <si>
    <t>二层B区56(B-818</t>
  </si>
  <si>
    <t>西任古丽·艾力</t>
  </si>
  <si>
    <t>2026-02-28</t>
  </si>
  <si>
    <t>BFNZ-20251216-003</t>
  </si>
  <si>
    <t>二层B区58(B-820</t>
  </si>
  <si>
    <t>阿依吐尔逊·阿西木</t>
  </si>
  <si>
    <t>BFNZ-20251204-009</t>
  </si>
  <si>
    <t>二层B区59-67(B-821</t>
  </si>
  <si>
    <t>阿依古力·沙依木</t>
  </si>
  <si>
    <t>BFNZ-20251216-005</t>
  </si>
  <si>
    <t>二层B区60</t>
  </si>
  <si>
    <t>热汗古丽·阿力甫</t>
  </si>
  <si>
    <t>BFNZ-20251205-004</t>
  </si>
  <si>
    <t>二层B区64(B-825</t>
  </si>
  <si>
    <t>买热叶木·艾山</t>
  </si>
  <si>
    <t>BFNZ-20251205-002</t>
  </si>
  <si>
    <t>二层B区65(B-823</t>
  </si>
  <si>
    <t>吐尔逊古力·艾米热拉</t>
  </si>
  <si>
    <t>BFNZ-20251204-010</t>
  </si>
  <si>
    <t>二层B区66（B-822</t>
  </si>
  <si>
    <t>阿斯叶木·吐尔逊</t>
  </si>
  <si>
    <t>BFNZ-20251204-005</t>
  </si>
  <si>
    <t>二层B区68(B+820</t>
  </si>
  <si>
    <t>热汗古力·吾麦尔</t>
  </si>
  <si>
    <t>BFNZ-20251203-003</t>
  </si>
  <si>
    <t>二层B区72(B-833</t>
  </si>
  <si>
    <t>古丽扎尔·艾麦尔</t>
  </si>
  <si>
    <t>BFNZ-20260105-001</t>
  </si>
  <si>
    <t>二层B区73(B-835</t>
  </si>
  <si>
    <t>2026-01-05</t>
  </si>
  <si>
    <t>BFNZ-20251203-006</t>
  </si>
  <si>
    <t>二层B区74(B-838左</t>
  </si>
  <si>
    <t>吾古力汗·吐尔迪</t>
  </si>
  <si>
    <t>BFNZ-20251201-002</t>
  </si>
  <si>
    <t>二层B区76</t>
  </si>
  <si>
    <t>阿扎旦木·乃麦提</t>
  </si>
  <si>
    <t>BFNZ-20251204-007</t>
  </si>
  <si>
    <t>二层B区79(B-8</t>
  </si>
  <si>
    <t>阿扎旦.木提扎</t>
  </si>
  <si>
    <t>BFNZ-20251203-008</t>
  </si>
  <si>
    <t>二层B区80(B-6</t>
  </si>
  <si>
    <t>吐尔逊阿依·艾肯</t>
  </si>
  <si>
    <t>BFNZ-20251204-013</t>
  </si>
  <si>
    <t>二层B区81</t>
  </si>
  <si>
    <t>吾尼且木·吐尔逊</t>
  </si>
  <si>
    <t>BFNZ-20251204-003</t>
  </si>
  <si>
    <t>二层B区82</t>
  </si>
  <si>
    <t>佐热木·依斯马依力</t>
  </si>
  <si>
    <t>BFNZ-20251204-012</t>
  </si>
  <si>
    <t>二层B区83(B-2</t>
  </si>
  <si>
    <t>阿依先木·如斯台木</t>
  </si>
  <si>
    <t>BFNZ-20251205-006</t>
  </si>
  <si>
    <t>二层B区84(B-1</t>
  </si>
  <si>
    <t>阿依古丽·阿布拉</t>
  </si>
  <si>
    <t>BFNZ-20251202-008</t>
  </si>
  <si>
    <t>二层B区87(B-862</t>
  </si>
  <si>
    <t>艾尼沙汗·司马依</t>
  </si>
  <si>
    <t>BFNZ-20251203-002</t>
  </si>
  <si>
    <t>二层B区88（B-863</t>
  </si>
  <si>
    <t>吐孙古力·吾司曼</t>
  </si>
  <si>
    <t>BFNZ-20251202-001</t>
  </si>
  <si>
    <t>二层B区88-1(B-855</t>
  </si>
  <si>
    <t>努尔艾拉·伊敏</t>
  </si>
  <si>
    <t>BFNZ-20251222-002</t>
  </si>
  <si>
    <t>二层B区90-1(B-866</t>
  </si>
  <si>
    <t>布麦热耶木·阿合尼亚孜</t>
  </si>
  <si>
    <t>2025-12-23</t>
  </si>
  <si>
    <t>BFNZ-20251222-001</t>
  </si>
  <si>
    <t>二层B区90-2(B-852</t>
  </si>
  <si>
    <t>阿依古力·哈斯木</t>
  </si>
  <si>
    <t>2025-12-22</t>
  </si>
  <si>
    <t>BFNZ-20251204-001</t>
  </si>
  <si>
    <t>二层B区91-1(B-851</t>
  </si>
  <si>
    <t>卡比努尔·阿布力克木</t>
  </si>
  <si>
    <t>BFNZ-20251202-003</t>
  </si>
  <si>
    <t>二层B区91-2(B-868</t>
  </si>
  <si>
    <t>吐尼沙克孜·尼亚孜</t>
  </si>
  <si>
    <t>BFNZ-20251202-002</t>
  </si>
  <si>
    <t>二层B区95(B-882</t>
  </si>
  <si>
    <t>坎吉罕·色提瓦力迪</t>
  </si>
  <si>
    <t>BFNZ-20251203-007</t>
  </si>
  <si>
    <t>二层B区96(B-881</t>
  </si>
  <si>
    <t>比力克孜·依明</t>
  </si>
  <si>
    <t>BFNZ-20251203-005</t>
  </si>
  <si>
    <t>二层B区97(B-880</t>
  </si>
  <si>
    <t>吐尔逊古力·依明</t>
  </si>
  <si>
    <t>BFNZ-20251202-004</t>
  </si>
  <si>
    <t>二层B区98(B+880</t>
  </si>
  <si>
    <t>如孜古丽·依斯热依力</t>
  </si>
  <si>
    <t>BFNZ-20251202-005</t>
  </si>
  <si>
    <t>二层B区99(B-893</t>
  </si>
  <si>
    <t>吐尼萨汗·依明</t>
  </si>
  <si>
    <t>F65290120210010202</t>
  </si>
  <si>
    <t>负一层02</t>
  </si>
  <si>
    <t>曾彬</t>
  </si>
  <si>
    <t>2023-01-05</t>
  </si>
  <si>
    <t>负一层中庭</t>
  </si>
  <si>
    <t>张小磊</t>
  </si>
  <si>
    <t>2023-04-11</t>
  </si>
  <si>
    <t>F65290120240005598</t>
  </si>
  <si>
    <t>三楼3</t>
  </si>
  <si>
    <t>亚库甫江·麦合木提</t>
  </si>
  <si>
    <t>2023-10-18</t>
  </si>
  <si>
    <t>BFNZ-20241011-001</t>
  </si>
  <si>
    <t>三楼4</t>
  </si>
  <si>
    <t>阿克苏玩家部落体育发展有限公司</t>
  </si>
  <si>
    <t>2024-10-15</t>
  </si>
  <si>
    <t>BFNZ-20250307-002</t>
  </si>
  <si>
    <t>F65290120240005129</t>
  </si>
  <si>
    <t>三楼5</t>
  </si>
  <si>
    <t>胡尼且木·萨吾提</t>
  </si>
  <si>
    <t>2025-03-25</t>
  </si>
  <si>
    <t>BFNZ-20250527-001</t>
  </si>
  <si>
    <t>三楼6</t>
  </si>
  <si>
    <t>王长征</t>
  </si>
  <si>
    <t>2025-05-27</t>
  </si>
  <si>
    <t>三楼三楼02</t>
  </si>
  <si>
    <t>2023-09-05</t>
  </si>
  <si>
    <t>已收明细表</t>
  </si>
  <si>
    <t>项目名称</t>
  </si>
  <si>
    <t>楼栋名称</t>
  </si>
  <si>
    <t>单元名称</t>
  </si>
  <si>
    <t>楼层名称</t>
  </si>
  <si>
    <t>房间名称</t>
  </si>
  <si>
    <t>客户名称</t>
  </si>
  <si>
    <t>建筑面积</t>
  </si>
  <si>
    <t>单号</t>
  </si>
  <si>
    <t>收款日期</t>
  </si>
  <si>
    <t>收款人</t>
  </si>
  <si>
    <t>统计类别</t>
  </si>
  <si>
    <t>费用科目</t>
  </si>
  <si>
    <t>计费起始日期</t>
  </si>
  <si>
    <t>计费终止日期</t>
  </si>
  <si>
    <t>单据类型</t>
  </si>
  <si>
    <t>收款方式</t>
  </si>
  <si>
    <t>已收金额</t>
  </si>
  <si>
    <t>税额</t>
  </si>
  <si>
    <t>税后金额</t>
  </si>
  <si>
    <t>房间功能</t>
  </si>
  <si>
    <t>房间状态</t>
  </si>
  <si>
    <t>交款状态</t>
  </si>
  <si>
    <t>交款时间</t>
  </si>
  <si>
    <t>审核状态</t>
  </si>
  <si>
    <t>审核时间</t>
  </si>
  <si>
    <t>通力建设集团</t>
  </si>
  <si>
    <t>怡和浪琴</t>
  </si>
  <si>
    <t>15号楼</t>
  </si>
  <si>
    <t>第1层</t>
  </si>
  <si>
    <t>B-01</t>
  </si>
  <si>
    <t>F65290120240005468</t>
  </si>
  <si>
    <t>阿布力米提·阿布都热合曼</t>
  </si>
  <si>
    <t>TLJSSK2025080020</t>
  </si>
  <si>
    <t>李梦鑫</t>
  </si>
  <si>
    <t>租金</t>
  </si>
  <si>
    <t>2025-08-02</t>
  </si>
  <si>
    <t>2026-08-01</t>
  </si>
  <si>
    <t>收款单</t>
  </si>
  <si>
    <t>宝发-农商行8852</t>
  </si>
  <si>
    <t>0%</t>
  </si>
  <si>
    <t>商铺</t>
  </si>
  <si>
    <t>完全出租</t>
  </si>
  <si>
    <t>未交款</t>
  </si>
  <si>
    <t>未审核</t>
  </si>
  <si>
    <t>TLJSSK2025120112</t>
  </si>
  <si>
    <t>B-02</t>
  </si>
  <si>
    <t>买尔旦·斯迪克</t>
  </si>
  <si>
    <t>TLJSSK2025120068</t>
  </si>
  <si>
    <t>2025-12-11</t>
  </si>
  <si>
    <t>2025-11-08</t>
  </si>
  <si>
    <t>2026-11-07</t>
  </si>
  <si>
    <t>B-03</t>
  </si>
  <si>
    <t>新疆图腾房地产经纪有限责任公司</t>
  </si>
  <si>
    <t>TLJSSK2025090018</t>
  </si>
  <si>
    <t>2025-09-16</t>
  </si>
  <si>
    <t>2025-10-01</t>
  </si>
  <si>
    <t>2026-09-30</t>
  </si>
  <si>
    <t>B-04</t>
  </si>
  <si>
    <t>肖普高</t>
  </si>
  <si>
    <t>TLJSSK2026030003</t>
  </si>
  <si>
    <t>2026-03-03</t>
  </si>
  <si>
    <t>2025-08-01</t>
  </si>
  <si>
    <t>2026-07-31</t>
  </si>
  <si>
    <t>B-07</t>
  </si>
  <si>
    <t>新疆维特智建电子科技有限公司</t>
  </si>
  <si>
    <t>TLJSSK2025060009</t>
  </si>
  <si>
    <t>2025-06-05</t>
  </si>
  <si>
    <t>2025-05-12</t>
  </si>
  <si>
    <t>2026-05-11</t>
  </si>
  <si>
    <t>A-01（原B-08）</t>
  </si>
  <si>
    <t>青苗</t>
  </si>
  <si>
    <t>TLJSSK2026010019</t>
  </si>
  <si>
    <t>2026-01-27</t>
  </si>
  <si>
    <t>2025-04-01</t>
  </si>
  <si>
    <t>2026-03-31</t>
  </si>
  <si>
    <t>未租</t>
  </si>
  <si>
    <t>TLJSSK2026030031</t>
  </si>
  <si>
    <t>2026-03-24</t>
  </si>
  <si>
    <t>TLJSSK2026040011</t>
  </si>
  <si>
    <t>2026-04-08</t>
  </si>
  <si>
    <t>赵永梅</t>
  </si>
  <si>
    <t>TLJSSK2026040012</t>
  </si>
  <si>
    <t>2026-04-01</t>
  </si>
  <si>
    <t>2026-07-01</t>
  </si>
  <si>
    <t>2026-12-31</t>
  </si>
  <si>
    <t>B-09</t>
  </si>
  <si>
    <t>谢鹏飞</t>
  </si>
  <si>
    <t>TLJSSK2025040003</t>
  </si>
  <si>
    <t>TLJSSK2026030030</t>
  </si>
  <si>
    <t>2027-03-31</t>
  </si>
  <si>
    <t>B-10</t>
  </si>
  <si>
    <t>菅达成</t>
  </si>
  <si>
    <t>TLJSSK2025070003</t>
  </si>
  <si>
    <t>2025-07-01</t>
  </si>
  <si>
    <t>2026-06-30</t>
  </si>
  <si>
    <t>B-12</t>
  </si>
  <si>
    <t>TLJSSK2025030004</t>
  </si>
  <si>
    <t>2025-03-03</t>
  </si>
  <si>
    <t>2025-03-10</t>
  </si>
  <si>
    <t>2026-03-09</t>
  </si>
  <si>
    <t>TLJSSK2026040010</t>
  </si>
  <si>
    <t>2026-03-10</t>
  </si>
  <si>
    <t>2027-03-09</t>
  </si>
  <si>
    <t>B-05-11-13</t>
  </si>
  <si>
    <t>鲍加兵</t>
  </si>
  <si>
    <t>TLJSSK2025070002</t>
  </si>
  <si>
    <t>李向英</t>
  </si>
  <si>
    <t>TLJSSK2025080015</t>
  </si>
  <si>
    <t>2025-08-15</t>
  </si>
  <si>
    <t>2026-01-01</t>
  </si>
  <si>
    <t>B-03-2</t>
  </si>
  <si>
    <t>凯合日曼·达吾提</t>
  </si>
  <si>
    <t>TLJSSK2026030015</t>
  </si>
  <si>
    <t>2026-03-13</t>
  </si>
  <si>
    <t>2026-05-16</t>
  </si>
  <si>
    <t>2027-05-15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</si>
</sst>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/m/d;@"/>
    <numFmt numFmtId="179" formatCode="yyyy\/m\/d"/>
  </numFmts>
  <fonts count="3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1"/>
      <color rgb="FF000000"/>
      <name val="微软雅黑"/>
      <charset val="134"/>
    </font>
    <font>
      <sz val="10"/>
      <color rgb="FF000000"/>
      <name val="微软雅黑"/>
      <charset val="134"/>
    </font>
    <font>
      <sz val="20"/>
      <color rgb="FF000000"/>
      <name val="微软雅黑"/>
      <charset val="134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"/>
    </font>
    <font>
      <sz val="11"/>
      <name val="宋体"/>
      <charset val="1"/>
    </font>
    <font>
      <b/>
      <sz val="18"/>
      <color indexed="8"/>
      <name val="宋体"/>
      <charset val="134"/>
      <scheme val="minor"/>
    </font>
    <font>
      <sz val="10"/>
      <color rgb="FF333333"/>
      <name val="MicroSoft YaHei"/>
      <charset val="134"/>
    </font>
    <font>
      <sz val="10"/>
      <color rgb="FF333333"/>
      <name val="宋体"/>
      <charset val="134"/>
    </font>
    <font>
      <sz val="10"/>
      <color rgb="FF6666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2" fillId="0" borderId="0">
      <alignment vertical="top"/>
      <protection locked="0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vertical="center" wrapText="1"/>
    </xf>
    <xf numFmtId="177" fontId="4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179" fontId="3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vertical="center" wrapText="1"/>
    </xf>
    <xf numFmtId="178" fontId="1" fillId="2" borderId="0" xfId="0" applyNumberFormat="1" applyFont="1" applyFill="1" applyAlignment="1">
      <alignment vertical="center"/>
    </xf>
    <xf numFmtId="177" fontId="1" fillId="2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9" fontId="8" fillId="0" borderId="2" xfId="3" applyFont="1" applyBorder="1" applyAlignment="1">
      <alignment horizontal="center" vertical="center"/>
    </xf>
    <xf numFmtId="10" fontId="8" fillId="0" borderId="2" xfId="3" applyNumberFormat="1" applyFont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 applyProtection="1">
      <alignment horizontal="center" vertical="center"/>
    </xf>
    <xf numFmtId="177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43" fontId="8" fillId="0" borderId="2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9" fontId="8" fillId="0" borderId="2" xfId="3" applyNumberFormat="1" applyFont="1" applyBorder="1" applyAlignment="1">
      <alignment horizontal="center" vertical="center"/>
    </xf>
    <xf numFmtId="177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Alignment="1">
      <alignment vertical="center"/>
    </xf>
    <xf numFmtId="43" fontId="11" fillId="0" borderId="3" xfId="49" applyNumberFormat="1" applyFont="1" applyFill="1" applyBorder="1" applyAlignment="1" applyProtection="1">
      <protection locked="0"/>
    </xf>
    <xf numFmtId="43" fontId="12" fillId="0" borderId="3" xfId="49" applyNumberFormat="1" applyFont="1" applyFill="1" applyBorder="1" applyAlignment="1" applyProtection="1">
      <protection locked="0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177" fontId="5" fillId="0" borderId="0" xfId="0" applyNumberFormat="1" applyFont="1" applyFill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vertical="center" shrinkToFit="1"/>
    </xf>
    <xf numFmtId="177" fontId="16" fillId="3" borderId="2" xfId="0" applyNumberFormat="1" applyFont="1" applyFill="1" applyBorder="1" applyAlignment="1">
      <alignment horizontal="center" vertical="center" shrinkToFit="1"/>
    </xf>
    <xf numFmtId="177" fontId="5" fillId="2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39"/>
  <sheetViews>
    <sheetView tabSelected="1" topLeftCell="A8" workbookViewId="0">
      <selection activeCell="A1" sqref="A1:K38"/>
    </sheetView>
  </sheetViews>
  <sheetFormatPr defaultColWidth="9" defaultRowHeight="14.4"/>
  <cols>
    <col min="1" max="1" width="4.14814814814815" style="1" customWidth="1"/>
    <col min="2" max="2" width="17.3888888888889" style="1" customWidth="1"/>
    <col min="3" max="3" width="17.1296296296296" style="1" customWidth="1"/>
    <col min="4" max="4" width="16" style="1" customWidth="1"/>
    <col min="5" max="5" width="24.3333333333333" style="1" customWidth="1"/>
    <col min="6" max="10" width="14.2037037037037" style="1" customWidth="1"/>
    <col min="11" max="11" width="12.9444444444444" style="1" customWidth="1"/>
    <col min="12" max="12" width="17.7777777777778" style="27" customWidth="1"/>
    <col min="13" max="14" width="16.1111111111111" style="27" customWidth="1"/>
    <col min="15" max="15" width="21" style="27" customWidth="1"/>
    <col min="16" max="16" width="21.5555555555556" style="27" customWidth="1"/>
    <col min="17" max="18" width="9.66666666666667" style="27"/>
    <col min="19" max="19" width="10.7777777777778" style="27"/>
    <col min="20" max="20" width="9.66666666666667" style="27"/>
    <col min="21" max="16384" width="9" style="1"/>
  </cols>
  <sheetData>
    <row r="1" s="1" customFormat="1" ht="46" customHeight="1" spans="2:20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7"/>
      <c r="M1" s="27"/>
      <c r="N1" s="27"/>
      <c r="O1" s="27"/>
      <c r="P1" s="27"/>
      <c r="Q1" s="27"/>
      <c r="R1" s="27"/>
      <c r="S1" s="27"/>
      <c r="T1" s="27"/>
    </row>
    <row r="2" s="1" customFormat="1" ht="26" customHeight="1" spans="2:20">
      <c r="B2" s="30"/>
      <c r="C2" s="30"/>
      <c r="D2" s="30"/>
      <c r="E2" s="30"/>
      <c r="F2" s="30"/>
      <c r="G2" s="30"/>
      <c r="H2" s="30" t="s">
        <v>1</v>
      </c>
      <c r="I2" s="30"/>
      <c r="J2" s="30"/>
      <c r="L2" s="27"/>
      <c r="M2" s="27"/>
      <c r="N2" s="27"/>
      <c r="O2" s="27"/>
      <c r="P2" s="27"/>
      <c r="Q2" s="27"/>
      <c r="R2" s="27"/>
      <c r="S2" s="27"/>
      <c r="T2" s="27"/>
    </row>
    <row r="3" s="1" customFormat="1" ht="26" customHeight="1" spans="2:20">
      <c r="B3" s="31" t="s">
        <v>2</v>
      </c>
      <c r="C3" s="32" t="s">
        <v>3</v>
      </c>
      <c r="D3" s="33" t="s">
        <v>4</v>
      </c>
      <c r="E3" s="34" t="s">
        <v>5</v>
      </c>
      <c r="F3" s="33" t="s">
        <v>6</v>
      </c>
      <c r="G3" s="33" t="s">
        <v>7</v>
      </c>
      <c r="H3" s="32" t="s">
        <v>8</v>
      </c>
      <c r="I3" s="27"/>
      <c r="J3" s="27"/>
      <c r="K3" s="27"/>
      <c r="L3" s="27"/>
      <c r="M3" s="27"/>
      <c r="N3" s="27"/>
      <c r="O3" s="27"/>
      <c r="P3" s="27"/>
      <c r="Q3" s="27"/>
    </row>
    <row r="4" s="1" customFormat="1" ht="26" customHeight="1" spans="2:20">
      <c r="B4" s="31" t="s">
        <v>9</v>
      </c>
      <c r="C4" s="32" t="s">
        <v>10</v>
      </c>
      <c r="D4" s="33">
        <v>346958.94</v>
      </c>
      <c r="E4" s="35">
        <v>0.03</v>
      </c>
      <c r="F4" s="33">
        <f>D4/1.03*E4</f>
        <v>10105.6001941748</v>
      </c>
      <c r="G4" s="33">
        <f>F4</f>
        <v>10105.6001941748</v>
      </c>
      <c r="H4" s="32"/>
      <c r="L4" s="27"/>
      <c r="M4" s="27"/>
      <c r="N4" s="27"/>
      <c r="O4" s="27"/>
      <c r="P4" s="27"/>
      <c r="Q4" s="27"/>
    </row>
    <row r="5" s="1" customFormat="1" ht="26" customHeight="1" spans="2:20">
      <c r="B5" s="31" t="s">
        <v>11</v>
      </c>
      <c r="C5" s="32" t="s">
        <v>10</v>
      </c>
      <c r="D5" s="33">
        <f>F4</f>
        <v>10105.6001941748</v>
      </c>
      <c r="E5" s="35">
        <f>7%*50%</f>
        <v>0.035</v>
      </c>
      <c r="F5" s="33">
        <f>D5*E5</f>
        <v>353.696006796117</v>
      </c>
      <c r="G5" s="33">
        <f>F5</f>
        <v>353.696006796117</v>
      </c>
      <c r="H5" s="32"/>
      <c r="L5" s="27"/>
      <c r="M5" s="27"/>
      <c r="N5" s="27"/>
      <c r="O5" s="27"/>
      <c r="P5" s="27"/>
      <c r="Q5" s="27"/>
    </row>
    <row r="6" s="1" customFormat="1" ht="26" customHeight="1" spans="2:20">
      <c r="B6" s="31" t="s">
        <v>12</v>
      </c>
      <c r="C6" s="32" t="s">
        <v>10</v>
      </c>
      <c r="D6" s="33">
        <v>10105.6</v>
      </c>
      <c r="E6" s="35">
        <f>3%*50%</f>
        <v>0.015</v>
      </c>
      <c r="F6" s="33">
        <f>D6*E6</f>
        <v>151.584</v>
      </c>
      <c r="G6" s="33">
        <f>F6</f>
        <v>151.584</v>
      </c>
      <c r="H6" s="32"/>
      <c r="L6" s="27"/>
      <c r="M6" s="27"/>
      <c r="N6" s="27"/>
      <c r="O6" s="27"/>
      <c r="P6" s="27"/>
      <c r="Q6" s="27"/>
    </row>
    <row r="7" s="1" customFormat="1" ht="26" customHeight="1" spans="2:20">
      <c r="B7" s="31" t="s">
        <v>13</v>
      </c>
      <c r="C7" s="32" t="s">
        <v>10</v>
      </c>
      <c r="D7" s="33">
        <v>10105.6</v>
      </c>
      <c r="E7" s="35">
        <f>2%*50%</f>
        <v>0.01</v>
      </c>
      <c r="F7" s="33">
        <f>D7*E7</f>
        <v>101.056</v>
      </c>
      <c r="G7" s="33">
        <f>F7</f>
        <v>101.056</v>
      </c>
      <c r="H7" s="32"/>
      <c r="I7" s="27"/>
      <c r="J7" s="27"/>
      <c r="K7" s="27"/>
      <c r="L7" s="27"/>
      <c r="M7" s="27"/>
      <c r="N7" s="27"/>
      <c r="O7" s="27"/>
      <c r="P7" s="27"/>
      <c r="Q7" s="27"/>
    </row>
    <row r="8" s="1" customFormat="1" ht="26" customHeight="1" spans="2:20">
      <c r="B8" s="31" t="s">
        <v>14</v>
      </c>
      <c r="C8" s="32" t="s">
        <v>15</v>
      </c>
      <c r="D8" s="36">
        <f>16544.25*4</f>
        <v>66177</v>
      </c>
      <c r="E8" s="37">
        <f>0.12*50%</f>
        <v>0.06</v>
      </c>
      <c r="F8" s="38">
        <f t="shared" ref="F8:F11" si="0">D8*E8</f>
        <v>3970.62</v>
      </c>
      <c r="G8" s="38">
        <f t="shared" ref="G8:G11" si="1">F8</f>
        <v>3970.62</v>
      </c>
      <c r="H8" s="39"/>
      <c r="K8" s="27"/>
      <c r="L8" s="40" t="s">
        <v>16</v>
      </c>
      <c r="M8" s="40" t="s">
        <v>17</v>
      </c>
      <c r="N8" s="27"/>
      <c r="O8" s="27"/>
      <c r="P8" s="27"/>
      <c r="Q8" s="27"/>
    </row>
    <row r="9" s="1" customFormat="1" ht="26" customHeight="1" spans="2:20">
      <c r="B9" s="31" t="s">
        <v>18</v>
      </c>
      <c r="C9" s="32" t="s">
        <v>15</v>
      </c>
      <c r="D9" s="41">
        <f>247632.2*4</f>
        <v>990528.8</v>
      </c>
      <c r="E9" s="37">
        <f>0.12*50%</f>
        <v>0.06</v>
      </c>
      <c r="F9" s="38">
        <f t="shared" si="0"/>
        <v>59431.728</v>
      </c>
      <c r="G9" s="38">
        <f t="shared" si="1"/>
        <v>59431.728</v>
      </c>
      <c r="H9" s="39"/>
      <c r="K9" s="27"/>
      <c r="L9" s="42">
        <f>G8/4*2</f>
        <v>1985.31</v>
      </c>
      <c r="M9" s="42">
        <f>G8+L9</f>
        <v>5955.93</v>
      </c>
      <c r="N9" s="27"/>
      <c r="O9" s="27"/>
      <c r="P9" s="27"/>
      <c r="Q9" s="27"/>
    </row>
    <row r="10" s="1" customFormat="1" ht="26" customHeight="1" spans="2:20">
      <c r="B10" s="31" t="s">
        <v>19</v>
      </c>
      <c r="C10" s="32" t="s">
        <v>20</v>
      </c>
      <c r="D10" s="36">
        <f>346469.25/70%*2</f>
        <v>989912.142857143</v>
      </c>
      <c r="E10" s="37">
        <f>0.7*0.012*0.5</f>
        <v>0.0042</v>
      </c>
      <c r="F10" s="38">
        <f t="shared" si="0"/>
        <v>4157.631</v>
      </c>
      <c r="G10" s="38">
        <f>F10/2</f>
        <v>2078.8155</v>
      </c>
      <c r="H10" s="39"/>
      <c r="I10" s="27"/>
      <c r="J10" s="27"/>
      <c r="K10" s="27"/>
      <c r="L10" s="42">
        <f>20904.71*2</f>
        <v>41809.42</v>
      </c>
      <c r="M10" s="42">
        <f>G9+L10</f>
        <v>101241.148</v>
      </c>
      <c r="N10" s="27"/>
      <c r="O10" s="27"/>
      <c r="P10" s="27"/>
      <c r="Q10" s="27"/>
    </row>
    <row r="11" s="1" customFormat="1" ht="26" customHeight="1" spans="2:20">
      <c r="B11" s="31" t="s">
        <v>21</v>
      </c>
      <c r="C11" s="32" t="s">
        <v>20</v>
      </c>
      <c r="D11" s="41"/>
      <c r="E11" s="37">
        <f>0.7*0.012*0.5*0.5</f>
        <v>0.0021</v>
      </c>
      <c r="F11" s="38">
        <f t="shared" si="0"/>
        <v>0</v>
      </c>
      <c r="G11" s="38">
        <f t="shared" si="1"/>
        <v>0</v>
      </c>
      <c r="H11" s="39"/>
      <c r="I11" s="27"/>
      <c r="J11" s="27"/>
      <c r="K11" s="27"/>
      <c r="L11" s="27"/>
      <c r="M11" s="27"/>
      <c r="N11" s="27"/>
      <c r="O11" s="27"/>
      <c r="P11" s="27"/>
      <c r="Q11" s="27"/>
    </row>
    <row r="12" s="1" customFormat="1" ht="26" customHeight="1" spans="2:20">
      <c r="B12" s="31" t="s">
        <v>22</v>
      </c>
      <c r="C12" s="32" t="s">
        <v>10</v>
      </c>
      <c r="D12" s="36">
        <f>D4</f>
        <v>346958.94</v>
      </c>
      <c r="E12" s="35">
        <f>0.01*0.1</f>
        <v>0.001</v>
      </c>
      <c r="F12" s="38">
        <f>ROUND(E12*D12,2)</f>
        <v>346.96</v>
      </c>
      <c r="G12" s="38">
        <f>F12*50%</f>
        <v>173.48</v>
      </c>
      <c r="H12" s="39"/>
      <c r="I12" s="27"/>
      <c r="J12" s="43"/>
      <c r="K12" s="43"/>
      <c r="L12" s="27"/>
      <c r="M12" s="27"/>
      <c r="N12" s="27"/>
      <c r="O12" s="27"/>
      <c r="P12" s="27"/>
      <c r="Q12" s="27"/>
    </row>
    <row r="13" s="1" customFormat="1" ht="26" customHeight="1" spans="2:20">
      <c r="B13" s="31" t="s">
        <v>23</v>
      </c>
      <c r="C13" s="32" t="s">
        <v>10</v>
      </c>
      <c r="D13" s="41"/>
      <c r="E13" s="44">
        <v>0.25</v>
      </c>
      <c r="F13" s="38">
        <v>0</v>
      </c>
      <c r="G13" s="38">
        <f>F13</f>
        <v>0</v>
      </c>
      <c r="H13" s="39"/>
      <c r="I13" s="27"/>
      <c r="J13" s="27"/>
      <c r="K13" s="27"/>
      <c r="L13" s="27"/>
      <c r="M13" s="27"/>
      <c r="N13" s="27"/>
      <c r="O13" s="27"/>
      <c r="P13" s="27"/>
      <c r="Q13" s="27"/>
    </row>
    <row r="14" s="1" customFormat="1" ht="26" customHeight="1" spans="2:20">
      <c r="B14" s="31" t="s">
        <v>24</v>
      </c>
      <c r="C14" s="32" t="s">
        <v>10</v>
      </c>
      <c r="D14" s="41"/>
      <c r="E14" s="44">
        <v>0.02</v>
      </c>
      <c r="F14" s="38">
        <f>D14*E14</f>
        <v>0</v>
      </c>
      <c r="G14" s="38">
        <f>F14</f>
        <v>0</v>
      </c>
      <c r="H14" s="39"/>
      <c r="I14" s="27"/>
      <c r="J14" s="27"/>
      <c r="K14" s="27"/>
      <c r="L14" s="27"/>
      <c r="M14" s="27"/>
      <c r="N14" s="27"/>
      <c r="O14" s="27"/>
      <c r="P14" s="27"/>
      <c r="Q14" s="27"/>
    </row>
    <row r="15" s="1" customFormat="1" ht="26" customHeight="1" spans="2:20">
      <c r="B15" s="31" t="s">
        <v>25</v>
      </c>
      <c r="C15" s="32" t="s">
        <v>20</v>
      </c>
      <c r="D15" s="41"/>
      <c r="E15" s="44"/>
      <c r="F15" s="38">
        <f>G34+G38</f>
        <v>30859.16</v>
      </c>
      <c r="G15" s="38">
        <f>F15/2+0.01</f>
        <v>15429.59</v>
      </c>
      <c r="H15" s="39"/>
      <c r="I15" s="27"/>
      <c r="J15" s="27"/>
      <c r="K15" s="27"/>
      <c r="L15" s="45"/>
      <c r="M15" s="27"/>
      <c r="N15" s="27"/>
      <c r="O15" s="27"/>
      <c r="P15" s="27"/>
      <c r="Q15" s="27"/>
    </row>
    <row r="16" s="1" customFormat="1" ht="26" customHeight="1" spans="2:20">
      <c r="B16" s="31" t="s">
        <v>26</v>
      </c>
      <c r="C16" s="32"/>
      <c r="D16" s="33"/>
      <c r="E16" s="34"/>
      <c r="F16" s="38">
        <f>SUM(F8:F14)</f>
        <v>67906.939</v>
      </c>
      <c r="G16" s="38">
        <f>SUM(G4:G15)+0.03</f>
        <v>91796.1997009709</v>
      </c>
      <c r="H16" s="31"/>
      <c r="I16" s="27"/>
      <c r="J16" s="27"/>
      <c r="K16" s="27"/>
      <c r="L16" s="27"/>
      <c r="M16" s="27"/>
      <c r="N16" s="27"/>
      <c r="O16" s="27"/>
      <c r="P16" s="27"/>
      <c r="Q16" s="27"/>
    </row>
    <row r="17" ht="26" customHeight="1"/>
    <row r="18" s="27" customFormat="1" ht="26" hidden="1" customHeight="1" spans="2:19">
      <c r="B18" s="27" t="s">
        <v>27</v>
      </c>
      <c r="C18" s="46"/>
      <c r="D18" s="43"/>
      <c r="J18" s="43"/>
      <c r="O18" s="46"/>
    </row>
    <row r="19" s="27" customFormat="1" ht="26" hidden="1" customHeight="1" spans="2:19">
      <c r="B19" s="27" t="s">
        <v>28</v>
      </c>
      <c r="C19" s="46">
        <v>0</v>
      </c>
      <c r="D19" s="43"/>
      <c r="O19" s="46"/>
    </row>
    <row r="20" s="27" customFormat="1" ht="26" hidden="1" customHeight="1" spans="2:19">
      <c r="B20" s="27" t="s">
        <v>29</v>
      </c>
      <c r="C20" s="47"/>
      <c r="D20" s="43"/>
      <c r="O20" s="46"/>
    </row>
    <row r="21" s="27" customFormat="1" ht="26" hidden="1" customHeight="1" spans="2:19">
      <c r="B21" s="27" t="s">
        <v>30</v>
      </c>
      <c r="C21" s="48"/>
      <c r="D21" s="43"/>
      <c r="F21" s="43"/>
      <c r="G21" s="43"/>
      <c r="H21" s="43"/>
      <c r="I21" s="43"/>
      <c r="O21" s="46"/>
    </row>
    <row r="22" s="27" customFormat="1" ht="26" hidden="1" customHeight="1" spans="2:19">
      <c r="B22" s="27" t="s">
        <v>31</v>
      </c>
      <c r="C22" s="47"/>
      <c r="D22" s="43"/>
      <c r="O22" s="46"/>
    </row>
    <row r="23" s="27" customFormat="1" ht="26" hidden="1" customHeight="1" spans="2:19">
      <c r="B23" s="27" t="s">
        <v>32</v>
      </c>
      <c r="C23" s="46">
        <v>0</v>
      </c>
      <c r="D23" s="43"/>
      <c r="F23" s="43"/>
      <c r="G23" s="43"/>
      <c r="H23" s="43"/>
      <c r="I23" s="43"/>
      <c r="O23" s="46"/>
    </row>
    <row r="24" s="27" customFormat="1" ht="26" hidden="1" customHeight="1" spans="2:19">
      <c r="B24" s="27" t="s">
        <v>33</v>
      </c>
      <c r="C24" s="46">
        <f>C18+C19-C20-C21-C22-C23</f>
        <v>0</v>
      </c>
      <c r="D24" s="46"/>
    </row>
    <row r="25" s="27" customFormat="1" ht="26" hidden="1" customHeight="1" spans="2:19">
      <c r="B25" s="27" t="s">
        <v>34</v>
      </c>
      <c r="C25" s="46"/>
    </row>
    <row r="26" s="27" customFormat="1" ht="26" hidden="1" customHeight="1" spans="2:19">
      <c r="B26" s="27" t="s">
        <v>35</v>
      </c>
      <c r="C26" s="46">
        <f>C24*25%</f>
        <v>0</v>
      </c>
    </row>
    <row r="27" s="27" customFormat="1" ht="26" hidden="1" customHeight="1" spans="2:19">
      <c r="B27" s="27" t="s">
        <v>36</v>
      </c>
      <c r="C27" s="46">
        <f>C24-C25-C26</f>
        <v>0</v>
      </c>
    </row>
    <row r="28" s="27" customFormat="1" ht="26" hidden="1" customHeight="1" spans="2:19">
      <c r="B28" s="27" t="s">
        <v>37</v>
      </c>
      <c r="C28" s="46">
        <f>C27*25%</f>
        <v>0</v>
      </c>
    </row>
    <row r="29" s="27" customFormat="1" ht="26" hidden="1" customHeight="1"/>
    <row r="30" s="27" customFormat="1" ht="26" hidden="1" customHeight="1"/>
    <row r="31" s="1" customFormat="1" ht="26" customHeight="1" spans="2:19">
      <c r="B31" s="49" t="s">
        <v>38</v>
      </c>
      <c r="C31" s="50"/>
      <c r="D31" s="50"/>
      <c r="E31" s="50"/>
      <c r="F31" s="50"/>
      <c r="G31" s="50"/>
      <c r="H31" s="51"/>
      <c r="I31" s="52"/>
      <c r="J31" s="52"/>
      <c r="K31" s="27"/>
      <c r="L31" s="27"/>
      <c r="M31" s="27"/>
      <c r="N31" s="27"/>
      <c r="O31" s="27"/>
      <c r="P31" s="27"/>
      <c r="Q31" s="27"/>
      <c r="R31" s="27"/>
      <c r="S31" s="27"/>
    </row>
    <row r="32" s="28" customFormat="1" ht="26" customHeight="1" spans="2:19">
      <c r="B32" s="53" t="s">
        <v>39</v>
      </c>
      <c r="C32" s="54" t="s">
        <v>40</v>
      </c>
      <c r="D32" s="53" t="s">
        <v>41</v>
      </c>
      <c r="E32" s="53" t="s">
        <v>42</v>
      </c>
      <c r="F32" s="55" t="s">
        <v>4</v>
      </c>
      <c r="G32" s="54" t="s">
        <v>43</v>
      </c>
      <c r="H32" s="56" t="s">
        <v>44</v>
      </c>
      <c r="I32" s="53" t="s">
        <v>45</v>
      </c>
      <c r="J32" s="53" t="s">
        <v>3</v>
      </c>
    </row>
    <row r="33" s="28" customFormat="1" ht="26" customHeight="1" spans="2:11">
      <c r="B33" s="53"/>
      <c r="C33" s="54">
        <f>18.63*2</f>
        <v>37.26</v>
      </c>
      <c r="D33" s="54" t="s">
        <v>46</v>
      </c>
      <c r="E33" s="53" t="s">
        <v>47</v>
      </c>
      <c r="F33" s="54">
        <f>C33/2</f>
        <v>18.63</v>
      </c>
      <c r="G33" s="54">
        <f>F33*11+0.07</f>
        <v>205</v>
      </c>
      <c r="H33" s="54">
        <f>G33*50%</f>
        <v>102.5</v>
      </c>
      <c r="I33" s="53">
        <f>G33-H33</f>
        <v>102.5</v>
      </c>
      <c r="J33" s="53" t="s">
        <v>48</v>
      </c>
    </row>
    <row r="34" s="28" customFormat="1" ht="26" customHeight="1" spans="2:11">
      <c r="B34" s="53" t="s">
        <v>49</v>
      </c>
      <c r="C34" s="54">
        <f>SUM(C33:C33)</f>
        <v>37.26</v>
      </c>
      <c r="D34" s="53"/>
      <c r="E34" s="53"/>
      <c r="F34" s="54">
        <f>SUM(F33:F33)</f>
        <v>18.63</v>
      </c>
      <c r="G34" s="54">
        <f>SUM(G33:G33)</f>
        <v>205</v>
      </c>
      <c r="H34" s="54">
        <f>SUM(H33:H33)</f>
        <v>102.5</v>
      </c>
      <c r="I34" s="53"/>
      <c r="J34" s="53"/>
    </row>
    <row r="35" s="28" customFormat="1" ht="26" customHeight="1" spans="2:11">
      <c r="B35" s="57"/>
      <c r="C35" s="57"/>
      <c r="D35" s="57"/>
      <c r="E35" s="57"/>
      <c r="F35" s="58"/>
      <c r="G35" s="58"/>
      <c r="H35" s="58"/>
      <c r="I35" s="58"/>
      <c r="J35" s="57"/>
      <c r="K35" s="58"/>
    </row>
    <row r="36" s="28" customFormat="1" ht="26" customHeight="1" spans="2:11">
      <c r="B36" s="59" t="s">
        <v>50</v>
      </c>
      <c r="C36" s="60"/>
      <c r="D36" s="60"/>
      <c r="E36" s="60"/>
      <c r="F36" s="60"/>
      <c r="G36" s="60"/>
      <c r="H36" s="61"/>
      <c r="I36" s="62"/>
      <c r="J36" s="62"/>
    </row>
    <row r="37" s="28" customFormat="1" ht="26" customHeight="1" spans="2:11">
      <c r="B37" s="53" t="s">
        <v>39</v>
      </c>
      <c r="C37" s="54" t="s">
        <v>40</v>
      </c>
      <c r="D37" s="53" t="s">
        <v>41</v>
      </c>
      <c r="E37" s="53" t="s">
        <v>42</v>
      </c>
      <c r="F37" s="55" t="s">
        <v>4</v>
      </c>
      <c r="G37" s="54" t="s">
        <v>43</v>
      </c>
      <c r="H37" s="56" t="s">
        <v>44</v>
      </c>
      <c r="I37" s="53" t="s">
        <v>45</v>
      </c>
      <c r="J37" s="53"/>
    </row>
    <row r="38" s="28" customFormat="1" ht="26" customHeight="1" spans="2:11">
      <c r="B38" s="53" t="s">
        <v>51</v>
      </c>
      <c r="C38" s="54">
        <f>3831.77*2</f>
        <v>7663.54</v>
      </c>
      <c r="D38" s="53" t="s">
        <v>52</v>
      </c>
      <c r="E38" s="53" t="s">
        <v>47</v>
      </c>
      <c r="F38" s="63">
        <f>C38/2</f>
        <v>3831.77</v>
      </c>
      <c r="G38" s="54">
        <f>F38*8</f>
        <v>30654.16</v>
      </c>
      <c r="H38" s="64">
        <f>G38*50%</f>
        <v>15327.08</v>
      </c>
      <c r="I38" s="54">
        <f>G38-H38</f>
        <v>15327.08</v>
      </c>
      <c r="J38" s="53" t="s">
        <v>48</v>
      </c>
    </row>
    <row r="39" ht="26" customHeight="1"/>
  </sheetData>
  <mergeCells count="4">
    <mergeCell ref="B1:K1"/>
    <mergeCell ref="B31:H31"/>
    <mergeCell ref="B36:H36"/>
    <mergeCell ref="H8:H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xSplit="2" ySplit="3" topLeftCell="K121" activePane="bottomRight" state="frozen"/>
      <selection/>
      <selection pane="topRight"/>
      <selection pane="bottomLeft"/>
      <selection pane="bottomRight" activeCell="V17" sqref="V17"/>
    </sheetView>
  </sheetViews>
  <sheetFormatPr defaultColWidth="9" defaultRowHeight="14.4"/>
  <cols>
    <col min="1" max="1" width="21.1111111111111" style="1" customWidth="1"/>
    <col min="2" max="2" width="22.8888888888889" style="1" customWidth="1"/>
    <col min="3" max="3" width="14.3518518518519" style="1" customWidth="1"/>
    <col min="4" max="6" width="15.5277777777778" style="1" customWidth="1"/>
    <col min="7" max="7" width="23.2222222222222" style="1" customWidth="1"/>
    <col min="8" max="8" width="14.3518518518519" style="1" customWidth="1"/>
    <col min="9" max="9" width="8.11111111111111" style="1" customWidth="1"/>
    <col min="10" max="11" width="14.3518518518519" style="1" customWidth="1"/>
    <col min="12" max="12" width="11.7777777777778" style="1" customWidth="1"/>
    <col min="13" max="13" width="14.3518518518519" style="1" customWidth="1"/>
    <col min="14" max="14" width="7.55555555555556" style="5" customWidth="1"/>
    <col min="15" max="15" width="10.5555555555556" style="1" customWidth="1"/>
    <col min="16" max="16" width="11" style="6" customWidth="1"/>
    <col min="17" max="17" width="16.2222222222222" style="7" customWidth="1"/>
    <col min="18" max="19" width="16" style="7" customWidth="1"/>
    <col min="20" max="20" width="11.8888888888889" style="8"/>
    <col min="21" max="21" width="9" style="7"/>
    <col min="22" max="22" width="15.2222222222222" style="7"/>
    <col min="23" max="16384" width="9" style="1"/>
  </cols>
  <sheetData>
    <row r="1" ht="18" customHeight="1" spans="1:22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  <c r="P1" s="11"/>
      <c r="Q1" s="12"/>
      <c r="R1" s="12"/>
      <c r="S1" s="12"/>
    </row>
    <row r="2" ht="19" customHeight="1" spans="1:22">
      <c r="A2" s="13" t="s">
        <v>54</v>
      </c>
      <c r="B2" s="13"/>
      <c r="C2" s="13" t="s">
        <v>55</v>
      </c>
      <c r="D2" s="13" t="s">
        <v>55</v>
      </c>
      <c r="E2" s="13" t="s">
        <v>55</v>
      </c>
      <c r="F2" s="13"/>
      <c r="G2" s="13"/>
      <c r="H2" s="13">
        <v>20705.05</v>
      </c>
      <c r="I2" s="13">
        <v>25845.89</v>
      </c>
      <c r="J2" s="13" t="s">
        <v>55</v>
      </c>
      <c r="K2" s="13" t="s">
        <v>55</v>
      </c>
      <c r="L2" s="13"/>
      <c r="M2" s="13"/>
      <c r="N2" s="14"/>
      <c r="O2" s="13">
        <v>13640876.95</v>
      </c>
      <c r="P2" s="15"/>
      <c r="Q2" s="16"/>
      <c r="R2" s="16">
        <v>5885704</v>
      </c>
      <c r="S2" s="16">
        <v>7755172.95</v>
      </c>
    </row>
    <row r="3" ht="18" customHeight="1" spans="1:22">
      <c r="A3" s="13" t="s">
        <v>56</v>
      </c>
      <c r="B3" s="13" t="s">
        <v>57</v>
      </c>
      <c r="C3" s="13" t="s">
        <v>58</v>
      </c>
      <c r="D3" s="13" t="s">
        <v>59</v>
      </c>
      <c r="E3" s="13" t="s">
        <v>60</v>
      </c>
      <c r="F3" s="13" t="s">
        <v>61</v>
      </c>
      <c r="G3" s="13"/>
      <c r="H3" s="13" t="s">
        <v>62</v>
      </c>
      <c r="I3" s="13" t="s">
        <v>63</v>
      </c>
      <c r="J3" s="13" t="s">
        <v>64</v>
      </c>
      <c r="K3" s="13" t="s">
        <v>65</v>
      </c>
      <c r="L3" s="13" t="s">
        <v>66</v>
      </c>
      <c r="M3" s="13" t="s">
        <v>67</v>
      </c>
      <c r="N3" s="14" t="s">
        <v>68</v>
      </c>
      <c r="O3" s="13" t="s">
        <v>69</v>
      </c>
      <c r="P3" s="15" t="s">
        <v>70</v>
      </c>
      <c r="Q3" s="16" t="s">
        <v>71</v>
      </c>
      <c r="R3" s="16" t="s">
        <v>72</v>
      </c>
      <c r="S3" s="16" t="s">
        <v>73</v>
      </c>
      <c r="T3" s="8" t="s">
        <v>74</v>
      </c>
    </row>
    <row r="4" ht="18" customHeight="1" spans="1:22">
      <c r="A4" s="13" t="s">
        <v>75</v>
      </c>
      <c r="B4" s="13" t="s">
        <v>76</v>
      </c>
      <c r="C4" s="13" t="s">
        <v>77</v>
      </c>
      <c r="D4" s="13" t="s">
        <v>78</v>
      </c>
      <c r="E4" s="13" t="s">
        <v>79</v>
      </c>
      <c r="F4" s="13" t="s">
        <v>80</v>
      </c>
      <c r="G4" s="13" t="s">
        <v>81</v>
      </c>
      <c r="H4" s="13">
        <v>47.38</v>
      </c>
      <c r="I4" s="13">
        <v>47.38</v>
      </c>
      <c r="J4" s="13" t="s">
        <v>82</v>
      </c>
      <c r="K4" s="13" t="s">
        <v>83</v>
      </c>
      <c r="L4" s="17">
        <v>46023</v>
      </c>
      <c r="M4" s="18">
        <v>46387</v>
      </c>
      <c r="N4" s="14">
        <f t="shared" ref="N4:N11" si="0">(M4-L4)/365*12</f>
        <v>11.9671232876712</v>
      </c>
      <c r="O4" s="13">
        <v>32685</v>
      </c>
      <c r="P4" s="15"/>
      <c r="Q4" s="16">
        <f t="shared" ref="Q4:Q11" si="1">O4-O4*P4</f>
        <v>32685</v>
      </c>
      <c r="R4" s="16">
        <v>16342</v>
      </c>
      <c r="S4" s="16">
        <v>16343</v>
      </c>
      <c r="T4" s="8">
        <v>46295</v>
      </c>
      <c r="V4" s="7">
        <f t="shared" ref="V4:V67" si="2">R4/1.03</f>
        <v>15866.0194174757</v>
      </c>
    </row>
    <row r="5" ht="18" customHeight="1" spans="1:22">
      <c r="A5" s="13" t="s">
        <v>84</v>
      </c>
      <c r="B5" s="13" t="s">
        <v>76</v>
      </c>
      <c r="C5" s="13" t="s">
        <v>77</v>
      </c>
      <c r="D5" s="13" t="s">
        <v>78</v>
      </c>
      <c r="E5" s="13" t="s">
        <v>79</v>
      </c>
      <c r="F5" s="13" t="s">
        <v>80</v>
      </c>
      <c r="G5" s="13" t="s">
        <v>85</v>
      </c>
      <c r="H5" s="13">
        <v>47.38</v>
      </c>
      <c r="I5" s="13">
        <v>47.38</v>
      </c>
      <c r="J5" s="13" t="s">
        <v>86</v>
      </c>
      <c r="K5" s="13" t="s">
        <v>87</v>
      </c>
      <c r="L5" s="17">
        <v>46085</v>
      </c>
      <c r="M5" s="18">
        <v>46480</v>
      </c>
      <c r="N5" s="14">
        <f t="shared" si="0"/>
        <v>12.986301369863</v>
      </c>
      <c r="O5" s="13">
        <v>32000</v>
      </c>
      <c r="P5" s="15"/>
      <c r="Q5" s="16">
        <f t="shared" si="1"/>
        <v>32000</v>
      </c>
      <c r="R5" s="16">
        <v>32685</v>
      </c>
      <c r="S5" s="16">
        <v>81600</v>
      </c>
      <c r="T5" s="8">
        <v>46298</v>
      </c>
      <c r="V5" s="7">
        <f t="shared" si="2"/>
        <v>31733.0097087379</v>
      </c>
    </row>
    <row r="6" ht="18" customHeight="1" spans="1:22">
      <c r="A6" s="13" t="s">
        <v>84</v>
      </c>
      <c r="B6" s="13" t="s">
        <v>76</v>
      </c>
      <c r="C6" s="13" t="s">
        <v>77</v>
      </c>
      <c r="D6" s="13" t="s">
        <v>78</v>
      </c>
      <c r="E6" s="13" t="s">
        <v>79</v>
      </c>
      <c r="F6" s="13" t="s">
        <v>80</v>
      </c>
      <c r="G6" s="13" t="s">
        <v>85</v>
      </c>
      <c r="H6" s="13">
        <v>47.38</v>
      </c>
      <c r="I6" s="13">
        <v>47.38</v>
      </c>
      <c r="J6" s="13" t="s">
        <v>86</v>
      </c>
      <c r="K6" s="13" t="s">
        <v>87</v>
      </c>
      <c r="L6" s="17">
        <f>M5+1</f>
        <v>46481</v>
      </c>
      <c r="M6" s="18">
        <v>46846</v>
      </c>
      <c r="N6" s="14">
        <f t="shared" si="0"/>
        <v>12</v>
      </c>
      <c r="O6" s="13">
        <v>32000</v>
      </c>
      <c r="P6" s="15"/>
      <c r="Q6" s="16">
        <f t="shared" si="1"/>
        <v>32000</v>
      </c>
      <c r="R6" s="16"/>
      <c r="S6" s="16"/>
      <c r="T6" s="8">
        <v>46663</v>
      </c>
      <c r="V6" s="7">
        <f t="shared" si="2"/>
        <v>0</v>
      </c>
    </row>
    <row r="7" ht="18" customHeight="1" spans="1:22">
      <c r="A7" s="13" t="s">
        <v>84</v>
      </c>
      <c r="B7" s="13" t="s">
        <v>76</v>
      </c>
      <c r="C7" s="13" t="s">
        <v>77</v>
      </c>
      <c r="D7" s="13" t="s">
        <v>78</v>
      </c>
      <c r="E7" s="13" t="s">
        <v>79</v>
      </c>
      <c r="F7" s="13" t="s">
        <v>80</v>
      </c>
      <c r="G7" s="13" t="s">
        <v>85</v>
      </c>
      <c r="H7" s="13">
        <v>47.38</v>
      </c>
      <c r="I7" s="13">
        <v>47.38</v>
      </c>
      <c r="J7" s="13" t="s">
        <v>86</v>
      </c>
      <c r="K7" s="13" t="s">
        <v>87</v>
      </c>
      <c r="L7" s="17">
        <f>M6+1</f>
        <v>46847</v>
      </c>
      <c r="M7" s="18">
        <v>47211</v>
      </c>
      <c r="N7" s="14">
        <f t="shared" si="0"/>
        <v>11.9671232876712</v>
      </c>
      <c r="O7" s="13">
        <v>33600</v>
      </c>
      <c r="P7" s="15"/>
      <c r="Q7" s="16">
        <f t="shared" si="1"/>
        <v>33600</v>
      </c>
      <c r="R7" s="16"/>
      <c r="S7" s="16"/>
      <c r="T7" s="8">
        <v>47029</v>
      </c>
      <c r="V7" s="7">
        <f t="shared" si="2"/>
        <v>0</v>
      </c>
    </row>
    <row r="8" ht="18" customHeight="1" spans="1:22">
      <c r="A8" s="13" t="s">
        <v>88</v>
      </c>
      <c r="B8" s="13" t="s">
        <v>89</v>
      </c>
      <c r="C8" s="13" t="s">
        <v>77</v>
      </c>
      <c r="D8" s="13" t="s">
        <v>78</v>
      </c>
      <c r="E8" s="13" t="s">
        <v>79</v>
      </c>
      <c r="F8" s="13" t="s">
        <v>80</v>
      </c>
      <c r="G8" s="13" t="s">
        <v>90</v>
      </c>
      <c r="H8" s="13">
        <v>91.57</v>
      </c>
      <c r="I8" s="13">
        <v>91.57</v>
      </c>
      <c r="J8" s="13" t="s">
        <v>91</v>
      </c>
      <c r="K8" s="13" t="s">
        <v>92</v>
      </c>
      <c r="L8" s="17">
        <v>46023</v>
      </c>
      <c r="M8" s="18">
        <v>46387</v>
      </c>
      <c r="N8" s="14">
        <f t="shared" si="0"/>
        <v>11.9671232876712</v>
      </c>
      <c r="O8" s="13">
        <v>55148</v>
      </c>
      <c r="P8" s="15"/>
      <c r="Q8" s="16">
        <f t="shared" si="1"/>
        <v>55148</v>
      </c>
      <c r="R8" s="16">
        <v>55148</v>
      </c>
      <c r="S8" s="16">
        <v>35148</v>
      </c>
      <c r="T8" s="8">
        <v>46295</v>
      </c>
      <c r="V8" s="7">
        <f t="shared" si="2"/>
        <v>53541.7475728155</v>
      </c>
    </row>
    <row r="9" ht="18" customHeight="1" spans="1:22">
      <c r="A9" s="13">
        <v>230621</v>
      </c>
      <c r="B9" s="13" t="s">
        <v>93</v>
      </c>
      <c r="C9" s="13" t="s">
        <v>77</v>
      </c>
      <c r="D9" s="13" t="s">
        <v>78</v>
      </c>
      <c r="E9" s="13" t="s">
        <v>79</v>
      </c>
      <c r="F9" s="13" t="s">
        <v>80</v>
      </c>
      <c r="G9" s="13" t="s">
        <v>94</v>
      </c>
      <c r="H9" s="13">
        <v>55.66</v>
      </c>
      <c r="I9" s="13">
        <v>55.66</v>
      </c>
      <c r="J9" s="13" t="s">
        <v>95</v>
      </c>
      <c r="K9" s="13" t="s">
        <v>96</v>
      </c>
      <c r="L9" s="17">
        <v>45139</v>
      </c>
      <c r="M9" s="18">
        <v>46965</v>
      </c>
      <c r="N9" s="14">
        <f t="shared" si="0"/>
        <v>60.0328767123288</v>
      </c>
      <c r="O9" s="13"/>
      <c r="P9" s="15"/>
      <c r="Q9" s="16">
        <f t="shared" si="1"/>
        <v>0</v>
      </c>
      <c r="R9" s="16">
        <f>28887</f>
        <v>28887</v>
      </c>
      <c r="S9" s="16"/>
      <c r="V9" s="7">
        <f t="shared" si="2"/>
        <v>28045.6310679612</v>
      </c>
    </row>
    <row r="10" ht="18" customHeight="1" spans="1:22">
      <c r="A10" s="13">
        <v>230621</v>
      </c>
      <c r="B10" s="13" t="s">
        <v>97</v>
      </c>
      <c r="C10" s="13" t="s">
        <v>77</v>
      </c>
      <c r="D10" s="13" t="s">
        <v>78</v>
      </c>
      <c r="E10" s="13" t="s">
        <v>79</v>
      </c>
      <c r="F10" s="13" t="s">
        <v>80</v>
      </c>
      <c r="G10" s="13" t="s">
        <v>98</v>
      </c>
      <c r="H10" s="13">
        <v>71.8</v>
      </c>
      <c r="I10" s="13">
        <v>71.8</v>
      </c>
      <c r="J10" s="13" t="s">
        <v>95</v>
      </c>
      <c r="K10" s="13" t="s">
        <v>96</v>
      </c>
      <c r="L10" s="17">
        <v>45139</v>
      </c>
      <c r="M10" s="18">
        <v>46965</v>
      </c>
      <c r="N10" s="14">
        <f t="shared" si="0"/>
        <v>60.0328767123288</v>
      </c>
      <c r="O10" s="13">
        <v>315808</v>
      </c>
      <c r="P10" s="15"/>
      <c r="Q10" s="16">
        <f t="shared" si="1"/>
        <v>315808</v>
      </c>
      <c r="R10" s="16">
        <f>66150-R9</f>
        <v>37263</v>
      </c>
      <c r="S10" s="16">
        <v>198608</v>
      </c>
      <c r="V10" s="7">
        <f t="shared" si="2"/>
        <v>36177.6699029126</v>
      </c>
    </row>
    <row r="11" ht="18" customHeight="1" spans="1:22">
      <c r="A11" s="13" t="s">
        <v>99</v>
      </c>
      <c r="B11" s="13" t="s">
        <v>100</v>
      </c>
      <c r="C11" s="13" t="s">
        <v>77</v>
      </c>
      <c r="D11" s="13" t="s">
        <v>78</v>
      </c>
      <c r="E11" s="13" t="s">
        <v>79</v>
      </c>
      <c r="F11" s="13" t="s">
        <v>80</v>
      </c>
      <c r="G11" s="13" t="s">
        <v>101</v>
      </c>
      <c r="H11" s="13">
        <v>125.68</v>
      </c>
      <c r="I11" s="13">
        <v>125.68</v>
      </c>
      <c r="J11" s="13" t="s">
        <v>102</v>
      </c>
      <c r="K11" s="13" t="s">
        <v>103</v>
      </c>
      <c r="L11" s="17">
        <v>46023</v>
      </c>
      <c r="M11" s="18">
        <v>46387</v>
      </c>
      <c r="N11" s="14">
        <f t="shared" si="0"/>
        <v>11.9671232876712</v>
      </c>
      <c r="O11" s="13">
        <v>75232</v>
      </c>
      <c r="P11" s="15"/>
      <c r="Q11" s="16">
        <f t="shared" si="1"/>
        <v>75232</v>
      </c>
      <c r="R11" s="16">
        <v>42991.452</v>
      </c>
      <c r="S11" s="16">
        <v>75232</v>
      </c>
      <c r="T11" s="8">
        <v>46295</v>
      </c>
      <c r="V11" s="7">
        <f t="shared" si="2"/>
        <v>41739.2737864078</v>
      </c>
    </row>
    <row r="12" ht="18" customHeight="1" spans="1:22">
      <c r="A12" s="13"/>
      <c r="B12" s="13" t="s">
        <v>104</v>
      </c>
      <c r="C12" s="13"/>
      <c r="D12" s="13"/>
      <c r="E12" s="13"/>
      <c r="F12" s="13"/>
      <c r="G12" s="13"/>
      <c r="H12" s="13"/>
      <c r="I12" s="13"/>
      <c r="J12" s="13"/>
      <c r="K12" s="13"/>
      <c r="L12" s="17"/>
      <c r="M12" s="18"/>
      <c r="N12" s="14"/>
      <c r="O12" s="13"/>
      <c r="P12" s="15"/>
      <c r="Q12" s="16"/>
      <c r="R12" s="16">
        <v>32240.596</v>
      </c>
      <c r="S12" s="16"/>
      <c r="V12" s="7">
        <f t="shared" si="2"/>
        <v>31301.5495145631</v>
      </c>
    </row>
    <row r="13" ht="18" customHeight="1" spans="1:22">
      <c r="A13" s="13" t="s">
        <v>105</v>
      </c>
      <c r="B13" s="13" t="s">
        <v>106</v>
      </c>
      <c r="C13" s="13" t="s">
        <v>77</v>
      </c>
      <c r="D13" s="13" t="s">
        <v>78</v>
      </c>
      <c r="E13" s="13" t="s">
        <v>79</v>
      </c>
      <c r="F13" s="13" t="s">
        <v>80</v>
      </c>
      <c r="G13" s="13" t="s">
        <v>107</v>
      </c>
      <c r="H13" s="13">
        <v>143.73</v>
      </c>
      <c r="I13" s="13">
        <v>143.22</v>
      </c>
      <c r="J13" s="13" t="s">
        <v>108</v>
      </c>
      <c r="K13" s="13" t="s">
        <v>109</v>
      </c>
      <c r="L13" s="17">
        <v>46023</v>
      </c>
      <c r="M13" s="18">
        <v>46387</v>
      </c>
      <c r="N13" s="14">
        <f t="shared" ref="N13:N23" si="3">(M13-L13)/365*12</f>
        <v>11.9671232876712</v>
      </c>
      <c r="O13" s="13">
        <v>50948</v>
      </c>
      <c r="P13" s="15"/>
      <c r="Q13" s="16">
        <f t="shared" ref="Q13:Q23" si="4">O13-O13*P13</f>
        <v>50948</v>
      </c>
      <c r="R13" s="16">
        <v>24374</v>
      </c>
      <c r="S13" s="16">
        <v>25474</v>
      </c>
      <c r="V13" s="7">
        <f t="shared" si="2"/>
        <v>23664.0776699029</v>
      </c>
    </row>
    <row r="14" ht="18" customHeight="1" spans="1:22">
      <c r="A14" s="13"/>
      <c r="B14" s="13" t="s">
        <v>110</v>
      </c>
      <c r="C14" s="13"/>
      <c r="D14" s="13"/>
      <c r="E14" s="13"/>
      <c r="F14" s="13"/>
      <c r="G14" s="13"/>
      <c r="H14" s="13"/>
      <c r="I14" s="13"/>
      <c r="J14" s="13"/>
      <c r="K14" s="13"/>
      <c r="L14" s="17"/>
      <c r="M14" s="18"/>
      <c r="N14" s="14"/>
      <c r="O14" s="13"/>
      <c r="P14" s="15"/>
      <c r="Q14" s="16"/>
      <c r="R14" s="16">
        <v>20616</v>
      </c>
      <c r="S14" s="16"/>
      <c r="V14" s="7">
        <f t="shared" si="2"/>
        <v>20015.5339805825</v>
      </c>
    </row>
    <row r="15" ht="18" customHeight="1" spans="1:22">
      <c r="A15" s="13"/>
      <c r="B15" s="13" t="s">
        <v>93</v>
      </c>
      <c r="C15" s="13"/>
      <c r="D15" s="13"/>
      <c r="E15" s="13"/>
      <c r="F15" s="13"/>
      <c r="G15" s="13"/>
      <c r="H15" s="13"/>
      <c r="I15" s="13"/>
      <c r="J15" s="13"/>
      <c r="K15" s="13"/>
      <c r="L15" s="17"/>
      <c r="M15" s="18"/>
      <c r="N15" s="14"/>
      <c r="O15" s="13"/>
      <c r="P15" s="15"/>
      <c r="Q15" s="16"/>
      <c r="R15" s="16">
        <v>5958</v>
      </c>
      <c r="S15" s="16"/>
      <c r="V15" s="7">
        <f t="shared" si="2"/>
        <v>5784.46601941748</v>
      </c>
    </row>
    <row r="16" ht="18" customHeight="1" spans="1:22">
      <c r="A16" s="13" t="s">
        <v>111</v>
      </c>
      <c r="B16" s="13" t="s">
        <v>97</v>
      </c>
      <c r="C16" s="13" t="s">
        <v>77</v>
      </c>
      <c r="D16" s="13" t="s">
        <v>78</v>
      </c>
      <c r="E16" s="13" t="s">
        <v>79</v>
      </c>
      <c r="F16" s="13" t="s">
        <v>80</v>
      </c>
      <c r="G16" s="13" t="s">
        <v>112</v>
      </c>
      <c r="H16" s="13">
        <v>126.27</v>
      </c>
      <c r="I16" s="13">
        <v>126.27</v>
      </c>
      <c r="J16" s="13" t="s">
        <v>113</v>
      </c>
      <c r="K16" s="13" t="s">
        <v>103</v>
      </c>
      <c r="L16" s="17">
        <v>46023</v>
      </c>
      <c r="M16" s="18">
        <v>46387</v>
      </c>
      <c r="N16" s="14">
        <f t="shared" si="3"/>
        <v>11.9671232876712</v>
      </c>
      <c r="O16" s="13">
        <v>47932</v>
      </c>
      <c r="P16" s="15"/>
      <c r="Q16" s="16">
        <f t="shared" si="4"/>
        <v>47932</v>
      </c>
      <c r="R16" s="16">
        <v>0</v>
      </c>
      <c r="S16" s="16">
        <v>47932</v>
      </c>
      <c r="T16" s="8">
        <v>46295</v>
      </c>
      <c r="V16" s="7">
        <f t="shared" si="2"/>
        <v>0</v>
      </c>
    </row>
    <row r="17" ht="18" customHeight="1" spans="1:22">
      <c r="A17" s="13" t="s">
        <v>114</v>
      </c>
      <c r="B17" s="13" t="s">
        <v>97</v>
      </c>
      <c r="C17" s="13" t="s">
        <v>77</v>
      </c>
      <c r="D17" s="13" t="s">
        <v>78</v>
      </c>
      <c r="E17" s="13" t="s">
        <v>79</v>
      </c>
      <c r="F17" s="13" t="s">
        <v>80</v>
      </c>
      <c r="G17" s="13" t="s">
        <v>115</v>
      </c>
      <c r="H17" s="13">
        <v>25.12</v>
      </c>
      <c r="I17" s="13">
        <v>25.12</v>
      </c>
      <c r="J17" s="13" t="s">
        <v>116</v>
      </c>
      <c r="K17" s="13" t="s">
        <v>117</v>
      </c>
      <c r="L17" s="17">
        <v>46023</v>
      </c>
      <c r="M17" s="18">
        <v>46387</v>
      </c>
      <c r="N17" s="14">
        <f t="shared" si="3"/>
        <v>11.9671232876712</v>
      </c>
      <c r="O17" s="13">
        <v>15000</v>
      </c>
      <c r="P17" s="15"/>
      <c r="Q17" s="16">
        <f t="shared" si="4"/>
        <v>15000</v>
      </c>
      <c r="R17" s="16">
        <v>15000</v>
      </c>
      <c r="S17" s="16">
        <v>0</v>
      </c>
      <c r="V17" s="7">
        <f t="shared" si="2"/>
        <v>14563.1067961165</v>
      </c>
    </row>
    <row r="18" ht="18" customHeight="1" spans="1:22">
      <c r="A18" s="13" t="s">
        <v>118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3" t="s">
        <v>119</v>
      </c>
      <c r="H18" s="13">
        <v>34.83</v>
      </c>
      <c r="I18" s="13">
        <v>34.83</v>
      </c>
      <c r="J18" s="13" t="s">
        <v>120</v>
      </c>
      <c r="K18" s="13" t="s">
        <v>121</v>
      </c>
      <c r="L18" s="17">
        <v>46023</v>
      </c>
      <c r="M18" s="18">
        <v>46387</v>
      </c>
      <c r="N18" s="14">
        <f t="shared" si="3"/>
        <v>11.9671232876712</v>
      </c>
      <c r="O18" s="13">
        <v>12713</v>
      </c>
      <c r="P18" s="15"/>
      <c r="Q18" s="16">
        <f t="shared" si="4"/>
        <v>12713</v>
      </c>
      <c r="R18" s="16">
        <v>12713</v>
      </c>
      <c r="S18" s="16">
        <v>0</v>
      </c>
      <c r="V18" s="7">
        <f t="shared" si="2"/>
        <v>12342.7184466019</v>
      </c>
    </row>
    <row r="19" ht="18" customHeight="1" spans="1:22">
      <c r="A19" s="13" t="s">
        <v>122</v>
      </c>
      <c r="B19" s="13" t="s">
        <v>97</v>
      </c>
      <c r="C19" s="13" t="s">
        <v>77</v>
      </c>
      <c r="D19" s="13" t="s">
        <v>78</v>
      </c>
      <c r="E19" s="13" t="s">
        <v>79</v>
      </c>
      <c r="F19" s="13" t="s">
        <v>80</v>
      </c>
      <c r="G19" s="13" t="s">
        <v>123</v>
      </c>
      <c r="H19" s="13">
        <v>69.66</v>
      </c>
      <c r="I19" s="13">
        <v>69.66</v>
      </c>
      <c r="J19" s="13" t="s">
        <v>124</v>
      </c>
      <c r="K19" s="13" t="s">
        <v>121</v>
      </c>
      <c r="L19" s="17">
        <v>46023</v>
      </c>
      <c r="M19" s="18">
        <v>46387</v>
      </c>
      <c r="N19" s="14">
        <f t="shared" si="3"/>
        <v>11.9671232876712</v>
      </c>
      <c r="O19" s="13">
        <v>16527</v>
      </c>
      <c r="P19" s="15"/>
      <c r="Q19" s="16">
        <f t="shared" si="4"/>
        <v>16527</v>
      </c>
      <c r="R19" s="16">
        <v>16527</v>
      </c>
      <c r="S19" s="16">
        <v>0</v>
      </c>
      <c r="V19" s="7">
        <f t="shared" si="2"/>
        <v>16045.6310679612</v>
      </c>
    </row>
    <row r="20" ht="18" customHeight="1" spans="1:22">
      <c r="A20" s="13" t="s">
        <v>125</v>
      </c>
      <c r="B20" s="13" t="s">
        <v>97</v>
      </c>
      <c r="C20" s="13" t="s">
        <v>77</v>
      </c>
      <c r="D20" s="13" t="s">
        <v>78</v>
      </c>
      <c r="E20" s="13" t="s">
        <v>79</v>
      </c>
      <c r="F20" s="13" t="s">
        <v>80</v>
      </c>
      <c r="G20" s="13" t="s">
        <v>126</v>
      </c>
      <c r="H20" s="13">
        <v>34.83</v>
      </c>
      <c r="I20" s="13">
        <v>34.83</v>
      </c>
      <c r="J20" s="13" t="s">
        <v>127</v>
      </c>
      <c r="K20" s="13" t="s">
        <v>128</v>
      </c>
      <c r="L20" s="17">
        <v>45910</v>
      </c>
      <c r="M20" s="18">
        <v>46274</v>
      </c>
      <c r="N20" s="14">
        <f t="shared" si="3"/>
        <v>11.9671232876712</v>
      </c>
      <c r="O20" s="13">
        <v>9026</v>
      </c>
      <c r="P20" s="15"/>
      <c r="Q20" s="16">
        <f t="shared" si="4"/>
        <v>9026</v>
      </c>
      <c r="R20" s="16">
        <v>9026</v>
      </c>
      <c r="S20" s="16">
        <v>0</v>
      </c>
      <c r="V20" s="7">
        <f t="shared" si="2"/>
        <v>8763.1067961165</v>
      </c>
    </row>
    <row r="21" ht="18" customHeight="1" spans="1:22">
      <c r="A21" s="13" t="s">
        <v>129</v>
      </c>
      <c r="B21" s="13" t="s">
        <v>130</v>
      </c>
      <c r="C21" s="13" t="s">
        <v>77</v>
      </c>
      <c r="D21" s="13" t="s">
        <v>78</v>
      </c>
      <c r="E21" s="13" t="s">
        <v>79</v>
      </c>
      <c r="F21" s="13" t="s">
        <v>80</v>
      </c>
      <c r="G21" s="13" t="s">
        <v>131</v>
      </c>
      <c r="H21" s="13">
        <v>52.24</v>
      </c>
      <c r="I21" s="13">
        <v>52.24</v>
      </c>
      <c r="J21" s="13" t="s">
        <v>132</v>
      </c>
      <c r="K21" s="13" t="s">
        <v>133</v>
      </c>
      <c r="L21" s="17">
        <v>46023</v>
      </c>
      <c r="M21" s="18">
        <v>46387</v>
      </c>
      <c r="N21" s="14">
        <f t="shared" si="3"/>
        <v>11.9671232876712</v>
      </c>
      <c r="O21" s="13">
        <v>8580</v>
      </c>
      <c r="P21" s="15"/>
      <c r="Q21" s="16">
        <f t="shared" si="4"/>
        <v>8580</v>
      </c>
      <c r="R21" s="16">
        <v>8580</v>
      </c>
      <c r="S21" s="16">
        <v>0</v>
      </c>
      <c r="V21" s="7">
        <f t="shared" si="2"/>
        <v>8330.09708737864</v>
      </c>
    </row>
    <row r="22" ht="18" customHeight="1" spans="1:22">
      <c r="A22" s="13" t="s">
        <v>134</v>
      </c>
      <c r="B22" s="13" t="s">
        <v>135</v>
      </c>
      <c r="C22" s="13" t="s">
        <v>77</v>
      </c>
      <c r="D22" s="13" t="s">
        <v>78</v>
      </c>
      <c r="E22" s="13" t="s">
        <v>79</v>
      </c>
      <c r="F22" s="13" t="s">
        <v>80</v>
      </c>
      <c r="G22" s="13" t="s">
        <v>136</v>
      </c>
      <c r="H22" s="13">
        <v>52.24</v>
      </c>
      <c r="I22" s="13">
        <v>52.24</v>
      </c>
      <c r="J22" s="13" t="s">
        <v>137</v>
      </c>
      <c r="K22" s="13" t="s">
        <v>138</v>
      </c>
      <c r="L22" s="17">
        <v>45872</v>
      </c>
      <c r="M22" s="18">
        <v>46236</v>
      </c>
      <c r="N22" s="14">
        <f t="shared" si="3"/>
        <v>11.9671232876712</v>
      </c>
      <c r="O22" s="13">
        <v>7055</v>
      </c>
      <c r="P22" s="15"/>
      <c r="Q22" s="16">
        <f t="shared" si="4"/>
        <v>7055</v>
      </c>
      <c r="R22" s="16">
        <v>7055</v>
      </c>
      <c r="S22" s="16">
        <v>0</v>
      </c>
      <c r="V22" s="7">
        <f t="shared" si="2"/>
        <v>6849.5145631068</v>
      </c>
    </row>
    <row r="23" ht="18" customHeight="1" spans="1:22">
      <c r="A23" s="13" t="s">
        <v>139</v>
      </c>
      <c r="B23" s="13" t="s">
        <v>140</v>
      </c>
      <c r="C23" s="13" t="s">
        <v>77</v>
      </c>
      <c r="D23" s="13" t="s">
        <v>78</v>
      </c>
      <c r="E23" s="13" t="s">
        <v>79</v>
      </c>
      <c r="F23" s="13" t="s">
        <v>80</v>
      </c>
      <c r="G23" s="13" t="s">
        <v>141</v>
      </c>
      <c r="H23" s="13">
        <v>37.28</v>
      </c>
      <c r="I23" s="13">
        <v>37.28</v>
      </c>
      <c r="J23" s="13" t="s">
        <v>142</v>
      </c>
      <c r="K23" s="13" t="s">
        <v>133</v>
      </c>
      <c r="L23" s="17">
        <v>46023</v>
      </c>
      <c r="M23" s="18">
        <v>46387</v>
      </c>
      <c r="N23" s="14">
        <f t="shared" si="3"/>
        <v>11.9671232876712</v>
      </c>
      <c r="O23" s="13">
        <v>6124</v>
      </c>
      <c r="P23" s="15"/>
      <c r="Q23" s="16">
        <f t="shared" si="4"/>
        <v>6124</v>
      </c>
      <c r="R23" s="16">
        <v>6124</v>
      </c>
      <c r="S23" s="16">
        <v>0</v>
      </c>
      <c r="T23" s="8">
        <v>46022</v>
      </c>
      <c r="V23" s="7">
        <f t="shared" si="2"/>
        <v>5945.63106796117</v>
      </c>
    </row>
    <row r="24" ht="18" customHeight="1" spans="1:22">
      <c r="A24" s="13"/>
      <c r="B24" s="13" t="s">
        <v>143</v>
      </c>
      <c r="C24" s="13"/>
      <c r="D24" s="13"/>
      <c r="E24" s="13"/>
      <c r="F24" s="13"/>
      <c r="G24" s="13"/>
      <c r="H24" s="13"/>
      <c r="I24" s="13"/>
      <c r="J24" s="13"/>
      <c r="K24" s="13"/>
      <c r="L24" s="17"/>
      <c r="M24" s="18"/>
      <c r="N24" s="14"/>
      <c r="O24" s="13"/>
      <c r="P24" s="15"/>
      <c r="Q24" s="16"/>
      <c r="R24" s="16">
        <v>3061.62</v>
      </c>
      <c r="S24" s="16"/>
      <c r="V24" s="7">
        <f t="shared" si="2"/>
        <v>2972.44660194175</v>
      </c>
    </row>
    <row r="25" ht="18" customHeight="1" spans="1:22">
      <c r="A25" s="13" t="s">
        <v>144</v>
      </c>
      <c r="B25" s="13" t="s">
        <v>97</v>
      </c>
      <c r="C25" s="13" t="s">
        <v>77</v>
      </c>
      <c r="D25" s="13" t="s">
        <v>78</v>
      </c>
      <c r="E25" s="13" t="s">
        <v>79</v>
      </c>
      <c r="F25" s="13" t="s">
        <v>80</v>
      </c>
      <c r="G25" s="13" t="s">
        <v>145</v>
      </c>
      <c r="H25" s="13">
        <v>36.4</v>
      </c>
      <c r="I25" s="13">
        <v>36.4</v>
      </c>
      <c r="J25" s="13" t="s">
        <v>146</v>
      </c>
      <c r="K25" s="13" t="s">
        <v>147</v>
      </c>
      <c r="L25" s="17">
        <v>46023</v>
      </c>
      <c r="M25" s="18">
        <v>46387</v>
      </c>
      <c r="N25" s="14">
        <f t="shared" ref="N25:N42" si="5">(M25-L25)/365*12</f>
        <v>11.9671232876712</v>
      </c>
      <c r="O25" s="13">
        <v>6000</v>
      </c>
      <c r="P25" s="15"/>
      <c r="Q25" s="16">
        <f t="shared" ref="Q25:Q42" si="6">O25-O25*P25</f>
        <v>6000</v>
      </c>
      <c r="R25" s="16">
        <v>6000</v>
      </c>
      <c r="S25" s="16">
        <v>0</v>
      </c>
      <c r="T25" s="8">
        <v>46022</v>
      </c>
      <c r="V25" s="7">
        <f t="shared" si="2"/>
        <v>5825.2427184466</v>
      </c>
    </row>
    <row r="26" ht="18" customHeight="1" spans="1:22">
      <c r="A26" s="13" t="s">
        <v>148</v>
      </c>
      <c r="B26" s="13" t="s">
        <v>97</v>
      </c>
      <c r="C26" s="13" t="s">
        <v>77</v>
      </c>
      <c r="D26" s="13" t="s">
        <v>78</v>
      </c>
      <c r="E26" s="13" t="s">
        <v>79</v>
      </c>
      <c r="F26" s="13" t="s">
        <v>80</v>
      </c>
      <c r="G26" s="13" t="s">
        <v>149</v>
      </c>
      <c r="H26" s="13">
        <v>36.4</v>
      </c>
      <c r="I26" s="13">
        <v>36.4</v>
      </c>
      <c r="J26" s="13" t="s">
        <v>150</v>
      </c>
      <c r="K26" s="13" t="s">
        <v>147</v>
      </c>
      <c r="L26" s="17">
        <v>46023</v>
      </c>
      <c r="M26" s="18">
        <v>46387</v>
      </c>
      <c r="N26" s="14">
        <f t="shared" si="5"/>
        <v>11.9671232876712</v>
      </c>
      <c r="O26" s="13">
        <v>6000</v>
      </c>
      <c r="P26" s="15"/>
      <c r="Q26" s="16">
        <f t="shared" si="6"/>
        <v>6000</v>
      </c>
      <c r="R26" s="16">
        <v>6000</v>
      </c>
      <c r="S26" s="16">
        <v>0</v>
      </c>
      <c r="T26" s="8">
        <v>46022</v>
      </c>
      <c r="V26" s="7">
        <f t="shared" si="2"/>
        <v>5825.2427184466</v>
      </c>
    </row>
    <row r="27" ht="18" customHeight="1" spans="1:22">
      <c r="A27" s="13" t="s">
        <v>151</v>
      </c>
      <c r="B27" s="13" t="s">
        <v>97</v>
      </c>
      <c r="C27" s="13" t="s">
        <v>77</v>
      </c>
      <c r="D27" s="13" t="s">
        <v>78</v>
      </c>
      <c r="E27" s="13" t="s">
        <v>79</v>
      </c>
      <c r="F27" s="13" t="s">
        <v>80</v>
      </c>
      <c r="G27" s="13" t="s">
        <v>152</v>
      </c>
      <c r="H27" s="13">
        <v>36.4</v>
      </c>
      <c r="I27" s="13">
        <v>36.4</v>
      </c>
      <c r="J27" s="13" t="s">
        <v>153</v>
      </c>
      <c r="K27" s="13" t="s">
        <v>154</v>
      </c>
      <c r="L27" s="17">
        <v>46023</v>
      </c>
      <c r="M27" s="18">
        <v>46387</v>
      </c>
      <c r="N27" s="14">
        <f t="shared" si="5"/>
        <v>11.9671232876712</v>
      </c>
      <c r="O27" s="13">
        <v>6000</v>
      </c>
      <c r="P27" s="15"/>
      <c r="Q27" s="16">
        <f t="shared" si="6"/>
        <v>6000</v>
      </c>
      <c r="R27" s="16">
        <v>6000</v>
      </c>
      <c r="S27" s="16">
        <v>0</v>
      </c>
      <c r="V27" s="7">
        <f t="shared" si="2"/>
        <v>5825.2427184466</v>
      </c>
    </row>
    <row r="28" ht="18" customHeight="1" spans="1:22">
      <c r="A28" s="13" t="s">
        <v>155</v>
      </c>
      <c r="B28" s="13" t="s">
        <v>97</v>
      </c>
      <c r="C28" s="13" t="s">
        <v>77</v>
      </c>
      <c r="D28" s="13" t="s">
        <v>78</v>
      </c>
      <c r="E28" s="13" t="s">
        <v>79</v>
      </c>
      <c r="F28" s="13" t="s">
        <v>80</v>
      </c>
      <c r="G28" s="13" t="s">
        <v>156</v>
      </c>
      <c r="H28" s="13">
        <v>37.28</v>
      </c>
      <c r="I28" s="13">
        <v>37.28</v>
      </c>
      <c r="J28" s="13" t="s">
        <v>157</v>
      </c>
      <c r="K28" s="13" t="s">
        <v>158</v>
      </c>
      <c r="L28" s="17">
        <v>46023</v>
      </c>
      <c r="M28" s="18">
        <v>46387</v>
      </c>
      <c r="N28" s="14">
        <f t="shared" si="5"/>
        <v>11.9671232876712</v>
      </c>
      <c r="O28" s="13">
        <v>8028</v>
      </c>
      <c r="P28" s="15"/>
      <c r="Q28" s="16">
        <f t="shared" si="6"/>
        <v>8028</v>
      </c>
      <c r="R28" s="16">
        <v>8028</v>
      </c>
      <c r="S28" s="16">
        <v>0</v>
      </c>
      <c r="V28" s="7">
        <f t="shared" si="2"/>
        <v>7794.17475728155</v>
      </c>
    </row>
    <row r="29" ht="18" customHeight="1" spans="1:22">
      <c r="A29" s="13" t="s">
        <v>159</v>
      </c>
      <c r="B29" s="13" t="s">
        <v>97</v>
      </c>
      <c r="C29" s="13" t="s">
        <v>77</v>
      </c>
      <c r="D29" s="13" t="s">
        <v>78</v>
      </c>
      <c r="E29" s="13" t="s">
        <v>79</v>
      </c>
      <c r="F29" s="13" t="s">
        <v>80</v>
      </c>
      <c r="G29" s="13" t="s">
        <v>160</v>
      </c>
      <c r="H29" s="13">
        <v>45.28</v>
      </c>
      <c r="I29" s="13">
        <v>45.28</v>
      </c>
      <c r="J29" s="13" t="s">
        <v>161</v>
      </c>
      <c r="K29" s="13" t="s">
        <v>162</v>
      </c>
      <c r="L29" s="17">
        <v>46023</v>
      </c>
      <c r="M29" s="18">
        <v>46387</v>
      </c>
      <c r="N29" s="14">
        <f t="shared" si="5"/>
        <v>11.9671232876712</v>
      </c>
      <c r="O29" s="13">
        <v>8000</v>
      </c>
      <c r="P29" s="15"/>
      <c r="Q29" s="16">
        <f t="shared" si="6"/>
        <v>8000</v>
      </c>
      <c r="R29" s="16">
        <v>8000</v>
      </c>
      <c r="S29" s="16">
        <v>0</v>
      </c>
      <c r="T29" s="8">
        <v>46022</v>
      </c>
      <c r="V29" s="7">
        <f t="shared" si="2"/>
        <v>7766.99029126214</v>
      </c>
    </row>
    <row r="30" ht="18" customHeight="1" spans="1:22">
      <c r="A30" s="13" t="s">
        <v>163</v>
      </c>
      <c r="B30" s="13" t="s">
        <v>97</v>
      </c>
      <c r="C30" s="13" t="s">
        <v>77</v>
      </c>
      <c r="D30" s="13" t="s">
        <v>78</v>
      </c>
      <c r="E30" s="13" t="s">
        <v>79</v>
      </c>
      <c r="F30" s="13" t="s">
        <v>80</v>
      </c>
      <c r="G30" s="13" t="s">
        <v>164</v>
      </c>
      <c r="H30" s="13">
        <v>45.28</v>
      </c>
      <c r="I30" s="13">
        <v>45.28</v>
      </c>
      <c r="J30" s="13" t="s">
        <v>116</v>
      </c>
      <c r="K30" s="13" t="s">
        <v>133</v>
      </c>
      <c r="L30" s="17">
        <v>46023</v>
      </c>
      <c r="M30" s="18">
        <v>46387</v>
      </c>
      <c r="N30" s="14">
        <f t="shared" si="5"/>
        <v>11.9671232876712</v>
      </c>
      <c r="O30" s="13">
        <v>6000</v>
      </c>
      <c r="P30" s="15"/>
      <c r="Q30" s="16">
        <f t="shared" si="6"/>
        <v>6000</v>
      </c>
      <c r="R30" s="16">
        <v>6000</v>
      </c>
      <c r="S30" s="16">
        <v>0</v>
      </c>
      <c r="T30" s="8">
        <v>46022</v>
      </c>
      <c r="V30" s="7">
        <f t="shared" si="2"/>
        <v>5825.2427184466</v>
      </c>
    </row>
    <row r="31" ht="18" customHeight="1" spans="1:22">
      <c r="A31" s="13" t="s">
        <v>165</v>
      </c>
      <c r="B31" s="13" t="s">
        <v>97</v>
      </c>
      <c r="C31" s="13" t="s">
        <v>77</v>
      </c>
      <c r="D31" s="13" t="s">
        <v>78</v>
      </c>
      <c r="E31" s="13" t="s">
        <v>79</v>
      </c>
      <c r="F31" s="13" t="s">
        <v>80</v>
      </c>
      <c r="G31" s="13" t="s">
        <v>166</v>
      </c>
      <c r="H31" s="13">
        <v>61.8</v>
      </c>
      <c r="I31" s="13">
        <v>61.8</v>
      </c>
      <c r="J31" s="13" t="s">
        <v>167</v>
      </c>
      <c r="K31" s="13" t="s">
        <v>154</v>
      </c>
      <c r="L31" s="17">
        <v>46023</v>
      </c>
      <c r="M31" s="18">
        <v>46387</v>
      </c>
      <c r="N31" s="14">
        <f t="shared" si="5"/>
        <v>11.9671232876712</v>
      </c>
      <c r="O31" s="13">
        <v>14662</v>
      </c>
      <c r="P31" s="15"/>
      <c r="Q31" s="16">
        <f t="shared" si="6"/>
        <v>14662</v>
      </c>
      <c r="R31" s="16">
        <v>14662</v>
      </c>
      <c r="S31" s="16">
        <v>0</v>
      </c>
      <c r="V31" s="7">
        <f t="shared" si="2"/>
        <v>14234.9514563107</v>
      </c>
    </row>
    <row r="32" ht="18" customHeight="1" spans="1:22">
      <c r="A32" s="13" t="s">
        <v>168</v>
      </c>
      <c r="B32" s="13" t="s">
        <v>97</v>
      </c>
      <c r="C32" s="13" t="s">
        <v>77</v>
      </c>
      <c r="D32" s="13" t="s">
        <v>78</v>
      </c>
      <c r="E32" s="13" t="s">
        <v>79</v>
      </c>
      <c r="F32" s="13" t="s">
        <v>80</v>
      </c>
      <c r="G32" s="13" t="s">
        <v>169</v>
      </c>
      <c r="H32" s="13">
        <v>57.8</v>
      </c>
      <c r="I32" s="13">
        <v>57.8</v>
      </c>
      <c r="J32" s="13" t="s">
        <v>170</v>
      </c>
      <c r="K32" s="13" t="s">
        <v>171</v>
      </c>
      <c r="L32" s="17">
        <v>46023</v>
      </c>
      <c r="M32" s="18">
        <v>46387</v>
      </c>
      <c r="N32" s="14">
        <f t="shared" si="5"/>
        <v>11.9671232876712</v>
      </c>
      <c r="O32" s="13">
        <v>13713</v>
      </c>
      <c r="P32" s="15"/>
      <c r="Q32" s="16">
        <f t="shared" si="6"/>
        <v>13713</v>
      </c>
      <c r="R32" s="16">
        <v>13713</v>
      </c>
      <c r="S32" s="16">
        <v>0</v>
      </c>
      <c r="V32" s="7">
        <f t="shared" si="2"/>
        <v>13313.5922330097</v>
      </c>
    </row>
    <row r="33" ht="18" customHeight="1" spans="1:22">
      <c r="A33" s="13" t="s">
        <v>172</v>
      </c>
      <c r="B33" s="13" t="s">
        <v>97</v>
      </c>
      <c r="C33" s="13" t="s">
        <v>77</v>
      </c>
      <c r="D33" s="13" t="s">
        <v>78</v>
      </c>
      <c r="E33" s="13" t="s">
        <v>79</v>
      </c>
      <c r="F33" s="13" t="s">
        <v>80</v>
      </c>
      <c r="G33" s="13" t="s">
        <v>173</v>
      </c>
      <c r="H33" s="13">
        <v>57.21</v>
      </c>
      <c r="I33" s="13">
        <v>57.21</v>
      </c>
      <c r="J33" s="13" t="s">
        <v>174</v>
      </c>
      <c r="K33" s="13" t="s">
        <v>175</v>
      </c>
      <c r="L33" s="17">
        <v>46023</v>
      </c>
      <c r="M33" s="18">
        <v>46387</v>
      </c>
      <c r="N33" s="14">
        <f t="shared" si="5"/>
        <v>11.9671232876712</v>
      </c>
      <c r="O33" s="13">
        <v>13573</v>
      </c>
      <c r="P33" s="15"/>
      <c r="Q33" s="16">
        <f t="shared" si="6"/>
        <v>13573</v>
      </c>
      <c r="R33" s="16">
        <v>13573</v>
      </c>
      <c r="S33" s="16">
        <v>0</v>
      </c>
      <c r="V33" s="7">
        <f t="shared" si="2"/>
        <v>13177.6699029126</v>
      </c>
    </row>
    <row r="34" ht="18" customHeight="1" spans="1:22">
      <c r="A34" s="13" t="s">
        <v>176</v>
      </c>
      <c r="B34" s="13" t="s">
        <v>97</v>
      </c>
      <c r="C34" s="13" t="s">
        <v>77</v>
      </c>
      <c r="D34" s="13" t="s">
        <v>78</v>
      </c>
      <c r="E34" s="13" t="s">
        <v>79</v>
      </c>
      <c r="F34" s="13" t="s">
        <v>80</v>
      </c>
      <c r="G34" s="13" t="s">
        <v>177</v>
      </c>
      <c r="H34" s="13">
        <v>57.21</v>
      </c>
      <c r="I34" s="13">
        <v>57.21</v>
      </c>
      <c r="J34" s="13" t="s">
        <v>178</v>
      </c>
      <c r="K34" s="13" t="s">
        <v>175</v>
      </c>
      <c r="L34" s="17">
        <v>46023</v>
      </c>
      <c r="M34" s="18">
        <v>46387</v>
      </c>
      <c r="N34" s="14">
        <f t="shared" si="5"/>
        <v>11.9671232876712</v>
      </c>
      <c r="O34" s="13">
        <v>27146</v>
      </c>
      <c r="P34" s="15">
        <v>0.5</v>
      </c>
      <c r="Q34" s="16">
        <f t="shared" si="6"/>
        <v>13573</v>
      </c>
      <c r="R34" s="16">
        <v>13573</v>
      </c>
      <c r="S34" s="16">
        <v>0</v>
      </c>
      <c r="T34" s="8">
        <v>46022</v>
      </c>
      <c r="V34" s="7">
        <f t="shared" si="2"/>
        <v>13177.6699029126</v>
      </c>
    </row>
    <row r="35" ht="18" customHeight="1" spans="1:22">
      <c r="A35" s="13" t="s">
        <v>179</v>
      </c>
      <c r="B35" s="13" t="s">
        <v>97</v>
      </c>
      <c r="C35" s="13" t="s">
        <v>77</v>
      </c>
      <c r="D35" s="13" t="s">
        <v>78</v>
      </c>
      <c r="E35" s="13" t="s">
        <v>79</v>
      </c>
      <c r="F35" s="13" t="s">
        <v>80</v>
      </c>
      <c r="G35" s="13" t="s">
        <v>180</v>
      </c>
      <c r="H35" s="13">
        <v>57.21</v>
      </c>
      <c r="I35" s="13">
        <v>57.21</v>
      </c>
      <c r="J35" s="13" t="s">
        <v>181</v>
      </c>
      <c r="K35" s="13" t="s">
        <v>117</v>
      </c>
      <c r="L35" s="17">
        <v>46023</v>
      </c>
      <c r="M35" s="18">
        <v>46387</v>
      </c>
      <c r="N35" s="14">
        <f t="shared" si="5"/>
        <v>11.9671232876712</v>
      </c>
      <c r="O35" s="13">
        <v>15661</v>
      </c>
      <c r="P35" s="15"/>
      <c r="Q35" s="16">
        <f t="shared" si="6"/>
        <v>15661</v>
      </c>
      <c r="R35" s="16">
        <v>15661</v>
      </c>
      <c r="S35" s="16">
        <v>0</v>
      </c>
      <c r="V35" s="7">
        <f t="shared" si="2"/>
        <v>15204.854368932</v>
      </c>
    </row>
    <row r="36" ht="18" customHeight="1" spans="1:22">
      <c r="A36" s="13" t="s">
        <v>182</v>
      </c>
      <c r="B36" s="13" t="s">
        <v>97</v>
      </c>
      <c r="C36" s="13" t="s">
        <v>77</v>
      </c>
      <c r="D36" s="13" t="s">
        <v>78</v>
      </c>
      <c r="E36" s="13" t="s">
        <v>79</v>
      </c>
      <c r="F36" s="13" t="s">
        <v>80</v>
      </c>
      <c r="G36" s="13" t="s">
        <v>183</v>
      </c>
      <c r="H36" s="13">
        <v>58.63</v>
      </c>
      <c r="I36" s="13">
        <v>58.63</v>
      </c>
      <c r="J36" s="13" t="s">
        <v>184</v>
      </c>
      <c r="K36" s="13" t="s">
        <v>185</v>
      </c>
      <c r="L36" s="17">
        <v>46023</v>
      </c>
      <c r="M36" s="18">
        <v>46387</v>
      </c>
      <c r="N36" s="14">
        <f t="shared" si="5"/>
        <v>11.9671232876712</v>
      </c>
      <c r="O36" s="13">
        <v>17120</v>
      </c>
      <c r="P36" s="15"/>
      <c r="Q36" s="16">
        <f t="shared" si="6"/>
        <v>17120</v>
      </c>
      <c r="R36" s="16">
        <v>17120</v>
      </c>
      <c r="S36" s="16">
        <v>0</v>
      </c>
      <c r="V36" s="7">
        <f t="shared" si="2"/>
        <v>16621.359223301</v>
      </c>
    </row>
    <row r="37" ht="18" customHeight="1" spans="1:22">
      <c r="A37" s="13" t="s">
        <v>186</v>
      </c>
      <c r="B37" s="13" t="s">
        <v>76</v>
      </c>
      <c r="C37" s="13" t="s">
        <v>77</v>
      </c>
      <c r="D37" s="13" t="s">
        <v>78</v>
      </c>
      <c r="E37" s="13" t="s">
        <v>79</v>
      </c>
      <c r="F37" s="13" t="s">
        <v>80</v>
      </c>
      <c r="G37" s="13" t="s">
        <v>187</v>
      </c>
      <c r="H37" s="13">
        <v>36.04</v>
      </c>
      <c r="I37" s="13">
        <v>36.04</v>
      </c>
      <c r="J37" s="13" t="s">
        <v>188</v>
      </c>
      <c r="K37" s="13" t="s">
        <v>117</v>
      </c>
      <c r="L37" s="17">
        <v>46023</v>
      </c>
      <c r="M37" s="18">
        <v>46387</v>
      </c>
      <c r="N37" s="14">
        <f t="shared" si="5"/>
        <v>11.9671232876712</v>
      </c>
      <c r="O37" s="13">
        <v>26309</v>
      </c>
      <c r="P37" s="15">
        <v>0.5</v>
      </c>
      <c r="Q37" s="16">
        <f t="shared" si="6"/>
        <v>13154.5</v>
      </c>
      <c r="R37" s="16">
        <v>13155</v>
      </c>
      <c r="S37" s="16">
        <v>0</v>
      </c>
      <c r="T37" s="8">
        <v>46022</v>
      </c>
      <c r="V37" s="7">
        <f t="shared" si="2"/>
        <v>12771.8446601942</v>
      </c>
    </row>
    <row r="38" ht="18" customHeight="1" spans="1:22">
      <c r="A38" s="13" t="s">
        <v>189</v>
      </c>
      <c r="B38" s="13" t="s">
        <v>97</v>
      </c>
      <c r="C38" s="13" t="s">
        <v>77</v>
      </c>
      <c r="D38" s="13" t="s">
        <v>78</v>
      </c>
      <c r="E38" s="13" t="s">
        <v>79</v>
      </c>
      <c r="F38" s="13" t="s">
        <v>80</v>
      </c>
      <c r="G38" s="13" t="s">
        <v>190</v>
      </c>
      <c r="H38" s="13">
        <v>35.16</v>
      </c>
      <c r="I38" s="13">
        <v>35.16</v>
      </c>
      <c r="J38" s="13" t="s">
        <v>191</v>
      </c>
      <c r="K38" s="13" t="s">
        <v>192</v>
      </c>
      <c r="L38" s="17">
        <v>46023</v>
      </c>
      <c r="M38" s="18">
        <v>46387</v>
      </c>
      <c r="N38" s="14">
        <f t="shared" si="5"/>
        <v>11.9671232876712</v>
      </c>
      <c r="O38" s="13">
        <v>19250</v>
      </c>
      <c r="P38" s="15">
        <v>0.5</v>
      </c>
      <c r="Q38" s="16">
        <f t="shared" si="6"/>
        <v>9625</v>
      </c>
      <c r="R38" s="16">
        <v>9625</v>
      </c>
      <c r="S38" s="16">
        <v>0</v>
      </c>
      <c r="T38" s="8">
        <v>46022</v>
      </c>
      <c r="V38" s="7">
        <f t="shared" si="2"/>
        <v>9344.66019417476</v>
      </c>
    </row>
    <row r="39" ht="18" customHeight="1" spans="1:22">
      <c r="A39" s="13" t="s">
        <v>193</v>
      </c>
      <c r="B39" s="13" t="s">
        <v>97</v>
      </c>
      <c r="C39" s="13" t="s">
        <v>77</v>
      </c>
      <c r="D39" s="13" t="s">
        <v>78</v>
      </c>
      <c r="E39" s="13" t="s">
        <v>79</v>
      </c>
      <c r="F39" s="13" t="s">
        <v>80</v>
      </c>
      <c r="G39" s="13" t="s">
        <v>194</v>
      </c>
      <c r="H39" s="13">
        <v>70.32</v>
      </c>
      <c r="I39" s="13">
        <v>70.32</v>
      </c>
      <c r="J39" s="13" t="s">
        <v>195</v>
      </c>
      <c r="K39" s="13" t="s">
        <v>162</v>
      </c>
      <c r="L39" s="17">
        <v>46023</v>
      </c>
      <c r="M39" s="18">
        <v>46387</v>
      </c>
      <c r="N39" s="14">
        <f t="shared" si="5"/>
        <v>11.9671232876712</v>
      </c>
      <c r="O39" s="13">
        <v>38500</v>
      </c>
      <c r="P39" s="15">
        <f>50%</f>
        <v>0.5</v>
      </c>
      <c r="Q39" s="16">
        <f t="shared" si="6"/>
        <v>19250</v>
      </c>
      <c r="R39" s="16">
        <v>19250</v>
      </c>
      <c r="S39" s="16">
        <v>0</v>
      </c>
      <c r="T39" s="8">
        <v>46022</v>
      </c>
      <c r="V39" s="7">
        <f t="shared" si="2"/>
        <v>18689.3203883495</v>
      </c>
    </row>
    <row r="40" ht="18" customHeight="1" spans="1:22">
      <c r="A40" s="13" t="s">
        <v>196</v>
      </c>
      <c r="B40" s="13" t="s">
        <v>135</v>
      </c>
      <c r="C40" s="13" t="s">
        <v>77</v>
      </c>
      <c r="D40" s="13" t="s">
        <v>78</v>
      </c>
      <c r="E40" s="13" t="s">
        <v>79</v>
      </c>
      <c r="F40" s="13" t="s">
        <v>80</v>
      </c>
      <c r="G40" s="13" t="s">
        <v>197</v>
      </c>
      <c r="H40" s="13">
        <v>36.04</v>
      </c>
      <c r="I40" s="13">
        <v>36.04</v>
      </c>
      <c r="J40" s="13" t="s">
        <v>198</v>
      </c>
      <c r="K40" s="13" t="s">
        <v>199</v>
      </c>
      <c r="L40" s="17">
        <v>46023</v>
      </c>
      <c r="M40" s="18">
        <v>46387</v>
      </c>
      <c r="N40" s="14">
        <f t="shared" si="5"/>
        <v>11.9671232876712</v>
      </c>
      <c r="O40" s="13">
        <v>9866</v>
      </c>
      <c r="P40" s="15"/>
      <c r="Q40" s="16">
        <f t="shared" si="6"/>
        <v>9866</v>
      </c>
      <c r="R40" s="16">
        <v>9866</v>
      </c>
      <c r="S40" s="16">
        <v>0</v>
      </c>
      <c r="V40" s="7">
        <f t="shared" si="2"/>
        <v>9578.64077669903</v>
      </c>
    </row>
    <row r="41" ht="18" customHeight="1" spans="1:22">
      <c r="A41" s="13" t="s">
        <v>200</v>
      </c>
      <c r="B41" s="13" t="s">
        <v>97</v>
      </c>
      <c r="C41" s="13" t="s">
        <v>77</v>
      </c>
      <c r="D41" s="13" t="s">
        <v>78</v>
      </c>
      <c r="E41" s="13" t="s">
        <v>79</v>
      </c>
      <c r="F41" s="13" t="s">
        <v>80</v>
      </c>
      <c r="G41" s="13" t="s">
        <v>201</v>
      </c>
      <c r="H41" s="13">
        <v>36.04</v>
      </c>
      <c r="I41" s="13">
        <v>36.04</v>
      </c>
      <c r="J41" s="13" t="s">
        <v>202</v>
      </c>
      <c r="K41" s="13" t="s">
        <v>133</v>
      </c>
      <c r="L41" s="17">
        <v>46023</v>
      </c>
      <c r="M41" s="18">
        <v>46387</v>
      </c>
      <c r="N41" s="14">
        <f t="shared" si="5"/>
        <v>11.9671232876712</v>
      </c>
      <c r="O41" s="13">
        <v>19732</v>
      </c>
      <c r="P41" s="15">
        <v>0.5</v>
      </c>
      <c r="Q41" s="16">
        <f t="shared" si="6"/>
        <v>9866</v>
      </c>
      <c r="R41" s="16">
        <v>9866</v>
      </c>
      <c r="S41" s="16">
        <v>0</v>
      </c>
      <c r="T41" s="8">
        <v>46022</v>
      </c>
      <c r="V41" s="7">
        <f t="shared" si="2"/>
        <v>9578.64077669903</v>
      </c>
    </row>
    <row r="42" ht="18" customHeight="1" spans="1:22">
      <c r="A42" s="13" t="s">
        <v>203</v>
      </c>
      <c r="B42" s="13" t="s">
        <v>97</v>
      </c>
      <c r="C42" s="13" t="s">
        <v>77</v>
      </c>
      <c r="D42" s="13" t="s">
        <v>78</v>
      </c>
      <c r="E42" s="13" t="s">
        <v>79</v>
      </c>
      <c r="F42" s="13" t="s">
        <v>80</v>
      </c>
      <c r="G42" s="13" t="s">
        <v>204</v>
      </c>
      <c r="H42" s="13">
        <v>63.42</v>
      </c>
      <c r="I42" s="13">
        <v>63.42</v>
      </c>
      <c r="J42" s="13" t="s">
        <v>205</v>
      </c>
      <c r="K42" s="13" t="s">
        <v>206</v>
      </c>
      <c r="L42" s="17">
        <v>46023</v>
      </c>
      <c r="M42" s="18">
        <v>46387</v>
      </c>
      <c r="N42" s="14">
        <f t="shared" si="5"/>
        <v>11.9671232876712</v>
      </c>
      <c r="O42" s="13">
        <v>16845</v>
      </c>
      <c r="P42" s="15"/>
      <c r="Q42" s="16">
        <f t="shared" si="6"/>
        <v>16845</v>
      </c>
      <c r="R42" s="16">
        <v>9625.05</v>
      </c>
      <c r="S42" s="16">
        <v>0</v>
      </c>
      <c r="V42" s="7">
        <f t="shared" si="2"/>
        <v>9344.70873786408</v>
      </c>
    </row>
    <row r="43" ht="18" customHeight="1" spans="1:22">
      <c r="A43" s="13"/>
      <c r="B43" s="13" t="s">
        <v>76</v>
      </c>
      <c r="C43" s="13"/>
      <c r="D43" s="13"/>
      <c r="E43" s="13"/>
      <c r="F43" s="13"/>
      <c r="G43" s="13"/>
      <c r="H43" s="13"/>
      <c r="I43" s="13"/>
      <c r="J43" s="13"/>
      <c r="K43" s="13"/>
      <c r="L43" s="17"/>
      <c r="M43" s="18"/>
      <c r="N43" s="14"/>
      <c r="O43" s="13"/>
      <c r="P43" s="15"/>
      <c r="Q43" s="16"/>
      <c r="R43" s="16">
        <v>7220.43</v>
      </c>
      <c r="S43" s="16"/>
      <c r="V43" s="7">
        <f t="shared" si="2"/>
        <v>7010.12621359223</v>
      </c>
    </row>
    <row r="44" ht="18" customHeight="1" spans="1:22">
      <c r="A44" s="13" t="s">
        <v>207</v>
      </c>
      <c r="B44" s="13" t="s">
        <v>97</v>
      </c>
      <c r="C44" s="13" t="s">
        <v>77</v>
      </c>
      <c r="D44" s="13" t="s">
        <v>78</v>
      </c>
      <c r="E44" s="13" t="s">
        <v>79</v>
      </c>
      <c r="F44" s="13" t="s">
        <v>80</v>
      </c>
      <c r="G44" s="13" t="s">
        <v>208</v>
      </c>
      <c r="H44" s="13">
        <v>35.16</v>
      </c>
      <c r="I44" s="13">
        <v>35.16</v>
      </c>
      <c r="J44" s="13" t="s">
        <v>209</v>
      </c>
      <c r="K44" s="13" t="s">
        <v>206</v>
      </c>
      <c r="L44" s="17">
        <v>46023</v>
      </c>
      <c r="M44" s="18">
        <v>46387</v>
      </c>
      <c r="N44" s="14">
        <f t="shared" ref="N44:N46" si="7">(M44-L44)/365*12</f>
        <v>11.9671232876712</v>
      </c>
      <c r="O44" s="13">
        <v>9625</v>
      </c>
      <c r="P44" s="15"/>
      <c r="Q44" s="16">
        <f t="shared" ref="Q44:Q46" si="8">O44-O44*P44</f>
        <v>9625</v>
      </c>
      <c r="R44" s="16">
        <v>9625</v>
      </c>
      <c r="S44" s="16">
        <v>0</v>
      </c>
      <c r="V44" s="7">
        <f t="shared" si="2"/>
        <v>9344.66019417476</v>
      </c>
    </row>
    <row r="45" ht="18" customHeight="1" spans="1:22">
      <c r="A45" s="13" t="s">
        <v>210</v>
      </c>
      <c r="B45" s="13" t="s">
        <v>97</v>
      </c>
      <c r="C45" s="13" t="s">
        <v>77</v>
      </c>
      <c r="D45" s="13" t="s">
        <v>78</v>
      </c>
      <c r="E45" s="13" t="s">
        <v>79</v>
      </c>
      <c r="F45" s="13" t="s">
        <v>80</v>
      </c>
      <c r="G45" s="13" t="s">
        <v>211</v>
      </c>
      <c r="H45" s="13">
        <v>71.2</v>
      </c>
      <c r="I45" s="13">
        <v>71.2</v>
      </c>
      <c r="J45" s="13" t="s">
        <v>212</v>
      </c>
      <c r="K45" s="13" t="s">
        <v>213</v>
      </c>
      <c r="L45" s="17">
        <v>46023</v>
      </c>
      <c r="M45" s="18">
        <v>46387</v>
      </c>
      <c r="N45" s="14">
        <f t="shared" si="7"/>
        <v>11.9671232876712</v>
      </c>
      <c r="O45" s="13">
        <v>22780</v>
      </c>
      <c r="P45" s="15"/>
      <c r="Q45" s="16">
        <f t="shared" si="8"/>
        <v>22780</v>
      </c>
      <c r="R45" s="16">
        <v>22780</v>
      </c>
      <c r="S45" s="16">
        <v>0</v>
      </c>
      <c r="V45" s="7">
        <f t="shared" si="2"/>
        <v>22116.5048543689</v>
      </c>
    </row>
    <row r="46" ht="18" customHeight="1" spans="1:22">
      <c r="A46" s="13" t="s">
        <v>214</v>
      </c>
      <c r="B46" s="13" t="s">
        <v>215</v>
      </c>
      <c r="C46" s="13" t="s">
        <v>77</v>
      </c>
      <c r="D46" s="13" t="s">
        <v>78</v>
      </c>
      <c r="E46" s="13" t="s">
        <v>79</v>
      </c>
      <c r="F46" s="13" t="s">
        <v>80</v>
      </c>
      <c r="G46" s="13" t="s">
        <v>216</v>
      </c>
      <c r="H46" s="13">
        <v>150.51</v>
      </c>
      <c r="I46" s="13">
        <v>150.51</v>
      </c>
      <c r="J46" s="13" t="s">
        <v>217</v>
      </c>
      <c r="K46" s="13" t="s">
        <v>185</v>
      </c>
      <c r="L46" s="17">
        <v>46023</v>
      </c>
      <c r="M46" s="18">
        <v>46387</v>
      </c>
      <c r="N46" s="14">
        <f t="shared" si="7"/>
        <v>11.9671232876712</v>
      </c>
      <c r="O46" s="13">
        <v>52420</v>
      </c>
      <c r="P46" s="15"/>
      <c r="Q46" s="16">
        <f t="shared" si="8"/>
        <v>52420</v>
      </c>
      <c r="R46" s="16">
        <v>10314.9</v>
      </c>
      <c r="S46" s="16">
        <v>0</v>
      </c>
      <c r="V46" s="7">
        <f t="shared" si="2"/>
        <v>10014.4660194175</v>
      </c>
    </row>
    <row r="47" ht="18" customHeight="1" spans="1:22">
      <c r="A47" s="13"/>
      <c r="B47" s="13" t="s">
        <v>97</v>
      </c>
      <c r="C47" s="13"/>
      <c r="D47" s="13"/>
      <c r="E47" s="13"/>
      <c r="F47" s="13"/>
      <c r="G47" s="13"/>
      <c r="H47" s="13"/>
      <c r="I47" s="13"/>
      <c r="J47" s="13"/>
      <c r="K47" s="13"/>
      <c r="L47" s="17"/>
      <c r="M47" s="18"/>
      <c r="N47" s="14"/>
      <c r="O47" s="13"/>
      <c r="P47" s="15"/>
      <c r="Q47" s="16"/>
      <c r="R47" s="16">
        <v>7547.2875</v>
      </c>
      <c r="S47" s="16"/>
      <c r="V47" s="7">
        <f t="shared" si="2"/>
        <v>7327.46359223301</v>
      </c>
    </row>
    <row r="48" ht="18" customHeight="1" spans="1:22">
      <c r="A48" s="13"/>
      <c r="B48" s="13" t="s">
        <v>106</v>
      </c>
      <c r="C48" s="13"/>
      <c r="D48" s="13"/>
      <c r="E48" s="13"/>
      <c r="F48" s="13"/>
      <c r="G48" s="13"/>
      <c r="H48" s="13"/>
      <c r="I48" s="13"/>
      <c r="J48" s="13"/>
      <c r="K48" s="13"/>
      <c r="L48" s="17"/>
      <c r="M48" s="18"/>
      <c r="N48" s="14"/>
      <c r="O48" s="13"/>
      <c r="P48" s="15"/>
      <c r="Q48" s="16"/>
      <c r="R48" s="16">
        <v>18052.9</v>
      </c>
      <c r="S48" s="16"/>
      <c r="V48" s="7">
        <f t="shared" si="2"/>
        <v>17527.0873786408</v>
      </c>
    </row>
    <row r="49" ht="18" customHeight="1" spans="1:22">
      <c r="A49" s="13"/>
      <c r="B49" s="13" t="s">
        <v>97</v>
      </c>
      <c r="C49" s="13"/>
      <c r="D49" s="13"/>
      <c r="E49" s="13"/>
      <c r="F49" s="13"/>
      <c r="G49" s="13"/>
      <c r="H49" s="13"/>
      <c r="I49" s="13"/>
      <c r="J49" s="13"/>
      <c r="K49" s="13"/>
      <c r="L49" s="17"/>
      <c r="M49" s="18"/>
      <c r="N49" s="14"/>
      <c r="O49" s="13"/>
      <c r="P49" s="15"/>
      <c r="Q49" s="16"/>
      <c r="R49" s="16">
        <v>16505.3</v>
      </c>
      <c r="S49" s="16"/>
      <c r="V49" s="7">
        <f t="shared" si="2"/>
        <v>16024.5631067961</v>
      </c>
    </row>
    <row r="50" ht="18" customHeight="1" spans="1:22">
      <c r="A50" s="13" t="s">
        <v>218</v>
      </c>
      <c r="B50" s="13" t="s">
        <v>97</v>
      </c>
      <c r="C50" s="13" t="s">
        <v>77</v>
      </c>
      <c r="D50" s="13" t="s">
        <v>78</v>
      </c>
      <c r="E50" s="13" t="s">
        <v>79</v>
      </c>
      <c r="F50" s="13" t="s">
        <v>80</v>
      </c>
      <c r="G50" s="13" t="s">
        <v>219</v>
      </c>
      <c r="H50" s="13">
        <v>55.14</v>
      </c>
      <c r="I50" s="13">
        <v>55.14</v>
      </c>
      <c r="J50" s="13" t="s">
        <v>212</v>
      </c>
      <c r="K50" s="13" t="s">
        <v>199</v>
      </c>
      <c r="L50" s="17">
        <v>46023</v>
      </c>
      <c r="M50" s="18">
        <v>46387</v>
      </c>
      <c r="N50" s="14">
        <f t="shared" ref="N50:N55" si="9">(M50-L50)/365*12</f>
        <v>11.9671232876712</v>
      </c>
      <c r="O50" s="13">
        <v>14088</v>
      </c>
      <c r="P50" s="15"/>
      <c r="Q50" s="16">
        <f t="shared" ref="Q50:Q55" si="10">O50-O50*P50</f>
        <v>14088</v>
      </c>
      <c r="R50" s="16">
        <v>14088</v>
      </c>
      <c r="S50" s="16">
        <v>0</v>
      </c>
      <c r="V50" s="7">
        <f t="shared" si="2"/>
        <v>13677.6699029126</v>
      </c>
    </row>
    <row r="51" ht="18" customHeight="1" spans="1:22">
      <c r="A51" s="13" t="s">
        <v>220</v>
      </c>
      <c r="B51" s="13" t="s">
        <v>76</v>
      </c>
      <c r="C51" s="13" t="s">
        <v>77</v>
      </c>
      <c r="D51" s="13" t="s">
        <v>78</v>
      </c>
      <c r="E51" s="13" t="s">
        <v>79</v>
      </c>
      <c r="F51" s="13" t="s">
        <v>80</v>
      </c>
      <c r="G51" s="13" t="s">
        <v>221</v>
      </c>
      <c r="H51" s="13">
        <v>55.83</v>
      </c>
      <c r="I51" s="13">
        <v>55.83</v>
      </c>
      <c r="J51" s="13" t="s">
        <v>188</v>
      </c>
      <c r="K51" s="13" t="s">
        <v>185</v>
      </c>
      <c r="L51" s="17">
        <v>46023</v>
      </c>
      <c r="M51" s="18">
        <v>46387</v>
      </c>
      <c r="N51" s="14">
        <f t="shared" si="9"/>
        <v>11.9671232876712</v>
      </c>
      <c r="O51" s="13">
        <v>17862</v>
      </c>
      <c r="P51" s="15"/>
      <c r="Q51" s="16">
        <f t="shared" si="10"/>
        <v>17862</v>
      </c>
      <c r="R51" s="16">
        <v>17862</v>
      </c>
      <c r="S51" s="16">
        <v>0</v>
      </c>
      <c r="V51" s="7">
        <f t="shared" si="2"/>
        <v>17341.7475728155</v>
      </c>
    </row>
    <row r="52" ht="18" customHeight="1" spans="1:22">
      <c r="A52" s="13" t="s">
        <v>222</v>
      </c>
      <c r="B52" s="13" t="s">
        <v>97</v>
      </c>
      <c r="C52" s="13" t="s">
        <v>77</v>
      </c>
      <c r="D52" s="13" t="s">
        <v>78</v>
      </c>
      <c r="E52" s="13" t="s">
        <v>79</v>
      </c>
      <c r="F52" s="13" t="s">
        <v>80</v>
      </c>
      <c r="G52" s="13" t="s">
        <v>223</v>
      </c>
      <c r="H52" s="13">
        <v>27.57</v>
      </c>
      <c r="I52" s="13">
        <v>27.57</v>
      </c>
      <c r="J52" s="13" t="s">
        <v>224</v>
      </c>
      <c r="K52" s="13" t="s">
        <v>185</v>
      </c>
      <c r="L52" s="17">
        <v>46023</v>
      </c>
      <c r="M52" s="18">
        <v>46387</v>
      </c>
      <c r="N52" s="14">
        <f t="shared" si="9"/>
        <v>11.9671232876712</v>
      </c>
      <c r="O52" s="13">
        <v>7547</v>
      </c>
      <c r="P52" s="15"/>
      <c r="Q52" s="16">
        <f t="shared" si="10"/>
        <v>7547</v>
      </c>
      <c r="R52" s="16">
        <v>7547</v>
      </c>
      <c r="S52" s="16">
        <v>0</v>
      </c>
      <c r="V52" s="7">
        <f t="shared" si="2"/>
        <v>7327.18446601942</v>
      </c>
    </row>
    <row r="53" ht="18" customHeight="1" spans="1:22">
      <c r="A53" s="13" t="s">
        <v>225</v>
      </c>
      <c r="B53" s="13" t="s">
        <v>97</v>
      </c>
      <c r="C53" s="13" t="s">
        <v>77</v>
      </c>
      <c r="D53" s="13" t="s">
        <v>78</v>
      </c>
      <c r="E53" s="13" t="s">
        <v>79</v>
      </c>
      <c r="F53" s="13" t="s">
        <v>80</v>
      </c>
      <c r="G53" s="13" t="s">
        <v>226</v>
      </c>
      <c r="H53" s="13">
        <v>27.57</v>
      </c>
      <c r="I53" s="13">
        <v>27.57</v>
      </c>
      <c r="J53" s="13" t="s">
        <v>227</v>
      </c>
      <c r="K53" s="13" t="s">
        <v>185</v>
      </c>
      <c r="L53" s="17">
        <v>46023</v>
      </c>
      <c r="M53" s="18">
        <v>46387</v>
      </c>
      <c r="N53" s="14">
        <f t="shared" si="9"/>
        <v>11.9671232876712</v>
      </c>
      <c r="O53" s="13">
        <v>7547</v>
      </c>
      <c r="P53" s="15"/>
      <c r="Q53" s="16">
        <f t="shared" si="10"/>
        <v>7547</v>
      </c>
      <c r="R53" s="16">
        <v>7547</v>
      </c>
      <c r="S53" s="16">
        <v>0</v>
      </c>
      <c r="V53" s="7">
        <f t="shared" si="2"/>
        <v>7327.18446601942</v>
      </c>
    </row>
    <row r="54" ht="18" customHeight="1" spans="1:22">
      <c r="A54" s="13" t="s">
        <v>228</v>
      </c>
      <c r="B54" s="13" t="s">
        <v>97</v>
      </c>
      <c r="C54" s="13" t="s">
        <v>77</v>
      </c>
      <c r="D54" s="13" t="s">
        <v>78</v>
      </c>
      <c r="E54" s="13" t="s">
        <v>79</v>
      </c>
      <c r="F54" s="13" t="s">
        <v>80</v>
      </c>
      <c r="G54" s="13" t="s">
        <v>229</v>
      </c>
      <c r="H54" s="13">
        <v>125.97</v>
      </c>
      <c r="I54" s="13">
        <v>125.97</v>
      </c>
      <c r="J54" s="13" t="s">
        <v>153</v>
      </c>
      <c r="K54" s="13" t="s">
        <v>185</v>
      </c>
      <c r="L54" s="17">
        <v>46023</v>
      </c>
      <c r="M54" s="18">
        <v>46387</v>
      </c>
      <c r="N54" s="14">
        <f t="shared" si="9"/>
        <v>11.9671232876712</v>
      </c>
      <c r="O54" s="13">
        <v>31283</v>
      </c>
      <c r="P54" s="15"/>
      <c r="Q54" s="16">
        <f t="shared" si="10"/>
        <v>31283</v>
      </c>
      <c r="R54" s="16">
        <v>31283</v>
      </c>
      <c r="S54" s="16">
        <v>0</v>
      </c>
      <c r="V54" s="7">
        <f t="shared" si="2"/>
        <v>30371.8446601942</v>
      </c>
    </row>
    <row r="55" ht="18" customHeight="1" spans="1:22">
      <c r="A55" s="13" t="s">
        <v>230</v>
      </c>
      <c r="B55" s="13" t="s">
        <v>106</v>
      </c>
      <c r="C55" s="13" t="s">
        <v>77</v>
      </c>
      <c r="D55" s="13" t="s">
        <v>78</v>
      </c>
      <c r="E55" s="13" t="s">
        <v>79</v>
      </c>
      <c r="F55" s="13" t="s">
        <v>80</v>
      </c>
      <c r="G55" s="13" t="s">
        <v>231</v>
      </c>
      <c r="H55" s="13">
        <v>96.5</v>
      </c>
      <c r="I55" s="13">
        <v>96.5</v>
      </c>
      <c r="J55" s="13" t="s">
        <v>232</v>
      </c>
      <c r="K55" s="13" t="s">
        <v>121</v>
      </c>
      <c r="L55" s="17">
        <v>46023</v>
      </c>
      <c r="M55" s="18">
        <v>46387</v>
      </c>
      <c r="N55" s="14">
        <f t="shared" si="9"/>
        <v>11.9671232876712</v>
      </c>
      <c r="O55" s="13">
        <v>22895</v>
      </c>
      <c r="P55" s="15"/>
      <c r="Q55" s="16">
        <f t="shared" si="10"/>
        <v>22895</v>
      </c>
      <c r="R55" s="16">
        <v>11448</v>
      </c>
      <c r="S55" s="16">
        <v>0</v>
      </c>
      <c r="V55" s="7">
        <f t="shared" si="2"/>
        <v>11114.5631067961</v>
      </c>
    </row>
    <row r="56" ht="18" customHeight="1" spans="1:22">
      <c r="A56" s="13"/>
      <c r="B56" s="13" t="s">
        <v>97</v>
      </c>
      <c r="C56" s="13"/>
      <c r="D56" s="13"/>
      <c r="E56" s="13"/>
      <c r="F56" s="13"/>
      <c r="G56" s="13"/>
      <c r="H56" s="13"/>
      <c r="I56" s="13"/>
      <c r="J56" s="13"/>
      <c r="K56" s="13"/>
      <c r="L56" s="17"/>
      <c r="M56" s="18"/>
      <c r="N56" s="14"/>
      <c r="O56" s="13"/>
      <c r="P56" s="15"/>
      <c r="Q56" s="16"/>
      <c r="R56" s="16">
        <v>11447.3125</v>
      </c>
      <c r="S56" s="16"/>
      <c r="V56" s="7">
        <f t="shared" si="2"/>
        <v>11113.895631068</v>
      </c>
    </row>
    <row r="57" ht="18" customHeight="1" spans="1:22">
      <c r="A57" s="13" t="s">
        <v>233</v>
      </c>
      <c r="B57" s="13" t="s">
        <v>97</v>
      </c>
      <c r="C57" s="13" t="s">
        <v>77</v>
      </c>
      <c r="D57" s="13" t="s">
        <v>78</v>
      </c>
      <c r="E57" s="13" t="s">
        <v>79</v>
      </c>
      <c r="F57" s="13" t="s">
        <v>80</v>
      </c>
      <c r="G57" s="13" t="s">
        <v>234</v>
      </c>
      <c r="H57" s="13">
        <v>44.12</v>
      </c>
      <c r="I57" s="13">
        <v>44.12</v>
      </c>
      <c r="J57" s="13" t="s">
        <v>235</v>
      </c>
      <c r="K57" s="13" t="s">
        <v>236</v>
      </c>
      <c r="L57" s="17">
        <v>46023</v>
      </c>
      <c r="M57" s="18">
        <v>46387</v>
      </c>
      <c r="N57" s="14">
        <f t="shared" ref="N57:N67" si="11">(M57-L57)/365*12</f>
        <v>11.9671232876712</v>
      </c>
      <c r="O57" s="13">
        <v>12078</v>
      </c>
      <c r="P57" s="15"/>
      <c r="Q57" s="16">
        <f t="shared" ref="Q57:Q67" si="12">O57-O57*P57</f>
        <v>12078</v>
      </c>
      <c r="R57" s="16">
        <v>12078</v>
      </c>
      <c r="S57" s="16">
        <v>0</v>
      </c>
      <c r="V57" s="7">
        <f t="shared" si="2"/>
        <v>11726.213592233</v>
      </c>
    </row>
    <row r="58" ht="18" customHeight="1" spans="1:22">
      <c r="A58" s="13" t="s">
        <v>237</v>
      </c>
      <c r="B58" s="13" t="s">
        <v>97</v>
      </c>
      <c r="C58" s="13" t="s">
        <v>77</v>
      </c>
      <c r="D58" s="13" t="s">
        <v>78</v>
      </c>
      <c r="E58" s="13" t="s">
        <v>79</v>
      </c>
      <c r="F58" s="13" t="s">
        <v>80</v>
      </c>
      <c r="G58" s="13" t="s">
        <v>238</v>
      </c>
      <c r="H58" s="13">
        <v>44.12</v>
      </c>
      <c r="I58" s="13">
        <v>44.12</v>
      </c>
      <c r="J58" s="13" t="s">
        <v>239</v>
      </c>
      <c r="K58" s="13" t="s">
        <v>192</v>
      </c>
      <c r="L58" s="17">
        <v>46023</v>
      </c>
      <c r="M58" s="18">
        <v>46387</v>
      </c>
      <c r="N58" s="14">
        <f t="shared" si="11"/>
        <v>11.9671232876712</v>
      </c>
      <c r="O58" s="13">
        <v>22545</v>
      </c>
      <c r="P58" s="15">
        <v>0.5</v>
      </c>
      <c r="Q58" s="16">
        <f t="shared" si="12"/>
        <v>11272.5</v>
      </c>
      <c r="R58" s="16">
        <v>11273</v>
      </c>
      <c r="S58" s="16">
        <v>0</v>
      </c>
      <c r="T58" s="8">
        <v>46022</v>
      </c>
      <c r="V58" s="7">
        <f t="shared" si="2"/>
        <v>10944.6601941748</v>
      </c>
    </row>
    <row r="59" ht="18" customHeight="1" spans="1:22">
      <c r="A59" s="13" t="s">
        <v>240</v>
      </c>
      <c r="B59" s="13" t="s">
        <v>97</v>
      </c>
      <c r="C59" s="13" t="s">
        <v>77</v>
      </c>
      <c r="D59" s="13" t="s">
        <v>78</v>
      </c>
      <c r="E59" s="13" t="s">
        <v>79</v>
      </c>
      <c r="F59" s="13" t="s">
        <v>80</v>
      </c>
      <c r="G59" s="13" t="s">
        <v>241</v>
      </c>
      <c r="H59" s="13">
        <v>44.12</v>
      </c>
      <c r="I59" s="13">
        <v>44.12</v>
      </c>
      <c r="J59" s="13" t="s">
        <v>242</v>
      </c>
      <c r="K59" s="13" t="s">
        <v>243</v>
      </c>
      <c r="L59" s="17">
        <v>46023</v>
      </c>
      <c r="M59" s="18">
        <v>46387</v>
      </c>
      <c r="N59" s="14">
        <f t="shared" si="11"/>
        <v>11.9671232876712</v>
      </c>
      <c r="O59" s="13">
        <v>20935</v>
      </c>
      <c r="P59" s="15">
        <v>0.5</v>
      </c>
      <c r="Q59" s="16">
        <f t="shared" si="12"/>
        <v>10467.5</v>
      </c>
      <c r="R59" s="16">
        <v>10467</v>
      </c>
      <c r="S59" s="16">
        <v>0</v>
      </c>
      <c r="T59" s="8">
        <v>46022</v>
      </c>
      <c r="V59" s="7">
        <f t="shared" si="2"/>
        <v>10162.1359223301</v>
      </c>
    </row>
    <row r="60" ht="18" customHeight="1" spans="1:22">
      <c r="A60" s="13" t="s">
        <v>244</v>
      </c>
      <c r="B60" s="13" t="s">
        <v>215</v>
      </c>
      <c r="C60" s="13" t="s">
        <v>77</v>
      </c>
      <c r="D60" s="13" t="s">
        <v>78</v>
      </c>
      <c r="E60" s="13" t="s">
        <v>79</v>
      </c>
      <c r="F60" s="13" t="s">
        <v>80</v>
      </c>
      <c r="G60" s="13" t="s">
        <v>245</v>
      </c>
      <c r="H60" s="13">
        <v>45.23</v>
      </c>
      <c r="I60" s="13">
        <v>45.23</v>
      </c>
      <c r="J60" s="13" t="s">
        <v>246</v>
      </c>
      <c r="K60" s="13" t="s">
        <v>92</v>
      </c>
      <c r="L60" s="17">
        <v>46023</v>
      </c>
      <c r="M60" s="18">
        <v>46387</v>
      </c>
      <c r="N60" s="14">
        <f t="shared" si="11"/>
        <v>11.9671232876712</v>
      </c>
      <c r="O60" s="13">
        <v>21462</v>
      </c>
      <c r="P60" s="15">
        <v>0.3</v>
      </c>
      <c r="Q60" s="16">
        <f t="shared" si="12"/>
        <v>15023.4</v>
      </c>
      <c r="R60" s="16">
        <v>15023</v>
      </c>
      <c r="S60" s="16">
        <v>0</v>
      </c>
      <c r="T60" s="8">
        <v>46112</v>
      </c>
      <c r="V60" s="7">
        <f t="shared" si="2"/>
        <v>14585.4368932039</v>
      </c>
    </row>
    <row r="61" s="4" customFormat="1" ht="18" customHeight="1" spans="1:22">
      <c r="A61" s="19" t="s">
        <v>247</v>
      </c>
      <c r="B61" s="13" t="s">
        <v>143</v>
      </c>
      <c r="C61" s="19" t="s">
        <v>77</v>
      </c>
      <c r="D61" s="19" t="s">
        <v>78</v>
      </c>
      <c r="E61" s="19" t="s">
        <v>79</v>
      </c>
      <c r="F61" s="19" t="s">
        <v>80</v>
      </c>
      <c r="G61" s="19" t="s">
        <v>248</v>
      </c>
      <c r="H61" s="19">
        <v>1</v>
      </c>
      <c r="I61" s="19">
        <v>1</v>
      </c>
      <c r="J61" s="19" t="s">
        <v>249</v>
      </c>
      <c r="K61" s="19" t="s">
        <v>250</v>
      </c>
      <c r="L61" s="20">
        <v>46023</v>
      </c>
      <c r="M61" s="21">
        <v>46387</v>
      </c>
      <c r="N61" s="22">
        <f t="shared" si="11"/>
        <v>11.9671232876712</v>
      </c>
      <c r="O61" s="19">
        <v>10000</v>
      </c>
      <c r="P61" s="23"/>
      <c r="Q61" s="16">
        <f t="shared" si="12"/>
        <v>10000</v>
      </c>
      <c r="R61" s="24">
        <v>10000</v>
      </c>
      <c r="S61" s="24">
        <v>0</v>
      </c>
      <c r="T61" s="25"/>
      <c r="U61" s="26"/>
      <c r="V61" s="7">
        <f t="shared" si="2"/>
        <v>9708.73786407767</v>
      </c>
    </row>
    <row r="62" ht="18" customHeight="1" spans="1:22">
      <c r="A62" s="13" t="s">
        <v>251</v>
      </c>
      <c r="B62" s="13" t="s">
        <v>97</v>
      </c>
      <c r="C62" s="13" t="s">
        <v>77</v>
      </c>
      <c r="D62" s="13" t="s">
        <v>78</v>
      </c>
      <c r="E62" s="13" t="s">
        <v>79</v>
      </c>
      <c r="F62" s="13" t="s">
        <v>80</v>
      </c>
      <c r="G62" s="13" t="s">
        <v>252</v>
      </c>
      <c r="H62" s="13">
        <v>33.17</v>
      </c>
      <c r="I62" s="13">
        <v>33.17</v>
      </c>
      <c r="J62" s="13" t="s">
        <v>253</v>
      </c>
      <c r="K62" s="13" t="s">
        <v>254</v>
      </c>
      <c r="L62" s="17">
        <v>45920</v>
      </c>
      <c r="M62" s="18">
        <v>46284</v>
      </c>
      <c r="N62" s="14">
        <f t="shared" si="11"/>
        <v>11.9671232876712</v>
      </c>
      <c r="O62" s="13">
        <v>12500</v>
      </c>
      <c r="P62" s="15"/>
      <c r="Q62" s="16">
        <f t="shared" si="12"/>
        <v>12500</v>
      </c>
      <c r="R62" s="16">
        <v>12500</v>
      </c>
      <c r="S62" s="16">
        <v>0</v>
      </c>
      <c r="V62" s="7">
        <f t="shared" si="2"/>
        <v>12135.9223300971</v>
      </c>
    </row>
    <row r="63" ht="18" customHeight="1" spans="1:22">
      <c r="A63" s="13" t="s">
        <v>255</v>
      </c>
      <c r="B63" s="13" t="s">
        <v>97</v>
      </c>
      <c r="C63" s="13" t="s">
        <v>77</v>
      </c>
      <c r="D63" s="13" t="s">
        <v>78</v>
      </c>
      <c r="E63" s="13" t="s">
        <v>79</v>
      </c>
      <c r="F63" s="13" t="s">
        <v>80</v>
      </c>
      <c r="G63" s="13" t="s">
        <v>256</v>
      </c>
      <c r="H63" s="13">
        <v>33.17</v>
      </c>
      <c r="I63" s="13">
        <v>33.17</v>
      </c>
      <c r="J63" s="13" t="s">
        <v>257</v>
      </c>
      <c r="K63" s="13" t="s">
        <v>258</v>
      </c>
      <c r="L63" s="17">
        <v>45900</v>
      </c>
      <c r="M63" s="18">
        <v>46264</v>
      </c>
      <c r="N63" s="14">
        <f t="shared" si="11"/>
        <v>11.9671232876712</v>
      </c>
      <c r="O63" s="13">
        <v>12500</v>
      </c>
      <c r="P63" s="15"/>
      <c r="Q63" s="16">
        <f t="shared" si="12"/>
        <v>12500</v>
      </c>
      <c r="R63" s="16">
        <v>12500</v>
      </c>
      <c r="S63" s="16">
        <v>0</v>
      </c>
      <c r="V63" s="7">
        <f t="shared" si="2"/>
        <v>12135.9223300971</v>
      </c>
    </row>
    <row r="64" ht="18" customHeight="1" spans="1:22">
      <c r="A64" s="13" t="s">
        <v>259</v>
      </c>
      <c r="B64" s="13" t="s">
        <v>97</v>
      </c>
      <c r="C64" s="13" t="s">
        <v>77</v>
      </c>
      <c r="D64" s="13" t="s">
        <v>78</v>
      </c>
      <c r="E64" s="13" t="s">
        <v>79</v>
      </c>
      <c r="F64" s="13" t="s">
        <v>80</v>
      </c>
      <c r="G64" s="13" t="s">
        <v>260</v>
      </c>
      <c r="H64" s="13">
        <v>33.17</v>
      </c>
      <c r="I64" s="13">
        <v>33.17</v>
      </c>
      <c r="J64" s="13" t="s">
        <v>261</v>
      </c>
      <c r="K64" s="13" t="s">
        <v>262</v>
      </c>
      <c r="L64" s="17">
        <v>45916</v>
      </c>
      <c r="M64" s="18">
        <v>46280</v>
      </c>
      <c r="N64" s="14">
        <f t="shared" si="11"/>
        <v>11.9671232876712</v>
      </c>
      <c r="O64" s="13">
        <v>12500</v>
      </c>
      <c r="P64" s="15"/>
      <c r="Q64" s="16">
        <f t="shared" si="12"/>
        <v>12500</v>
      </c>
      <c r="R64" s="16">
        <v>12500</v>
      </c>
      <c r="S64" s="16">
        <v>0</v>
      </c>
      <c r="V64" s="7">
        <f t="shared" si="2"/>
        <v>12135.9223300971</v>
      </c>
    </row>
    <row r="65" ht="18" customHeight="1" spans="1:22">
      <c r="A65" s="13" t="s">
        <v>263</v>
      </c>
      <c r="B65" s="13" t="s">
        <v>97</v>
      </c>
      <c r="C65" s="13" t="s">
        <v>77</v>
      </c>
      <c r="D65" s="13" t="s">
        <v>78</v>
      </c>
      <c r="E65" s="13" t="s">
        <v>79</v>
      </c>
      <c r="F65" s="13" t="s">
        <v>80</v>
      </c>
      <c r="G65" s="13" t="s">
        <v>264</v>
      </c>
      <c r="H65" s="13">
        <v>54.04</v>
      </c>
      <c r="I65" s="13">
        <v>54.04</v>
      </c>
      <c r="J65" s="13" t="s">
        <v>265</v>
      </c>
      <c r="K65" s="13" t="s">
        <v>266</v>
      </c>
      <c r="L65" s="17">
        <v>46023</v>
      </c>
      <c r="M65" s="18">
        <v>46387</v>
      </c>
      <c r="N65" s="14">
        <f t="shared" si="11"/>
        <v>11.9671232876712</v>
      </c>
      <c r="O65" s="13">
        <v>22000</v>
      </c>
      <c r="P65" s="15"/>
      <c r="Q65" s="16">
        <f t="shared" si="12"/>
        <v>22000</v>
      </c>
      <c r="R65" s="16">
        <v>22000</v>
      </c>
      <c r="S65" s="16">
        <v>0</v>
      </c>
      <c r="T65" s="8">
        <v>46022</v>
      </c>
      <c r="V65" s="7">
        <f t="shared" si="2"/>
        <v>21359.2233009709</v>
      </c>
    </row>
    <row r="66" ht="18" customHeight="1" spans="1:22">
      <c r="A66" s="13" t="s">
        <v>267</v>
      </c>
      <c r="B66" s="13" t="s">
        <v>76</v>
      </c>
      <c r="C66" s="13" t="s">
        <v>77</v>
      </c>
      <c r="D66" s="13" t="s">
        <v>78</v>
      </c>
      <c r="E66" s="13" t="s">
        <v>79</v>
      </c>
      <c r="F66" s="13" t="s">
        <v>80</v>
      </c>
      <c r="G66" s="13" t="s">
        <v>268</v>
      </c>
      <c r="H66" s="13">
        <v>66.34</v>
      </c>
      <c r="I66" s="13">
        <v>66.34</v>
      </c>
      <c r="J66" s="13" t="s">
        <v>269</v>
      </c>
      <c r="K66" s="13" t="s">
        <v>270</v>
      </c>
      <c r="L66" s="17">
        <v>45931</v>
      </c>
      <c r="M66" s="18">
        <v>46295</v>
      </c>
      <c r="N66" s="14">
        <f t="shared" si="11"/>
        <v>11.9671232876712</v>
      </c>
      <c r="O66" s="13">
        <v>20000</v>
      </c>
      <c r="P66" s="15"/>
      <c r="Q66" s="16">
        <f t="shared" si="12"/>
        <v>20000</v>
      </c>
      <c r="R66" s="16">
        <v>20000</v>
      </c>
      <c r="S66" s="16">
        <v>0</v>
      </c>
      <c r="V66" s="7">
        <f t="shared" si="2"/>
        <v>19417.4757281553</v>
      </c>
    </row>
    <row r="67" ht="18" customHeight="1" spans="1:22">
      <c r="A67" s="13" t="s">
        <v>271</v>
      </c>
      <c r="B67" s="13" t="s">
        <v>76</v>
      </c>
      <c r="C67" s="13" t="s">
        <v>77</v>
      </c>
      <c r="D67" s="13" t="s">
        <v>78</v>
      </c>
      <c r="E67" s="13" t="s">
        <v>79</v>
      </c>
      <c r="F67" s="13" t="s">
        <v>80</v>
      </c>
      <c r="G67" s="13" t="s">
        <v>272</v>
      </c>
      <c r="H67" s="13">
        <v>66.34</v>
      </c>
      <c r="I67" s="13">
        <v>66.34</v>
      </c>
      <c r="J67" s="13" t="s">
        <v>273</v>
      </c>
      <c r="K67" s="13" t="s">
        <v>274</v>
      </c>
      <c r="L67" s="17">
        <v>45931</v>
      </c>
      <c r="M67" s="18">
        <v>46295</v>
      </c>
      <c r="N67" s="14">
        <f t="shared" si="11"/>
        <v>11.9671232876712</v>
      </c>
      <c r="O67" s="13">
        <v>15000</v>
      </c>
      <c r="P67" s="15"/>
      <c r="Q67" s="16">
        <f t="shared" si="12"/>
        <v>15000</v>
      </c>
      <c r="R67" s="16">
        <v>7500</v>
      </c>
      <c r="S67" s="16">
        <v>15000</v>
      </c>
      <c r="T67" s="8">
        <v>46112</v>
      </c>
      <c r="V67" s="7">
        <f t="shared" si="2"/>
        <v>7281.55339805825</v>
      </c>
    </row>
    <row r="68" ht="18" customHeight="1" spans="1:22">
      <c r="A68" s="13"/>
      <c r="B68" s="13" t="s">
        <v>97</v>
      </c>
      <c r="C68" s="13"/>
      <c r="D68" s="13"/>
      <c r="E68" s="13"/>
      <c r="F68" s="13"/>
      <c r="G68" s="13"/>
      <c r="H68" s="13"/>
      <c r="I68" s="13"/>
      <c r="J68" s="13"/>
      <c r="K68" s="13"/>
      <c r="L68" s="17"/>
      <c r="M68" s="18"/>
      <c r="N68" s="14"/>
      <c r="O68" s="13"/>
      <c r="P68" s="15"/>
      <c r="Q68" s="16"/>
      <c r="R68" s="16">
        <v>7500</v>
      </c>
      <c r="S68" s="16"/>
      <c r="V68" s="7">
        <f t="shared" ref="V68:V131" si="13">R68/1.03</f>
        <v>7281.55339805825</v>
      </c>
    </row>
    <row r="69" ht="18" customHeight="1" spans="1:22">
      <c r="A69" s="13" t="s">
        <v>275</v>
      </c>
      <c r="B69" s="13" t="s">
        <v>276</v>
      </c>
      <c r="C69" s="13" t="s">
        <v>77</v>
      </c>
      <c r="D69" s="13" t="s">
        <v>78</v>
      </c>
      <c r="E69" s="13" t="s">
        <v>79</v>
      </c>
      <c r="F69" s="13" t="s">
        <v>80</v>
      </c>
      <c r="G69" s="13" t="s">
        <v>277</v>
      </c>
      <c r="H69" s="13">
        <v>51.42</v>
      </c>
      <c r="I69" s="13">
        <v>51.42</v>
      </c>
      <c r="J69" s="13" t="s">
        <v>278</v>
      </c>
      <c r="K69" s="13" t="s">
        <v>279</v>
      </c>
      <c r="L69" s="17">
        <v>46023</v>
      </c>
      <c r="M69" s="18">
        <v>46387</v>
      </c>
      <c r="N69" s="14">
        <f t="shared" ref="N69:N71" si="14">(M69-L69)/365*12</f>
        <v>11.9671232876712</v>
      </c>
      <c r="O69" s="13">
        <v>11261</v>
      </c>
      <c r="P69" s="15"/>
      <c r="Q69" s="16">
        <f t="shared" ref="Q69:Q71" si="15">O69-O69*P69</f>
        <v>11261</v>
      </c>
      <c r="R69" s="16">
        <v>11261</v>
      </c>
      <c r="S69" s="16">
        <v>0</v>
      </c>
      <c r="V69" s="7">
        <f t="shared" si="13"/>
        <v>10933.0097087379</v>
      </c>
    </row>
    <row r="70" ht="18" customHeight="1" spans="1:22">
      <c r="A70" s="13" t="s">
        <v>280</v>
      </c>
      <c r="B70" s="13" t="s">
        <v>276</v>
      </c>
      <c r="C70" s="13" t="s">
        <v>77</v>
      </c>
      <c r="D70" s="13" t="s">
        <v>78</v>
      </c>
      <c r="E70" s="13" t="s">
        <v>79</v>
      </c>
      <c r="F70" s="13" t="s">
        <v>80</v>
      </c>
      <c r="G70" s="13" t="s">
        <v>281</v>
      </c>
      <c r="H70" s="13">
        <v>51.92</v>
      </c>
      <c r="I70" s="13">
        <v>51.92</v>
      </c>
      <c r="J70" s="13" t="s">
        <v>282</v>
      </c>
      <c r="K70" s="13" t="s">
        <v>279</v>
      </c>
      <c r="L70" s="17">
        <v>46023</v>
      </c>
      <c r="M70" s="18">
        <v>46387</v>
      </c>
      <c r="N70" s="14">
        <f t="shared" si="14"/>
        <v>11.9671232876712</v>
      </c>
      <c r="O70" s="13">
        <v>10423</v>
      </c>
      <c r="P70" s="15"/>
      <c r="Q70" s="16">
        <f t="shared" si="15"/>
        <v>10423</v>
      </c>
      <c r="R70" s="16">
        <v>10423</v>
      </c>
      <c r="S70" s="16">
        <v>0</v>
      </c>
      <c r="V70" s="7">
        <f t="shared" si="13"/>
        <v>10119.4174757282</v>
      </c>
    </row>
    <row r="71" ht="18" customHeight="1" spans="1:22">
      <c r="A71" s="13" t="s">
        <v>283</v>
      </c>
      <c r="B71" s="13" t="s">
        <v>276</v>
      </c>
      <c r="C71" s="13" t="s">
        <v>77</v>
      </c>
      <c r="D71" s="13" t="s">
        <v>78</v>
      </c>
      <c r="E71" s="13" t="s">
        <v>79</v>
      </c>
      <c r="F71" s="13" t="s">
        <v>80</v>
      </c>
      <c r="G71" s="13" t="s">
        <v>284</v>
      </c>
      <c r="H71" s="13">
        <v>107.5</v>
      </c>
      <c r="I71" s="13">
        <v>107.5</v>
      </c>
      <c r="J71" s="13" t="s">
        <v>285</v>
      </c>
      <c r="K71" s="13" t="s">
        <v>162</v>
      </c>
      <c r="L71" s="17">
        <v>46023</v>
      </c>
      <c r="M71" s="18">
        <v>46387</v>
      </c>
      <c r="N71" s="14">
        <f t="shared" si="14"/>
        <v>11.9671232876712</v>
      </c>
      <c r="O71" s="13">
        <v>35314</v>
      </c>
      <c r="P71" s="15">
        <v>0.5</v>
      </c>
      <c r="Q71" s="16">
        <f t="shared" si="15"/>
        <v>17657</v>
      </c>
      <c r="R71" s="16">
        <v>11786.705</v>
      </c>
      <c r="S71" s="16">
        <v>0</v>
      </c>
      <c r="T71" s="8">
        <v>46022</v>
      </c>
      <c r="V71" s="7">
        <f t="shared" si="13"/>
        <v>11443.4029126214</v>
      </c>
    </row>
    <row r="72" ht="18" customHeight="1" spans="1:22">
      <c r="A72" s="13"/>
      <c r="B72" s="13" t="s">
        <v>110</v>
      </c>
      <c r="C72" s="13"/>
      <c r="D72" s="13"/>
      <c r="E72" s="13"/>
      <c r="F72" s="13"/>
      <c r="G72" s="13"/>
      <c r="H72" s="13"/>
      <c r="I72" s="13"/>
      <c r="J72" s="13"/>
      <c r="K72" s="13"/>
      <c r="L72" s="17"/>
      <c r="M72" s="18"/>
      <c r="N72" s="14"/>
      <c r="O72" s="13"/>
      <c r="P72" s="15"/>
      <c r="Q72" s="16"/>
      <c r="R72" s="16">
        <v>5870.295</v>
      </c>
      <c r="S72" s="16"/>
      <c r="V72" s="7">
        <f t="shared" si="13"/>
        <v>5699.31553398058</v>
      </c>
    </row>
    <row r="73" ht="18" customHeight="1" spans="1:22">
      <c r="A73" s="13" t="s">
        <v>286</v>
      </c>
      <c r="B73" s="13" t="s">
        <v>276</v>
      </c>
      <c r="C73" s="13" t="s">
        <v>77</v>
      </c>
      <c r="D73" s="13" t="s">
        <v>78</v>
      </c>
      <c r="E73" s="13" t="s">
        <v>79</v>
      </c>
      <c r="F73" s="13" t="s">
        <v>80</v>
      </c>
      <c r="G73" s="13" t="s">
        <v>287</v>
      </c>
      <c r="H73" s="13">
        <v>56.85</v>
      </c>
      <c r="I73" s="13">
        <v>56.85</v>
      </c>
      <c r="J73" s="13" t="s">
        <v>288</v>
      </c>
      <c r="K73" s="13" t="s">
        <v>289</v>
      </c>
      <c r="L73" s="17">
        <v>46023</v>
      </c>
      <c r="M73" s="18">
        <v>46387</v>
      </c>
      <c r="N73" s="14">
        <f t="shared" ref="N73:N136" si="16">(M73-L73)/365*12</f>
        <v>11.9671232876712</v>
      </c>
      <c r="O73" s="13">
        <v>9338</v>
      </c>
      <c r="P73" s="15"/>
      <c r="Q73" s="16">
        <f t="shared" ref="Q73:Q136" si="17">O73-O73*P73</f>
        <v>9338</v>
      </c>
      <c r="R73" s="16">
        <v>9338</v>
      </c>
      <c r="S73" s="16">
        <v>0</v>
      </c>
      <c r="V73" s="7">
        <f t="shared" si="13"/>
        <v>9066.01941747573</v>
      </c>
    </row>
    <row r="74" ht="18" customHeight="1" spans="1:22">
      <c r="A74" s="13" t="s">
        <v>290</v>
      </c>
      <c r="B74" s="13" t="s">
        <v>276</v>
      </c>
      <c r="C74" s="13" t="s">
        <v>77</v>
      </c>
      <c r="D74" s="13" t="s">
        <v>78</v>
      </c>
      <c r="E74" s="13" t="s">
        <v>79</v>
      </c>
      <c r="F74" s="13" t="s">
        <v>80</v>
      </c>
      <c r="G74" s="13" t="s">
        <v>291</v>
      </c>
      <c r="H74" s="13">
        <v>66.99</v>
      </c>
      <c r="I74" s="13">
        <v>66.99</v>
      </c>
      <c r="J74" s="13" t="s">
        <v>292</v>
      </c>
      <c r="K74" s="13" t="s">
        <v>293</v>
      </c>
      <c r="L74" s="17">
        <v>46023</v>
      </c>
      <c r="M74" s="18">
        <v>46387</v>
      </c>
      <c r="N74" s="14">
        <f t="shared" si="16"/>
        <v>11.9671232876712</v>
      </c>
      <c r="O74" s="13">
        <v>11003</v>
      </c>
      <c r="P74" s="15"/>
      <c r="Q74" s="16">
        <f t="shared" si="17"/>
        <v>11003</v>
      </c>
      <c r="R74" s="16">
        <v>11003</v>
      </c>
      <c r="S74" s="16">
        <v>0</v>
      </c>
      <c r="V74" s="7">
        <f t="shared" si="13"/>
        <v>10682.5242718447</v>
      </c>
    </row>
    <row r="75" ht="18" customHeight="1" spans="1:22">
      <c r="A75" s="13" t="s">
        <v>294</v>
      </c>
      <c r="B75" s="13" t="s">
        <v>276</v>
      </c>
      <c r="C75" s="13" t="s">
        <v>77</v>
      </c>
      <c r="D75" s="13" t="s">
        <v>78</v>
      </c>
      <c r="E75" s="13" t="s">
        <v>79</v>
      </c>
      <c r="F75" s="13" t="s">
        <v>80</v>
      </c>
      <c r="G75" s="13" t="s">
        <v>295</v>
      </c>
      <c r="H75" s="13">
        <v>26.66</v>
      </c>
      <c r="I75" s="13">
        <v>26.66</v>
      </c>
      <c r="J75" s="13" t="s">
        <v>296</v>
      </c>
      <c r="K75" s="13" t="s">
        <v>297</v>
      </c>
      <c r="L75" s="17">
        <v>46023</v>
      </c>
      <c r="M75" s="18">
        <v>46387</v>
      </c>
      <c r="N75" s="14">
        <f t="shared" si="16"/>
        <v>11.9671232876712</v>
      </c>
      <c r="O75" s="13">
        <v>4379</v>
      </c>
      <c r="P75" s="15"/>
      <c r="Q75" s="16">
        <f t="shared" si="17"/>
        <v>4379</v>
      </c>
      <c r="R75" s="16">
        <v>4379</v>
      </c>
      <c r="S75" s="16">
        <v>0</v>
      </c>
      <c r="V75" s="7">
        <f t="shared" si="13"/>
        <v>4251.45631067961</v>
      </c>
    </row>
    <row r="76" ht="18" customHeight="1" spans="1:22">
      <c r="A76" s="13" t="s">
        <v>298</v>
      </c>
      <c r="B76" s="13" t="s">
        <v>276</v>
      </c>
      <c r="C76" s="13" t="s">
        <v>77</v>
      </c>
      <c r="D76" s="13" t="s">
        <v>78</v>
      </c>
      <c r="E76" s="13" t="s">
        <v>79</v>
      </c>
      <c r="F76" s="13" t="s">
        <v>80</v>
      </c>
      <c r="G76" s="13" t="s">
        <v>299</v>
      </c>
      <c r="H76" s="13">
        <v>61.73</v>
      </c>
      <c r="I76" s="13">
        <v>61.73</v>
      </c>
      <c r="J76" s="13" t="s">
        <v>300</v>
      </c>
      <c r="K76" s="13" t="s">
        <v>158</v>
      </c>
      <c r="L76" s="17">
        <v>46023</v>
      </c>
      <c r="M76" s="18">
        <v>46387</v>
      </c>
      <c r="N76" s="14">
        <f t="shared" si="16"/>
        <v>11.9671232876712</v>
      </c>
      <c r="O76" s="13">
        <v>10139</v>
      </c>
      <c r="P76" s="15"/>
      <c r="Q76" s="16">
        <f t="shared" si="17"/>
        <v>10139</v>
      </c>
      <c r="R76" s="16">
        <v>10139</v>
      </c>
      <c r="S76" s="16">
        <v>0</v>
      </c>
      <c r="V76" s="7">
        <f t="shared" si="13"/>
        <v>9843.68932038835</v>
      </c>
    </row>
    <row r="77" ht="18" customHeight="1" spans="1:22">
      <c r="A77" s="13" t="s">
        <v>301</v>
      </c>
      <c r="B77" s="13" t="s">
        <v>276</v>
      </c>
      <c r="C77" s="13" t="s">
        <v>77</v>
      </c>
      <c r="D77" s="13" t="s">
        <v>78</v>
      </c>
      <c r="E77" s="13" t="s">
        <v>79</v>
      </c>
      <c r="F77" s="13" t="s">
        <v>80</v>
      </c>
      <c r="G77" s="13" t="s">
        <v>302</v>
      </c>
      <c r="H77" s="13">
        <v>66.59</v>
      </c>
      <c r="I77" s="13">
        <v>66.59</v>
      </c>
      <c r="J77" s="13" t="s">
        <v>303</v>
      </c>
      <c r="K77" s="13" t="s">
        <v>293</v>
      </c>
      <c r="L77" s="17">
        <v>46023</v>
      </c>
      <c r="M77" s="18">
        <v>46387</v>
      </c>
      <c r="N77" s="14">
        <f t="shared" si="16"/>
        <v>11.9671232876712</v>
      </c>
      <c r="O77" s="13">
        <v>10937</v>
      </c>
      <c r="P77" s="15"/>
      <c r="Q77" s="16">
        <f t="shared" si="17"/>
        <v>10937</v>
      </c>
      <c r="R77" s="16">
        <v>10937</v>
      </c>
      <c r="S77" s="16">
        <v>0</v>
      </c>
      <c r="V77" s="7">
        <f t="shared" si="13"/>
        <v>10618.4466019417</v>
      </c>
    </row>
    <row r="78" ht="18" customHeight="1" spans="1:22">
      <c r="A78" s="13" t="s">
        <v>304</v>
      </c>
      <c r="B78" s="13" t="s">
        <v>276</v>
      </c>
      <c r="C78" s="13" t="s">
        <v>77</v>
      </c>
      <c r="D78" s="13" t="s">
        <v>78</v>
      </c>
      <c r="E78" s="13" t="s">
        <v>79</v>
      </c>
      <c r="F78" s="13" t="s">
        <v>80</v>
      </c>
      <c r="G78" s="13" t="s">
        <v>305</v>
      </c>
      <c r="H78" s="13">
        <v>30.76</v>
      </c>
      <c r="I78" s="13">
        <v>30.76</v>
      </c>
      <c r="J78" s="13" t="s">
        <v>306</v>
      </c>
      <c r="K78" s="13" t="s">
        <v>158</v>
      </c>
      <c r="L78" s="17">
        <v>46023</v>
      </c>
      <c r="M78" s="18">
        <v>46387</v>
      </c>
      <c r="N78" s="14">
        <f t="shared" si="16"/>
        <v>11.9671232876712</v>
      </c>
      <c r="O78" s="13">
        <v>5052</v>
      </c>
      <c r="P78" s="15"/>
      <c r="Q78" s="16">
        <f t="shared" si="17"/>
        <v>5052</v>
      </c>
      <c r="R78" s="16">
        <v>5052</v>
      </c>
      <c r="S78" s="16">
        <v>0</v>
      </c>
      <c r="V78" s="7">
        <f t="shared" si="13"/>
        <v>4904.85436893204</v>
      </c>
    </row>
    <row r="79" ht="18" customHeight="1" spans="1:22">
      <c r="A79" s="13" t="s">
        <v>307</v>
      </c>
      <c r="B79" s="13" t="s">
        <v>276</v>
      </c>
      <c r="C79" s="13" t="s">
        <v>77</v>
      </c>
      <c r="D79" s="13" t="s">
        <v>78</v>
      </c>
      <c r="E79" s="13" t="s">
        <v>79</v>
      </c>
      <c r="F79" s="13" t="s">
        <v>80</v>
      </c>
      <c r="G79" s="13" t="s">
        <v>308</v>
      </c>
      <c r="H79" s="13">
        <v>38.59</v>
      </c>
      <c r="I79" s="13">
        <v>38.59</v>
      </c>
      <c r="J79" s="13" t="s">
        <v>309</v>
      </c>
      <c r="K79" s="13" t="s">
        <v>147</v>
      </c>
      <c r="L79" s="17">
        <v>46023</v>
      </c>
      <c r="M79" s="18">
        <v>46387</v>
      </c>
      <c r="N79" s="14">
        <f t="shared" si="16"/>
        <v>11.9671232876712</v>
      </c>
      <c r="O79" s="13">
        <v>6338</v>
      </c>
      <c r="P79" s="15"/>
      <c r="Q79" s="16">
        <f t="shared" si="17"/>
        <v>6338</v>
      </c>
      <c r="R79" s="16">
        <v>6338</v>
      </c>
      <c r="S79" s="16">
        <v>0</v>
      </c>
      <c r="V79" s="7">
        <f t="shared" si="13"/>
        <v>6153.39805825243</v>
      </c>
    </row>
    <row r="80" ht="18" customHeight="1" spans="1:22">
      <c r="A80" s="13" t="s">
        <v>310</v>
      </c>
      <c r="B80" s="13" t="s">
        <v>276</v>
      </c>
      <c r="C80" s="13" t="s">
        <v>77</v>
      </c>
      <c r="D80" s="13" t="s">
        <v>78</v>
      </c>
      <c r="E80" s="13" t="s">
        <v>79</v>
      </c>
      <c r="F80" s="13" t="s">
        <v>80</v>
      </c>
      <c r="G80" s="13" t="s">
        <v>311</v>
      </c>
      <c r="H80" s="13">
        <v>40.12</v>
      </c>
      <c r="I80" s="13">
        <v>40.12</v>
      </c>
      <c r="J80" s="13" t="s">
        <v>312</v>
      </c>
      <c r="K80" s="13" t="s">
        <v>293</v>
      </c>
      <c r="L80" s="17">
        <v>46023</v>
      </c>
      <c r="M80" s="18">
        <v>46387</v>
      </c>
      <c r="N80" s="14">
        <f t="shared" si="16"/>
        <v>11.9671232876712</v>
      </c>
      <c r="O80" s="13">
        <v>8786</v>
      </c>
      <c r="P80" s="15"/>
      <c r="Q80" s="16">
        <f t="shared" si="17"/>
        <v>8786</v>
      </c>
      <c r="R80" s="16">
        <v>8786</v>
      </c>
      <c r="S80" s="16">
        <v>0</v>
      </c>
      <c r="V80" s="7">
        <f t="shared" si="13"/>
        <v>8530.09708737864</v>
      </c>
    </row>
    <row r="81" ht="18" customHeight="1" spans="1:22">
      <c r="A81" s="13" t="s">
        <v>313</v>
      </c>
      <c r="B81" s="13" t="s">
        <v>276</v>
      </c>
      <c r="C81" s="13" t="s">
        <v>77</v>
      </c>
      <c r="D81" s="13" t="s">
        <v>78</v>
      </c>
      <c r="E81" s="13" t="s">
        <v>79</v>
      </c>
      <c r="F81" s="13" t="s">
        <v>80</v>
      </c>
      <c r="G81" s="13" t="s">
        <v>314</v>
      </c>
      <c r="H81" s="13">
        <v>55.28</v>
      </c>
      <c r="I81" s="13">
        <v>55.28</v>
      </c>
      <c r="J81" s="13" t="s">
        <v>315</v>
      </c>
      <c r="K81" s="13" t="s">
        <v>316</v>
      </c>
      <c r="L81" s="17">
        <v>46023</v>
      </c>
      <c r="M81" s="18">
        <v>46387</v>
      </c>
      <c r="N81" s="14">
        <f t="shared" si="16"/>
        <v>11.9671232876712</v>
      </c>
      <c r="O81" s="13">
        <v>12106</v>
      </c>
      <c r="P81" s="15"/>
      <c r="Q81" s="16">
        <f t="shared" si="17"/>
        <v>12106</v>
      </c>
      <c r="R81" s="16">
        <v>12106</v>
      </c>
      <c r="S81" s="16">
        <v>0</v>
      </c>
      <c r="V81" s="7">
        <f t="shared" si="13"/>
        <v>11753.3980582524</v>
      </c>
    </row>
    <row r="82" ht="18" customHeight="1" spans="1:22">
      <c r="A82" s="13" t="s">
        <v>317</v>
      </c>
      <c r="B82" s="13" t="s">
        <v>276</v>
      </c>
      <c r="C82" s="13" t="s">
        <v>77</v>
      </c>
      <c r="D82" s="13" t="s">
        <v>78</v>
      </c>
      <c r="E82" s="13" t="s">
        <v>79</v>
      </c>
      <c r="F82" s="13" t="s">
        <v>80</v>
      </c>
      <c r="G82" s="13" t="s">
        <v>318</v>
      </c>
      <c r="H82" s="13">
        <v>55.28</v>
      </c>
      <c r="I82" s="13">
        <v>55.28</v>
      </c>
      <c r="J82" s="13" t="s">
        <v>319</v>
      </c>
      <c r="K82" s="13" t="s">
        <v>158</v>
      </c>
      <c r="L82" s="17">
        <v>46023</v>
      </c>
      <c r="M82" s="18">
        <v>46387</v>
      </c>
      <c r="N82" s="14">
        <f t="shared" si="16"/>
        <v>11.9671232876712</v>
      </c>
      <c r="O82" s="13">
        <v>12106</v>
      </c>
      <c r="P82" s="15"/>
      <c r="Q82" s="16">
        <f t="shared" si="17"/>
        <v>12106</v>
      </c>
      <c r="R82" s="16">
        <v>12106</v>
      </c>
      <c r="S82" s="16">
        <v>0</v>
      </c>
      <c r="V82" s="7">
        <f t="shared" si="13"/>
        <v>11753.3980582524</v>
      </c>
    </row>
    <row r="83" ht="18" customHeight="1" spans="1:22">
      <c r="A83" s="13" t="s">
        <v>320</v>
      </c>
      <c r="B83" s="13" t="s">
        <v>276</v>
      </c>
      <c r="C83" s="13" t="s">
        <v>77</v>
      </c>
      <c r="D83" s="13" t="s">
        <v>78</v>
      </c>
      <c r="E83" s="13" t="s">
        <v>79</v>
      </c>
      <c r="F83" s="13" t="s">
        <v>80</v>
      </c>
      <c r="G83" s="13" t="s">
        <v>321</v>
      </c>
      <c r="H83" s="13">
        <v>35.17</v>
      </c>
      <c r="I83" s="13">
        <v>35.17</v>
      </c>
      <c r="J83" s="13" t="s">
        <v>322</v>
      </c>
      <c r="K83" s="13" t="s">
        <v>250</v>
      </c>
      <c r="L83" s="17">
        <v>46023</v>
      </c>
      <c r="M83" s="18">
        <v>46387</v>
      </c>
      <c r="N83" s="14">
        <f t="shared" si="16"/>
        <v>11.9671232876712</v>
      </c>
      <c r="O83" s="13">
        <v>16688</v>
      </c>
      <c r="P83" s="15">
        <v>0.5</v>
      </c>
      <c r="Q83" s="16">
        <f t="shared" si="17"/>
        <v>8344</v>
      </c>
      <c r="R83" s="16">
        <v>8344</v>
      </c>
      <c r="S83" s="16">
        <v>0</v>
      </c>
      <c r="T83" s="8">
        <v>46022</v>
      </c>
      <c r="V83" s="7">
        <f t="shared" si="13"/>
        <v>8100.97087378641</v>
      </c>
    </row>
    <row r="84" ht="18" customHeight="1" spans="1:22">
      <c r="A84" s="13" t="s">
        <v>323</v>
      </c>
      <c r="B84" s="13" t="s">
        <v>276</v>
      </c>
      <c r="C84" s="13" t="s">
        <v>77</v>
      </c>
      <c r="D84" s="13" t="s">
        <v>78</v>
      </c>
      <c r="E84" s="13" t="s">
        <v>79</v>
      </c>
      <c r="F84" s="13" t="s">
        <v>80</v>
      </c>
      <c r="G84" s="13" t="s">
        <v>324</v>
      </c>
      <c r="H84" s="13">
        <v>37.91</v>
      </c>
      <c r="I84" s="13">
        <v>37.91</v>
      </c>
      <c r="J84" s="13" t="s">
        <v>325</v>
      </c>
      <c r="K84" s="13" t="s">
        <v>243</v>
      </c>
      <c r="L84" s="17">
        <v>46023</v>
      </c>
      <c r="M84" s="18">
        <v>46387</v>
      </c>
      <c r="N84" s="14">
        <f t="shared" si="16"/>
        <v>11.9671232876712</v>
      </c>
      <c r="O84" s="13">
        <v>8994</v>
      </c>
      <c r="P84" s="15"/>
      <c r="Q84" s="16">
        <f t="shared" si="17"/>
        <v>8994</v>
      </c>
      <c r="R84" s="16">
        <v>8994</v>
      </c>
      <c r="S84" s="16">
        <v>0</v>
      </c>
      <c r="V84" s="7">
        <f t="shared" si="13"/>
        <v>8732.03883495146</v>
      </c>
    </row>
    <row r="85" ht="18" customHeight="1" spans="1:22">
      <c r="A85" s="13" t="s">
        <v>326</v>
      </c>
      <c r="B85" s="13" t="s">
        <v>276</v>
      </c>
      <c r="C85" s="13" t="s">
        <v>77</v>
      </c>
      <c r="D85" s="13" t="s">
        <v>78</v>
      </c>
      <c r="E85" s="13" t="s">
        <v>79</v>
      </c>
      <c r="F85" s="13" t="s">
        <v>80</v>
      </c>
      <c r="G85" s="13" t="s">
        <v>327</v>
      </c>
      <c r="H85" s="13">
        <v>60.52</v>
      </c>
      <c r="I85" s="13">
        <v>60.52</v>
      </c>
      <c r="J85" s="13" t="s">
        <v>328</v>
      </c>
      <c r="K85" s="13" t="s">
        <v>192</v>
      </c>
      <c r="L85" s="17">
        <v>46023</v>
      </c>
      <c r="M85" s="18">
        <v>46387</v>
      </c>
      <c r="N85" s="14">
        <f t="shared" si="16"/>
        <v>11.9671232876712</v>
      </c>
      <c r="O85" s="13">
        <v>28717</v>
      </c>
      <c r="P85" s="15">
        <v>0.5</v>
      </c>
      <c r="Q85" s="16">
        <f t="shared" si="17"/>
        <v>14358.5</v>
      </c>
      <c r="R85" s="16">
        <v>14358</v>
      </c>
      <c r="S85" s="16">
        <v>0</v>
      </c>
      <c r="T85" s="8">
        <v>46022</v>
      </c>
      <c r="V85" s="7">
        <f t="shared" si="13"/>
        <v>13939.8058252427</v>
      </c>
    </row>
    <row r="86" ht="18" customHeight="1" spans="1:22">
      <c r="A86" s="13" t="s">
        <v>329</v>
      </c>
      <c r="B86" s="13" t="s">
        <v>276</v>
      </c>
      <c r="C86" s="13" t="s">
        <v>77</v>
      </c>
      <c r="D86" s="13" t="s">
        <v>78</v>
      </c>
      <c r="E86" s="13" t="s">
        <v>79</v>
      </c>
      <c r="F86" s="13" t="s">
        <v>80</v>
      </c>
      <c r="G86" s="13" t="s">
        <v>330</v>
      </c>
      <c r="H86" s="13">
        <v>60.52</v>
      </c>
      <c r="I86" s="13">
        <v>60.52</v>
      </c>
      <c r="J86" s="13" t="s">
        <v>322</v>
      </c>
      <c r="K86" s="13" t="s">
        <v>250</v>
      </c>
      <c r="L86" s="17">
        <v>46023</v>
      </c>
      <c r="M86" s="18">
        <v>46387</v>
      </c>
      <c r="N86" s="14">
        <f t="shared" si="16"/>
        <v>11.9671232876712</v>
      </c>
      <c r="O86" s="13">
        <v>28717</v>
      </c>
      <c r="P86" s="15">
        <v>0.5</v>
      </c>
      <c r="Q86" s="16">
        <f t="shared" si="17"/>
        <v>14358.5</v>
      </c>
      <c r="R86" s="16">
        <v>14358</v>
      </c>
      <c r="S86" s="16">
        <v>0</v>
      </c>
      <c r="T86" s="8">
        <v>46022</v>
      </c>
      <c r="V86" s="7">
        <f t="shared" si="13"/>
        <v>13939.8058252427</v>
      </c>
    </row>
    <row r="87" ht="18" customHeight="1" spans="1:22">
      <c r="A87" s="13" t="s">
        <v>331</v>
      </c>
      <c r="B87" s="13" t="s">
        <v>276</v>
      </c>
      <c r="C87" s="13" t="s">
        <v>77</v>
      </c>
      <c r="D87" s="13" t="s">
        <v>78</v>
      </c>
      <c r="E87" s="13" t="s">
        <v>79</v>
      </c>
      <c r="F87" s="13" t="s">
        <v>80</v>
      </c>
      <c r="G87" s="13" t="s">
        <v>332</v>
      </c>
      <c r="H87" s="13">
        <v>60.52</v>
      </c>
      <c r="I87" s="13">
        <v>60.52</v>
      </c>
      <c r="J87" s="13" t="s">
        <v>333</v>
      </c>
      <c r="K87" s="13" t="s">
        <v>334</v>
      </c>
      <c r="L87" s="17">
        <v>46023</v>
      </c>
      <c r="M87" s="18">
        <v>46387</v>
      </c>
      <c r="N87" s="14">
        <f t="shared" si="16"/>
        <v>11.9671232876712</v>
      </c>
      <c r="O87" s="13">
        <v>28717</v>
      </c>
      <c r="P87" s="15">
        <v>0.5</v>
      </c>
      <c r="Q87" s="16">
        <f t="shared" si="17"/>
        <v>14358.5</v>
      </c>
      <c r="R87" s="16">
        <v>14358</v>
      </c>
      <c r="S87" s="16">
        <v>0</v>
      </c>
      <c r="T87" s="8">
        <v>46022</v>
      </c>
      <c r="V87" s="7">
        <f t="shared" si="13"/>
        <v>13939.8058252427</v>
      </c>
    </row>
    <row r="88" ht="18" customHeight="1" spans="1:22">
      <c r="A88" s="13" t="s">
        <v>335</v>
      </c>
      <c r="B88" s="13" t="s">
        <v>276</v>
      </c>
      <c r="C88" s="13" t="s">
        <v>77</v>
      </c>
      <c r="D88" s="13" t="s">
        <v>78</v>
      </c>
      <c r="E88" s="13" t="s">
        <v>79</v>
      </c>
      <c r="F88" s="13" t="s">
        <v>80</v>
      </c>
      <c r="G88" s="13" t="s">
        <v>336</v>
      </c>
      <c r="H88" s="13">
        <v>60.52</v>
      </c>
      <c r="I88" s="13">
        <v>60.52</v>
      </c>
      <c r="J88" s="13" t="s">
        <v>337</v>
      </c>
      <c r="K88" s="13" t="s">
        <v>154</v>
      </c>
      <c r="L88" s="17">
        <v>46023</v>
      </c>
      <c r="M88" s="18">
        <v>46387</v>
      </c>
      <c r="N88" s="14">
        <f t="shared" si="16"/>
        <v>11.9671232876712</v>
      </c>
      <c r="O88" s="13">
        <v>14358</v>
      </c>
      <c r="P88" s="15"/>
      <c r="Q88" s="16">
        <f t="shared" si="17"/>
        <v>14358</v>
      </c>
      <c r="R88" s="16">
        <v>14358</v>
      </c>
      <c r="S88" s="16">
        <v>0</v>
      </c>
      <c r="V88" s="7">
        <f t="shared" si="13"/>
        <v>13939.8058252427</v>
      </c>
    </row>
    <row r="89" ht="18" customHeight="1" spans="1:22">
      <c r="A89" s="13" t="s">
        <v>338</v>
      </c>
      <c r="B89" s="13" t="s">
        <v>276</v>
      </c>
      <c r="C89" s="13" t="s">
        <v>77</v>
      </c>
      <c r="D89" s="13" t="s">
        <v>78</v>
      </c>
      <c r="E89" s="13" t="s">
        <v>79</v>
      </c>
      <c r="F89" s="13" t="s">
        <v>80</v>
      </c>
      <c r="G89" s="13" t="s">
        <v>339</v>
      </c>
      <c r="H89" s="13">
        <v>59.65</v>
      </c>
      <c r="I89" s="13">
        <v>59.65</v>
      </c>
      <c r="J89" s="13" t="s">
        <v>340</v>
      </c>
      <c r="K89" s="13" t="s">
        <v>341</v>
      </c>
      <c r="L89" s="17">
        <v>46023</v>
      </c>
      <c r="M89" s="18">
        <v>46387</v>
      </c>
      <c r="N89" s="14">
        <f t="shared" si="16"/>
        <v>11.9671232876712</v>
      </c>
      <c r="O89" s="13">
        <v>14152</v>
      </c>
      <c r="P89" s="15"/>
      <c r="Q89" s="16">
        <f t="shared" si="17"/>
        <v>14152</v>
      </c>
      <c r="R89" s="16">
        <v>14152</v>
      </c>
      <c r="S89" s="16">
        <v>0</v>
      </c>
      <c r="V89" s="7">
        <f t="shared" si="13"/>
        <v>13739.8058252427</v>
      </c>
    </row>
    <row r="90" ht="18" customHeight="1" spans="1:22">
      <c r="A90" s="13" t="s">
        <v>342</v>
      </c>
      <c r="B90" s="13" t="s">
        <v>276</v>
      </c>
      <c r="C90" s="13" t="s">
        <v>77</v>
      </c>
      <c r="D90" s="13" t="s">
        <v>78</v>
      </c>
      <c r="E90" s="13" t="s">
        <v>79</v>
      </c>
      <c r="F90" s="13" t="s">
        <v>80</v>
      </c>
      <c r="G90" s="13" t="s">
        <v>343</v>
      </c>
      <c r="H90" s="13">
        <v>59.65</v>
      </c>
      <c r="I90" s="13">
        <v>59.65</v>
      </c>
      <c r="J90" s="13" t="s">
        <v>344</v>
      </c>
      <c r="K90" s="13" t="s">
        <v>316</v>
      </c>
      <c r="L90" s="17">
        <v>46023</v>
      </c>
      <c r="M90" s="18">
        <v>46387</v>
      </c>
      <c r="N90" s="14">
        <f t="shared" si="16"/>
        <v>11.9671232876712</v>
      </c>
      <c r="O90" s="13">
        <v>14152</v>
      </c>
      <c r="P90" s="15"/>
      <c r="Q90" s="16">
        <f t="shared" si="17"/>
        <v>14152</v>
      </c>
      <c r="R90" s="16">
        <v>14152</v>
      </c>
      <c r="S90" s="16">
        <v>0</v>
      </c>
      <c r="V90" s="7">
        <f t="shared" si="13"/>
        <v>13739.8058252427</v>
      </c>
    </row>
    <row r="91" ht="18" customHeight="1" spans="1:22">
      <c r="A91" s="13" t="s">
        <v>345</v>
      </c>
      <c r="B91" s="13" t="s">
        <v>276</v>
      </c>
      <c r="C91" s="13" t="s">
        <v>77</v>
      </c>
      <c r="D91" s="13" t="s">
        <v>78</v>
      </c>
      <c r="E91" s="13" t="s">
        <v>79</v>
      </c>
      <c r="F91" s="13" t="s">
        <v>80</v>
      </c>
      <c r="G91" s="13" t="s">
        <v>346</v>
      </c>
      <c r="H91" s="13">
        <v>59.65</v>
      </c>
      <c r="I91" s="13">
        <v>59.65</v>
      </c>
      <c r="J91" s="13" t="s">
        <v>347</v>
      </c>
      <c r="K91" s="13" t="s">
        <v>348</v>
      </c>
      <c r="L91" s="17">
        <v>46023</v>
      </c>
      <c r="M91" s="18">
        <v>46387</v>
      </c>
      <c r="N91" s="14">
        <f t="shared" si="16"/>
        <v>11.9671232876712</v>
      </c>
      <c r="O91" s="13">
        <v>13063</v>
      </c>
      <c r="P91" s="15"/>
      <c r="Q91" s="16">
        <f t="shared" si="17"/>
        <v>13063</v>
      </c>
      <c r="R91" s="16">
        <v>13063</v>
      </c>
      <c r="S91" s="16">
        <v>0</v>
      </c>
      <c r="V91" s="7">
        <f t="shared" si="13"/>
        <v>12682.5242718447</v>
      </c>
    </row>
    <row r="92" ht="18" customHeight="1" spans="1:22">
      <c r="A92" s="13" t="s">
        <v>349</v>
      </c>
      <c r="B92" s="13" t="s">
        <v>276</v>
      </c>
      <c r="C92" s="13" t="s">
        <v>77</v>
      </c>
      <c r="D92" s="13" t="s">
        <v>78</v>
      </c>
      <c r="E92" s="13" t="s">
        <v>79</v>
      </c>
      <c r="F92" s="13" t="s">
        <v>80</v>
      </c>
      <c r="G92" s="13" t="s">
        <v>350</v>
      </c>
      <c r="H92" s="13">
        <v>59.65</v>
      </c>
      <c r="I92" s="13">
        <v>59.65</v>
      </c>
      <c r="J92" s="13" t="s">
        <v>351</v>
      </c>
      <c r="K92" s="13" t="s">
        <v>279</v>
      </c>
      <c r="L92" s="17">
        <v>46023</v>
      </c>
      <c r="M92" s="18">
        <v>46387</v>
      </c>
      <c r="N92" s="14">
        <f t="shared" si="16"/>
        <v>11.9671232876712</v>
      </c>
      <c r="O92" s="13">
        <v>13063</v>
      </c>
      <c r="P92" s="15"/>
      <c r="Q92" s="16">
        <f t="shared" si="17"/>
        <v>13063</v>
      </c>
      <c r="R92" s="16">
        <v>13063</v>
      </c>
      <c r="S92" s="16">
        <v>0</v>
      </c>
      <c r="V92" s="7">
        <f t="shared" si="13"/>
        <v>12682.5242718447</v>
      </c>
    </row>
    <row r="93" ht="18" customHeight="1" spans="1:22">
      <c r="A93" s="13" t="s">
        <v>352</v>
      </c>
      <c r="B93" s="13" t="s">
        <v>276</v>
      </c>
      <c r="C93" s="13" t="s">
        <v>77</v>
      </c>
      <c r="D93" s="13" t="s">
        <v>78</v>
      </c>
      <c r="E93" s="13" t="s">
        <v>79</v>
      </c>
      <c r="F93" s="13" t="s">
        <v>80</v>
      </c>
      <c r="G93" s="13" t="s">
        <v>353</v>
      </c>
      <c r="H93" s="13">
        <v>30.45</v>
      </c>
      <c r="I93" s="13">
        <v>30.45</v>
      </c>
      <c r="J93" s="13" t="s">
        <v>354</v>
      </c>
      <c r="K93" s="13" t="s">
        <v>289</v>
      </c>
      <c r="L93" s="17">
        <v>46023</v>
      </c>
      <c r="M93" s="18">
        <v>46387</v>
      </c>
      <c r="N93" s="14">
        <f t="shared" si="16"/>
        <v>11.9671232876712</v>
      </c>
      <c r="O93" s="13">
        <v>7224</v>
      </c>
      <c r="P93" s="15"/>
      <c r="Q93" s="16">
        <f t="shared" si="17"/>
        <v>7224</v>
      </c>
      <c r="R93" s="16">
        <v>7224</v>
      </c>
      <c r="S93" s="16">
        <v>0</v>
      </c>
      <c r="V93" s="7">
        <f t="shared" si="13"/>
        <v>7013.59223300971</v>
      </c>
    </row>
    <row r="94" ht="18" customHeight="1" spans="1:22">
      <c r="A94" s="13" t="s">
        <v>355</v>
      </c>
      <c r="B94" s="13" t="s">
        <v>276</v>
      </c>
      <c r="C94" s="13" t="s">
        <v>77</v>
      </c>
      <c r="D94" s="13" t="s">
        <v>78</v>
      </c>
      <c r="E94" s="13" t="s">
        <v>79</v>
      </c>
      <c r="F94" s="13" t="s">
        <v>80</v>
      </c>
      <c r="G94" s="13" t="s">
        <v>356</v>
      </c>
      <c r="H94" s="13">
        <v>47.58</v>
      </c>
      <c r="I94" s="13">
        <v>47.58</v>
      </c>
      <c r="J94" s="13" t="s">
        <v>357</v>
      </c>
      <c r="K94" s="13" t="s">
        <v>341</v>
      </c>
      <c r="L94" s="17">
        <v>46023</v>
      </c>
      <c r="M94" s="18">
        <v>46387</v>
      </c>
      <c r="N94" s="14">
        <f t="shared" si="16"/>
        <v>11.9671232876712</v>
      </c>
      <c r="O94" s="13">
        <v>11289</v>
      </c>
      <c r="P94" s="15"/>
      <c r="Q94" s="16">
        <f t="shared" si="17"/>
        <v>11289</v>
      </c>
      <c r="R94" s="16">
        <v>11289</v>
      </c>
      <c r="S94" s="16">
        <v>0</v>
      </c>
      <c r="V94" s="7">
        <f t="shared" si="13"/>
        <v>10960.1941747573</v>
      </c>
    </row>
    <row r="95" ht="18" customHeight="1" spans="1:22">
      <c r="A95" s="13" t="s">
        <v>358</v>
      </c>
      <c r="B95" s="13" t="s">
        <v>276</v>
      </c>
      <c r="C95" s="13" t="s">
        <v>77</v>
      </c>
      <c r="D95" s="13" t="s">
        <v>78</v>
      </c>
      <c r="E95" s="13" t="s">
        <v>79</v>
      </c>
      <c r="F95" s="13" t="s">
        <v>80</v>
      </c>
      <c r="G95" s="13" t="s">
        <v>359</v>
      </c>
      <c r="H95" s="13">
        <v>47.58</v>
      </c>
      <c r="I95" s="13">
        <v>47.58</v>
      </c>
      <c r="J95" s="13" t="s">
        <v>360</v>
      </c>
      <c r="K95" s="13" t="s">
        <v>279</v>
      </c>
      <c r="L95" s="17">
        <v>46023</v>
      </c>
      <c r="M95" s="18">
        <v>46387</v>
      </c>
      <c r="N95" s="14">
        <f t="shared" si="16"/>
        <v>11.9671232876712</v>
      </c>
      <c r="O95" s="13">
        <v>22577</v>
      </c>
      <c r="P95" s="15"/>
      <c r="Q95" s="16">
        <f t="shared" si="17"/>
        <v>22577</v>
      </c>
      <c r="R95" s="16">
        <v>11288</v>
      </c>
      <c r="S95" s="16">
        <v>11289</v>
      </c>
      <c r="V95" s="7">
        <f t="shared" si="13"/>
        <v>10959.2233009709</v>
      </c>
    </row>
    <row r="96" ht="18" customHeight="1" spans="1:22">
      <c r="A96" s="13" t="s">
        <v>361</v>
      </c>
      <c r="B96" s="13" t="s">
        <v>276</v>
      </c>
      <c r="C96" s="13" t="s">
        <v>77</v>
      </c>
      <c r="D96" s="13" t="s">
        <v>78</v>
      </c>
      <c r="E96" s="13" t="s">
        <v>79</v>
      </c>
      <c r="F96" s="13" t="s">
        <v>80</v>
      </c>
      <c r="G96" s="13" t="s">
        <v>362</v>
      </c>
      <c r="H96" s="13">
        <v>47.58</v>
      </c>
      <c r="I96" s="13">
        <v>47.58</v>
      </c>
      <c r="J96" s="13" t="s">
        <v>363</v>
      </c>
      <c r="K96" s="13" t="s">
        <v>279</v>
      </c>
      <c r="L96" s="17">
        <v>46023</v>
      </c>
      <c r="M96" s="18">
        <v>46387</v>
      </c>
      <c r="N96" s="14">
        <f t="shared" si="16"/>
        <v>11.9671232876712</v>
      </c>
      <c r="O96" s="13">
        <v>10420</v>
      </c>
      <c r="P96" s="15"/>
      <c r="Q96" s="16">
        <f t="shared" si="17"/>
        <v>10420</v>
      </c>
      <c r="R96" s="16">
        <v>10420</v>
      </c>
      <c r="S96" s="16">
        <v>0</v>
      </c>
      <c r="V96" s="7">
        <f t="shared" si="13"/>
        <v>10116.5048543689</v>
      </c>
    </row>
    <row r="97" ht="18" customHeight="1" spans="1:22">
      <c r="A97" s="13" t="s">
        <v>364</v>
      </c>
      <c r="B97" s="13" t="s">
        <v>276</v>
      </c>
      <c r="C97" s="13" t="s">
        <v>77</v>
      </c>
      <c r="D97" s="13" t="s">
        <v>78</v>
      </c>
      <c r="E97" s="13" t="s">
        <v>79</v>
      </c>
      <c r="F97" s="13" t="s">
        <v>80</v>
      </c>
      <c r="G97" s="13" t="s">
        <v>365</v>
      </c>
      <c r="H97" s="13">
        <v>78.36</v>
      </c>
      <c r="I97" s="13">
        <v>78.36</v>
      </c>
      <c r="J97" s="13" t="s">
        <v>366</v>
      </c>
      <c r="K97" s="13" t="s">
        <v>243</v>
      </c>
      <c r="L97" s="17">
        <v>46023</v>
      </c>
      <c r="M97" s="18">
        <v>46387</v>
      </c>
      <c r="N97" s="14">
        <f t="shared" si="16"/>
        <v>11.9671232876712</v>
      </c>
      <c r="O97" s="13">
        <v>17161</v>
      </c>
      <c r="P97" s="15"/>
      <c r="Q97" s="16">
        <f t="shared" si="17"/>
        <v>17161</v>
      </c>
      <c r="R97" s="16">
        <v>17161</v>
      </c>
      <c r="S97" s="16">
        <v>0</v>
      </c>
      <c r="V97" s="7">
        <f t="shared" si="13"/>
        <v>16661.1650485437</v>
      </c>
    </row>
    <row r="98" ht="18" customHeight="1" spans="1:22">
      <c r="A98" s="13" t="s">
        <v>367</v>
      </c>
      <c r="B98" s="13" t="s">
        <v>276</v>
      </c>
      <c r="C98" s="13" t="s">
        <v>77</v>
      </c>
      <c r="D98" s="13" t="s">
        <v>78</v>
      </c>
      <c r="E98" s="13" t="s">
        <v>79</v>
      </c>
      <c r="F98" s="13" t="s">
        <v>80</v>
      </c>
      <c r="G98" s="13" t="s">
        <v>368</v>
      </c>
      <c r="H98" s="13">
        <v>37.09</v>
      </c>
      <c r="I98" s="13">
        <v>37.09</v>
      </c>
      <c r="J98" s="13" t="s">
        <v>369</v>
      </c>
      <c r="K98" s="13" t="s">
        <v>289</v>
      </c>
      <c r="L98" s="17">
        <v>46023</v>
      </c>
      <c r="M98" s="18">
        <v>46387</v>
      </c>
      <c r="N98" s="14">
        <f t="shared" si="16"/>
        <v>11.9671232876712</v>
      </c>
      <c r="O98" s="13">
        <v>8800</v>
      </c>
      <c r="P98" s="15"/>
      <c r="Q98" s="16">
        <f t="shared" si="17"/>
        <v>8800</v>
      </c>
      <c r="R98" s="16">
        <v>8800</v>
      </c>
      <c r="S98" s="16">
        <v>0</v>
      </c>
      <c r="V98" s="7">
        <f t="shared" si="13"/>
        <v>8543.68932038835</v>
      </c>
    </row>
    <row r="99" ht="18" customHeight="1" spans="1:22">
      <c r="A99" s="13" t="s">
        <v>370</v>
      </c>
      <c r="B99" s="13" t="s">
        <v>276</v>
      </c>
      <c r="C99" s="13" t="s">
        <v>77</v>
      </c>
      <c r="D99" s="13" t="s">
        <v>78</v>
      </c>
      <c r="E99" s="13" t="s">
        <v>79</v>
      </c>
      <c r="F99" s="13" t="s">
        <v>80</v>
      </c>
      <c r="G99" s="13" t="s">
        <v>371</v>
      </c>
      <c r="H99" s="13">
        <v>37.09</v>
      </c>
      <c r="I99" s="13">
        <v>37.09</v>
      </c>
      <c r="J99" s="13" t="s">
        <v>372</v>
      </c>
      <c r="K99" s="13" t="s">
        <v>289</v>
      </c>
      <c r="L99" s="17">
        <v>46023</v>
      </c>
      <c r="M99" s="18">
        <v>46387</v>
      </c>
      <c r="N99" s="14">
        <f t="shared" si="16"/>
        <v>11.9671232876712</v>
      </c>
      <c r="O99" s="13">
        <v>8800</v>
      </c>
      <c r="P99" s="15"/>
      <c r="Q99" s="16">
        <f t="shared" si="17"/>
        <v>8800</v>
      </c>
      <c r="R99" s="16">
        <v>8800</v>
      </c>
      <c r="S99" s="16">
        <v>0</v>
      </c>
      <c r="V99" s="7">
        <f t="shared" si="13"/>
        <v>8543.68932038835</v>
      </c>
    </row>
    <row r="100" ht="18" customHeight="1" spans="1:22">
      <c r="A100" s="13" t="s">
        <v>373</v>
      </c>
      <c r="B100" s="13" t="s">
        <v>276</v>
      </c>
      <c r="C100" s="13" t="s">
        <v>77</v>
      </c>
      <c r="D100" s="13" t="s">
        <v>78</v>
      </c>
      <c r="E100" s="13" t="s">
        <v>79</v>
      </c>
      <c r="F100" s="13" t="s">
        <v>80</v>
      </c>
      <c r="G100" s="13" t="s">
        <v>374</v>
      </c>
      <c r="H100" s="13">
        <v>37.09</v>
      </c>
      <c r="I100" s="13">
        <v>37.09</v>
      </c>
      <c r="J100" s="13" t="s">
        <v>375</v>
      </c>
      <c r="K100" s="13" t="s">
        <v>279</v>
      </c>
      <c r="L100" s="17">
        <v>46023</v>
      </c>
      <c r="M100" s="18">
        <v>46387</v>
      </c>
      <c r="N100" s="14">
        <f t="shared" si="16"/>
        <v>11.9671232876712</v>
      </c>
      <c r="O100" s="13">
        <v>17599</v>
      </c>
      <c r="P100" s="15">
        <v>0.5</v>
      </c>
      <c r="Q100" s="16">
        <f t="shared" si="17"/>
        <v>8799.5</v>
      </c>
      <c r="R100" s="16">
        <v>8800</v>
      </c>
      <c r="S100" s="16">
        <v>0</v>
      </c>
      <c r="T100" s="8">
        <v>46022</v>
      </c>
      <c r="V100" s="7">
        <f t="shared" si="13"/>
        <v>8543.68932038835</v>
      </c>
    </row>
    <row r="101" ht="18" customHeight="1" spans="1:22">
      <c r="A101" s="13" t="s">
        <v>376</v>
      </c>
      <c r="B101" s="13" t="s">
        <v>276</v>
      </c>
      <c r="C101" s="13" t="s">
        <v>77</v>
      </c>
      <c r="D101" s="13" t="s">
        <v>78</v>
      </c>
      <c r="E101" s="13" t="s">
        <v>79</v>
      </c>
      <c r="F101" s="13" t="s">
        <v>80</v>
      </c>
      <c r="G101" s="13" t="s">
        <v>377</v>
      </c>
      <c r="H101" s="13">
        <v>37.09</v>
      </c>
      <c r="I101" s="13">
        <v>37.09</v>
      </c>
      <c r="J101" s="13" t="s">
        <v>378</v>
      </c>
      <c r="K101" s="13" t="s">
        <v>379</v>
      </c>
      <c r="L101" s="17">
        <v>46023</v>
      </c>
      <c r="M101" s="18">
        <v>46387</v>
      </c>
      <c r="N101" s="14">
        <f t="shared" si="16"/>
        <v>11.9671232876712</v>
      </c>
      <c r="O101" s="13">
        <v>10153</v>
      </c>
      <c r="P101" s="15"/>
      <c r="Q101" s="16">
        <f t="shared" si="17"/>
        <v>10153</v>
      </c>
      <c r="R101" s="16">
        <v>10153</v>
      </c>
      <c r="S101" s="16">
        <v>0</v>
      </c>
      <c r="V101" s="7">
        <f t="shared" si="13"/>
        <v>9857.28155339806</v>
      </c>
    </row>
    <row r="102" ht="18" customHeight="1" spans="1:22">
      <c r="A102" s="13" t="s">
        <v>380</v>
      </c>
      <c r="B102" s="13" t="s">
        <v>276</v>
      </c>
      <c r="C102" s="13" t="s">
        <v>77</v>
      </c>
      <c r="D102" s="13" t="s">
        <v>78</v>
      </c>
      <c r="E102" s="13" t="s">
        <v>79</v>
      </c>
      <c r="F102" s="13" t="s">
        <v>80</v>
      </c>
      <c r="G102" s="13" t="s">
        <v>381</v>
      </c>
      <c r="H102" s="13">
        <v>37.09</v>
      </c>
      <c r="I102" s="13">
        <v>37.09</v>
      </c>
      <c r="J102" s="13" t="s">
        <v>382</v>
      </c>
      <c r="K102" s="13" t="s">
        <v>316</v>
      </c>
      <c r="L102" s="17">
        <v>46023</v>
      </c>
      <c r="M102" s="18">
        <v>46387</v>
      </c>
      <c r="N102" s="14">
        <f t="shared" si="16"/>
        <v>11.9671232876712</v>
      </c>
      <c r="O102" s="13">
        <v>8123</v>
      </c>
      <c r="P102" s="15"/>
      <c r="Q102" s="16">
        <f t="shared" si="17"/>
        <v>8123</v>
      </c>
      <c r="R102" s="16">
        <v>8123</v>
      </c>
      <c r="S102" s="16">
        <v>0</v>
      </c>
      <c r="V102" s="7">
        <f t="shared" si="13"/>
        <v>7886.40776699029</v>
      </c>
    </row>
    <row r="103" ht="18" customHeight="1" spans="1:22">
      <c r="A103" s="13" t="s">
        <v>383</v>
      </c>
      <c r="B103" s="13" t="s">
        <v>276</v>
      </c>
      <c r="C103" s="13" t="s">
        <v>77</v>
      </c>
      <c r="D103" s="13" t="s">
        <v>78</v>
      </c>
      <c r="E103" s="13" t="s">
        <v>79</v>
      </c>
      <c r="F103" s="13" t="s">
        <v>80</v>
      </c>
      <c r="G103" s="13" t="s">
        <v>384</v>
      </c>
      <c r="H103" s="13">
        <v>37.09</v>
      </c>
      <c r="I103" s="13">
        <v>37.09</v>
      </c>
      <c r="J103" s="13" t="s">
        <v>385</v>
      </c>
      <c r="K103" s="13" t="s">
        <v>316</v>
      </c>
      <c r="L103" s="17">
        <v>46023</v>
      </c>
      <c r="M103" s="18">
        <v>46387</v>
      </c>
      <c r="N103" s="14">
        <f t="shared" si="16"/>
        <v>11.9671232876712</v>
      </c>
      <c r="O103" s="13">
        <v>8123</v>
      </c>
      <c r="P103" s="15"/>
      <c r="Q103" s="16">
        <f t="shared" si="17"/>
        <v>8123</v>
      </c>
      <c r="R103" s="16">
        <v>8123</v>
      </c>
      <c r="S103" s="16">
        <v>0</v>
      </c>
      <c r="V103" s="7">
        <f t="shared" si="13"/>
        <v>7886.40776699029</v>
      </c>
    </row>
    <row r="104" ht="18" customHeight="1" spans="1:22">
      <c r="A104" s="13" t="s">
        <v>386</v>
      </c>
      <c r="B104" s="13" t="s">
        <v>276</v>
      </c>
      <c r="C104" s="13" t="s">
        <v>77</v>
      </c>
      <c r="D104" s="13" t="s">
        <v>78</v>
      </c>
      <c r="E104" s="13" t="s">
        <v>79</v>
      </c>
      <c r="F104" s="13" t="s">
        <v>80</v>
      </c>
      <c r="G104" s="13" t="s">
        <v>387</v>
      </c>
      <c r="H104" s="13">
        <v>37.09</v>
      </c>
      <c r="I104" s="13">
        <v>37.09</v>
      </c>
      <c r="J104" s="13" t="s">
        <v>388</v>
      </c>
      <c r="K104" s="13" t="s">
        <v>316</v>
      </c>
      <c r="L104" s="17">
        <v>46023</v>
      </c>
      <c r="M104" s="18">
        <v>46387</v>
      </c>
      <c r="N104" s="14">
        <f t="shared" si="16"/>
        <v>11.9671232876712</v>
      </c>
      <c r="O104" s="13">
        <v>8123</v>
      </c>
      <c r="P104" s="15"/>
      <c r="Q104" s="16">
        <f t="shared" si="17"/>
        <v>8123</v>
      </c>
      <c r="R104" s="16">
        <v>8123</v>
      </c>
      <c r="S104" s="16">
        <v>0</v>
      </c>
      <c r="V104" s="7">
        <f t="shared" si="13"/>
        <v>7886.40776699029</v>
      </c>
    </row>
    <row r="105" ht="18" customHeight="1" spans="1:22">
      <c r="A105" s="13" t="s">
        <v>389</v>
      </c>
      <c r="B105" s="13" t="s">
        <v>276</v>
      </c>
      <c r="C105" s="13" t="s">
        <v>77</v>
      </c>
      <c r="D105" s="13" t="s">
        <v>78</v>
      </c>
      <c r="E105" s="13" t="s">
        <v>79</v>
      </c>
      <c r="F105" s="13" t="s">
        <v>80</v>
      </c>
      <c r="G105" s="13" t="s">
        <v>390</v>
      </c>
      <c r="H105" s="13">
        <v>46.87</v>
      </c>
      <c r="I105" s="13">
        <v>46.87</v>
      </c>
      <c r="J105" s="13" t="s">
        <v>391</v>
      </c>
      <c r="K105" s="13" t="s">
        <v>121</v>
      </c>
      <c r="L105" s="17">
        <v>46023</v>
      </c>
      <c r="M105" s="18">
        <v>46387</v>
      </c>
      <c r="N105" s="14">
        <f t="shared" si="16"/>
        <v>11.9671232876712</v>
      </c>
      <c r="O105" s="13">
        <v>25661</v>
      </c>
      <c r="P105" s="15"/>
      <c r="Q105" s="16">
        <f t="shared" si="17"/>
        <v>25661</v>
      </c>
      <c r="R105" s="16">
        <v>25661</v>
      </c>
      <c r="S105" s="16">
        <v>0</v>
      </c>
      <c r="V105" s="7">
        <f t="shared" si="13"/>
        <v>24913.5922330097</v>
      </c>
    </row>
    <row r="106" ht="18" customHeight="1" spans="1:22">
      <c r="A106" s="13" t="s">
        <v>392</v>
      </c>
      <c r="B106" s="13" t="s">
        <v>276</v>
      </c>
      <c r="C106" s="13" t="s">
        <v>77</v>
      </c>
      <c r="D106" s="13" t="s">
        <v>78</v>
      </c>
      <c r="E106" s="13" t="s">
        <v>79</v>
      </c>
      <c r="F106" s="13" t="s">
        <v>80</v>
      </c>
      <c r="G106" s="13" t="s">
        <v>393</v>
      </c>
      <c r="H106" s="13">
        <v>46.87</v>
      </c>
      <c r="I106" s="13">
        <v>46.87</v>
      </c>
      <c r="J106" s="13" t="s">
        <v>394</v>
      </c>
      <c r="K106" s="13" t="s">
        <v>147</v>
      </c>
      <c r="L106" s="17">
        <v>46023</v>
      </c>
      <c r="M106" s="18">
        <v>46387</v>
      </c>
      <c r="N106" s="14">
        <f t="shared" si="16"/>
        <v>11.9671232876712</v>
      </c>
      <c r="O106" s="13">
        <v>12831</v>
      </c>
      <c r="P106" s="15"/>
      <c r="Q106" s="16">
        <f t="shared" si="17"/>
        <v>12831</v>
      </c>
      <c r="R106" s="16">
        <v>12831</v>
      </c>
      <c r="S106" s="16">
        <v>0</v>
      </c>
      <c r="V106" s="7">
        <f t="shared" si="13"/>
        <v>12457.2815533981</v>
      </c>
    </row>
    <row r="107" ht="18" customHeight="1" spans="1:22">
      <c r="A107" s="13" t="s">
        <v>395</v>
      </c>
      <c r="B107" s="13" t="s">
        <v>276</v>
      </c>
      <c r="C107" s="13" t="s">
        <v>77</v>
      </c>
      <c r="D107" s="13" t="s">
        <v>78</v>
      </c>
      <c r="E107" s="13" t="s">
        <v>79</v>
      </c>
      <c r="F107" s="13" t="s">
        <v>80</v>
      </c>
      <c r="G107" s="13" t="s">
        <v>396</v>
      </c>
      <c r="H107" s="13">
        <v>46.87</v>
      </c>
      <c r="I107" s="13">
        <v>46.87</v>
      </c>
      <c r="J107" s="13" t="s">
        <v>397</v>
      </c>
      <c r="K107" s="13" t="s">
        <v>398</v>
      </c>
      <c r="L107" s="17">
        <v>46073</v>
      </c>
      <c r="M107" s="18">
        <v>46465</v>
      </c>
      <c r="N107" s="14">
        <f t="shared" si="16"/>
        <v>12.8876712328767</v>
      </c>
      <c r="O107" s="13">
        <v>25661</v>
      </c>
      <c r="P107" s="15">
        <v>0.5</v>
      </c>
      <c r="Q107" s="16">
        <f t="shared" si="17"/>
        <v>12830.5</v>
      </c>
      <c r="R107" s="16">
        <v>12831</v>
      </c>
      <c r="S107" s="16">
        <v>0</v>
      </c>
      <c r="T107" s="8">
        <v>46022</v>
      </c>
      <c r="V107" s="7">
        <f t="shared" si="13"/>
        <v>12457.2815533981</v>
      </c>
    </row>
    <row r="108" ht="18" customHeight="1" spans="1:22">
      <c r="A108" s="13" t="s">
        <v>399</v>
      </c>
      <c r="B108" s="13" t="s">
        <v>276</v>
      </c>
      <c r="C108" s="13" t="s">
        <v>77</v>
      </c>
      <c r="D108" s="13" t="s">
        <v>78</v>
      </c>
      <c r="E108" s="13" t="s">
        <v>79</v>
      </c>
      <c r="F108" s="13" t="s">
        <v>80</v>
      </c>
      <c r="G108" s="13" t="s">
        <v>400</v>
      </c>
      <c r="H108" s="13">
        <v>26.19</v>
      </c>
      <c r="I108" s="13">
        <v>26.19</v>
      </c>
      <c r="J108" s="13" t="s">
        <v>401</v>
      </c>
      <c r="K108" s="13" t="s">
        <v>162</v>
      </c>
      <c r="L108" s="17">
        <v>46023</v>
      </c>
      <c r="M108" s="18">
        <v>46387</v>
      </c>
      <c r="N108" s="14">
        <f t="shared" si="16"/>
        <v>11.9671232876712</v>
      </c>
      <c r="O108" s="13">
        <v>11471</v>
      </c>
      <c r="P108" s="15">
        <v>0.5</v>
      </c>
      <c r="Q108" s="16">
        <f t="shared" si="17"/>
        <v>5735.5</v>
      </c>
      <c r="R108" s="16">
        <v>5736</v>
      </c>
      <c r="S108" s="16">
        <v>0</v>
      </c>
      <c r="T108" s="8">
        <v>46022</v>
      </c>
      <c r="V108" s="7">
        <f t="shared" si="13"/>
        <v>5568.93203883495</v>
      </c>
    </row>
    <row r="109" ht="18" customHeight="1" spans="1:22">
      <c r="A109" s="13" t="s">
        <v>402</v>
      </c>
      <c r="B109" s="13" t="s">
        <v>276</v>
      </c>
      <c r="C109" s="13" t="s">
        <v>77</v>
      </c>
      <c r="D109" s="13" t="s">
        <v>78</v>
      </c>
      <c r="E109" s="13" t="s">
        <v>79</v>
      </c>
      <c r="F109" s="13" t="s">
        <v>80</v>
      </c>
      <c r="G109" s="13" t="s">
        <v>403</v>
      </c>
      <c r="H109" s="13">
        <v>52.39</v>
      </c>
      <c r="I109" s="13">
        <v>52.39</v>
      </c>
      <c r="J109" s="13" t="s">
        <v>404</v>
      </c>
      <c r="K109" s="13" t="s">
        <v>316</v>
      </c>
      <c r="L109" s="17">
        <v>46023</v>
      </c>
      <c r="M109" s="18">
        <v>46387</v>
      </c>
      <c r="N109" s="14">
        <f t="shared" si="16"/>
        <v>11.9671232876712</v>
      </c>
      <c r="O109" s="13">
        <v>12430</v>
      </c>
      <c r="P109" s="15"/>
      <c r="Q109" s="16">
        <f t="shared" si="17"/>
        <v>12430</v>
      </c>
      <c r="R109" s="16">
        <v>12430</v>
      </c>
      <c r="S109" s="16">
        <v>0</v>
      </c>
      <c r="V109" s="7">
        <f t="shared" si="13"/>
        <v>12067.9611650485</v>
      </c>
    </row>
    <row r="110" ht="18" customHeight="1" spans="1:22">
      <c r="A110" s="13" t="s">
        <v>405</v>
      </c>
      <c r="B110" s="13" t="s">
        <v>276</v>
      </c>
      <c r="C110" s="13" t="s">
        <v>77</v>
      </c>
      <c r="D110" s="13" t="s">
        <v>78</v>
      </c>
      <c r="E110" s="13" t="s">
        <v>79</v>
      </c>
      <c r="F110" s="13" t="s">
        <v>80</v>
      </c>
      <c r="G110" s="13" t="s">
        <v>406</v>
      </c>
      <c r="H110" s="13">
        <v>19.04</v>
      </c>
      <c r="I110" s="13">
        <v>19.04</v>
      </c>
      <c r="J110" s="13" t="s">
        <v>407</v>
      </c>
      <c r="K110" s="13" t="s">
        <v>162</v>
      </c>
      <c r="L110" s="17">
        <v>46023</v>
      </c>
      <c r="M110" s="18">
        <v>46387</v>
      </c>
      <c r="N110" s="14">
        <f t="shared" si="16"/>
        <v>11.9671232876712</v>
      </c>
      <c r="O110" s="13">
        <v>8340</v>
      </c>
      <c r="P110" s="15">
        <v>0.5</v>
      </c>
      <c r="Q110" s="16">
        <f t="shared" si="17"/>
        <v>4170</v>
      </c>
      <c r="R110" s="16">
        <v>4170</v>
      </c>
      <c r="S110" s="16">
        <v>0</v>
      </c>
      <c r="T110" s="8">
        <v>46022</v>
      </c>
      <c r="V110" s="7">
        <f t="shared" si="13"/>
        <v>4048.54368932039</v>
      </c>
    </row>
    <row r="111" ht="18" customHeight="1" spans="1:22">
      <c r="A111" s="13" t="s">
        <v>408</v>
      </c>
      <c r="B111" s="13" t="s">
        <v>276</v>
      </c>
      <c r="C111" s="13" t="s">
        <v>77</v>
      </c>
      <c r="D111" s="13" t="s">
        <v>78</v>
      </c>
      <c r="E111" s="13" t="s">
        <v>79</v>
      </c>
      <c r="F111" s="13" t="s">
        <v>80</v>
      </c>
      <c r="G111" s="13" t="s">
        <v>409</v>
      </c>
      <c r="H111" s="13">
        <v>46.87</v>
      </c>
      <c r="I111" s="13">
        <v>46.87</v>
      </c>
      <c r="J111" s="13" t="s">
        <v>410</v>
      </c>
      <c r="K111" s="13" t="s">
        <v>243</v>
      </c>
      <c r="L111" s="17">
        <v>46023</v>
      </c>
      <c r="M111" s="18">
        <v>46387</v>
      </c>
      <c r="N111" s="14">
        <f t="shared" si="16"/>
        <v>11.9671232876712</v>
      </c>
      <c r="O111" s="13">
        <v>11120</v>
      </c>
      <c r="P111" s="15"/>
      <c r="Q111" s="16">
        <f t="shared" si="17"/>
        <v>11120</v>
      </c>
      <c r="R111" s="16">
        <v>11120</v>
      </c>
      <c r="S111" s="16">
        <v>0</v>
      </c>
      <c r="V111" s="7">
        <f t="shared" si="13"/>
        <v>10796.1165048544</v>
      </c>
    </row>
    <row r="112" ht="18" customHeight="1" spans="1:22">
      <c r="A112" s="13" t="s">
        <v>411</v>
      </c>
      <c r="B112" s="13" t="s">
        <v>276</v>
      </c>
      <c r="C112" s="13" t="s">
        <v>77</v>
      </c>
      <c r="D112" s="13" t="s">
        <v>78</v>
      </c>
      <c r="E112" s="13" t="s">
        <v>79</v>
      </c>
      <c r="F112" s="13" t="s">
        <v>80</v>
      </c>
      <c r="G112" s="13" t="s">
        <v>412</v>
      </c>
      <c r="H112" s="13">
        <v>46.87</v>
      </c>
      <c r="I112" s="13">
        <v>46.87</v>
      </c>
      <c r="J112" s="13" t="s">
        <v>413</v>
      </c>
      <c r="K112" s="13" t="s">
        <v>243</v>
      </c>
      <c r="L112" s="17">
        <v>46023</v>
      </c>
      <c r="M112" s="18">
        <v>46387</v>
      </c>
      <c r="N112" s="14">
        <f t="shared" si="16"/>
        <v>11.9671232876712</v>
      </c>
      <c r="O112" s="13">
        <v>22240</v>
      </c>
      <c r="P112" s="15">
        <v>0.5</v>
      </c>
      <c r="Q112" s="16">
        <f t="shared" si="17"/>
        <v>11120</v>
      </c>
      <c r="R112" s="16">
        <v>11120</v>
      </c>
      <c r="S112" s="16">
        <v>0</v>
      </c>
      <c r="T112" s="8">
        <v>46022</v>
      </c>
      <c r="V112" s="7">
        <f t="shared" si="13"/>
        <v>10796.1165048544</v>
      </c>
    </row>
    <row r="113" ht="18" customHeight="1" spans="1:22">
      <c r="A113" s="13" t="s">
        <v>414</v>
      </c>
      <c r="B113" s="13" t="s">
        <v>276</v>
      </c>
      <c r="C113" s="13" t="s">
        <v>77</v>
      </c>
      <c r="D113" s="13" t="s">
        <v>78</v>
      </c>
      <c r="E113" s="13" t="s">
        <v>79</v>
      </c>
      <c r="F113" s="13" t="s">
        <v>80</v>
      </c>
      <c r="G113" s="13" t="s">
        <v>415</v>
      </c>
      <c r="H113" s="13">
        <v>26.19</v>
      </c>
      <c r="I113" s="13">
        <v>26.19</v>
      </c>
      <c r="J113" s="13" t="s">
        <v>416</v>
      </c>
      <c r="K113" s="13" t="s">
        <v>316</v>
      </c>
      <c r="L113" s="17">
        <v>46023</v>
      </c>
      <c r="M113" s="18">
        <v>46387</v>
      </c>
      <c r="N113" s="14">
        <f t="shared" si="16"/>
        <v>11.9671232876712</v>
      </c>
      <c r="O113" s="13">
        <v>5736</v>
      </c>
      <c r="P113" s="15"/>
      <c r="Q113" s="16">
        <f t="shared" si="17"/>
        <v>5736</v>
      </c>
      <c r="R113" s="16">
        <v>5736</v>
      </c>
      <c r="S113" s="16">
        <v>0</v>
      </c>
      <c r="V113" s="7">
        <f t="shared" si="13"/>
        <v>5568.93203883495</v>
      </c>
    </row>
    <row r="114" ht="18" customHeight="1" spans="1:22">
      <c r="A114" s="13" t="s">
        <v>417</v>
      </c>
      <c r="B114" s="13" t="s">
        <v>276</v>
      </c>
      <c r="C114" s="13" t="s">
        <v>77</v>
      </c>
      <c r="D114" s="13" t="s">
        <v>78</v>
      </c>
      <c r="E114" s="13" t="s">
        <v>79</v>
      </c>
      <c r="F114" s="13" t="s">
        <v>80</v>
      </c>
      <c r="G114" s="13" t="s">
        <v>418</v>
      </c>
      <c r="H114" s="13">
        <v>36.62</v>
      </c>
      <c r="I114" s="13">
        <v>36.62</v>
      </c>
      <c r="J114" s="13" t="s">
        <v>419</v>
      </c>
      <c r="K114" s="13" t="s">
        <v>316</v>
      </c>
      <c r="L114" s="17">
        <v>46023</v>
      </c>
      <c r="M114" s="18">
        <v>46387</v>
      </c>
      <c r="N114" s="14">
        <f t="shared" si="16"/>
        <v>11.9671232876712</v>
      </c>
      <c r="O114" s="13">
        <v>8020</v>
      </c>
      <c r="P114" s="15"/>
      <c r="Q114" s="16">
        <f t="shared" si="17"/>
        <v>8020</v>
      </c>
      <c r="R114" s="16">
        <v>8020</v>
      </c>
      <c r="S114" s="16">
        <v>0</v>
      </c>
      <c r="V114" s="7">
        <f t="shared" si="13"/>
        <v>7786.40776699029</v>
      </c>
    </row>
    <row r="115" ht="18" customHeight="1" spans="1:22">
      <c r="A115" s="13" t="s">
        <v>420</v>
      </c>
      <c r="B115" s="13" t="s">
        <v>276</v>
      </c>
      <c r="C115" s="13" t="s">
        <v>77</v>
      </c>
      <c r="D115" s="13" t="s">
        <v>78</v>
      </c>
      <c r="E115" s="13" t="s">
        <v>79</v>
      </c>
      <c r="F115" s="13" t="s">
        <v>80</v>
      </c>
      <c r="G115" s="13" t="s">
        <v>421</v>
      </c>
      <c r="H115" s="13">
        <v>27.99</v>
      </c>
      <c r="I115" s="13">
        <v>27.99</v>
      </c>
      <c r="J115" s="13" t="s">
        <v>422</v>
      </c>
      <c r="K115" s="13" t="s">
        <v>293</v>
      </c>
      <c r="L115" s="17">
        <v>46023</v>
      </c>
      <c r="M115" s="18">
        <v>46387</v>
      </c>
      <c r="N115" s="14">
        <f t="shared" si="16"/>
        <v>11.9671232876712</v>
      </c>
      <c r="O115" s="13">
        <v>7662</v>
      </c>
      <c r="P115" s="15"/>
      <c r="Q115" s="16">
        <f t="shared" si="17"/>
        <v>7662</v>
      </c>
      <c r="R115" s="16">
        <v>7662</v>
      </c>
      <c r="S115" s="16">
        <v>0</v>
      </c>
      <c r="V115" s="7">
        <f t="shared" si="13"/>
        <v>7438.83495145631</v>
      </c>
    </row>
    <row r="116" ht="18" customHeight="1" spans="1:22">
      <c r="A116" s="13" t="s">
        <v>423</v>
      </c>
      <c r="B116" s="13" t="s">
        <v>276</v>
      </c>
      <c r="C116" s="13" t="s">
        <v>77</v>
      </c>
      <c r="D116" s="13" t="s">
        <v>78</v>
      </c>
      <c r="E116" s="13" t="s">
        <v>79</v>
      </c>
      <c r="F116" s="13" t="s">
        <v>80</v>
      </c>
      <c r="G116" s="13" t="s">
        <v>424</v>
      </c>
      <c r="H116" s="13">
        <v>27.99</v>
      </c>
      <c r="I116" s="13">
        <v>27.99</v>
      </c>
      <c r="J116" s="13" t="s">
        <v>375</v>
      </c>
      <c r="K116" s="13" t="s">
        <v>425</v>
      </c>
      <c r="L116" s="17">
        <v>46023</v>
      </c>
      <c r="M116" s="18">
        <v>46387</v>
      </c>
      <c r="N116" s="14">
        <f t="shared" si="16"/>
        <v>11.9671232876712</v>
      </c>
      <c r="O116" s="13">
        <v>13281</v>
      </c>
      <c r="P116" s="15">
        <v>0.5</v>
      </c>
      <c r="Q116" s="16">
        <f t="shared" si="17"/>
        <v>6640.5</v>
      </c>
      <c r="R116" s="16">
        <v>9297</v>
      </c>
      <c r="S116" s="16">
        <v>0</v>
      </c>
      <c r="T116" s="8">
        <v>46022</v>
      </c>
      <c r="V116" s="7">
        <f t="shared" si="13"/>
        <v>9026.21359223301</v>
      </c>
    </row>
    <row r="117" ht="18" customHeight="1" spans="1:22">
      <c r="A117" s="13" t="s">
        <v>426</v>
      </c>
      <c r="B117" s="13" t="s">
        <v>276</v>
      </c>
      <c r="C117" s="13" t="s">
        <v>77</v>
      </c>
      <c r="D117" s="13" t="s">
        <v>78</v>
      </c>
      <c r="E117" s="13" t="s">
        <v>79</v>
      </c>
      <c r="F117" s="13" t="s">
        <v>80</v>
      </c>
      <c r="G117" s="13" t="s">
        <v>427</v>
      </c>
      <c r="H117" s="13">
        <v>27.57</v>
      </c>
      <c r="I117" s="13">
        <v>27.57</v>
      </c>
      <c r="J117" s="13" t="s">
        <v>428</v>
      </c>
      <c r="K117" s="13" t="s">
        <v>293</v>
      </c>
      <c r="L117" s="17">
        <v>46023</v>
      </c>
      <c r="M117" s="18">
        <v>46387</v>
      </c>
      <c r="N117" s="14">
        <f t="shared" si="16"/>
        <v>11.9671232876712</v>
      </c>
      <c r="O117" s="13">
        <v>7547</v>
      </c>
      <c r="P117" s="15"/>
      <c r="Q117" s="16">
        <f t="shared" si="17"/>
        <v>7547</v>
      </c>
      <c r="R117" s="16">
        <v>7547</v>
      </c>
      <c r="S117" s="16">
        <v>0</v>
      </c>
      <c r="V117" s="7">
        <f t="shared" si="13"/>
        <v>7327.18446601942</v>
      </c>
    </row>
    <row r="118" ht="18" customHeight="1" spans="1:22">
      <c r="A118" s="13" t="s">
        <v>429</v>
      </c>
      <c r="B118" s="13" t="s">
        <v>276</v>
      </c>
      <c r="C118" s="13" t="s">
        <v>77</v>
      </c>
      <c r="D118" s="13" t="s">
        <v>78</v>
      </c>
      <c r="E118" s="13" t="s">
        <v>79</v>
      </c>
      <c r="F118" s="13" t="s">
        <v>80</v>
      </c>
      <c r="G118" s="13" t="s">
        <v>430</v>
      </c>
      <c r="H118" s="13">
        <v>29.3</v>
      </c>
      <c r="I118" s="13">
        <v>29.3</v>
      </c>
      <c r="J118" s="13" t="s">
        <v>431</v>
      </c>
      <c r="K118" s="13" t="s">
        <v>289</v>
      </c>
      <c r="L118" s="17">
        <v>46023</v>
      </c>
      <c r="M118" s="18">
        <v>46387</v>
      </c>
      <c r="N118" s="14">
        <f t="shared" si="16"/>
        <v>11.9671232876712</v>
      </c>
      <c r="O118" s="13">
        <v>8021</v>
      </c>
      <c r="P118" s="15"/>
      <c r="Q118" s="16">
        <f t="shared" si="17"/>
        <v>8021</v>
      </c>
      <c r="R118" s="16">
        <v>8021</v>
      </c>
      <c r="S118" s="16">
        <v>0</v>
      </c>
      <c r="V118" s="7">
        <f t="shared" si="13"/>
        <v>7787.3786407767</v>
      </c>
    </row>
    <row r="119" ht="18" customHeight="1" spans="1:22">
      <c r="A119" s="13" t="s">
        <v>432</v>
      </c>
      <c r="B119" s="13" t="s">
        <v>276</v>
      </c>
      <c r="C119" s="13" t="s">
        <v>77</v>
      </c>
      <c r="D119" s="13" t="s">
        <v>78</v>
      </c>
      <c r="E119" s="13" t="s">
        <v>79</v>
      </c>
      <c r="F119" s="13" t="s">
        <v>80</v>
      </c>
      <c r="G119" s="13" t="s">
        <v>433</v>
      </c>
      <c r="H119" s="13">
        <v>27.99</v>
      </c>
      <c r="I119" s="13">
        <v>27.99</v>
      </c>
      <c r="J119" s="13" t="s">
        <v>434</v>
      </c>
      <c r="K119" s="13" t="s">
        <v>316</v>
      </c>
      <c r="L119" s="17">
        <v>46023</v>
      </c>
      <c r="M119" s="18">
        <v>46387</v>
      </c>
      <c r="N119" s="14">
        <f t="shared" si="16"/>
        <v>11.9671232876712</v>
      </c>
      <c r="O119" s="13">
        <v>7662</v>
      </c>
      <c r="P119" s="15"/>
      <c r="Q119" s="16">
        <f t="shared" si="17"/>
        <v>7662</v>
      </c>
      <c r="R119" s="16">
        <v>7662</v>
      </c>
      <c r="S119" s="16">
        <v>0</v>
      </c>
      <c r="V119" s="7">
        <f t="shared" si="13"/>
        <v>7438.83495145631</v>
      </c>
    </row>
    <row r="120" ht="18" customHeight="1" spans="1:22">
      <c r="A120" s="13" t="s">
        <v>435</v>
      </c>
      <c r="B120" s="13" t="s">
        <v>276</v>
      </c>
      <c r="C120" s="13" t="s">
        <v>77</v>
      </c>
      <c r="D120" s="13" t="s">
        <v>78</v>
      </c>
      <c r="E120" s="13" t="s">
        <v>79</v>
      </c>
      <c r="F120" s="13" t="s">
        <v>80</v>
      </c>
      <c r="G120" s="13" t="s">
        <v>436</v>
      </c>
      <c r="H120" s="13">
        <v>27.99</v>
      </c>
      <c r="I120" s="13">
        <v>27.99</v>
      </c>
      <c r="J120" s="13" t="s">
        <v>437</v>
      </c>
      <c r="K120" s="13" t="s">
        <v>293</v>
      </c>
      <c r="L120" s="17">
        <v>46023</v>
      </c>
      <c r="M120" s="18">
        <v>46387</v>
      </c>
      <c r="N120" s="14">
        <f t="shared" si="16"/>
        <v>11.9671232876712</v>
      </c>
      <c r="O120" s="13">
        <v>7662</v>
      </c>
      <c r="P120" s="15"/>
      <c r="Q120" s="16">
        <f t="shared" si="17"/>
        <v>7662</v>
      </c>
      <c r="R120" s="16">
        <v>7662</v>
      </c>
      <c r="S120" s="16">
        <v>0</v>
      </c>
      <c r="V120" s="7">
        <f t="shared" si="13"/>
        <v>7438.83495145631</v>
      </c>
    </row>
    <row r="121" ht="18" customHeight="1" spans="1:22">
      <c r="A121" s="13" t="s">
        <v>438</v>
      </c>
      <c r="B121" s="13" t="s">
        <v>276</v>
      </c>
      <c r="C121" s="13" t="s">
        <v>77</v>
      </c>
      <c r="D121" s="13" t="s">
        <v>78</v>
      </c>
      <c r="E121" s="13" t="s">
        <v>79</v>
      </c>
      <c r="F121" s="13" t="s">
        <v>80</v>
      </c>
      <c r="G121" s="13" t="s">
        <v>439</v>
      </c>
      <c r="H121" s="13">
        <v>27.99</v>
      </c>
      <c r="I121" s="13">
        <v>27.99</v>
      </c>
      <c r="J121" s="13" t="s">
        <v>440</v>
      </c>
      <c r="K121" s="13" t="s">
        <v>316</v>
      </c>
      <c r="L121" s="17">
        <v>46023</v>
      </c>
      <c r="M121" s="18">
        <v>46387</v>
      </c>
      <c r="N121" s="14">
        <f t="shared" si="16"/>
        <v>11.9671232876712</v>
      </c>
      <c r="O121" s="13">
        <v>6641</v>
      </c>
      <c r="P121" s="15"/>
      <c r="Q121" s="16">
        <f t="shared" si="17"/>
        <v>6641</v>
      </c>
      <c r="R121" s="16">
        <v>6641</v>
      </c>
      <c r="S121" s="16">
        <v>0</v>
      </c>
      <c r="V121" s="7">
        <f t="shared" si="13"/>
        <v>6447.57281553398</v>
      </c>
    </row>
    <row r="122" ht="18" customHeight="1" spans="1:22">
      <c r="A122" s="13" t="s">
        <v>441</v>
      </c>
      <c r="B122" s="13" t="s">
        <v>276</v>
      </c>
      <c r="C122" s="13" t="s">
        <v>77</v>
      </c>
      <c r="D122" s="13" t="s">
        <v>78</v>
      </c>
      <c r="E122" s="13" t="s">
        <v>79</v>
      </c>
      <c r="F122" s="13" t="s">
        <v>80</v>
      </c>
      <c r="G122" s="13" t="s">
        <v>442</v>
      </c>
      <c r="H122" s="13">
        <v>27.57</v>
      </c>
      <c r="I122" s="13">
        <v>27.57</v>
      </c>
      <c r="J122" s="13" t="s">
        <v>443</v>
      </c>
      <c r="K122" s="13" t="s">
        <v>316</v>
      </c>
      <c r="L122" s="17">
        <v>46023</v>
      </c>
      <c r="M122" s="18">
        <v>46387</v>
      </c>
      <c r="N122" s="14">
        <f t="shared" si="16"/>
        <v>11.9671232876712</v>
      </c>
      <c r="O122" s="13">
        <v>6541</v>
      </c>
      <c r="P122" s="15"/>
      <c r="Q122" s="16">
        <f t="shared" si="17"/>
        <v>6541</v>
      </c>
      <c r="R122" s="16">
        <v>6541</v>
      </c>
      <c r="S122" s="16">
        <v>0</v>
      </c>
      <c r="V122" s="7">
        <f t="shared" si="13"/>
        <v>6350.4854368932</v>
      </c>
    </row>
    <row r="123" ht="18" customHeight="1" spans="1:22">
      <c r="A123" s="13" t="s">
        <v>444</v>
      </c>
      <c r="B123" s="13" t="s">
        <v>276</v>
      </c>
      <c r="C123" s="13" t="s">
        <v>77</v>
      </c>
      <c r="D123" s="13" t="s">
        <v>78</v>
      </c>
      <c r="E123" s="13" t="s">
        <v>79</v>
      </c>
      <c r="F123" s="13" t="s">
        <v>80</v>
      </c>
      <c r="G123" s="13" t="s">
        <v>445</v>
      </c>
      <c r="H123" s="13">
        <v>27.57</v>
      </c>
      <c r="I123" s="13">
        <v>27.57</v>
      </c>
      <c r="J123" s="13" t="s">
        <v>446</v>
      </c>
      <c r="K123" s="13" t="s">
        <v>316</v>
      </c>
      <c r="L123" s="17">
        <v>46023</v>
      </c>
      <c r="M123" s="18">
        <v>46387</v>
      </c>
      <c r="N123" s="14">
        <f t="shared" si="16"/>
        <v>11.9671232876712</v>
      </c>
      <c r="O123" s="13">
        <v>6541</v>
      </c>
      <c r="P123" s="15"/>
      <c r="Q123" s="16">
        <f t="shared" si="17"/>
        <v>6541</v>
      </c>
      <c r="R123" s="16">
        <v>6541</v>
      </c>
      <c r="S123" s="16">
        <v>0</v>
      </c>
      <c r="V123" s="7">
        <f t="shared" si="13"/>
        <v>6350.4854368932</v>
      </c>
    </row>
    <row r="124" ht="18" customHeight="1" spans="1:22">
      <c r="A124" s="13" t="s">
        <v>447</v>
      </c>
      <c r="B124" s="13" t="s">
        <v>276</v>
      </c>
      <c r="C124" s="13" t="s">
        <v>77</v>
      </c>
      <c r="D124" s="13" t="s">
        <v>78</v>
      </c>
      <c r="E124" s="13" t="s">
        <v>79</v>
      </c>
      <c r="F124" s="13" t="s">
        <v>80</v>
      </c>
      <c r="G124" s="13" t="s">
        <v>448</v>
      </c>
      <c r="H124" s="13">
        <v>29.3</v>
      </c>
      <c r="I124" s="13">
        <v>29.3</v>
      </c>
      <c r="J124" s="13" t="s">
        <v>449</v>
      </c>
      <c r="K124" s="13" t="s">
        <v>243</v>
      </c>
      <c r="L124" s="17">
        <v>46023</v>
      </c>
      <c r="M124" s="18">
        <v>46387</v>
      </c>
      <c r="N124" s="14">
        <f t="shared" si="16"/>
        <v>11.9671232876712</v>
      </c>
      <c r="O124" s="13">
        <v>6417</v>
      </c>
      <c r="P124" s="15"/>
      <c r="Q124" s="16">
        <f t="shared" si="17"/>
        <v>6417</v>
      </c>
      <c r="R124" s="16">
        <v>6417</v>
      </c>
      <c r="S124" s="16">
        <v>0</v>
      </c>
      <c r="V124" s="7">
        <f t="shared" si="13"/>
        <v>6230.09708737864</v>
      </c>
    </row>
    <row r="125" ht="18" customHeight="1" spans="1:22">
      <c r="A125" s="13" t="s">
        <v>450</v>
      </c>
      <c r="B125" s="13" t="s">
        <v>276</v>
      </c>
      <c r="C125" s="13" t="s">
        <v>77</v>
      </c>
      <c r="D125" s="13" t="s">
        <v>78</v>
      </c>
      <c r="E125" s="13" t="s">
        <v>79</v>
      </c>
      <c r="F125" s="13" t="s">
        <v>80</v>
      </c>
      <c r="G125" s="13" t="s">
        <v>451</v>
      </c>
      <c r="H125" s="13">
        <v>36.7</v>
      </c>
      <c r="I125" s="13">
        <v>36.7</v>
      </c>
      <c r="J125" s="13" t="s">
        <v>452</v>
      </c>
      <c r="K125" s="13" t="s">
        <v>158</v>
      </c>
      <c r="L125" s="17">
        <v>46023</v>
      </c>
      <c r="M125" s="18">
        <v>46387</v>
      </c>
      <c r="N125" s="14">
        <f t="shared" si="16"/>
        <v>11.9671232876712</v>
      </c>
      <c r="O125" s="13">
        <v>8707</v>
      </c>
      <c r="P125" s="15"/>
      <c r="Q125" s="16">
        <f t="shared" si="17"/>
        <v>8707</v>
      </c>
      <c r="R125" s="16">
        <v>8707</v>
      </c>
      <c r="S125" s="16">
        <v>0</v>
      </c>
      <c r="V125" s="7">
        <f t="shared" si="13"/>
        <v>8453.39805825243</v>
      </c>
    </row>
    <row r="126" ht="18" customHeight="1" spans="1:22">
      <c r="A126" s="13" t="s">
        <v>453</v>
      </c>
      <c r="B126" s="13" t="s">
        <v>276</v>
      </c>
      <c r="C126" s="13" t="s">
        <v>77</v>
      </c>
      <c r="D126" s="13" t="s">
        <v>78</v>
      </c>
      <c r="E126" s="13" t="s">
        <v>79</v>
      </c>
      <c r="F126" s="13" t="s">
        <v>80</v>
      </c>
      <c r="G126" s="13" t="s">
        <v>454</v>
      </c>
      <c r="H126" s="13">
        <v>36.7</v>
      </c>
      <c r="I126" s="13">
        <v>36.7</v>
      </c>
      <c r="J126" s="13" t="s">
        <v>455</v>
      </c>
      <c r="K126" s="13" t="s">
        <v>293</v>
      </c>
      <c r="L126" s="17">
        <v>46023</v>
      </c>
      <c r="M126" s="18">
        <v>46387</v>
      </c>
      <c r="N126" s="14">
        <f t="shared" si="16"/>
        <v>11.9671232876712</v>
      </c>
      <c r="O126" s="13">
        <v>8707</v>
      </c>
      <c r="P126" s="15"/>
      <c r="Q126" s="16">
        <f t="shared" si="17"/>
        <v>8707</v>
      </c>
      <c r="R126" s="16">
        <v>8707</v>
      </c>
      <c r="S126" s="16">
        <v>0</v>
      </c>
      <c r="V126" s="7">
        <f t="shared" si="13"/>
        <v>8453.39805825243</v>
      </c>
    </row>
    <row r="127" ht="18" customHeight="1" spans="1:22">
      <c r="A127" s="13" t="s">
        <v>456</v>
      </c>
      <c r="B127" s="13" t="s">
        <v>276</v>
      </c>
      <c r="C127" s="13" t="s">
        <v>77</v>
      </c>
      <c r="D127" s="13" t="s">
        <v>78</v>
      </c>
      <c r="E127" s="13" t="s">
        <v>79</v>
      </c>
      <c r="F127" s="13" t="s">
        <v>80</v>
      </c>
      <c r="G127" s="13" t="s">
        <v>457</v>
      </c>
      <c r="H127" s="13">
        <v>36.7</v>
      </c>
      <c r="I127" s="13">
        <v>36.7</v>
      </c>
      <c r="J127" s="13" t="s">
        <v>458</v>
      </c>
      <c r="K127" s="13" t="s">
        <v>158</v>
      </c>
      <c r="L127" s="17">
        <v>46023</v>
      </c>
      <c r="M127" s="18">
        <v>46387</v>
      </c>
      <c r="N127" s="14">
        <f t="shared" si="16"/>
        <v>11.9671232876712</v>
      </c>
      <c r="O127" s="13">
        <v>8707</v>
      </c>
      <c r="P127" s="15"/>
      <c r="Q127" s="16">
        <f t="shared" si="17"/>
        <v>8707</v>
      </c>
      <c r="R127" s="16">
        <v>8707</v>
      </c>
      <c r="S127" s="16">
        <v>0</v>
      </c>
      <c r="V127" s="7">
        <f t="shared" si="13"/>
        <v>8453.39805825243</v>
      </c>
    </row>
    <row r="128" ht="18" customHeight="1" spans="1:22">
      <c r="A128" s="13" t="s">
        <v>459</v>
      </c>
      <c r="B128" s="13" t="s">
        <v>276</v>
      </c>
      <c r="C128" s="13" t="s">
        <v>77</v>
      </c>
      <c r="D128" s="13" t="s">
        <v>78</v>
      </c>
      <c r="E128" s="13" t="s">
        <v>79</v>
      </c>
      <c r="F128" s="13" t="s">
        <v>80</v>
      </c>
      <c r="G128" s="13" t="s">
        <v>460</v>
      </c>
      <c r="H128" s="13">
        <v>36.7</v>
      </c>
      <c r="I128" s="13">
        <v>36.7</v>
      </c>
      <c r="J128" s="13" t="s">
        <v>461</v>
      </c>
      <c r="K128" s="13" t="s">
        <v>462</v>
      </c>
      <c r="L128" s="17">
        <v>46023</v>
      </c>
      <c r="M128" s="18">
        <v>46387</v>
      </c>
      <c r="N128" s="14">
        <f t="shared" si="16"/>
        <v>11.9671232876712</v>
      </c>
      <c r="O128" s="13">
        <v>17414</v>
      </c>
      <c r="P128" s="15">
        <v>0.5</v>
      </c>
      <c r="Q128" s="16">
        <f t="shared" si="17"/>
        <v>8707</v>
      </c>
      <c r="R128" s="16">
        <v>8707</v>
      </c>
      <c r="S128" s="16">
        <v>0</v>
      </c>
      <c r="T128" s="8">
        <v>46022</v>
      </c>
      <c r="V128" s="7">
        <f t="shared" si="13"/>
        <v>8453.39805825243</v>
      </c>
    </row>
    <row r="129" ht="18" customHeight="1" spans="1:22">
      <c r="A129" s="13" t="s">
        <v>463</v>
      </c>
      <c r="B129" s="13" t="s">
        <v>276</v>
      </c>
      <c r="C129" s="13" t="s">
        <v>77</v>
      </c>
      <c r="D129" s="13" t="s">
        <v>78</v>
      </c>
      <c r="E129" s="13" t="s">
        <v>79</v>
      </c>
      <c r="F129" s="13" t="s">
        <v>80</v>
      </c>
      <c r="G129" s="13" t="s">
        <v>464</v>
      </c>
      <c r="H129" s="13">
        <v>36.7</v>
      </c>
      <c r="I129" s="13">
        <v>36.7</v>
      </c>
      <c r="J129" s="13" t="s">
        <v>465</v>
      </c>
      <c r="K129" s="13" t="s">
        <v>466</v>
      </c>
      <c r="L129" s="17">
        <v>46023</v>
      </c>
      <c r="M129" s="18">
        <v>46387</v>
      </c>
      <c r="N129" s="14">
        <f t="shared" si="16"/>
        <v>11.9671232876712</v>
      </c>
      <c r="O129" s="13">
        <v>17414</v>
      </c>
      <c r="P129" s="15">
        <v>0.5</v>
      </c>
      <c r="Q129" s="16">
        <f t="shared" si="17"/>
        <v>8707</v>
      </c>
      <c r="R129" s="16">
        <v>8707</v>
      </c>
      <c r="S129" s="16">
        <v>0</v>
      </c>
      <c r="T129" s="8">
        <v>46022</v>
      </c>
      <c r="V129" s="7">
        <f t="shared" si="13"/>
        <v>8453.39805825243</v>
      </c>
    </row>
    <row r="130" ht="18" customHeight="1" spans="1:22">
      <c r="A130" s="13" t="s">
        <v>467</v>
      </c>
      <c r="B130" s="13" t="s">
        <v>276</v>
      </c>
      <c r="C130" s="13" t="s">
        <v>77</v>
      </c>
      <c r="D130" s="13" t="s">
        <v>78</v>
      </c>
      <c r="E130" s="13" t="s">
        <v>79</v>
      </c>
      <c r="F130" s="13" t="s">
        <v>80</v>
      </c>
      <c r="G130" s="13" t="s">
        <v>468</v>
      </c>
      <c r="H130" s="13">
        <v>36.7</v>
      </c>
      <c r="I130" s="13">
        <v>36.7</v>
      </c>
      <c r="J130" s="13" t="s">
        <v>469</v>
      </c>
      <c r="K130" s="13" t="s">
        <v>316</v>
      </c>
      <c r="L130" s="17">
        <v>46023</v>
      </c>
      <c r="M130" s="18">
        <v>46387</v>
      </c>
      <c r="N130" s="14">
        <f t="shared" si="16"/>
        <v>11.9671232876712</v>
      </c>
      <c r="O130" s="13">
        <v>8707</v>
      </c>
      <c r="P130" s="15"/>
      <c r="Q130" s="16">
        <f t="shared" si="17"/>
        <v>8707</v>
      </c>
      <c r="R130" s="16">
        <v>8707</v>
      </c>
      <c r="S130" s="16">
        <v>0</v>
      </c>
      <c r="V130" s="7">
        <f t="shared" si="13"/>
        <v>8453.39805825243</v>
      </c>
    </row>
    <row r="131" ht="18" customHeight="1" spans="1:22">
      <c r="A131" s="13" t="s">
        <v>470</v>
      </c>
      <c r="B131" s="13" t="s">
        <v>276</v>
      </c>
      <c r="C131" s="13" t="s">
        <v>77</v>
      </c>
      <c r="D131" s="13" t="s">
        <v>78</v>
      </c>
      <c r="E131" s="13" t="s">
        <v>79</v>
      </c>
      <c r="F131" s="13" t="s">
        <v>80</v>
      </c>
      <c r="G131" s="13" t="s">
        <v>471</v>
      </c>
      <c r="H131" s="13">
        <v>36.7</v>
      </c>
      <c r="I131" s="13">
        <v>36.7</v>
      </c>
      <c r="J131" s="13" t="s">
        <v>472</v>
      </c>
      <c r="K131" s="13" t="s">
        <v>158</v>
      </c>
      <c r="L131" s="17">
        <v>46023</v>
      </c>
      <c r="M131" s="18">
        <v>46387</v>
      </c>
      <c r="N131" s="14">
        <f t="shared" si="16"/>
        <v>11.9671232876712</v>
      </c>
      <c r="O131" s="13">
        <v>8707</v>
      </c>
      <c r="P131" s="15"/>
      <c r="Q131" s="16">
        <f t="shared" si="17"/>
        <v>8707</v>
      </c>
      <c r="R131" s="16">
        <v>8707</v>
      </c>
      <c r="S131" s="16">
        <v>0</v>
      </c>
      <c r="V131" s="7">
        <f t="shared" si="13"/>
        <v>8453.39805825243</v>
      </c>
    </row>
    <row r="132" ht="18" customHeight="1" spans="1:22">
      <c r="A132" s="13" t="s">
        <v>473</v>
      </c>
      <c r="B132" s="13" t="s">
        <v>276</v>
      </c>
      <c r="C132" s="13" t="s">
        <v>77</v>
      </c>
      <c r="D132" s="13" t="s">
        <v>78</v>
      </c>
      <c r="E132" s="13" t="s">
        <v>79</v>
      </c>
      <c r="F132" s="13" t="s">
        <v>80</v>
      </c>
      <c r="G132" s="13" t="s">
        <v>474</v>
      </c>
      <c r="H132" s="13">
        <v>47.58</v>
      </c>
      <c r="I132" s="13">
        <v>47.58</v>
      </c>
      <c r="J132" s="13" t="s">
        <v>475</v>
      </c>
      <c r="K132" s="13" t="s">
        <v>158</v>
      </c>
      <c r="L132" s="17">
        <v>46023</v>
      </c>
      <c r="M132" s="18">
        <v>46387</v>
      </c>
      <c r="N132" s="14">
        <f t="shared" si="16"/>
        <v>11.9671232876712</v>
      </c>
      <c r="O132" s="13">
        <v>11288</v>
      </c>
      <c r="P132" s="15"/>
      <c r="Q132" s="16">
        <f t="shared" si="17"/>
        <v>11288</v>
      </c>
      <c r="R132" s="16">
        <v>11288</v>
      </c>
      <c r="S132" s="16">
        <v>0</v>
      </c>
      <c r="V132" s="7">
        <f t="shared" ref="V132:V143" si="18">R132/1.03</f>
        <v>10959.2233009709</v>
      </c>
    </row>
    <row r="133" ht="18" customHeight="1" spans="1:22">
      <c r="A133" s="13" t="s">
        <v>476</v>
      </c>
      <c r="B133" s="13" t="s">
        <v>276</v>
      </c>
      <c r="C133" s="13" t="s">
        <v>77</v>
      </c>
      <c r="D133" s="13" t="s">
        <v>78</v>
      </c>
      <c r="E133" s="13" t="s">
        <v>79</v>
      </c>
      <c r="F133" s="13" t="s">
        <v>80</v>
      </c>
      <c r="G133" s="13" t="s">
        <v>477</v>
      </c>
      <c r="H133" s="13">
        <v>47.58</v>
      </c>
      <c r="I133" s="13">
        <v>47.58</v>
      </c>
      <c r="J133" s="13" t="s">
        <v>478</v>
      </c>
      <c r="K133" s="13" t="s">
        <v>293</v>
      </c>
      <c r="L133" s="17">
        <v>46023</v>
      </c>
      <c r="M133" s="18">
        <v>46387</v>
      </c>
      <c r="N133" s="14">
        <f t="shared" si="16"/>
        <v>11.9671232876712</v>
      </c>
      <c r="O133" s="13">
        <v>10420</v>
      </c>
      <c r="P133" s="15"/>
      <c r="Q133" s="16">
        <f t="shared" si="17"/>
        <v>10420</v>
      </c>
      <c r="R133" s="16">
        <v>10420</v>
      </c>
      <c r="S133" s="16">
        <v>0</v>
      </c>
      <c r="V133" s="7">
        <f t="shared" si="18"/>
        <v>10116.5048543689</v>
      </c>
    </row>
    <row r="134" ht="18" customHeight="1" spans="1:22">
      <c r="A134" s="13" t="s">
        <v>479</v>
      </c>
      <c r="B134" s="13" t="s">
        <v>276</v>
      </c>
      <c r="C134" s="13" t="s">
        <v>77</v>
      </c>
      <c r="D134" s="13" t="s">
        <v>78</v>
      </c>
      <c r="E134" s="13" t="s">
        <v>79</v>
      </c>
      <c r="F134" s="13" t="s">
        <v>80</v>
      </c>
      <c r="G134" s="13" t="s">
        <v>480</v>
      </c>
      <c r="H134" s="13">
        <v>47.58</v>
      </c>
      <c r="I134" s="13">
        <v>47.58</v>
      </c>
      <c r="J134" s="13" t="s">
        <v>481</v>
      </c>
      <c r="K134" s="13" t="s">
        <v>293</v>
      </c>
      <c r="L134" s="17">
        <v>46023</v>
      </c>
      <c r="M134" s="18">
        <v>46387</v>
      </c>
      <c r="N134" s="14">
        <f t="shared" si="16"/>
        <v>11.9671232876712</v>
      </c>
      <c r="O134" s="13">
        <v>8683</v>
      </c>
      <c r="P134" s="15"/>
      <c r="Q134" s="16">
        <f t="shared" si="17"/>
        <v>8683</v>
      </c>
      <c r="R134" s="16">
        <v>8683</v>
      </c>
      <c r="S134" s="16">
        <v>0</v>
      </c>
      <c r="V134" s="7">
        <f t="shared" si="18"/>
        <v>8430.09708737864</v>
      </c>
    </row>
    <row r="135" ht="18" customHeight="1" spans="1:22">
      <c r="A135" s="13" t="s">
        <v>482</v>
      </c>
      <c r="B135" s="13" t="s">
        <v>276</v>
      </c>
      <c r="C135" s="13" t="s">
        <v>77</v>
      </c>
      <c r="D135" s="13" t="s">
        <v>78</v>
      </c>
      <c r="E135" s="13" t="s">
        <v>79</v>
      </c>
      <c r="F135" s="13" t="s">
        <v>80</v>
      </c>
      <c r="G135" s="13" t="s">
        <v>483</v>
      </c>
      <c r="H135" s="13">
        <v>30.78</v>
      </c>
      <c r="I135" s="13">
        <v>30.78</v>
      </c>
      <c r="J135" s="13" t="s">
        <v>484</v>
      </c>
      <c r="K135" s="13" t="s">
        <v>158</v>
      </c>
      <c r="L135" s="17">
        <v>46023</v>
      </c>
      <c r="M135" s="18">
        <v>46387</v>
      </c>
      <c r="N135" s="14">
        <f t="shared" si="16"/>
        <v>11.9671232876712</v>
      </c>
      <c r="O135" s="13">
        <v>6741</v>
      </c>
      <c r="P135" s="15"/>
      <c r="Q135" s="16">
        <f t="shared" si="17"/>
        <v>6741</v>
      </c>
      <c r="R135" s="16">
        <v>6741</v>
      </c>
      <c r="S135" s="16">
        <v>0</v>
      </c>
      <c r="V135" s="7">
        <f t="shared" si="18"/>
        <v>6544.66019417476</v>
      </c>
    </row>
    <row r="136" ht="18" customHeight="1" spans="1:22">
      <c r="A136" s="13" t="s">
        <v>485</v>
      </c>
      <c r="B136" s="13" t="s">
        <v>276</v>
      </c>
      <c r="C136" s="13" t="s">
        <v>77</v>
      </c>
      <c r="D136" s="13" t="s">
        <v>78</v>
      </c>
      <c r="E136" s="13" t="s">
        <v>79</v>
      </c>
      <c r="F136" s="13" t="s">
        <v>80</v>
      </c>
      <c r="G136" s="13" t="s">
        <v>486</v>
      </c>
      <c r="H136" s="13">
        <v>49.15</v>
      </c>
      <c r="I136" s="13">
        <v>49.15</v>
      </c>
      <c r="J136" s="13" t="s">
        <v>487</v>
      </c>
      <c r="K136" s="13" t="s">
        <v>158</v>
      </c>
      <c r="L136" s="17">
        <v>46023</v>
      </c>
      <c r="M136" s="18">
        <v>46387</v>
      </c>
      <c r="N136" s="14">
        <f t="shared" si="16"/>
        <v>11.9671232876712</v>
      </c>
      <c r="O136" s="13">
        <v>9867</v>
      </c>
      <c r="P136" s="15"/>
      <c r="Q136" s="16">
        <f t="shared" si="17"/>
        <v>9867</v>
      </c>
      <c r="R136" s="16">
        <v>9867</v>
      </c>
      <c r="S136" s="16">
        <v>0</v>
      </c>
      <c r="V136" s="7">
        <f t="shared" si="18"/>
        <v>9579.61165048544</v>
      </c>
    </row>
    <row r="137" ht="18" customHeight="1" spans="1:22">
      <c r="A137" s="13">
        <v>230105</v>
      </c>
      <c r="B137" s="13" t="s">
        <v>488</v>
      </c>
      <c r="C137" s="13" t="s">
        <v>77</v>
      </c>
      <c r="D137" s="13" t="s">
        <v>78</v>
      </c>
      <c r="E137" s="13" t="s">
        <v>79</v>
      </c>
      <c r="F137" s="13" t="s">
        <v>80</v>
      </c>
      <c r="G137" s="13" t="s">
        <v>489</v>
      </c>
      <c r="H137" s="13">
        <v>4876.91</v>
      </c>
      <c r="I137" s="13">
        <v>4500</v>
      </c>
      <c r="J137" s="13" t="s">
        <v>490</v>
      </c>
      <c r="K137" s="13" t="s">
        <v>491</v>
      </c>
      <c r="L137" s="17">
        <v>44986</v>
      </c>
      <c r="M137" s="18">
        <v>46812</v>
      </c>
      <c r="N137" s="14">
        <f t="shared" ref="N137:N143" si="19">(M137-L137)/365*12</f>
        <v>60.0328767123288</v>
      </c>
      <c r="O137" s="13">
        <v>1400000</v>
      </c>
      <c r="P137" s="15"/>
      <c r="Q137" s="16">
        <f t="shared" ref="Q137:Q143" si="20">O137-O137*P137</f>
        <v>1400000</v>
      </c>
      <c r="R137" s="16">
        <v>300000</v>
      </c>
      <c r="S137" s="16">
        <v>300000</v>
      </c>
      <c r="V137" s="7">
        <f t="shared" si="18"/>
        <v>291262.13592233</v>
      </c>
    </row>
    <row r="138" ht="18" customHeight="1" spans="1:22">
      <c r="A138" s="13">
        <v>230411</v>
      </c>
      <c r="B138" s="13" t="s">
        <v>488</v>
      </c>
      <c r="C138" s="13" t="s">
        <v>77</v>
      </c>
      <c r="D138" s="13" t="s">
        <v>78</v>
      </c>
      <c r="E138" s="13" t="s">
        <v>79</v>
      </c>
      <c r="F138" s="13" t="s">
        <v>80</v>
      </c>
      <c r="G138" s="13" t="s">
        <v>492</v>
      </c>
      <c r="H138" s="13">
        <v>600</v>
      </c>
      <c r="I138" s="13">
        <v>600</v>
      </c>
      <c r="J138" s="13" t="s">
        <v>493</v>
      </c>
      <c r="K138" s="13" t="s">
        <v>494</v>
      </c>
      <c r="L138" s="17">
        <v>45200</v>
      </c>
      <c r="M138" s="18">
        <v>48852</v>
      </c>
      <c r="N138" s="14">
        <f t="shared" si="19"/>
        <v>120.065753424658</v>
      </c>
      <c r="O138" s="13">
        <v>657000</v>
      </c>
      <c r="P138" s="15"/>
      <c r="Q138" s="16">
        <f t="shared" si="20"/>
        <v>657000</v>
      </c>
      <c r="R138" s="16">
        <v>85000</v>
      </c>
      <c r="S138" s="16">
        <v>572000</v>
      </c>
      <c r="V138" s="7">
        <f t="shared" si="18"/>
        <v>82524.2718446602</v>
      </c>
    </row>
    <row r="139" ht="18" customHeight="1" spans="1:22">
      <c r="A139" s="13">
        <v>51</v>
      </c>
      <c r="B139" s="13" t="s">
        <v>495</v>
      </c>
      <c r="C139" s="13" t="s">
        <v>77</v>
      </c>
      <c r="D139" s="13" t="s">
        <v>78</v>
      </c>
      <c r="E139" s="13" t="s">
        <v>79</v>
      </c>
      <c r="F139" s="13" t="s">
        <v>80</v>
      </c>
      <c r="G139" s="13" t="s">
        <v>496</v>
      </c>
      <c r="H139" s="13">
        <v>4500</v>
      </c>
      <c r="I139" s="13">
        <v>4500</v>
      </c>
      <c r="J139" s="13" t="s">
        <v>497</v>
      </c>
      <c r="K139" s="13" t="s">
        <v>498</v>
      </c>
      <c r="L139" s="17">
        <v>45231</v>
      </c>
      <c r="M139" s="18">
        <v>49064</v>
      </c>
      <c r="N139" s="14">
        <f t="shared" si="19"/>
        <v>126.016438356164</v>
      </c>
      <c r="O139" s="13">
        <v>5044300</v>
      </c>
      <c r="P139" s="15"/>
      <c r="Q139" s="16">
        <f t="shared" si="20"/>
        <v>5044300</v>
      </c>
      <c r="R139" s="16">
        <v>481070</v>
      </c>
      <c r="S139" s="16">
        <v>4563230</v>
      </c>
      <c r="V139" s="7">
        <f t="shared" si="18"/>
        <v>467058.252427184</v>
      </c>
    </row>
    <row r="140" ht="18" customHeight="1" spans="1:22">
      <c r="A140" s="13" t="s">
        <v>499</v>
      </c>
      <c r="B140" s="13" t="s">
        <v>495</v>
      </c>
      <c r="C140" s="13" t="s">
        <v>77</v>
      </c>
      <c r="D140" s="13" t="s">
        <v>78</v>
      </c>
      <c r="E140" s="13" t="s">
        <v>79</v>
      </c>
      <c r="F140" s="13" t="s">
        <v>80</v>
      </c>
      <c r="G140" s="13" t="s">
        <v>500</v>
      </c>
      <c r="H140" s="13">
        <v>1000</v>
      </c>
      <c r="I140" s="13">
        <v>1000</v>
      </c>
      <c r="J140" s="13" t="s">
        <v>501</v>
      </c>
      <c r="K140" s="13" t="s">
        <v>502</v>
      </c>
      <c r="L140" s="17">
        <v>45597</v>
      </c>
      <c r="M140" s="18">
        <v>46752</v>
      </c>
      <c r="N140" s="14">
        <f t="shared" si="19"/>
        <v>37.972602739726</v>
      </c>
      <c r="O140" s="13">
        <v>441350</v>
      </c>
      <c r="P140" s="15"/>
      <c r="Q140" s="16">
        <f t="shared" si="20"/>
        <v>441350</v>
      </c>
      <c r="R140" s="16">
        <v>0</v>
      </c>
      <c r="S140" s="16">
        <v>441350</v>
      </c>
      <c r="V140" s="7">
        <f t="shared" si="18"/>
        <v>0</v>
      </c>
    </row>
    <row r="141" ht="18" customHeight="1" spans="1:22">
      <c r="A141" s="13" t="s">
        <v>503</v>
      </c>
      <c r="B141" s="13" t="s">
        <v>504</v>
      </c>
      <c r="C141" s="13" t="s">
        <v>77</v>
      </c>
      <c r="D141" s="13" t="s">
        <v>78</v>
      </c>
      <c r="E141" s="13" t="s">
        <v>79</v>
      </c>
      <c r="F141" s="13" t="s">
        <v>80</v>
      </c>
      <c r="G141" s="13" t="s">
        <v>505</v>
      </c>
      <c r="H141" s="13">
        <v>600</v>
      </c>
      <c r="I141" s="13">
        <v>600</v>
      </c>
      <c r="J141" s="13" t="s">
        <v>506</v>
      </c>
      <c r="K141" s="13" t="s">
        <v>507</v>
      </c>
      <c r="L141" s="17">
        <v>45731</v>
      </c>
      <c r="M141" s="18">
        <v>47648</v>
      </c>
      <c r="N141" s="14">
        <f t="shared" si="19"/>
        <v>63.0246575342466</v>
      </c>
      <c r="O141" s="13">
        <v>465166.95</v>
      </c>
      <c r="P141" s="15"/>
      <c r="Q141" s="16">
        <f t="shared" si="20"/>
        <v>465166.95</v>
      </c>
      <c r="R141" s="16">
        <f>67600*2</f>
        <v>135200</v>
      </c>
      <c r="S141" s="16">
        <v>397566.95</v>
      </c>
      <c r="V141" s="7">
        <f t="shared" si="18"/>
        <v>131262.13592233</v>
      </c>
    </row>
    <row r="142" ht="18" customHeight="1" spans="1:22">
      <c r="A142" s="13" t="s">
        <v>508</v>
      </c>
      <c r="B142" s="13" t="s">
        <v>495</v>
      </c>
      <c r="C142" s="13" t="s">
        <v>77</v>
      </c>
      <c r="D142" s="13" t="s">
        <v>78</v>
      </c>
      <c r="E142" s="13" t="s">
        <v>79</v>
      </c>
      <c r="F142" s="13" t="s">
        <v>80</v>
      </c>
      <c r="G142" s="13" t="s">
        <v>509</v>
      </c>
      <c r="H142" s="13">
        <v>300</v>
      </c>
      <c r="I142" s="13">
        <v>300</v>
      </c>
      <c r="J142" s="13" t="s">
        <v>510</v>
      </c>
      <c r="K142" s="13" t="s">
        <v>511</v>
      </c>
      <c r="L142" s="17">
        <v>45809</v>
      </c>
      <c r="M142" s="18">
        <v>46265</v>
      </c>
      <c r="N142" s="14">
        <f t="shared" si="19"/>
        <v>14.9917808219178</v>
      </c>
      <c r="O142" s="13">
        <v>43800</v>
      </c>
      <c r="P142" s="15"/>
      <c r="Q142" s="16">
        <f t="shared" si="20"/>
        <v>43800</v>
      </c>
      <c r="R142" s="16">
        <v>20000</v>
      </c>
      <c r="S142" s="16">
        <v>23800</v>
      </c>
      <c r="V142" s="7">
        <f t="shared" si="18"/>
        <v>19417.4757281553</v>
      </c>
    </row>
    <row r="143" ht="18" customHeight="1" spans="1:22">
      <c r="A143" s="13">
        <v>26</v>
      </c>
      <c r="B143" s="13" t="s">
        <v>504</v>
      </c>
      <c r="C143" s="13" t="s">
        <v>77</v>
      </c>
      <c r="D143" s="13" t="s">
        <v>78</v>
      </c>
      <c r="E143" s="13" t="s">
        <v>79</v>
      </c>
      <c r="F143" s="13" t="s">
        <v>80</v>
      </c>
      <c r="G143" s="13" t="s">
        <v>512</v>
      </c>
      <c r="H143" s="13">
        <v>600</v>
      </c>
      <c r="I143" s="13">
        <v>600</v>
      </c>
      <c r="J143" s="13" t="s">
        <v>493</v>
      </c>
      <c r="K143" s="13" t="s">
        <v>513</v>
      </c>
      <c r="L143" s="17">
        <v>45170</v>
      </c>
      <c r="M143" s="18">
        <v>48975</v>
      </c>
      <c r="N143" s="14">
        <f t="shared" si="19"/>
        <v>125.095890410959</v>
      </c>
      <c r="O143" s="13">
        <v>810300</v>
      </c>
      <c r="P143" s="15"/>
      <c r="Q143" s="16">
        <f t="shared" si="20"/>
        <v>810300</v>
      </c>
      <c r="R143" s="16">
        <v>65700</v>
      </c>
      <c r="S143" s="16">
        <v>744600</v>
      </c>
      <c r="V143" s="7">
        <f t="shared" si="18"/>
        <v>63786.4077669903</v>
      </c>
    </row>
    <row r="144" spans="1:22">
      <c r="O144" s="1">
        <f t="shared" ref="O144:S144" si="21">SUM(O4:O143)</f>
        <v>11065308.95</v>
      </c>
      <c r="P144" s="1">
        <f t="shared" si="21"/>
        <v>10.3</v>
      </c>
      <c r="Q144" s="7">
        <f t="shared" si="21"/>
        <v>10835875.35</v>
      </c>
      <c r="R144" s="7">
        <f t="shared" si="21"/>
        <v>2676510.848</v>
      </c>
      <c r="S144" s="7">
        <f t="shared" si="21"/>
        <v>7549172.95</v>
      </c>
    </row>
  </sheetData>
  <autoFilter xmlns:etc="http://www.wps.cn/officeDocument/2017/etCustomData" ref="A3:S144" etc:filterBottomFollowUsedRange="0">
    <extLst/>
  </autoFilter>
  <pageMargins left="1.25" right="1.25" top="1" bottom="1" header="0.3" footer="0.3"/>
  <pageSetup paperSize="9" orientation="portrait"/>
  <headerFooter/>
  <rowBreaks count="1" manualBreakCount="1">
    <brk id="6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opLeftCell="M1" workbookViewId="0">
      <selection activeCell="R22" sqref="R22"/>
    </sheetView>
  </sheetViews>
  <sheetFormatPr defaultColWidth="9" defaultRowHeight="14.4"/>
  <cols>
    <col min="1" max="1" width="14.5" style="1" customWidth="1"/>
    <col min="2" max="2" width="14.3518518518519" style="1" customWidth="1"/>
    <col min="3" max="3" width="11.3333333333333" style="1" customWidth="1"/>
    <col min="4" max="4" width="9.11111111111111" style="1" customWidth="1"/>
    <col min="5" max="6" width="14.7962962962963" style="1" customWidth="1"/>
    <col min="7" max="7" width="13.6203703703704" style="1" customWidth="1"/>
    <col min="8" max="8" width="14.3518518518519" style="1" customWidth="1"/>
    <col min="9" max="9" width="19.1851851851852" style="1" customWidth="1"/>
    <col min="10" max="28" width="14.3518518518519" style="1" customWidth="1"/>
    <col min="29" max="16384" width="9" style="1"/>
  </cols>
  <sheetData>
    <row r="1" ht="38" customHeight="1" spans="1:28">
      <c r="A1" s="2" t="s">
        <v>514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8" customHeight="1" spans="1:28">
      <c r="A2" s="3" t="s">
        <v>515</v>
      </c>
      <c r="B2" s="3" t="s">
        <v>516</v>
      </c>
      <c r="C2" s="3" t="s">
        <v>517</v>
      </c>
      <c r="D2" s="3" t="s">
        <v>518</v>
      </c>
      <c r="E2" s="3" t="s">
        <v>519</v>
      </c>
      <c r="F2" s="3" t="s">
        <v>57</v>
      </c>
      <c r="G2" s="3" t="s">
        <v>520</v>
      </c>
      <c r="H2" s="3" t="s">
        <v>521</v>
      </c>
      <c r="I2" s="3" t="s">
        <v>522</v>
      </c>
      <c r="J2" s="3" t="s">
        <v>523</v>
      </c>
      <c r="K2" s="3" t="s">
        <v>524</v>
      </c>
      <c r="L2" s="3" t="s">
        <v>525</v>
      </c>
      <c r="M2" s="3" t="s">
        <v>526</v>
      </c>
      <c r="N2" s="3" t="s">
        <v>527</v>
      </c>
      <c r="O2" s="3" t="s">
        <v>528</v>
      </c>
      <c r="P2" s="3" t="s">
        <v>529</v>
      </c>
      <c r="Q2" s="3" t="s">
        <v>530</v>
      </c>
      <c r="R2" s="3" t="s">
        <v>531</v>
      </c>
      <c r="S2" s="3" t="s">
        <v>5</v>
      </c>
      <c r="T2" s="3" t="s">
        <v>532</v>
      </c>
      <c r="U2" s="3" t="s">
        <v>533</v>
      </c>
      <c r="V2" s="3" t="s">
        <v>534</v>
      </c>
      <c r="W2" s="3" t="s">
        <v>535</v>
      </c>
      <c r="X2" s="3" t="s">
        <v>536</v>
      </c>
      <c r="Y2" s="3" t="s">
        <v>537</v>
      </c>
      <c r="Z2" s="3" t="s">
        <v>538</v>
      </c>
      <c r="AA2" s="3" t="s">
        <v>539</v>
      </c>
      <c r="AB2" s="3" t="s">
        <v>8</v>
      </c>
    </row>
    <row r="3" ht="18" customHeight="1" spans="1:28">
      <c r="A3" s="3" t="s">
        <v>540</v>
      </c>
      <c r="B3" s="3" t="s">
        <v>541</v>
      </c>
      <c r="C3" s="3" t="s">
        <v>542</v>
      </c>
      <c r="D3" s="3" t="s">
        <v>543</v>
      </c>
      <c r="E3" s="3" t="s">
        <v>544</v>
      </c>
      <c r="F3" s="3" t="s">
        <v>545</v>
      </c>
      <c r="G3" s="3" t="s">
        <v>546</v>
      </c>
      <c r="H3" s="3">
        <v>235</v>
      </c>
      <c r="I3" s="3" t="s">
        <v>547</v>
      </c>
      <c r="J3" s="3" t="s">
        <v>138</v>
      </c>
      <c r="K3" s="3" t="s">
        <v>548</v>
      </c>
      <c r="L3" s="3" t="s">
        <v>549</v>
      </c>
      <c r="M3" s="3" t="s">
        <v>549</v>
      </c>
      <c r="N3" s="3" t="s">
        <v>550</v>
      </c>
      <c r="O3" s="3" t="s">
        <v>551</v>
      </c>
      <c r="P3" s="3" t="s">
        <v>552</v>
      </c>
      <c r="Q3" s="3" t="s">
        <v>553</v>
      </c>
      <c r="R3" s="3">
        <v>27500</v>
      </c>
      <c r="S3" s="3" t="s">
        <v>554</v>
      </c>
      <c r="T3" s="3">
        <v>0</v>
      </c>
      <c r="U3" s="3">
        <v>27500</v>
      </c>
      <c r="V3" s="3" t="s">
        <v>555</v>
      </c>
      <c r="W3" s="3" t="s">
        <v>556</v>
      </c>
      <c r="X3" s="3" t="s">
        <v>557</v>
      </c>
      <c r="Y3" s="3" t="s">
        <v>55</v>
      </c>
      <c r="Z3" s="3" t="s">
        <v>558</v>
      </c>
      <c r="AA3" s="3" t="s">
        <v>55</v>
      </c>
      <c r="AB3" s="3" t="s">
        <v>55</v>
      </c>
    </row>
    <row r="4" ht="18" customHeight="1" spans="1:28">
      <c r="A4" s="3" t="s">
        <v>540</v>
      </c>
      <c r="B4" s="3" t="s">
        <v>541</v>
      </c>
      <c r="C4" s="3" t="s">
        <v>542</v>
      </c>
      <c r="D4" s="3" t="s">
        <v>543</v>
      </c>
      <c r="E4" s="3" t="s">
        <v>544</v>
      </c>
      <c r="F4" s="3" t="s">
        <v>545</v>
      </c>
      <c r="G4" s="3" t="s">
        <v>546</v>
      </c>
      <c r="H4" s="3">
        <v>235</v>
      </c>
      <c r="I4" s="3" t="s">
        <v>559</v>
      </c>
      <c r="J4" s="3" t="s">
        <v>175</v>
      </c>
      <c r="K4" s="3" t="s">
        <v>548</v>
      </c>
      <c r="L4" s="3" t="s">
        <v>549</v>
      </c>
      <c r="M4" s="3" t="s">
        <v>549</v>
      </c>
      <c r="N4" s="3" t="s">
        <v>550</v>
      </c>
      <c r="O4" s="3" t="s">
        <v>551</v>
      </c>
      <c r="P4" s="3" t="s">
        <v>552</v>
      </c>
      <c r="Q4" s="3" t="s">
        <v>553</v>
      </c>
      <c r="R4" s="3">
        <v>27500</v>
      </c>
      <c r="S4" s="3" t="s">
        <v>554</v>
      </c>
      <c r="T4" s="3">
        <v>0</v>
      </c>
      <c r="U4" s="3">
        <v>27500</v>
      </c>
      <c r="V4" s="3" t="s">
        <v>555</v>
      </c>
      <c r="W4" s="3" t="s">
        <v>556</v>
      </c>
      <c r="X4" s="3" t="s">
        <v>557</v>
      </c>
      <c r="Y4" s="3" t="s">
        <v>55</v>
      </c>
      <c r="Z4" s="3" t="s">
        <v>558</v>
      </c>
      <c r="AA4" s="3" t="s">
        <v>55</v>
      </c>
      <c r="AB4" s="3" t="s">
        <v>55</v>
      </c>
    </row>
    <row r="5" ht="18" customHeight="1" spans="1:28">
      <c r="A5" s="3" t="s">
        <v>540</v>
      </c>
      <c r="B5" s="3" t="s">
        <v>541</v>
      </c>
      <c r="C5" s="3" t="s">
        <v>542</v>
      </c>
      <c r="D5" s="3" t="s">
        <v>543</v>
      </c>
      <c r="E5" s="3" t="s">
        <v>560</v>
      </c>
      <c r="F5" s="3" t="s">
        <v>545</v>
      </c>
      <c r="G5" s="3" t="s">
        <v>561</v>
      </c>
      <c r="H5" s="3">
        <v>70</v>
      </c>
      <c r="I5" s="3" t="s">
        <v>562</v>
      </c>
      <c r="J5" s="3" t="s">
        <v>563</v>
      </c>
      <c r="K5" s="3" t="s">
        <v>548</v>
      </c>
      <c r="L5" s="3" t="s">
        <v>549</v>
      </c>
      <c r="M5" s="3" t="s">
        <v>549</v>
      </c>
      <c r="N5" s="3" t="s">
        <v>564</v>
      </c>
      <c r="O5" s="3" t="s">
        <v>565</v>
      </c>
      <c r="P5" s="3" t="s">
        <v>552</v>
      </c>
      <c r="Q5" s="3" t="s">
        <v>553</v>
      </c>
      <c r="R5" s="3">
        <v>34339</v>
      </c>
      <c r="S5" s="3" t="s">
        <v>554</v>
      </c>
      <c r="T5" s="3">
        <v>0</v>
      </c>
      <c r="U5" s="3">
        <v>34339</v>
      </c>
      <c r="V5" s="3" t="s">
        <v>555</v>
      </c>
      <c r="W5" s="3" t="s">
        <v>556</v>
      </c>
      <c r="X5" s="3" t="s">
        <v>557</v>
      </c>
      <c r="Y5" s="3" t="s">
        <v>55</v>
      </c>
      <c r="Z5" s="3" t="s">
        <v>558</v>
      </c>
      <c r="AA5" s="3" t="s">
        <v>55</v>
      </c>
      <c r="AB5" s="3" t="s">
        <v>55</v>
      </c>
    </row>
    <row r="6" ht="18" customHeight="1" spans="1:28">
      <c r="A6" s="3" t="s">
        <v>540</v>
      </c>
      <c r="B6" s="3" t="s">
        <v>541</v>
      </c>
      <c r="C6" s="3" t="s">
        <v>542</v>
      </c>
      <c r="D6" s="3" t="s">
        <v>543</v>
      </c>
      <c r="E6" s="3" t="s">
        <v>566</v>
      </c>
      <c r="F6" s="3" t="s">
        <v>545</v>
      </c>
      <c r="G6" s="3" t="s">
        <v>567</v>
      </c>
      <c r="H6" s="3">
        <v>60</v>
      </c>
      <c r="I6" s="3" t="s">
        <v>568</v>
      </c>
      <c r="J6" s="3" t="s">
        <v>569</v>
      </c>
      <c r="K6" s="3" t="s">
        <v>548</v>
      </c>
      <c r="L6" s="3" t="s">
        <v>549</v>
      </c>
      <c r="M6" s="3" t="s">
        <v>549</v>
      </c>
      <c r="N6" s="3" t="s">
        <v>570</v>
      </c>
      <c r="O6" s="3" t="s">
        <v>571</v>
      </c>
      <c r="P6" s="3" t="s">
        <v>552</v>
      </c>
      <c r="Q6" s="3" t="s">
        <v>553</v>
      </c>
      <c r="R6" s="3">
        <v>12647</v>
      </c>
      <c r="S6" s="3" t="s">
        <v>554</v>
      </c>
      <c r="T6" s="3">
        <v>0</v>
      </c>
      <c r="U6" s="3">
        <v>12647</v>
      </c>
      <c r="V6" s="3" t="s">
        <v>555</v>
      </c>
      <c r="W6" s="3" t="s">
        <v>556</v>
      </c>
      <c r="X6" s="3" t="s">
        <v>557</v>
      </c>
      <c r="Y6" s="3" t="s">
        <v>55</v>
      </c>
      <c r="Z6" s="3" t="s">
        <v>558</v>
      </c>
      <c r="AA6" s="3" t="s">
        <v>55</v>
      </c>
      <c r="AB6" s="3" t="s">
        <v>55</v>
      </c>
    </row>
    <row r="7" ht="18" customHeight="1" spans="1:28">
      <c r="A7" s="3" t="s">
        <v>540</v>
      </c>
      <c r="B7" s="3" t="s">
        <v>541</v>
      </c>
      <c r="C7" s="3" t="s">
        <v>542</v>
      </c>
      <c r="D7" s="3" t="s">
        <v>543</v>
      </c>
      <c r="E7" s="3" t="s">
        <v>572</v>
      </c>
      <c r="F7" s="3" t="s">
        <v>545</v>
      </c>
      <c r="G7" s="3" t="s">
        <v>573</v>
      </c>
      <c r="H7" s="3">
        <v>80</v>
      </c>
      <c r="I7" s="3" t="s">
        <v>574</v>
      </c>
      <c r="J7" s="3" t="s">
        <v>575</v>
      </c>
      <c r="K7" s="3" t="s">
        <v>548</v>
      </c>
      <c r="L7" s="3" t="s">
        <v>549</v>
      </c>
      <c r="M7" s="3" t="s">
        <v>549</v>
      </c>
      <c r="N7" s="3" t="s">
        <v>576</v>
      </c>
      <c r="O7" s="3" t="s">
        <v>577</v>
      </c>
      <c r="P7" s="3" t="s">
        <v>552</v>
      </c>
      <c r="Q7" s="3" t="s">
        <v>553</v>
      </c>
      <c r="R7" s="3">
        <v>17520</v>
      </c>
      <c r="S7" s="3" t="s">
        <v>554</v>
      </c>
      <c r="T7" s="3">
        <v>0</v>
      </c>
      <c r="U7" s="3">
        <v>17520</v>
      </c>
      <c r="V7" s="3" t="s">
        <v>555</v>
      </c>
      <c r="W7" s="3" t="s">
        <v>556</v>
      </c>
      <c r="X7" s="3" t="s">
        <v>557</v>
      </c>
      <c r="Y7" s="3" t="s">
        <v>55</v>
      </c>
      <c r="Z7" s="3" t="s">
        <v>558</v>
      </c>
      <c r="AA7" s="3" t="s">
        <v>55</v>
      </c>
      <c r="AB7" s="3" t="s">
        <v>55</v>
      </c>
    </row>
    <row r="8" ht="18" customHeight="1" spans="1:28">
      <c r="A8" s="3" t="s">
        <v>540</v>
      </c>
      <c r="B8" s="3" t="s">
        <v>541</v>
      </c>
      <c r="C8" s="3" t="s">
        <v>542</v>
      </c>
      <c r="D8" s="3" t="s">
        <v>543</v>
      </c>
      <c r="E8" s="3" t="s">
        <v>578</v>
      </c>
      <c r="F8" s="3" t="s">
        <v>545</v>
      </c>
      <c r="G8" s="3" t="s">
        <v>579</v>
      </c>
      <c r="H8" s="3">
        <v>110</v>
      </c>
      <c r="I8" s="3" t="s">
        <v>580</v>
      </c>
      <c r="J8" s="3" t="s">
        <v>581</v>
      </c>
      <c r="K8" s="3" t="s">
        <v>548</v>
      </c>
      <c r="L8" s="3" t="s">
        <v>549</v>
      </c>
      <c r="M8" s="3" t="s">
        <v>549</v>
      </c>
      <c r="N8" s="3" t="s">
        <v>582</v>
      </c>
      <c r="O8" s="3" t="s">
        <v>583</v>
      </c>
      <c r="P8" s="3" t="s">
        <v>552</v>
      </c>
      <c r="Q8" s="3" t="s">
        <v>553</v>
      </c>
      <c r="R8" s="3">
        <v>19754</v>
      </c>
      <c r="S8" s="3" t="s">
        <v>554</v>
      </c>
      <c r="T8" s="3">
        <v>0</v>
      </c>
      <c r="U8" s="3">
        <v>19754</v>
      </c>
      <c r="V8" s="3" t="s">
        <v>555</v>
      </c>
      <c r="W8" s="3" t="s">
        <v>556</v>
      </c>
      <c r="X8" s="3" t="s">
        <v>557</v>
      </c>
      <c r="Y8" s="3" t="s">
        <v>55</v>
      </c>
      <c r="Z8" s="3" t="s">
        <v>558</v>
      </c>
      <c r="AA8" s="3" t="s">
        <v>55</v>
      </c>
      <c r="AB8" s="3" t="s">
        <v>55</v>
      </c>
    </row>
    <row r="9" ht="18" customHeight="1" spans="1:28">
      <c r="A9" s="3" t="s">
        <v>540</v>
      </c>
      <c r="B9" s="3" t="s">
        <v>541</v>
      </c>
      <c r="C9" s="3" t="s">
        <v>542</v>
      </c>
      <c r="D9" s="3" t="s">
        <v>543</v>
      </c>
      <c r="E9" s="3" t="s">
        <v>584</v>
      </c>
      <c r="F9" s="3" t="s">
        <v>545</v>
      </c>
      <c r="G9" s="3" t="s">
        <v>585</v>
      </c>
      <c r="H9" s="3">
        <v>293.45</v>
      </c>
      <c r="I9" s="3" t="s">
        <v>586</v>
      </c>
      <c r="J9" s="3" t="s">
        <v>587</v>
      </c>
      <c r="K9" s="3" t="s">
        <v>548</v>
      </c>
      <c r="L9" s="3" t="s">
        <v>549</v>
      </c>
      <c r="M9" s="3" t="s">
        <v>549</v>
      </c>
      <c r="N9" s="3" t="s">
        <v>588</v>
      </c>
      <c r="O9" s="3" t="s">
        <v>589</v>
      </c>
      <c r="P9" s="3" t="s">
        <v>552</v>
      </c>
      <c r="Q9" s="3" t="s">
        <v>553</v>
      </c>
      <c r="R9" s="3">
        <v>20000</v>
      </c>
      <c r="S9" s="3" t="s">
        <v>554</v>
      </c>
      <c r="T9" s="3">
        <v>0</v>
      </c>
      <c r="U9" s="3">
        <v>20000</v>
      </c>
      <c r="V9" s="3" t="s">
        <v>555</v>
      </c>
      <c r="W9" s="3" t="s">
        <v>590</v>
      </c>
      <c r="X9" s="3" t="s">
        <v>557</v>
      </c>
      <c r="Y9" s="3" t="s">
        <v>55</v>
      </c>
      <c r="Z9" s="3" t="s">
        <v>558</v>
      </c>
      <c r="AA9" s="3" t="s">
        <v>55</v>
      </c>
      <c r="AB9" s="3" t="s">
        <v>55</v>
      </c>
    </row>
    <row r="10" ht="18" customHeight="1" spans="1:28">
      <c r="A10" s="3" t="s">
        <v>540</v>
      </c>
      <c r="B10" s="3" t="s">
        <v>541</v>
      </c>
      <c r="C10" s="3" t="s">
        <v>542</v>
      </c>
      <c r="D10" s="3" t="s">
        <v>543</v>
      </c>
      <c r="E10" s="3" t="s">
        <v>584</v>
      </c>
      <c r="F10" s="3" t="s">
        <v>545</v>
      </c>
      <c r="G10" s="3" t="s">
        <v>585</v>
      </c>
      <c r="H10" s="3">
        <v>293.45</v>
      </c>
      <c r="I10" s="3" t="s">
        <v>591</v>
      </c>
      <c r="J10" s="3" t="s">
        <v>592</v>
      </c>
      <c r="K10" s="3" t="s">
        <v>548</v>
      </c>
      <c r="L10" s="3" t="s">
        <v>549</v>
      </c>
      <c r="M10" s="3" t="s">
        <v>549</v>
      </c>
      <c r="N10" s="3" t="s">
        <v>588</v>
      </c>
      <c r="O10" s="3" t="s">
        <v>589</v>
      </c>
      <c r="P10" s="3" t="s">
        <v>552</v>
      </c>
      <c r="Q10" s="3" t="s">
        <v>553</v>
      </c>
      <c r="R10" s="3">
        <v>10000</v>
      </c>
      <c r="S10" s="3" t="s">
        <v>554</v>
      </c>
      <c r="T10" s="3">
        <v>0</v>
      </c>
      <c r="U10" s="3">
        <v>10000</v>
      </c>
      <c r="V10" s="3" t="s">
        <v>555</v>
      </c>
      <c r="W10" s="3" t="s">
        <v>590</v>
      </c>
      <c r="X10" s="3" t="s">
        <v>557</v>
      </c>
      <c r="Y10" s="3" t="s">
        <v>55</v>
      </c>
      <c r="Z10" s="3" t="s">
        <v>558</v>
      </c>
      <c r="AA10" s="3" t="s">
        <v>55</v>
      </c>
      <c r="AB10" s="3" t="s">
        <v>55</v>
      </c>
    </row>
    <row r="11" ht="18" customHeight="1" spans="1:28">
      <c r="A11" s="3" t="s">
        <v>540</v>
      </c>
      <c r="B11" s="3" t="s">
        <v>541</v>
      </c>
      <c r="C11" s="3" t="s">
        <v>542</v>
      </c>
      <c r="D11" s="3" t="s">
        <v>543</v>
      </c>
      <c r="E11" s="3" t="s">
        <v>584</v>
      </c>
      <c r="F11" s="3" t="s">
        <v>545</v>
      </c>
      <c r="G11" s="3" t="s">
        <v>585</v>
      </c>
      <c r="H11" s="3">
        <v>293.45</v>
      </c>
      <c r="I11" s="3" t="s">
        <v>593</v>
      </c>
      <c r="J11" s="3" t="s">
        <v>594</v>
      </c>
      <c r="K11" s="3" t="s">
        <v>548</v>
      </c>
      <c r="L11" s="3" t="s">
        <v>549</v>
      </c>
      <c r="M11" s="3" t="s">
        <v>549</v>
      </c>
      <c r="N11" s="3" t="s">
        <v>588</v>
      </c>
      <c r="O11" s="3" t="s">
        <v>589</v>
      </c>
      <c r="P11" s="3" t="s">
        <v>552</v>
      </c>
      <c r="Q11" s="3" t="s">
        <v>553</v>
      </c>
      <c r="R11" s="3">
        <v>8356</v>
      </c>
      <c r="S11" s="3" t="s">
        <v>554</v>
      </c>
      <c r="T11" s="3">
        <v>0</v>
      </c>
      <c r="U11" s="3">
        <v>8356</v>
      </c>
      <c r="V11" s="3" t="s">
        <v>555</v>
      </c>
      <c r="W11" s="3" t="s">
        <v>590</v>
      </c>
      <c r="X11" s="3" t="s">
        <v>557</v>
      </c>
      <c r="Y11" s="3" t="s">
        <v>55</v>
      </c>
      <c r="Z11" s="3" t="s">
        <v>558</v>
      </c>
      <c r="AA11" s="3" t="s">
        <v>55</v>
      </c>
      <c r="AB11" s="3" t="s">
        <v>55</v>
      </c>
    </row>
    <row r="12" ht="18" customHeight="1" spans="1:28">
      <c r="A12" s="3" t="s">
        <v>540</v>
      </c>
      <c r="B12" s="3" t="s">
        <v>541</v>
      </c>
      <c r="C12" s="3" t="s">
        <v>542</v>
      </c>
      <c r="D12" s="3" t="s">
        <v>543</v>
      </c>
      <c r="E12" s="3" t="s">
        <v>584</v>
      </c>
      <c r="F12" s="3" t="s">
        <v>545</v>
      </c>
      <c r="G12" s="3" t="s">
        <v>595</v>
      </c>
      <c r="H12" s="3">
        <v>293.45</v>
      </c>
      <c r="I12" s="3" t="s">
        <v>596</v>
      </c>
      <c r="J12" s="3" t="s">
        <v>597</v>
      </c>
      <c r="K12" s="3" t="s">
        <v>548</v>
      </c>
      <c r="L12" s="3" t="s">
        <v>549</v>
      </c>
      <c r="M12" s="3" t="s">
        <v>549</v>
      </c>
      <c r="N12" s="3" t="s">
        <v>598</v>
      </c>
      <c r="O12" s="3" t="s">
        <v>599</v>
      </c>
      <c r="P12" s="3" t="s">
        <v>552</v>
      </c>
      <c r="Q12" s="3" t="s">
        <v>553</v>
      </c>
      <c r="R12" s="3">
        <v>20000</v>
      </c>
      <c r="S12" s="3" t="s">
        <v>554</v>
      </c>
      <c r="T12" s="3">
        <v>0</v>
      </c>
      <c r="U12" s="3">
        <v>20000</v>
      </c>
      <c r="V12" s="3" t="s">
        <v>555</v>
      </c>
      <c r="W12" s="3" t="s">
        <v>590</v>
      </c>
      <c r="X12" s="3" t="s">
        <v>557</v>
      </c>
      <c r="Y12" s="3" t="s">
        <v>55</v>
      </c>
      <c r="Z12" s="3" t="s">
        <v>558</v>
      </c>
      <c r="AA12" s="3" t="s">
        <v>55</v>
      </c>
      <c r="AB12" s="3" t="s">
        <v>55</v>
      </c>
    </row>
    <row r="13" ht="18" customHeight="1" spans="1:28">
      <c r="A13" s="3" t="s">
        <v>540</v>
      </c>
      <c r="B13" s="3" t="s">
        <v>541</v>
      </c>
      <c r="C13" s="3" t="s">
        <v>542</v>
      </c>
      <c r="D13" s="3" t="s">
        <v>543</v>
      </c>
      <c r="E13" s="3" t="s">
        <v>600</v>
      </c>
      <c r="F13" s="3" t="s">
        <v>545</v>
      </c>
      <c r="G13" s="3" t="s">
        <v>601</v>
      </c>
      <c r="H13" s="3">
        <v>240</v>
      </c>
      <c r="I13" s="3" t="s">
        <v>602</v>
      </c>
      <c r="J13" s="3" t="s">
        <v>588</v>
      </c>
      <c r="K13" s="3" t="s">
        <v>548</v>
      </c>
      <c r="L13" s="3" t="s">
        <v>549</v>
      </c>
      <c r="M13" s="3" t="s">
        <v>549</v>
      </c>
      <c r="N13" s="3" t="s">
        <v>588</v>
      </c>
      <c r="O13" s="3" t="s">
        <v>589</v>
      </c>
      <c r="P13" s="3" t="s">
        <v>552</v>
      </c>
      <c r="Q13" s="3" t="s">
        <v>553</v>
      </c>
      <c r="R13" s="3">
        <v>48180</v>
      </c>
      <c r="S13" s="3" t="s">
        <v>554</v>
      </c>
      <c r="T13" s="3">
        <v>0</v>
      </c>
      <c r="U13" s="3">
        <v>48180</v>
      </c>
      <c r="V13" s="3" t="s">
        <v>555</v>
      </c>
      <c r="W13" s="3" t="s">
        <v>556</v>
      </c>
      <c r="X13" s="3" t="s">
        <v>557</v>
      </c>
      <c r="Y13" s="3" t="s">
        <v>55</v>
      </c>
      <c r="Z13" s="3" t="s">
        <v>558</v>
      </c>
      <c r="AA13" s="3" t="s">
        <v>55</v>
      </c>
      <c r="AB13" s="3" t="s">
        <v>55</v>
      </c>
    </row>
    <row r="14" ht="18" customHeight="1" spans="1:28">
      <c r="A14" s="3" t="s">
        <v>540</v>
      </c>
      <c r="B14" s="3" t="s">
        <v>541</v>
      </c>
      <c r="C14" s="3" t="s">
        <v>542</v>
      </c>
      <c r="D14" s="3" t="s">
        <v>543</v>
      </c>
      <c r="E14" s="3" t="s">
        <v>600</v>
      </c>
      <c r="F14" s="3" t="s">
        <v>545</v>
      </c>
      <c r="G14" s="3" t="s">
        <v>601</v>
      </c>
      <c r="H14" s="3">
        <v>240</v>
      </c>
      <c r="I14" s="3" t="s">
        <v>603</v>
      </c>
      <c r="J14" s="3" t="s">
        <v>92</v>
      </c>
      <c r="K14" s="3" t="s">
        <v>548</v>
      </c>
      <c r="L14" s="3" t="s">
        <v>549</v>
      </c>
      <c r="M14" s="3" t="s">
        <v>549</v>
      </c>
      <c r="N14" s="3" t="s">
        <v>597</v>
      </c>
      <c r="O14" s="3" t="s">
        <v>604</v>
      </c>
      <c r="P14" s="3" t="s">
        <v>552</v>
      </c>
      <c r="Q14" s="3" t="s">
        <v>553</v>
      </c>
      <c r="R14" s="3">
        <v>52560</v>
      </c>
      <c r="S14" s="3" t="s">
        <v>554</v>
      </c>
      <c r="T14" s="3">
        <v>0</v>
      </c>
      <c r="U14" s="3">
        <v>52560</v>
      </c>
      <c r="V14" s="3" t="s">
        <v>555</v>
      </c>
      <c r="W14" s="3" t="s">
        <v>556</v>
      </c>
      <c r="X14" s="3" t="s">
        <v>557</v>
      </c>
      <c r="Y14" s="3" t="s">
        <v>55</v>
      </c>
      <c r="Z14" s="3" t="s">
        <v>558</v>
      </c>
      <c r="AA14" s="3" t="s">
        <v>55</v>
      </c>
      <c r="AB14" s="3" t="s">
        <v>55</v>
      </c>
    </row>
    <row r="15" ht="18" customHeight="1" spans="1:28">
      <c r="A15" s="3" t="s">
        <v>540</v>
      </c>
      <c r="B15" s="3" t="s">
        <v>541</v>
      </c>
      <c r="C15" s="3" t="s">
        <v>542</v>
      </c>
      <c r="D15" s="3" t="s">
        <v>543</v>
      </c>
      <c r="E15" s="3" t="s">
        <v>605</v>
      </c>
      <c r="F15" s="3" t="s">
        <v>545</v>
      </c>
      <c r="G15" s="3" t="s">
        <v>606</v>
      </c>
      <c r="H15" s="3">
        <v>150</v>
      </c>
      <c r="I15" s="3" t="s">
        <v>607</v>
      </c>
      <c r="J15" s="3" t="s">
        <v>608</v>
      </c>
      <c r="K15" s="3" t="s">
        <v>548</v>
      </c>
      <c r="L15" s="3" t="s">
        <v>549</v>
      </c>
      <c r="M15" s="3" t="s">
        <v>549</v>
      </c>
      <c r="N15" s="3" t="s">
        <v>608</v>
      </c>
      <c r="O15" s="3" t="s">
        <v>609</v>
      </c>
      <c r="P15" s="3" t="s">
        <v>552</v>
      </c>
      <c r="Q15" s="3" t="s">
        <v>553</v>
      </c>
      <c r="R15" s="3">
        <v>29182</v>
      </c>
      <c r="S15" s="3" t="s">
        <v>554</v>
      </c>
      <c r="T15" s="3">
        <v>0</v>
      </c>
      <c r="U15" s="3">
        <v>29182</v>
      </c>
      <c r="V15" s="3" t="s">
        <v>555</v>
      </c>
      <c r="W15" s="3" t="s">
        <v>556</v>
      </c>
      <c r="X15" s="3" t="s">
        <v>557</v>
      </c>
      <c r="Y15" s="3" t="s">
        <v>55</v>
      </c>
      <c r="Z15" s="3" t="s">
        <v>558</v>
      </c>
      <c r="AA15" s="3" t="s">
        <v>55</v>
      </c>
      <c r="AB15" s="3" t="s">
        <v>55</v>
      </c>
    </row>
    <row r="16" ht="18" customHeight="1" spans="1:28">
      <c r="A16" s="3" t="s">
        <v>540</v>
      </c>
      <c r="B16" s="3" t="s">
        <v>541</v>
      </c>
      <c r="C16" s="3" t="s">
        <v>542</v>
      </c>
      <c r="D16" s="3" t="s">
        <v>543</v>
      </c>
      <c r="E16" s="3" t="s">
        <v>610</v>
      </c>
      <c r="F16" s="3" t="s">
        <v>545</v>
      </c>
      <c r="G16" s="3" t="s">
        <v>573</v>
      </c>
      <c r="H16" s="3">
        <v>40</v>
      </c>
      <c r="I16" s="3" t="s">
        <v>611</v>
      </c>
      <c r="J16" s="3" t="s">
        <v>612</v>
      </c>
      <c r="K16" s="3" t="s">
        <v>548</v>
      </c>
      <c r="L16" s="3" t="s">
        <v>549</v>
      </c>
      <c r="M16" s="3" t="s">
        <v>549</v>
      </c>
      <c r="N16" s="3" t="s">
        <v>613</v>
      </c>
      <c r="O16" s="3" t="s">
        <v>614</v>
      </c>
      <c r="P16" s="3" t="s">
        <v>552</v>
      </c>
      <c r="Q16" s="3" t="s">
        <v>553</v>
      </c>
      <c r="R16" s="3">
        <v>5840</v>
      </c>
      <c r="S16" s="3" t="s">
        <v>554</v>
      </c>
      <c r="T16" s="3">
        <v>0</v>
      </c>
      <c r="U16" s="3">
        <v>5840</v>
      </c>
      <c r="V16" s="3" t="s">
        <v>555</v>
      </c>
      <c r="W16" s="3" t="s">
        <v>556</v>
      </c>
      <c r="X16" s="3" t="s">
        <v>557</v>
      </c>
      <c r="Y16" s="3" t="s">
        <v>55</v>
      </c>
      <c r="Z16" s="3" t="s">
        <v>558</v>
      </c>
      <c r="AA16" s="3" t="s">
        <v>55</v>
      </c>
      <c r="AB16" s="3" t="s">
        <v>55</v>
      </c>
    </row>
    <row r="17" ht="18" customHeight="1" spans="1:28">
      <c r="A17" s="3" t="s">
        <v>540</v>
      </c>
      <c r="B17" s="3" t="s">
        <v>541</v>
      </c>
      <c r="C17" s="3" t="s">
        <v>542</v>
      </c>
      <c r="D17" s="3" t="s">
        <v>543</v>
      </c>
      <c r="E17" s="3" t="s">
        <v>610</v>
      </c>
      <c r="F17" s="3" t="s">
        <v>545</v>
      </c>
      <c r="G17" s="3" t="s">
        <v>573</v>
      </c>
      <c r="H17" s="3">
        <v>40</v>
      </c>
      <c r="I17" s="3" t="s">
        <v>615</v>
      </c>
      <c r="J17" s="3" t="s">
        <v>594</v>
      </c>
      <c r="K17" s="3" t="s">
        <v>548</v>
      </c>
      <c r="L17" s="3" t="s">
        <v>549</v>
      </c>
      <c r="M17" s="3" t="s">
        <v>549</v>
      </c>
      <c r="N17" s="3" t="s">
        <v>616</v>
      </c>
      <c r="O17" s="3" t="s">
        <v>617</v>
      </c>
      <c r="P17" s="3" t="s">
        <v>552</v>
      </c>
      <c r="Q17" s="3" t="s">
        <v>553</v>
      </c>
      <c r="R17" s="3">
        <v>6570</v>
      </c>
      <c r="S17" s="3" t="s">
        <v>554</v>
      </c>
      <c r="T17" s="3">
        <v>0</v>
      </c>
      <c r="U17" s="3">
        <v>6570</v>
      </c>
      <c r="V17" s="3" t="s">
        <v>555</v>
      </c>
      <c r="W17" s="3" t="s">
        <v>556</v>
      </c>
      <c r="X17" s="3" t="s">
        <v>557</v>
      </c>
      <c r="Y17" s="3" t="s">
        <v>55</v>
      </c>
      <c r="Z17" s="3" t="s">
        <v>558</v>
      </c>
      <c r="AA17" s="3" t="s">
        <v>55</v>
      </c>
      <c r="AB17" s="3" t="s">
        <v>55</v>
      </c>
    </row>
    <row r="18" ht="18" customHeight="1" spans="1:28">
      <c r="A18" s="3" t="s">
        <v>540</v>
      </c>
      <c r="B18" s="3" t="s">
        <v>541</v>
      </c>
      <c r="C18" s="3" t="s">
        <v>542</v>
      </c>
      <c r="D18" s="3" t="s">
        <v>543</v>
      </c>
      <c r="E18" s="3" t="s">
        <v>618</v>
      </c>
      <c r="F18" s="3" t="s">
        <v>545</v>
      </c>
      <c r="G18" s="3" t="s">
        <v>619</v>
      </c>
      <c r="H18" s="3">
        <v>120</v>
      </c>
      <c r="I18" s="3" t="s">
        <v>620</v>
      </c>
      <c r="J18" s="3" t="s">
        <v>608</v>
      </c>
      <c r="K18" s="3" t="s">
        <v>548</v>
      </c>
      <c r="L18" s="3" t="s">
        <v>549</v>
      </c>
      <c r="M18" s="3" t="s">
        <v>549</v>
      </c>
      <c r="N18" s="3" t="s">
        <v>576</v>
      </c>
      <c r="O18" s="3" t="s">
        <v>577</v>
      </c>
      <c r="P18" s="3" t="s">
        <v>552</v>
      </c>
      <c r="Q18" s="3" t="s">
        <v>553</v>
      </c>
      <c r="R18" s="3">
        <v>10000</v>
      </c>
      <c r="S18" s="3" t="s">
        <v>554</v>
      </c>
      <c r="T18" s="3">
        <v>0</v>
      </c>
      <c r="U18" s="3">
        <v>10000</v>
      </c>
      <c r="V18" s="3" t="s">
        <v>555</v>
      </c>
      <c r="W18" s="3" t="s">
        <v>556</v>
      </c>
      <c r="X18" s="3" t="s">
        <v>557</v>
      </c>
      <c r="Y18" s="3" t="s">
        <v>55</v>
      </c>
      <c r="Z18" s="3" t="s">
        <v>558</v>
      </c>
      <c r="AA18" s="3" t="s">
        <v>55</v>
      </c>
      <c r="AB18" s="3" t="s">
        <v>55</v>
      </c>
    </row>
    <row r="19" ht="18" customHeight="1" spans="1:28">
      <c r="A19" s="3" t="s">
        <v>540</v>
      </c>
      <c r="B19" s="3" t="s">
        <v>541</v>
      </c>
      <c r="C19" s="3" t="s">
        <v>542</v>
      </c>
      <c r="D19" s="3" t="s">
        <v>543</v>
      </c>
      <c r="E19" s="3" t="s">
        <v>618</v>
      </c>
      <c r="F19" s="3" t="s">
        <v>545</v>
      </c>
      <c r="G19" s="3" t="s">
        <v>621</v>
      </c>
      <c r="H19" s="3">
        <v>120</v>
      </c>
      <c r="I19" s="3" t="s">
        <v>622</v>
      </c>
      <c r="J19" s="3" t="s">
        <v>623</v>
      </c>
      <c r="K19" s="3" t="s">
        <v>548</v>
      </c>
      <c r="L19" s="3" t="s">
        <v>549</v>
      </c>
      <c r="M19" s="3" t="s">
        <v>549</v>
      </c>
      <c r="N19" s="3" t="s">
        <v>624</v>
      </c>
      <c r="O19" s="3" t="s">
        <v>577</v>
      </c>
      <c r="P19" s="3" t="s">
        <v>552</v>
      </c>
      <c r="Q19" s="3" t="s">
        <v>553</v>
      </c>
      <c r="R19" s="3">
        <v>6900</v>
      </c>
      <c r="S19" s="3" t="s">
        <v>554</v>
      </c>
      <c r="T19" s="3">
        <v>0</v>
      </c>
      <c r="U19" s="3">
        <v>6900</v>
      </c>
      <c r="V19" s="3" t="s">
        <v>555</v>
      </c>
      <c r="W19" s="3" t="s">
        <v>556</v>
      </c>
      <c r="X19" s="3" t="s">
        <v>557</v>
      </c>
      <c r="Y19" s="3" t="s">
        <v>55</v>
      </c>
      <c r="Z19" s="3" t="s">
        <v>558</v>
      </c>
      <c r="AA19" s="3" t="s">
        <v>55</v>
      </c>
      <c r="AB19" s="3" t="s">
        <v>55</v>
      </c>
    </row>
    <row r="20" ht="18" customHeight="1" spans="1:28">
      <c r="A20" s="3" t="s">
        <v>540</v>
      </c>
      <c r="B20" s="3" t="s">
        <v>541</v>
      </c>
      <c r="C20" s="3" t="s">
        <v>542</v>
      </c>
      <c r="D20" s="3" t="s">
        <v>543</v>
      </c>
      <c r="E20" s="3" t="s">
        <v>625</v>
      </c>
      <c r="F20" s="3" t="s">
        <v>545</v>
      </c>
      <c r="G20" s="3" t="s">
        <v>626</v>
      </c>
      <c r="H20" s="3">
        <v>125</v>
      </c>
      <c r="I20" s="3" t="s">
        <v>627</v>
      </c>
      <c r="J20" s="3" t="s">
        <v>628</v>
      </c>
      <c r="K20" s="3" t="s">
        <v>548</v>
      </c>
      <c r="L20" s="3" t="s">
        <v>549</v>
      </c>
      <c r="M20" s="3" t="s">
        <v>549</v>
      </c>
      <c r="N20" s="3" t="s">
        <v>629</v>
      </c>
      <c r="O20" s="3" t="s">
        <v>630</v>
      </c>
      <c r="P20" s="3" t="s">
        <v>552</v>
      </c>
      <c r="Q20" s="3" t="s">
        <v>553</v>
      </c>
      <c r="R20" s="3">
        <v>27375</v>
      </c>
      <c r="S20" s="3" t="s">
        <v>554</v>
      </c>
      <c r="T20" s="3">
        <v>0</v>
      </c>
      <c r="U20" s="3">
        <v>27375</v>
      </c>
      <c r="V20" s="3" t="s">
        <v>555</v>
      </c>
      <c r="W20" s="3" t="s">
        <v>590</v>
      </c>
      <c r="X20" s="3" t="s">
        <v>557</v>
      </c>
      <c r="Y20" s="3" t="s">
        <v>55</v>
      </c>
      <c r="Z20" s="3" t="s">
        <v>558</v>
      </c>
      <c r="AA20" s="3" t="s">
        <v>55</v>
      </c>
      <c r="AB20" s="3" t="s">
        <v>55</v>
      </c>
    </row>
    <row r="21" spans="1:28">
      <c r="R21" s="1">
        <f>SUM(R3:R20)</f>
        <v>384223</v>
      </c>
    </row>
    <row r="22" spans="1:28">
      <c r="R22" s="1">
        <f>R21/1.03</f>
        <v>373032.038834951</v>
      </c>
    </row>
  </sheetData>
  <autoFilter xmlns:etc="http://www.wps.cn/officeDocument/2017/etCustomData" ref="A2:AB22" etc:filterBottomFollowUsedRange="0">
    <extLst/>
  </autoFilter>
  <mergeCells count="1">
    <mergeCell ref="A1:Y1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Sheet0 (2)</vt:lpstr>
      <vt:lpstr>已收明细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2026-04-08T04:48:00Z</dcterms:created>
  <dcterms:modified xsi:type="dcterms:W3CDTF">2026-04-16T11:04:46Z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2F4D6C2BE8F04D6391EC20A3195A5F6F_11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