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第二批 " sheetId="4" r:id="rId1"/>
    <sheet name="第二批明细" sheetId="2" r:id="rId2"/>
  </sheets>
  <definedNames>
    <definedName name="_xlnm._FilterDatabase" localSheetId="0" hidden="1">'第二批 '!$A$2:$Q$22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<sst xmlns="http://schemas.openxmlformats.org/spreadsheetml/2006/main" count="147" uniqueCount="86">
  <si>
    <t>第二批分期商铺租金返还核算</t>
  </si>
  <si>
    <t>序号</t>
  </si>
  <si>
    <t>项目</t>
  </si>
  <si>
    <t>商铺号</t>
  </si>
  <si>
    <t>面积</t>
  </si>
  <si>
    <t>销售单价</t>
  </si>
  <si>
    <t>销售总价</t>
  </si>
  <si>
    <t>已回款</t>
  </si>
  <si>
    <t>回款占比</t>
  </si>
  <si>
    <t>剩余回款</t>
  </si>
  <si>
    <t>租赁单价</t>
  </si>
  <si>
    <t>租赁总价</t>
  </si>
  <si>
    <t>租期开始时间</t>
  </si>
  <si>
    <t>租期结束时间</t>
  </si>
  <si>
    <t>20%交款时间</t>
  </si>
  <si>
    <t>天数</t>
  </si>
  <si>
    <t>申请退租金</t>
  </si>
  <si>
    <t>备注</t>
  </si>
  <si>
    <t>人民市场</t>
  </si>
  <si>
    <t>2-94</t>
  </si>
  <si>
    <t>2-61</t>
  </si>
  <si>
    <t>2-110-111</t>
  </si>
  <si>
    <t>2-18</t>
  </si>
  <si>
    <t>2-86</t>
  </si>
  <si>
    <t>2-43</t>
  </si>
  <si>
    <t>2-44</t>
  </si>
  <si>
    <t>2-62</t>
  </si>
  <si>
    <t>2-02</t>
  </si>
  <si>
    <t>2-91</t>
  </si>
  <si>
    <t>-</t>
  </si>
  <si>
    <t>2026租金</t>
  </si>
  <si>
    <t>2-92</t>
  </si>
  <si>
    <t>2-21</t>
  </si>
  <si>
    <t>2-101</t>
  </si>
  <si>
    <t>康泰公寓</t>
  </si>
  <si>
    <t>5-105-1</t>
  </si>
  <si>
    <t>2-63</t>
  </si>
  <si>
    <t>2-104</t>
  </si>
  <si>
    <t>合计</t>
  </si>
  <si>
    <t>制表：</t>
  </si>
  <si>
    <t>分期商铺租金返还明细</t>
  </si>
  <si>
    <t>收款人</t>
  </si>
  <si>
    <t>收款账户</t>
  </si>
  <si>
    <t>开户行</t>
  </si>
  <si>
    <t>返租金额</t>
  </si>
  <si>
    <t>2-120</t>
  </si>
  <si>
    <t>阿帕克汗·玉素甫</t>
  </si>
  <si>
    <t>6212872132324768</t>
  </si>
  <si>
    <t>阿克苏农商银行</t>
  </si>
  <si>
    <t>第一批签批里面</t>
  </si>
  <si>
    <t>麦力也·阿力木</t>
  </si>
  <si>
    <t>6212872018915697</t>
  </si>
  <si>
    <t>阿克苏农村信用社</t>
  </si>
  <si>
    <t>阿米娜木·玉苏莆</t>
  </si>
  <si>
    <t>6212877343527760</t>
  </si>
  <si>
    <t>古力松汗·阿力木</t>
  </si>
  <si>
    <t>6217004590009682410</t>
  </si>
  <si>
    <t>中国建设银行</t>
  </si>
  <si>
    <t>阿依夏木·麦米塔吾拉</t>
  </si>
  <si>
    <t>6212877001333154</t>
  </si>
  <si>
    <t>古丽努尔·阿吉</t>
  </si>
  <si>
    <t>6217998800058639155</t>
  </si>
  <si>
    <t>温宿县邮政银行</t>
  </si>
  <si>
    <t>2-43/44</t>
  </si>
  <si>
    <t>奴尔尼沙·艾麦尔</t>
  </si>
  <si>
    <t>6228483658766511572</t>
  </si>
  <si>
    <t>农业银行温宿支行</t>
  </si>
  <si>
    <t>阿娜汗·托合地</t>
  </si>
  <si>
    <t>6228483658799927571</t>
  </si>
  <si>
    <t>中国农业银行阿克苏分行</t>
  </si>
  <si>
    <t>李相彬</t>
  </si>
  <si>
    <t>6212872161412039</t>
  </si>
  <si>
    <t>阿克喀日·木塔力甫</t>
  </si>
  <si>
    <t>6212872156165535</t>
  </si>
  <si>
    <t>希任古丽·克然木</t>
  </si>
  <si>
    <t>6222621410000807382</t>
  </si>
  <si>
    <t>交通银行</t>
  </si>
  <si>
    <t>阿依古丽·阿布拉</t>
  </si>
  <si>
    <t>6228483658615041276</t>
  </si>
  <si>
    <t>农业银行</t>
  </si>
  <si>
    <t>布合利乔木·托合提</t>
  </si>
  <si>
    <t>6212872169665976</t>
  </si>
  <si>
    <t>麦日耶姆·阿卜杜杰力力</t>
  </si>
  <si>
    <t>6212872053947563</t>
  </si>
  <si>
    <t>吐逊古丽·依明</t>
  </si>
  <si>
    <t>6212872024316229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</si>
</sst>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9" fontId="4" fillId="0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2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workbookViewId="0">
      <selection activeCell="L10" sqref="L10"/>
    </sheetView>
  </sheetViews>
  <sheetFormatPr defaultColWidth="9" defaultRowHeight="23" customHeight="1"/>
  <cols>
    <col min="1" max="1" width="5.375" customWidth="1"/>
    <col min="2" max="2" width="10.875" customWidth="1"/>
    <col min="3" max="3" width="10.75" customWidth="1"/>
    <col min="4" max="4" width="8.875" customWidth="1"/>
    <col min="5" max="5" width="9.375" customWidth="1"/>
    <col min="6" max="6" width="12.125" customWidth="1"/>
    <col min="7" max="7" width="10.5" customWidth="1"/>
    <col min="8" max="8" width="9.375" customWidth="1"/>
    <col min="9" max="9" width="14.125"/>
    <col min="10" max="10" width="9.375" customWidth="1"/>
    <col min="11" max="11" width="12.875"/>
    <col min="12" max="13" width="13.75" customWidth="1"/>
    <col min="14" max="14" width="16" customWidth="1"/>
    <col min="16" max="16" width="12.625"/>
    <col min="17" max="17" width="19.5" customWidth="1"/>
  </cols>
  <sheetData>
    <row r="1" ht="43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42" customHeight="1" spans="1:1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21" t="s">
        <v>10</v>
      </c>
      <c r="K2" s="21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="1" customFormat="1" ht="31" customHeight="1" spans="1:17">
      <c r="A3" s="3">
        <v>1</v>
      </c>
      <c r="B3" s="3" t="s">
        <v>18</v>
      </c>
      <c r="C3" s="22" t="s">
        <v>19</v>
      </c>
      <c r="D3" s="19">
        <v>47.58</v>
      </c>
      <c r="E3" s="4">
        <v>7000</v>
      </c>
      <c r="F3" s="4">
        <f t="shared" ref="F3:F12" si="0">D3*E3</f>
        <v>333060</v>
      </c>
      <c r="G3" s="4">
        <v>100000</v>
      </c>
      <c r="H3" s="23">
        <f t="shared" ref="H3:H12" si="1">G3/F3</f>
        <v>0.300246201885546</v>
      </c>
      <c r="I3" s="4">
        <f t="shared" ref="I3:I12" si="2">F3-G3</f>
        <v>233060</v>
      </c>
      <c r="J3" s="3">
        <f>1.5/2</f>
        <v>0.75</v>
      </c>
      <c r="K3" s="24">
        <f>D3*J3*365</f>
        <v>13025.025</v>
      </c>
      <c r="L3" s="21">
        <v>45658</v>
      </c>
      <c r="M3" s="21">
        <v>46022</v>
      </c>
      <c r="N3" s="21">
        <v>45971</v>
      </c>
      <c r="O3" s="3">
        <f t="shared" ref="O3:O12" si="3">M3-N3</f>
        <v>51</v>
      </c>
      <c r="P3" s="24">
        <f>D3*J3*O3</f>
        <v>1819.935</v>
      </c>
      <c r="Q3" s="14"/>
    </row>
    <row r="4" s="1" customFormat="1" ht="31" customHeight="1" spans="1:17">
      <c r="A4" s="3">
        <v>2</v>
      </c>
      <c r="B4" s="3" t="s">
        <v>18</v>
      </c>
      <c r="C4" s="22" t="s">
        <v>20</v>
      </c>
      <c r="D4" s="19">
        <v>46.87</v>
      </c>
      <c r="E4" s="4">
        <v>7500</v>
      </c>
      <c r="F4" s="4">
        <f t="shared" si="0"/>
        <v>351525</v>
      </c>
      <c r="G4" s="4">
        <v>70305</v>
      </c>
      <c r="H4" s="23">
        <f t="shared" si="1"/>
        <v>0.2</v>
      </c>
      <c r="I4" s="4">
        <f t="shared" si="2"/>
        <v>281220</v>
      </c>
      <c r="J4" s="3">
        <f>1.8/2</f>
        <v>0.9</v>
      </c>
      <c r="K4" s="24">
        <f>D4*J4*365</f>
        <v>15396.795</v>
      </c>
      <c r="L4" s="21">
        <v>45658</v>
      </c>
      <c r="M4" s="21">
        <v>46022</v>
      </c>
      <c r="N4" s="21">
        <v>45982</v>
      </c>
      <c r="O4" s="3">
        <f t="shared" si="3"/>
        <v>40</v>
      </c>
      <c r="P4" s="24">
        <f>D4*J4*O4</f>
        <v>1687.32</v>
      </c>
      <c r="Q4" s="14"/>
    </row>
    <row r="5" s="1" customFormat="1" ht="31" customHeight="1" spans="1:17">
      <c r="A5" s="3">
        <v>3</v>
      </c>
      <c r="B5" s="3" t="s">
        <v>18</v>
      </c>
      <c r="C5" s="22" t="s">
        <v>21</v>
      </c>
      <c r="D5" s="19">
        <v>31.65</v>
      </c>
      <c r="E5" s="25">
        <v>9800</v>
      </c>
      <c r="F5" s="4">
        <f t="shared" si="0"/>
        <v>310170</v>
      </c>
      <c r="G5" s="25">
        <v>80000</v>
      </c>
      <c r="H5" s="23">
        <f t="shared" si="1"/>
        <v>0.257923074443047</v>
      </c>
      <c r="I5" s="4">
        <f t="shared" si="2"/>
        <v>230170</v>
      </c>
      <c r="J5" s="3">
        <f>1.5/2</f>
        <v>0.75</v>
      </c>
      <c r="K5" s="24">
        <f>D5*J5*346</f>
        <v>8213.175</v>
      </c>
      <c r="L5" s="21">
        <v>45677</v>
      </c>
      <c r="M5" s="21">
        <v>46022</v>
      </c>
      <c r="N5" s="21">
        <v>45967</v>
      </c>
      <c r="O5" s="3">
        <f t="shared" si="3"/>
        <v>55</v>
      </c>
      <c r="P5" s="24">
        <f>D5*J5*O5</f>
        <v>1305.5625</v>
      </c>
      <c r="Q5" s="10"/>
    </row>
    <row r="6" s="1" customFormat="1" ht="31" customHeight="1" spans="1:17">
      <c r="A6" s="3">
        <v>4</v>
      </c>
      <c r="B6" s="3" t="s">
        <v>18</v>
      </c>
      <c r="C6" s="26" t="s">
        <v>22</v>
      </c>
      <c r="D6" s="19">
        <v>66.99</v>
      </c>
      <c r="E6" s="25">
        <v>5000</v>
      </c>
      <c r="F6" s="4">
        <f t="shared" si="0"/>
        <v>334950</v>
      </c>
      <c r="G6" s="25">
        <v>66990</v>
      </c>
      <c r="H6" s="23">
        <f t="shared" si="1"/>
        <v>0.2</v>
      </c>
      <c r="I6" s="4">
        <f t="shared" si="2"/>
        <v>267960</v>
      </c>
      <c r="J6" s="3">
        <f>0.9/2</f>
        <v>0.45</v>
      </c>
      <c r="K6" s="24">
        <f>D6*J6*314</f>
        <v>9465.687</v>
      </c>
      <c r="L6" s="21">
        <v>45709</v>
      </c>
      <c r="M6" s="21">
        <v>46022</v>
      </c>
      <c r="N6" s="21">
        <v>46014</v>
      </c>
      <c r="O6" s="3">
        <f t="shared" si="3"/>
        <v>8</v>
      </c>
      <c r="P6" s="24">
        <f>D6*J6*O6</f>
        <v>241.164</v>
      </c>
      <c r="Q6" s="10"/>
    </row>
    <row r="7" s="1" customFormat="1" ht="31" customHeight="1" spans="1:17">
      <c r="A7" s="3">
        <v>5</v>
      </c>
      <c r="B7" s="3" t="s">
        <v>18</v>
      </c>
      <c r="C7" s="26" t="s">
        <v>23</v>
      </c>
      <c r="D7" s="19">
        <v>51.44</v>
      </c>
      <c r="E7" s="25">
        <v>6000</v>
      </c>
      <c r="F7" s="4">
        <f t="shared" si="0"/>
        <v>308640</v>
      </c>
      <c r="G7" s="25">
        <v>61728</v>
      </c>
      <c r="H7" s="23">
        <f t="shared" si="1"/>
        <v>0.2</v>
      </c>
      <c r="I7" s="4">
        <f t="shared" si="2"/>
        <v>246912</v>
      </c>
      <c r="J7" s="3">
        <f>1.3/2</f>
        <v>0.65</v>
      </c>
      <c r="K7" s="24">
        <f>D7*J7*314</f>
        <v>10498.904</v>
      </c>
      <c r="L7" s="21">
        <v>45658</v>
      </c>
      <c r="M7" s="21">
        <v>46022</v>
      </c>
      <c r="N7" s="21">
        <v>46010</v>
      </c>
      <c r="O7" s="3">
        <f t="shared" si="3"/>
        <v>12</v>
      </c>
      <c r="P7" s="24">
        <f>D7*J7*O7</f>
        <v>401.232</v>
      </c>
      <c r="Q7" s="10"/>
    </row>
    <row r="8" s="1" customFormat="1" ht="31" customHeight="1" spans="1:17">
      <c r="A8" s="3">
        <v>6</v>
      </c>
      <c r="B8" s="5" t="s">
        <v>18</v>
      </c>
      <c r="C8" s="22" t="s">
        <v>24</v>
      </c>
      <c r="D8" s="27">
        <v>37.09</v>
      </c>
      <c r="E8" s="25">
        <v>7500</v>
      </c>
      <c r="F8" s="4">
        <f t="shared" si="0"/>
        <v>278175</v>
      </c>
      <c r="G8" s="25">
        <v>34865</v>
      </c>
      <c r="H8" s="23">
        <f t="shared" si="1"/>
        <v>0.125334771277074</v>
      </c>
      <c r="I8" s="4">
        <f t="shared" si="2"/>
        <v>243310</v>
      </c>
      <c r="J8" s="5">
        <f>1.8/2</f>
        <v>0.9</v>
      </c>
      <c r="K8" s="28">
        <f>D8*J8*365</f>
        <v>12184.065</v>
      </c>
      <c r="L8" s="29">
        <v>45658</v>
      </c>
      <c r="M8" s="29">
        <v>46022</v>
      </c>
      <c r="N8" s="29">
        <v>45989</v>
      </c>
      <c r="O8" s="5">
        <f t="shared" si="3"/>
        <v>33</v>
      </c>
      <c r="P8" s="28">
        <f t="shared" ref="P8:P13" si="4">D8*J8*O8</f>
        <v>1101.573</v>
      </c>
      <c r="Q8" s="10"/>
    </row>
    <row r="9" s="1" customFormat="1" ht="31" customHeight="1" spans="1:17">
      <c r="A9" s="3">
        <v>7</v>
      </c>
      <c r="B9" s="5" t="s">
        <v>18</v>
      </c>
      <c r="C9" s="22" t="s">
        <v>25</v>
      </c>
      <c r="D9" s="27">
        <v>37.09</v>
      </c>
      <c r="E9" s="25">
        <v>7500</v>
      </c>
      <c r="F9" s="4">
        <f t="shared" si="0"/>
        <v>278175</v>
      </c>
      <c r="G9" s="25">
        <v>34864</v>
      </c>
      <c r="H9" s="23">
        <f t="shared" si="1"/>
        <v>0.125331176417723</v>
      </c>
      <c r="I9" s="4">
        <f t="shared" si="2"/>
        <v>243311</v>
      </c>
      <c r="J9" s="5">
        <f>1.5/2</f>
        <v>0.75</v>
      </c>
      <c r="K9" s="28">
        <f>D9*J9*365</f>
        <v>10153.3875</v>
      </c>
      <c r="L9" s="29">
        <v>45658</v>
      </c>
      <c r="M9" s="29">
        <v>46022</v>
      </c>
      <c r="N9" s="29">
        <v>45989</v>
      </c>
      <c r="O9" s="5">
        <f t="shared" si="3"/>
        <v>33</v>
      </c>
      <c r="P9" s="28">
        <f t="shared" si="4"/>
        <v>917.9775</v>
      </c>
      <c r="Q9" s="10"/>
    </row>
    <row r="10" s="1" customFormat="1" ht="31" customHeight="1" spans="1:17">
      <c r="A10" s="3">
        <v>8</v>
      </c>
      <c r="B10" s="3" t="s">
        <v>18</v>
      </c>
      <c r="C10" s="30" t="s">
        <v>26</v>
      </c>
      <c r="D10" s="19">
        <v>46.87</v>
      </c>
      <c r="E10" s="25">
        <v>7400</v>
      </c>
      <c r="F10" s="4">
        <f t="shared" si="0"/>
        <v>346838</v>
      </c>
      <c r="G10" s="25">
        <v>69368</v>
      </c>
      <c r="H10" s="23">
        <f t="shared" si="1"/>
        <v>0.200001153276169</v>
      </c>
      <c r="I10" s="4">
        <f t="shared" si="2"/>
        <v>277470</v>
      </c>
      <c r="J10" s="3">
        <f>1.5/2</f>
        <v>0.75</v>
      </c>
      <c r="K10" s="24">
        <f>D10*J10*365</f>
        <v>12830.6625</v>
      </c>
      <c r="L10" s="21">
        <v>45658</v>
      </c>
      <c r="M10" s="21">
        <v>46022</v>
      </c>
      <c r="N10" s="21">
        <v>45999</v>
      </c>
      <c r="O10" s="3">
        <f t="shared" si="3"/>
        <v>23</v>
      </c>
      <c r="P10" s="24">
        <f t="shared" si="4"/>
        <v>808.5075</v>
      </c>
      <c r="Q10" s="14"/>
    </row>
    <row r="11" s="1" customFormat="1" ht="31" customHeight="1" spans="1:17">
      <c r="A11" s="3">
        <v>9</v>
      </c>
      <c r="B11" s="3" t="s">
        <v>18</v>
      </c>
      <c r="C11" s="22" t="s">
        <v>27</v>
      </c>
      <c r="D11" s="19">
        <v>55.46</v>
      </c>
      <c r="E11" s="25">
        <v>7500</v>
      </c>
      <c r="F11" s="4">
        <f t="shared" si="0"/>
        <v>415950</v>
      </c>
      <c r="G11" s="25">
        <v>114000</v>
      </c>
      <c r="H11" s="23">
        <f t="shared" si="1"/>
        <v>0.274071402812838</v>
      </c>
      <c r="I11" s="4">
        <f t="shared" si="2"/>
        <v>301950</v>
      </c>
      <c r="J11" s="3">
        <f>1.5/2</f>
        <v>0.75</v>
      </c>
      <c r="K11" s="24">
        <f>D11*J11*307</f>
        <v>12769.665</v>
      </c>
      <c r="L11" s="21">
        <v>45716</v>
      </c>
      <c r="M11" s="21">
        <v>46022</v>
      </c>
      <c r="N11" s="21">
        <v>45979</v>
      </c>
      <c r="O11" s="3">
        <f t="shared" si="3"/>
        <v>43</v>
      </c>
      <c r="P11" s="24">
        <f t="shared" si="4"/>
        <v>1788.585</v>
      </c>
      <c r="Q11" s="14"/>
    </row>
    <row r="12" s="1" customFormat="1" ht="31" customHeight="1" spans="1:17">
      <c r="A12" s="3">
        <v>10</v>
      </c>
      <c r="B12" s="3" t="s">
        <v>18</v>
      </c>
      <c r="C12" s="31" t="s">
        <v>28</v>
      </c>
      <c r="D12" s="32">
        <v>50.23</v>
      </c>
      <c r="E12" s="25">
        <v>6100</v>
      </c>
      <c r="F12" s="25">
        <f t="shared" si="0"/>
        <v>306403</v>
      </c>
      <c r="G12" s="25">
        <v>61281</v>
      </c>
      <c r="H12" s="33">
        <f t="shared" si="1"/>
        <v>0.200001305470247</v>
      </c>
      <c r="I12" s="25">
        <f t="shared" si="2"/>
        <v>245122</v>
      </c>
      <c r="J12" s="3">
        <f>1.3/2</f>
        <v>0.65</v>
      </c>
      <c r="K12" s="24">
        <f>D12*J12*320</f>
        <v>10447.84</v>
      </c>
      <c r="L12" s="21">
        <v>45703</v>
      </c>
      <c r="M12" s="21">
        <v>46022</v>
      </c>
      <c r="N12" s="21">
        <v>45996</v>
      </c>
      <c r="O12" s="3">
        <f t="shared" si="3"/>
        <v>26</v>
      </c>
      <c r="P12" s="24">
        <f t="shared" si="4"/>
        <v>848.887</v>
      </c>
      <c r="Q12" s="14"/>
    </row>
    <row r="13" s="1" customFormat="1" ht="31" customHeight="1" spans="1:17">
      <c r="A13" s="3">
        <v>11</v>
      </c>
      <c r="B13" s="3" t="s">
        <v>18</v>
      </c>
      <c r="C13" s="34"/>
      <c r="D13" s="35"/>
      <c r="E13" s="36"/>
      <c r="F13" s="37"/>
      <c r="G13" s="36"/>
      <c r="H13" s="38"/>
      <c r="I13" s="37"/>
      <c r="J13" s="3">
        <f>1.3/2</f>
        <v>0.65</v>
      </c>
      <c r="K13" s="24">
        <f>D12*J13*365</f>
        <v>11917.0675</v>
      </c>
      <c r="L13" s="21">
        <v>46023</v>
      </c>
      <c r="M13" s="21">
        <v>46387</v>
      </c>
      <c r="N13" s="21" t="s">
        <v>29</v>
      </c>
      <c r="O13" s="3">
        <v>365</v>
      </c>
      <c r="P13" s="24">
        <f>D12*J13*O13</f>
        <v>11917.0675</v>
      </c>
      <c r="Q13" s="39" t="s">
        <v>30</v>
      </c>
    </row>
    <row r="14" s="1" customFormat="1" ht="31" customHeight="1" spans="1:17">
      <c r="A14" s="3">
        <v>13</v>
      </c>
      <c r="B14" s="3" t="s">
        <v>18</v>
      </c>
      <c r="C14" s="26" t="s">
        <v>31</v>
      </c>
      <c r="D14" s="19">
        <v>50.23</v>
      </c>
      <c r="E14" s="25">
        <v>5600</v>
      </c>
      <c r="F14" s="4">
        <f>D14*E14</f>
        <v>281288</v>
      </c>
      <c r="G14" s="25">
        <v>56258</v>
      </c>
      <c r="H14" s="23">
        <f>G14/F14</f>
        <v>0.20000142203009</v>
      </c>
      <c r="I14" s="4">
        <f>F14-G14</f>
        <v>225030</v>
      </c>
      <c r="J14" s="3">
        <f>1.3/2</f>
        <v>0.65</v>
      </c>
      <c r="K14" s="24">
        <f>D14*J14*365</f>
        <v>11917.0675</v>
      </c>
      <c r="L14" s="21">
        <v>45658</v>
      </c>
      <c r="M14" s="21">
        <v>46022</v>
      </c>
      <c r="N14" s="21">
        <v>45996</v>
      </c>
      <c r="O14" s="3">
        <f>M14-N14</f>
        <v>26</v>
      </c>
      <c r="P14" s="24">
        <f>D14*J14*O14</f>
        <v>848.887</v>
      </c>
      <c r="Q14" s="14"/>
    </row>
    <row r="15" s="1" customFormat="1" ht="31" customHeight="1" spans="1:17">
      <c r="A15" s="3">
        <v>14</v>
      </c>
      <c r="B15" s="3" t="s">
        <v>18</v>
      </c>
      <c r="C15" s="26" t="s">
        <v>32</v>
      </c>
      <c r="D15" s="19">
        <v>37.59</v>
      </c>
      <c r="E15" s="25">
        <v>6400</v>
      </c>
      <c r="F15" s="4">
        <f>D15*E15</f>
        <v>240576</v>
      </c>
      <c r="G15" s="25">
        <v>48115</v>
      </c>
      <c r="H15" s="23">
        <f>G15/F15</f>
        <v>0.199999168661878</v>
      </c>
      <c r="I15" s="4">
        <f>F15-G15</f>
        <v>192461</v>
      </c>
      <c r="J15" s="3">
        <f>0.9/2</f>
        <v>0.45</v>
      </c>
      <c r="K15" s="24">
        <f>D15*J15*365</f>
        <v>6174.1575</v>
      </c>
      <c r="L15" s="21">
        <v>45658</v>
      </c>
      <c r="M15" s="21">
        <v>46022</v>
      </c>
      <c r="N15" s="21">
        <v>45996</v>
      </c>
      <c r="O15" s="3">
        <f>M15-N15</f>
        <v>26</v>
      </c>
      <c r="P15" s="24">
        <f>D15*J15*O15</f>
        <v>439.803</v>
      </c>
      <c r="Q15" s="14"/>
    </row>
    <row r="16" s="1" customFormat="1" ht="31" customHeight="1" spans="1:17">
      <c r="A16" s="3">
        <v>15</v>
      </c>
      <c r="B16" s="3" t="s">
        <v>18</v>
      </c>
      <c r="C16" s="40" t="s">
        <v>33</v>
      </c>
      <c r="D16" s="32">
        <v>30.45</v>
      </c>
      <c r="E16" s="25">
        <v>6900</v>
      </c>
      <c r="F16" s="25">
        <f>D16*E16</f>
        <v>210105</v>
      </c>
      <c r="G16" s="25">
        <v>42021</v>
      </c>
      <c r="H16" s="33">
        <f>G16/F16</f>
        <v>0.2</v>
      </c>
      <c r="I16" s="25">
        <f>F16-G16</f>
        <v>168084</v>
      </c>
      <c r="J16" s="3">
        <f>1.3/2</f>
        <v>0.65</v>
      </c>
      <c r="K16" s="24">
        <f>D16*J16*312</f>
        <v>6175.26</v>
      </c>
      <c r="L16" s="21">
        <v>45711</v>
      </c>
      <c r="M16" s="21">
        <v>46022</v>
      </c>
      <c r="N16" s="21">
        <v>45997</v>
      </c>
      <c r="O16" s="3">
        <f>M16-N16</f>
        <v>25</v>
      </c>
      <c r="P16" s="24">
        <f t="shared" ref="P16:P21" si="5">D16*J16*O16</f>
        <v>494.8125</v>
      </c>
      <c r="Q16" s="14"/>
    </row>
    <row r="17" s="1" customFormat="1" ht="31" customHeight="1" spans="1:17">
      <c r="A17" s="3">
        <v>16</v>
      </c>
      <c r="B17" s="3" t="s">
        <v>18</v>
      </c>
      <c r="C17" s="41"/>
      <c r="D17" s="35"/>
      <c r="E17" s="36"/>
      <c r="F17" s="37"/>
      <c r="G17" s="36"/>
      <c r="H17" s="38"/>
      <c r="I17" s="37"/>
      <c r="J17" s="3">
        <f>1.3/2</f>
        <v>0.65</v>
      </c>
      <c r="K17" s="24">
        <f>D16*J17*365</f>
        <v>7224.2625</v>
      </c>
      <c r="L17" s="21">
        <v>46023</v>
      </c>
      <c r="M17" s="21">
        <v>46387</v>
      </c>
      <c r="N17" s="21" t="s">
        <v>29</v>
      </c>
      <c r="O17" s="3">
        <v>365</v>
      </c>
      <c r="P17" s="24">
        <f>D16*J17*O17</f>
        <v>7224.2625</v>
      </c>
      <c r="Q17" s="39" t="s">
        <v>30</v>
      </c>
    </row>
    <row r="18" s="1" customFormat="1" ht="31" customHeight="1" spans="1:17">
      <c r="A18" s="3">
        <v>17</v>
      </c>
      <c r="B18" s="3" t="s">
        <v>34</v>
      </c>
      <c r="C18" s="26" t="s">
        <v>35</v>
      </c>
      <c r="D18" s="19">
        <v>40.29</v>
      </c>
      <c r="E18" s="25">
        <v>10500</v>
      </c>
      <c r="F18" s="4">
        <f>D18*E18</f>
        <v>423045</v>
      </c>
      <c r="G18" s="25">
        <v>118149</v>
      </c>
      <c r="H18" s="23">
        <f>G18/F18</f>
        <v>0.279282345849732</v>
      </c>
      <c r="I18" s="4">
        <f>F18-G18</f>
        <v>304896</v>
      </c>
      <c r="J18" s="3">
        <v>1.51</v>
      </c>
      <c r="K18" s="24">
        <f t="shared" ref="K18:K21" si="6">D18*J18*365</f>
        <v>22205.8335</v>
      </c>
      <c r="L18" s="21">
        <v>45894</v>
      </c>
      <c r="M18" s="21">
        <v>46258</v>
      </c>
      <c r="N18" s="21">
        <v>45994</v>
      </c>
      <c r="O18" s="3">
        <f>M18-N18</f>
        <v>264</v>
      </c>
      <c r="P18" s="24">
        <f t="shared" si="5"/>
        <v>16061.2056</v>
      </c>
      <c r="Q18" s="14"/>
    </row>
    <row r="19" s="1" customFormat="1" ht="31" customHeight="1" spans="1:17">
      <c r="A19" s="3">
        <v>18</v>
      </c>
      <c r="B19" s="3" t="s">
        <v>18</v>
      </c>
      <c r="C19" s="30" t="s">
        <v>36</v>
      </c>
      <c r="D19" s="19">
        <v>46.87</v>
      </c>
      <c r="E19" s="25">
        <v>7300</v>
      </c>
      <c r="F19" s="4">
        <f>D19*E19</f>
        <v>342151</v>
      </c>
      <c r="G19" s="25">
        <v>68430</v>
      </c>
      <c r="H19" s="23">
        <f>G19/F19</f>
        <v>0.199999415462764</v>
      </c>
      <c r="I19" s="4">
        <f>F19-G19</f>
        <v>273721</v>
      </c>
      <c r="J19" s="3">
        <f>1.5/2</f>
        <v>0.75</v>
      </c>
      <c r="K19" s="24">
        <f t="shared" si="6"/>
        <v>12830.6625</v>
      </c>
      <c r="L19" s="21">
        <v>45658</v>
      </c>
      <c r="M19" s="21">
        <v>46022</v>
      </c>
      <c r="N19" s="21">
        <v>46000</v>
      </c>
      <c r="O19" s="3">
        <f>M19-N19</f>
        <v>22</v>
      </c>
      <c r="P19" s="24">
        <f t="shared" si="5"/>
        <v>773.355</v>
      </c>
      <c r="Q19" s="14"/>
    </row>
    <row r="20" s="1" customFormat="1" ht="31" customHeight="1" spans="1:17">
      <c r="A20" s="3">
        <v>19</v>
      </c>
      <c r="B20" s="3" t="s">
        <v>18</v>
      </c>
      <c r="C20" s="31" t="s">
        <v>37</v>
      </c>
      <c r="D20" s="32">
        <v>47.58</v>
      </c>
      <c r="E20" s="25">
        <v>7160</v>
      </c>
      <c r="F20" s="25">
        <f>D20*E20</f>
        <v>340672.8</v>
      </c>
      <c r="G20" s="25">
        <v>68135</v>
      </c>
      <c r="H20" s="33">
        <f>G20/F20</f>
        <v>0.200001291561874</v>
      </c>
      <c r="I20" s="25">
        <f>F20-G20</f>
        <v>272537.8</v>
      </c>
      <c r="J20" s="3">
        <f>1.3/2</f>
        <v>0.65</v>
      </c>
      <c r="K20" s="24">
        <f t="shared" si="6"/>
        <v>11288.355</v>
      </c>
      <c r="L20" s="21">
        <v>45658</v>
      </c>
      <c r="M20" s="21">
        <v>46022</v>
      </c>
      <c r="N20" s="21">
        <v>46015</v>
      </c>
      <c r="O20" s="3">
        <f>M20-N20</f>
        <v>7</v>
      </c>
      <c r="P20" s="24">
        <f t="shared" si="5"/>
        <v>216.489</v>
      </c>
      <c r="Q20" s="14"/>
    </row>
    <row r="21" s="1" customFormat="1" ht="31" customHeight="1" spans="1:17">
      <c r="A21" s="3">
        <v>20</v>
      </c>
      <c r="B21" s="3" t="s">
        <v>18</v>
      </c>
      <c r="C21" s="34"/>
      <c r="D21" s="35"/>
      <c r="E21" s="36"/>
      <c r="F21" s="37"/>
      <c r="G21" s="36"/>
      <c r="H21" s="38"/>
      <c r="I21" s="37"/>
      <c r="J21" s="3">
        <f>1.3/2</f>
        <v>0.65</v>
      </c>
      <c r="K21" s="24">
        <f>D20*J21*365</f>
        <v>11288.355</v>
      </c>
      <c r="L21" s="21">
        <v>46023</v>
      </c>
      <c r="M21" s="21">
        <v>46387</v>
      </c>
      <c r="N21" s="21" t="s">
        <v>29</v>
      </c>
      <c r="O21" s="3">
        <v>365</v>
      </c>
      <c r="P21" s="24">
        <f>D20*J21*O21</f>
        <v>11288.355</v>
      </c>
      <c r="Q21" s="39" t="s">
        <v>30</v>
      </c>
    </row>
    <row r="22" s="1" customFormat="1" ht="42" customHeight="1" spans="1:17">
      <c r="A22" s="3" t="s">
        <v>38</v>
      </c>
      <c r="B22" s="19"/>
      <c r="C22" s="19"/>
      <c r="D22" s="19">
        <f>SUM(D3:D21)</f>
        <v>724.28</v>
      </c>
      <c r="E22" s="19"/>
      <c r="F22" s="20">
        <f>SUM(F3:F21)</f>
        <v>5101723.8</v>
      </c>
      <c r="G22" s="20">
        <f>SUM(G3:G21)</f>
        <v>1094509</v>
      </c>
      <c r="H22" s="19"/>
      <c r="I22" s="20">
        <f>SUM(I3:I21)</f>
        <v>4007214.8</v>
      </c>
      <c r="J22" s="3"/>
      <c r="K22" s="20">
        <f>SUM(K3:K21)</f>
        <v>216006.227</v>
      </c>
      <c r="L22" s="21"/>
      <c r="M22" s="21"/>
      <c r="N22" s="21"/>
      <c r="O22" s="3"/>
      <c r="P22" s="20">
        <f>SUM(P3:P21)</f>
        <v>60184.9806</v>
      </c>
      <c r="Q22" s="14"/>
    </row>
    <row r="24" customHeight="1" spans="1:17">
      <c r="K24" s="42"/>
    </row>
    <row r="25" customHeight="1" spans="1:17">
      <c r="B25" t="s">
        <v>39</v>
      </c>
      <c r="K25" s="42"/>
    </row>
  </sheetData>
  <autoFilter xmlns:etc="http://www.wps.cn/officeDocument/2017/etCustomData" ref="A2:Q22" etc:filterBottomFollowUsedRange="0">
    <extLst/>
  </autoFilter>
  <mergeCells count="22">
    <mergeCell ref="A1:Q1"/>
    <mergeCell ref="C12:C13"/>
    <mergeCell ref="C16:C17"/>
    <mergeCell ref="C20:C21"/>
    <mergeCell ref="D12:D13"/>
    <mergeCell ref="D16:D17"/>
    <mergeCell ref="D20:D21"/>
    <mergeCell ref="E12:E13"/>
    <mergeCell ref="E16:E17"/>
    <mergeCell ref="E20:E21"/>
    <mergeCell ref="F12:F13"/>
    <mergeCell ref="F16:F17"/>
    <mergeCell ref="F20:F21"/>
    <mergeCell ref="G12:G13"/>
    <mergeCell ref="G16:G17"/>
    <mergeCell ref="G20:G21"/>
    <mergeCell ref="H12:H13"/>
    <mergeCell ref="H16:H17"/>
    <mergeCell ref="H20:H21"/>
    <mergeCell ref="I12:I13"/>
    <mergeCell ref="I16:I17"/>
    <mergeCell ref="I20:I21"/>
  </mergeCells>
  <pageMargins left="0.75" right="0.75" top="0.590277777777778" bottom="0.472222222222222" header="0.5" footer="0.5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I12" sqref="I12"/>
    </sheetView>
  </sheetViews>
  <sheetFormatPr defaultColWidth="9" defaultRowHeight="23" customHeight="1" outlineLevelCol="7"/>
  <cols>
    <col min="1" max="1" width="5.375" customWidth="1"/>
    <col min="2" max="2" width="10.875" customWidth="1"/>
    <col min="3" max="3" width="10.75" customWidth="1"/>
    <col min="4" max="4" width="23.25" customWidth="1"/>
    <col min="5" max="5" width="36.5" customWidth="1"/>
    <col min="6" max="6" width="26.125" customWidth="1"/>
    <col min="7" max="7" width="12.625"/>
    <col min="8" max="8" width="19.5" customWidth="1"/>
  </cols>
  <sheetData>
    <row r="1" ht="43" customHeight="1" spans="1:8">
      <c r="A1" s="2" t="s">
        <v>40</v>
      </c>
      <c r="B1" s="2"/>
      <c r="C1" s="2"/>
      <c r="D1" s="2"/>
      <c r="E1" s="2"/>
      <c r="F1" s="2"/>
      <c r="G1" s="2"/>
      <c r="H1" s="2"/>
    </row>
    <row r="2" s="1" customFormat="1" ht="42" customHeight="1" spans="1:8">
      <c r="A2" s="3" t="s">
        <v>1</v>
      </c>
      <c r="B2" s="3" t="s">
        <v>2</v>
      </c>
      <c r="C2" s="3" t="s">
        <v>3</v>
      </c>
      <c r="D2" s="4" t="s">
        <v>41</v>
      </c>
      <c r="E2" s="4" t="s">
        <v>42</v>
      </c>
      <c r="F2" s="4" t="s">
        <v>43</v>
      </c>
      <c r="G2" s="3" t="s">
        <v>44</v>
      </c>
      <c r="H2" s="3" t="s">
        <v>17</v>
      </c>
    </row>
    <row r="3" s="1" customFormat="1" ht="42" customHeight="1" spans="1:8">
      <c r="A3" s="5">
        <v>1</v>
      </c>
      <c r="B3" s="5" t="s">
        <v>18</v>
      </c>
      <c r="C3" s="6" t="s">
        <v>45</v>
      </c>
      <c r="D3" s="7" t="s">
        <v>46</v>
      </c>
      <c r="E3" s="43" t="s">
        <v>47</v>
      </c>
      <c r="F3" s="8" t="s">
        <v>48</v>
      </c>
      <c r="G3" s="9">
        <v>4801</v>
      </c>
      <c r="H3" s="10" t="s">
        <v>49</v>
      </c>
    </row>
    <row r="4" s="1" customFormat="1" ht="42" customHeight="1" spans="1:8">
      <c r="A4" s="5">
        <v>2</v>
      </c>
      <c r="B4" s="5" t="s">
        <v>18</v>
      </c>
      <c r="C4" s="6" t="s">
        <v>19</v>
      </c>
      <c r="D4" s="11" t="s">
        <v>50</v>
      </c>
      <c r="E4" s="43" t="s">
        <v>51</v>
      </c>
      <c r="F4" s="8" t="s">
        <v>52</v>
      </c>
      <c r="G4" s="9">
        <v>1820</v>
      </c>
      <c r="H4" s="10"/>
    </row>
    <row r="5" s="1" customFormat="1" ht="42" customHeight="1" spans="1:8">
      <c r="A5" s="5">
        <v>3</v>
      </c>
      <c r="B5" s="5" t="s">
        <v>18</v>
      </c>
      <c r="C5" s="6" t="s">
        <v>20</v>
      </c>
      <c r="D5" s="11" t="s">
        <v>53</v>
      </c>
      <c r="E5" s="43" t="s">
        <v>54</v>
      </c>
      <c r="F5" s="8" t="s">
        <v>48</v>
      </c>
      <c r="G5" s="9">
        <v>1687</v>
      </c>
      <c r="H5" s="10"/>
    </row>
    <row r="6" s="1" customFormat="1" ht="42" customHeight="1" spans="1:8">
      <c r="A6" s="5">
        <v>4</v>
      </c>
      <c r="B6" s="5" t="s">
        <v>18</v>
      </c>
      <c r="C6" s="6" t="s">
        <v>21</v>
      </c>
      <c r="D6" s="11" t="s">
        <v>55</v>
      </c>
      <c r="E6" s="43" t="s">
        <v>56</v>
      </c>
      <c r="F6" s="8" t="s">
        <v>57</v>
      </c>
      <c r="G6" s="9">
        <v>1306</v>
      </c>
      <c r="H6" s="10"/>
    </row>
    <row r="7" s="1" customFormat="1" ht="42" customHeight="1" spans="1:8">
      <c r="A7" s="5">
        <v>5</v>
      </c>
      <c r="B7" s="5" t="s">
        <v>18</v>
      </c>
      <c r="C7" s="6" t="s">
        <v>22</v>
      </c>
      <c r="D7" s="11" t="s">
        <v>58</v>
      </c>
      <c r="E7" s="43" t="s">
        <v>59</v>
      </c>
      <c r="F7" s="8" t="s">
        <v>52</v>
      </c>
      <c r="G7" s="9">
        <v>241</v>
      </c>
      <c r="H7" s="10"/>
    </row>
    <row r="8" s="1" customFormat="1" ht="42" customHeight="1" spans="1:8">
      <c r="A8" s="5">
        <v>6</v>
      </c>
      <c r="B8" s="5" t="s">
        <v>18</v>
      </c>
      <c r="C8" s="12" t="s">
        <v>23</v>
      </c>
      <c r="D8" s="7" t="s">
        <v>60</v>
      </c>
      <c r="E8" s="43" t="s">
        <v>61</v>
      </c>
      <c r="F8" s="8" t="s">
        <v>62</v>
      </c>
      <c r="G8" s="13">
        <v>401</v>
      </c>
      <c r="H8" s="14"/>
    </row>
    <row r="9" s="1" customFormat="1" ht="42" customHeight="1" spans="1:8">
      <c r="A9" s="5">
        <v>7</v>
      </c>
      <c r="B9" s="5" t="s">
        <v>18</v>
      </c>
      <c r="C9" s="6" t="s">
        <v>63</v>
      </c>
      <c r="D9" s="7" t="s">
        <v>64</v>
      </c>
      <c r="E9" s="43" t="s">
        <v>65</v>
      </c>
      <c r="F9" s="8" t="s">
        <v>66</v>
      </c>
      <c r="G9" s="9">
        <v>2020</v>
      </c>
      <c r="H9" s="14"/>
    </row>
    <row r="10" s="1" customFormat="1" ht="42" customHeight="1" spans="1:8">
      <c r="A10" s="5">
        <v>8</v>
      </c>
      <c r="B10" s="5" t="s">
        <v>18</v>
      </c>
      <c r="C10" s="15" t="s">
        <v>26</v>
      </c>
      <c r="D10" s="11" t="s">
        <v>67</v>
      </c>
      <c r="E10" s="44" t="s">
        <v>68</v>
      </c>
      <c r="F10" s="16" t="s">
        <v>69</v>
      </c>
      <c r="G10" s="9">
        <v>809</v>
      </c>
      <c r="H10" s="17"/>
    </row>
    <row r="11" s="1" customFormat="1" ht="42" customHeight="1" spans="1:8">
      <c r="A11" s="5">
        <v>9</v>
      </c>
      <c r="B11" s="5" t="s">
        <v>18</v>
      </c>
      <c r="C11" s="6" t="s">
        <v>27</v>
      </c>
      <c r="D11" s="11" t="s">
        <v>70</v>
      </c>
      <c r="E11" s="44" t="s">
        <v>71</v>
      </c>
      <c r="F11" s="16" t="s">
        <v>48</v>
      </c>
      <c r="G11" s="9">
        <v>1789</v>
      </c>
      <c r="H11" s="17"/>
    </row>
    <row r="12" s="1" customFormat="1" ht="42" customHeight="1" spans="1:8">
      <c r="A12" s="5">
        <v>10</v>
      </c>
      <c r="B12" s="5" t="s">
        <v>18</v>
      </c>
      <c r="C12" s="18" t="s">
        <v>28</v>
      </c>
      <c r="D12" s="11" t="s">
        <v>72</v>
      </c>
      <c r="E12" s="44" t="s">
        <v>73</v>
      </c>
      <c r="F12" s="16" t="s">
        <v>48</v>
      </c>
      <c r="G12" s="9">
        <v>12766</v>
      </c>
      <c r="H12" s="17"/>
    </row>
    <row r="13" s="1" customFormat="1" ht="42" customHeight="1" spans="1:8">
      <c r="A13" s="5">
        <v>11</v>
      </c>
      <c r="B13" s="5" t="s">
        <v>18</v>
      </c>
      <c r="C13" s="6" t="s">
        <v>31</v>
      </c>
      <c r="D13" s="11" t="s">
        <v>74</v>
      </c>
      <c r="E13" s="44" t="s">
        <v>75</v>
      </c>
      <c r="F13" s="16" t="s">
        <v>76</v>
      </c>
      <c r="G13" s="9">
        <v>849</v>
      </c>
      <c r="H13" s="17"/>
    </row>
    <row r="14" s="1" customFormat="1" ht="42" customHeight="1" spans="1:8">
      <c r="A14" s="5">
        <v>12</v>
      </c>
      <c r="B14" s="5" t="s">
        <v>18</v>
      </c>
      <c r="C14" s="12" t="s">
        <v>32</v>
      </c>
      <c r="D14" s="11" t="s">
        <v>77</v>
      </c>
      <c r="E14" s="44" t="s">
        <v>78</v>
      </c>
      <c r="F14" s="16" t="s">
        <v>79</v>
      </c>
      <c r="G14" s="13">
        <v>440</v>
      </c>
      <c r="H14" s="17"/>
    </row>
    <row r="15" s="1" customFormat="1" ht="42" customHeight="1" spans="1:8">
      <c r="A15" s="5">
        <v>13</v>
      </c>
      <c r="B15" s="5" t="s">
        <v>18</v>
      </c>
      <c r="C15" s="18" t="s">
        <v>33</v>
      </c>
      <c r="D15" s="11" t="s">
        <v>80</v>
      </c>
      <c r="E15" s="44" t="s">
        <v>81</v>
      </c>
      <c r="F15" s="16" t="s">
        <v>48</v>
      </c>
      <c r="G15" s="9">
        <v>7719</v>
      </c>
      <c r="H15" s="17"/>
    </row>
    <row r="16" s="1" customFormat="1" ht="42" customHeight="1" spans="1:8">
      <c r="A16" s="5">
        <v>14</v>
      </c>
      <c r="B16" s="5" t="s">
        <v>18</v>
      </c>
      <c r="C16" s="15" t="s">
        <v>36</v>
      </c>
      <c r="D16" s="11" t="s">
        <v>82</v>
      </c>
      <c r="E16" s="44" t="s">
        <v>83</v>
      </c>
      <c r="F16" s="16" t="s">
        <v>48</v>
      </c>
      <c r="G16" s="9">
        <v>773</v>
      </c>
      <c r="H16" s="17"/>
    </row>
    <row r="17" s="1" customFormat="1" ht="42" customHeight="1" spans="1:8">
      <c r="A17" s="5">
        <v>15</v>
      </c>
      <c r="B17" s="5" t="s">
        <v>18</v>
      </c>
      <c r="C17" s="18" t="s">
        <v>37</v>
      </c>
      <c r="D17" s="11" t="s">
        <v>84</v>
      </c>
      <c r="E17" s="44" t="s">
        <v>85</v>
      </c>
      <c r="F17" s="16" t="s">
        <v>48</v>
      </c>
      <c r="G17" s="9">
        <v>11504</v>
      </c>
      <c r="H17" s="17"/>
    </row>
    <row r="18" s="1" customFormat="1" ht="42" customHeight="1" spans="1:8">
      <c r="A18" s="3" t="s">
        <v>38</v>
      </c>
      <c r="B18" s="19"/>
      <c r="C18" s="19"/>
      <c r="D18" s="20"/>
      <c r="E18" s="19"/>
      <c r="F18" s="19"/>
      <c r="G18" s="20">
        <f>SUM(G3:G17)</f>
        <v>48925</v>
      </c>
      <c r="H18" s="14"/>
    </row>
  </sheetData>
  <mergeCells count="1">
    <mergeCell ref="A1:H1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第二批 </vt:lpstr>
      <vt:lpstr>第二批明细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绿色军营</cp:lastModifiedBy>
  <dcterms:created xsi:type="dcterms:W3CDTF">2024-11-25T11:03:00Z</dcterms:created>
  <dcterms:modified xsi:type="dcterms:W3CDTF">2026-01-20T09:56:26Z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3B1CC315B1764CFFA440E041E9138494_11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