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500"/>
  </bookViews>
  <sheets>
    <sheet name="2026人民市场租赁台账" sheetId="1" r:id="rId1"/>
    <sheet name="2026怡和浪琴" sheetId="2" r:id="rId2"/>
  </sheets>
  <definedNames>
    <definedName name="_xlnm._FilterDatabase" localSheetId="0" hidden="1">'2026人民市场租赁台账'!$A$1:$AL$250</definedName>
    <definedName name="_xlnm._FilterDatabase" localSheetId="1" hidden="1">'2026怡和浪琴'!$A$2:$AG$23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Acer</author>
    <author>Administrator</author>
  </authors>
  <commentList>
    <comment ref="R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作为参考，实际以旁边优惠政策为准</t>
        </r>
      </text>
    </comment>
    <comment ref="V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2026.2.28收款</t>
        </r>
      </text>
    </comment>
    <comment ref="V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2026.2.3收款</t>
        </r>
      </text>
    </comment>
    <comment ref="V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2026.3.4收款</t>
        </r>
      </text>
    </comment>
    <comment ref="V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2025.7.1收款</t>
        </r>
      </text>
    </comment>
    <comment ref="V1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2026.3.26</t>
        </r>
      </text>
    </comment>
    <comment ref="V1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2026.2.2收款</t>
        </r>
      </text>
    </comment>
    <comment ref="V2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2026.2.2收款
</t>
        </r>
      </text>
    </comment>
    <comment ref="V2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2026.2.2收款
</t>
        </r>
      </text>
    </comment>
    <comment ref="V3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2025.5.27收款</t>
        </r>
      </text>
    </comment>
    <comment ref="L3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前租户艾合麦提·喀迪尔，卖给如司坦木·吾斯曼</t>
        </r>
      </text>
    </comment>
    <comment ref="V3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2025.3.21收款</t>
        </r>
      </text>
    </comment>
    <comment ref="K3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吾布力卡斯木2024.5.8交款</t>
        </r>
      </text>
    </comment>
    <comment ref="K3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胡热木·托合提2024.5.9交款</t>
        </r>
      </text>
    </comment>
    <comment ref="V3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2025.12..30收款</t>
        </r>
      </text>
    </comment>
    <comment ref="V3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2025.11.24收款</t>
        </r>
      </text>
    </comment>
    <comment ref="V4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2025.11.24收款</t>
        </r>
      </text>
    </comment>
    <comment ref="V4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2025.11.24收款</t>
        </r>
      </text>
    </comment>
    <comment ref="L4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西热尼古丽·阿布来提2026.1.27转租努热罕·居麦</t>
        </r>
      </text>
    </comment>
    <comment ref="L43" authorId="1">
      <text>
        <r>
          <rPr>
            <b/>
            <sz val="9"/>
            <rFont val="宋体"/>
            <charset val="134"/>
          </rPr>
          <t>2025.3.25孜古力·祖农，转租
2025.8.20再纳傅·托克尼亚孜转租</t>
        </r>
      </text>
    </comment>
    <comment ref="V4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2025.12.18收款</t>
        </r>
      </text>
    </comment>
    <comment ref="L4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阿力米热·阿不拉2025.9.11转租</t>
        </r>
      </text>
    </comment>
    <comment ref="V4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2025.12.18收款</t>
        </r>
      </text>
    </comment>
    <comment ref="V4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2025.12.18收款</t>
        </r>
      </text>
    </comment>
    <comment ref="V4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2025.12.29收款</t>
        </r>
      </text>
    </comment>
    <comment ref="L4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热汗古丽·托乎尼亚孜转2025.5.8热汗古力'吾斯曼</t>
        </r>
      </text>
    </comment>
    <comment ref="V4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2025.12.29收款</t>
        </r>
      </text>
    </comment>
    <comment ref="V5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2025.11.28收款</t>
        </r>
      </text>
    </comment>
    <comment ref="L5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如克亚木·吐尔逊2024.5.10转租阿曼古力·艾海提</t>
        </r>
      </text>
    </comment>
    <comment ref="V5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V5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V5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2025.12.26收款</t>
        </r>
      </text>
    </comment>
    <comment ref="V5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2025.12.26收款</t>
        </r>
      </text>
    </comment>
    <comment ref="L5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2023.4.15-2024.4.14</t>
        </r>
      </text>
    </comment>
    <comment ref="V5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2025.12.18收款</t>
        </r>
      </text>
    </comment>
    <comment ref="V5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2025.12.18收款</t>
        </r>
      </text>
    </comment>
    <comment ref="V5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2025.11.28收款</t>
        </r>
      </text>
    </comment>
    <comment ref="L6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2023.11.3吾布力·喀斯木转古丽娜扎尔·吐尔逊</t>
        </r>
      </text>
    </comment>
    <comment ref="V6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2025.11.21收款</t>
        </r>
      </text>
    </comment>
    <comment ref="V6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2025.12.25收款</t>
        </r>
      </text>
    </comment>
    <comment ref="V6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2025.12.25收款</t>
        </r>
      </text>
    </comment>
    <comment ref="V6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2025.12.26收款</t>
        </r>
      </text>
    </comment>
    <comment ref="I6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原编号A+655</t>
        </r>
      </text>
    </comment>
    <comment ref="V6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6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2025.12.26收款</t>
        </r>
      </text>
    </comment>
    <comment ref="V6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6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6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2025.12.19收款</t>
        </r>
      </text>
    </comment>
    <comment ref="L7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2025.2.21由吐尔逊娜依·依明转租祖丽胡玛尔·阿不都赛买提2025.5.15转租
罕柯孜·热合曼2025.9.15转租</t>
        </r>
      </text>
    </comment>
    <comment ref="V7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2025.12.16收款</t>
        </r>
      </text>
    </comment>
    <comment ref="V7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2025.12.16收款</t>
        </r>
      </text>
    </comment>
    <comment ref="L7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艾力江·托乎提转阿依古丽·亚生</t>
        </r>
      </text>
    </comment>
    <comment ref="V7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2025.11.27收款</t>
        </r>
      </text>
    </comment>
    <comment ref="L7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热娜古丽·吐尔逊转租2024.11.11</t>
        </r>
      </text>
    </comment>
    <comment ref="V7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2025.12.18收款</t>
        </r>
      </text>
    </comment>
    <comment ref="V7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2025.11.26</t>
        </r>
      </text>
    </comment>
    <comment ref="V7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L7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2024.7.31来仕宪转租巴哈古力·吐尔逊</t>
        </r>
      </text>
    </comment>
    <comment ref="V7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2025.11.26</t>
        </r>
      </text>
    </comment>
    <comment ref="V7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7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7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8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L8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2024.8.1由来仕宪转租
2024.10.31西仁古丽·卡迪尔转租</t>
        </r>
      </text>
    </comment>
    <comment ref="V8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2025.12.12收款</t>
        </r>
      </text>
    </comment>
    <comment ref="K8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李总发群里：一层71号和70号签租赁合同只能签70号，71号已售，实际租给陈启兴</t>
        </r>
      </text>
    </comment>
    <comment ref="V8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2025.11.6收款</t>
        </r>
      </text>
    </comment>
    <comment ref="V8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2025.11.6收款</t>
        </r>
      </text>
    </comment>
    <comment ref="V8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2025.11.27收款</t>
        </r>
      </text>
    </comment>
    <comment ref="V8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2025.11.27收款</t>
        </r>
      </text>
    </comment>
    <comment ref="V8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2025.3.17收款</t>
        </r>
      </text>
    </comment>
    <comment ref="V8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8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8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2025.11.24收款</t>
        </r>
      </text>
    </comment>
    <comment ref="V9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2025.11.24收款</t>
        </r>
      </text>
    </comment>
    <comment ref="L91" authorId="0">
      <text>
        <r>
          <rPr>
            <sz val="9"/>
            <rFont val="宋体"/>
            <charset val="134"/>
          </rPr>
          <t>艾尔肯·亚亚转租</t>
        </r>
      </text>
    </comment>
    <comment ref="V9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9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V9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2025.11.25收款</t>
        </r>
      </text>
    </comment>
    <comment ref="L9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阿不拉江·阿不都热合曼转租塔吉古丽·麦麦提，2024.8.2转租阿曼古丽·克合热曼</t>
        </r>
      </text>
    </comment>
    <comment ref="V9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2025.12.19收款</t>
        </r>
      </text>
    </comment>
    <comment ref="L9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米热扎提·麦米提力转租布萨热姆·吉力力，2026.3.27布萨热姆·吉力力转租</t>
        </r>
      </text>
    </comment>
    <comment ref="V9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2025.12.5收款</t>
        </r>
      </text>
    </comment>
    <comment ref="V9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2026.3.26收款</t>
        </r>
      </text>
    </comment>
    <comment ref="V9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2025.12.17收款</t>
        </r>
      </text>
    </comment>
    <comment ref="I9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原B-5</t>
        </r>
      </text>
    </comment>
    <comment ref="I10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原编号B-6</t>
        </r>
      </text>
    </comment>
    <comment ref="I10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原编号B-6
</t>
        </r>
      </text>
    </comment>
    <comment ref="L10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努尔加马力·阿布都热西提2024.10.25转租</t>
        </r>
      </text>
    </comment>
    <comment ref="V11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2025.3.20收款</t>
        </r>
      </text>
    </comment>
    <comment ref="L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2022.2.29-2023.2.28
</t>
        </r>
      </text>
    </comment>
    <comment ref="V11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2024.12.19收款</t>
        </r>
      </text>
    </comment>
    <comment ref="V11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2024.12.20收款，其中10000元定金转租金</t>
        </r>
      </text>
    </comment>
    <comment ref="L11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阿依努尔·麦提尼亚孜2025.9.18转租</t>
        </r>
      </text>
    </comment>
    <comment ref="V11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2025.3.25收款</t>
        </r>
      </text>
    </comment>
    <comment ref="V11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2025.12.26收款</t>
        </r>
      </text>
    </comment>
    <comment ref="V11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2025.11.10收款</t>
        </r>
      </text>
    </comment>
    <comment ref="V11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V11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V12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实际2025.12.6收款</t>
        </r>
      </text>
    </comment>
    <comment ref="V12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实际2025.12.6收款</t>
        </r>
      </text>
    </comment>
    <comment ref="V12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2025.12.8收款</t>
        </r>
      </text>
    </comment>
    <comment ref="V12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2025.12.16收款</t>
        </r>
      </text>
    </comment>
    <comment ref="V12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2025.12.16收款</t>
        </r>
      </text>
    </comment>
    <comment ref="V12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2025.12.16收款</t>
        </r>
      </text>
    </comment>
    <comment ref="V12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W12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2025.12.25收款</t>
        </r>
      </text>
    </comment>
    <comment ref="V12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L12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汗佐拉·依玛木2025.3.24转租</t>
        </r>
      </text>
    </comment>
    <comment ref="N132" authorId="0">
      <text>
        <r>
          <rPr>
            <sz val="9"/>
            <rFont val="宋体"/>
            <charset val="134"/>
          </rPr>
          <t>另有5.82为镂空面积</t>
        </r>
      </text>
    </comment>
    <comment ref="V13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2025.12.9收款</t>
        </r>
      </text>
    </comment>
    <comment ref="V13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V13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L136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艾哈塔尔尼沙·吐尔逊转哈里旦·买买提</t>
        </r>
      </text>
    </comment>
    <comment ref="V13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L137" authorId="1">
      <text>
        <r>
          <rPr>
            <sz val="9"/>
            <rFont val="宋体"/>
            <charset val="134"/>
          </rPr>
          <t>于2023.6.16转租阿曼古丽·吐尔冬，15899330383</t>
        </r>
      </text>
    </comment>
    <comment ref="V13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2025.12.29收款</t>
        </r>
      </text>
    </comment>
    <comment ref="V13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L13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2024.9.7阿司彦木·莫拉阿皮孜转租给吐尼沙汗·吾许尔</t>
        </r>
      </text>
    </comment>
    <comment ref="V13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</t>
        </r>
      </text>
    </comment>
    <comment ref="L14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2025.11.7转租</t>
        </r>
      </text>
    </comment>
    <comment ref="V14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L14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阿孜古力·阿吾提
2024.11.12转租</t>
        </r>
      </text>
    </comment>
    <comment ref="V14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2025.12.30收款</t>
        </r>
      </text>
    </comment>
    <comment ref="V14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2025.12.5收款</t>
        </r>
      </text>
    </comment>
    <comment ref="V14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2025.12.19收款</t>
        </r>
      </text>
    </comment>
    <comment ref="W14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2025.12月由2-90商铺意向金转为租金</t>
        </r>
      </text>
    </comment>
    <comment ref="V14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2025.12.30收款</t>
        </r>
      </text>
    </comment>
    <comment ref="V14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2025.12.24收款</t>
        </r>
      </text>
    </comment>
    <comment ref="L14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古力米热·艾麦尔2025.5.15转租</t>
        </r>
      </text>
    </comment>
    <comment ref="V14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2025.11.28收款</t>
        </r>
      </text>
    </comment>
    <comment ref="V15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V15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L15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阿斯古丽·吐尔洪转租2026.1.1</t>
        </r>
      </text>
    </comment>
    <comment ref="V15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2025.12.8收款</t>
        </r>
      </text>
    </comment>
    <comment ref="V16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2025.11.7</t>
        </r>
      </text>
    </comment>
    <comment ref="W16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2025.11.13收款</t>
        </r>
      </text>
    </comment>
    <comment ref="L16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2025年底转租</t>
        </r>
      </text>
    </comment>
    <comment ref="V16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</t>
        </r>
      </text>
    </comment>
    <comment ref="L16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阿扎提古丽·吾许尔2025.6..18转租</t>
        </r>
      </text>
    </comment>
    <comment ref="V16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</t>
        </r>
      </text>
    </comment>
    <comment ref="L16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沙热帕提·亚生2024.10.30转租</t>
        </r>
      </text>
    </comment>
    <comment ref="V16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</t>
        </r>
      </text>
    </comment>
    <comment ref="V16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2025.3.10收款</t>
        </r>
      </text>
    </comment>
    <comment ref="V16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2025.12.29收款</t>
        </r>
      </text>
    </comment>
    <comment ref="V16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2025.12.29收款</t>
        </r>
      </text>
    </comment>
    <comment ref="L16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2026.9月后才对外销售</t>
        </r>
      </text>
    </comment>
    <comment ref="V16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2026.2.27收款</t>
        </r>
      </text>
    </comment>
    <comment ref="W16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2026.3.6收款</t>
        </r>
      </text>
    </comment>
    <comment ref="L168" authorId="0">
      <text>
        <r>
          <rPr>
            <sz val="9"/>
            <rFont val="宋体"/>
            <charset val="134"/>
          </rPr>
          <t>原租户：吐尼沙汗·吾许尔</t>
        </r>
      </text>
    </comment>
    <comment ref="V16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2025.12.16收款</t>
        </r>
      </text>
    </comment>
    <comment ref="V17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V17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V17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L17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图妮萨柯孜·亚森2024.10.18转租</t>
        </r>
      </text>
    </comment>
    <comment ref="V17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2025.12.16收款</t>
        </r>
      </text>
    </comment>
    <comment ref="V17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2025.3.25收款</t>
        </r>
      </text>
    </comment>
    <comment ref="V17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2025.12.5收款</t>
        </r>
      </text>
    </comment>
    <comment ref="V17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2025.12.5收款</t>
        </r>
      </text>
    </comment>
    <comment ref="V17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L18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阿依先木·吐尼牙孜转租</t>
        </r>
      </text>
    </comment>
    <comment ref="V18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V18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2026.1.5收款</t>
        </r>
      </text>
    </comment>
    <comment ref="V18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V18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2026.4.2收款</t>
        </r>
      </text>
    </comment>
    <comment ref="V18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V19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L19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吐尼亚斯汗·艾麦提2025.5.7转租
古力博斯旦·艾麦尔2025.8.6转租</t>
        </r>
      </text>
    </comment>
    <comment ref="V19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V19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V19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V19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L19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阿瓦汗·艾麦提2025.3.26转租</t>
        </r>
      </text>
    </comment>
    <comment ref="V19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2025.12.5收款</t>
        </r>
      </text>
    </comment>
    <comment ref="V20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V20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L20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注意：2026年定价为1.3元</t>
        </r>
      </text>
    </comment>
    <comment ref="V20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L20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阿米纳·艾萨于2025.2.13转租布艾先木·阿合危亚孜</t>
        </r>
      </text>
    </comment>
    <comment ref="V20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2025.12.22</t>
        </r>
      </text>
    </comment>
    <comment ref="W20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2025.12.23收款</t>
        </r>
      </text>
    </comment>
    <comment ref="V20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2025.12.22收款</t>
        </r>
      </text>
    </comment>
    <comment ref="V20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2025.12.4收款</t>
        </r>
      </text>
    </comment>
    <comment ref="V20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L21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努尔古力·吐尔逊2025.4.9转租给米克拉依</t>
        </r>
      </text>
    </comment>
    <comment ref="V21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2025.3.14收款</t>
        </r>
      </text>
    </comment>
    <comment ref="J21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2-95保留一年，李总说暂不销售</t>
        </r>
      </text>
    </comment>
    <comment ref="V21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L21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布热比叶木·米吉提转租2025.4.23</t>
        </r>
      </text>
    </comment>
    <comment ref="V21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V21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2025.12.3收款</t>
        </r>
      </text>
    </comment>
    <comment ref="L21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阿娜古丽·吐尼亚孜2024.10.30转租</t>
        </r>
      </text>
    </comment>
    <comment ref="V21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L218" authorId="1">
      <text>
        <r>
          <rPr>
            <b/>
            <sz val="9"/>
            <rFont val="宋体"/>
            <charset val="134"/>
          </rPr>
          <t>2024.11.13</t>
        </r>
        <r>
          <rPr>
            <sz val="9"/>
            <rFont val="宋体"/>
            <charset val="134"/>
          </rPr>
          <t>吐尼沙汗·托合提转租</t>
        </r>
      </text>
    </comment>
    <comment ref="V21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2025.12.2收款</t>
        </r>
      </text>
    </comment>
    <comment ref="L22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阿曼古丽·买皮孜转租齐曼汗·夏木西</t>
        </r>
      </text>
    </comment>
    <comment ref="V22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2025.12.1收款</t>
        </r>
      </text>
    </comment>
    <comment ref="V22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2025.3.26收款</t>
        </r>
      </text>
    </comment>
    <comment ref="V22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2025.11.10收款</t>
        </r>
      </text>
    </comment>
    <comment ref="L22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坎吉罕·色提瓦力迪2025.4.15转租</t>
        </r>
      </text>
    </comment>
    <comment ref="V22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2025.12.8收款</t>
        </r>
      </text>
    </comment>
    <comment ref="W22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2025.12.17收款</t>
        </r>
      </text>
    </comment>
    <comment ref="V22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实际2025.12.6收款</t>
        </r>
      </text>
    </comment>
    <comment ref="V22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2025.12.5收款</t>
        </r>
      </text>
    </comment>
    <comment ref="V22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2025.12.5收款</t>
        </r>
      </text>
    </comment>
    <comment ref="L22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赛麦提·麦麦提</t>
        </r>
      </text>
    </comment>
    <comment ref="V23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2025.3.27收款</t>
        </r>
      </text>
    </comment>
    <comment ref="L23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2025.6.27帕提古丽·依马木尼亚孜
转租</t>
        </r>
      </text>
    </comment>
    <comment ref="V23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2025.3.26收款</t>
        </r>
      </text>
    </comment>
    <comment ref="V23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2025.3.26收款</t>
        </r>
      </text>
    </comment>
    <comment ref="V23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2025.3.27收款</t>
        </r>
      </text>
    </comment>
    <comment ref="V23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2025.3.27收款</t>
        </r>
      </text>
    </comment>
    <comment ref="V23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2024.12.19定金转租金</t>
        </r>
      </text>
    </comment>
    <comment ref="W23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2025.3.27收款</t>
        </r>
      </text>
    </comment>
    <comment ref="L244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人民市场3-03号商铺2023.10.18签订租赁合同，面积4500平，租期10年，现调整合同内容为将4500平商铺拆分为2600平、1900平两个部分。其中2600平部分租金调整为0.4元/平/天，租赁期限5年，5年后客户购置该2600平商铺，前5年已缴纳租金冲抵商铺款，如未购置商铺则主体合同租赁期限改为6年。剩余1900平部分继续以原合同0.18元租赁单价执行，如5年后未购置前2600平商铺，则主体合同期限缩短至6年；如正常购置商铺，则该1900平部分继续按0.18元租赁单价主体合同执行至10年期满。</t>
        </r>
      </text>
    </comment>
    <comment ref="V24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2025.11.26租赁定金</t>
        </r>
      </text>
    </comment>
  </commentList>
</comments>
</file>

<file path=xl/comments2.xml><?xml version="1.0" encoding="utf-8"?>
<comments xmlns="http://schemas.openxmlformats.org/spreadsheetml/2006/main">
  <authors>
    <author>Acer</author>
  </authors>
  <commentList>
    <comment ref="L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产证面积200.71</t>
        </r>
      </text>
    </comment>
    <comment ref="L4" authorId="0">
      <text>
        <r>
          <rPr>
            <sz val="9"/>
            <rFont val="宋体"/>
            <charset val="134"/>
          </rPr>
          <t>合同150平，实际租赁200平.从2025年7月1日变更为70㎡。B-03产证面积225.58平方米，只租赁70</t>
        </r>
      </text>
    </comment>
    <comment ref="S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2026.3.13收款</t>
        </r>
      </text>
    </comment>
    <comment ref="L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产证面积50.79</t>
        </r>
      </text>
    </comment>
    <comment ref="L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产证面积62.48</t>
        </r>
      </text>
    </comment>
    <comment ref="L8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产证面积118.56</t>
        </r>
      </text>
    </comment>
    <comment ref="S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2026.3.31收款</t>
        </r>
      </text>
    </comment>
    <comment ref="L1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产证面积200.71</t>
        </r>
      </text>
    </comment>
    <comment ref="S1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2026.3.26收款</t>
        </r>
      </text>
    </comment>
    <comment ref="L11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产证面积：166.68</t>
        </r>
      </text>
    </comment>
    <comment ref="L12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B-05:60㎡，B-11:30㎡，B-13:30㎡
产证面积114.61</t>
        </r>
      </text>
    </comment>
    <comment ref="L1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产证面积：42.19</t>
        </r>
      </text>
    </comment>
    <comment ref="J15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麦麦提·吉力力变更</t>
        </r>
      </text>
    </comment>
    <comment ref="J16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麦麦提阿卜杜拉·图尔荪尼亚孜变更张国辉</t>
        </r>
      </text>
    </comment>
    <comment ref="S1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2026.1.16sk </t>
        </r>
      </text>
    </comment>
    <comment ref="J20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转租</t>
        </r>
      </text>
    </comment>
    <comment ref="J2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麦麦提托合提·艾则孜2025.10.25转租</t>
        </r>
      </text>
    </comment>
    <comment ref="S23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2026.2.27收款</t>
        </r>
      </text>
    </comment>
    <comment ref="S27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2024.12.31收款</t>
        </r>
      </text>
    </comment>
    <comment ref="S29" authorId="0">
      <text>
        <r>
          <rPr>
            <b/>
            <sz val="9"/>
            <rFont val="宋体"/>
            <charset val="134"/>
          </rPr>
          <t>Acer:</t>
        </r>
        <r>
          <rPr>
            <sz val="9"/>
            <rFont val="宋体"/>
            <charset val="134"/>
          </rPr>
          <t xml:space="preserve">
2025.8.1收款</t>
        </r>
      </text>
    </comment>
  </commentList>
</comments>
</file>

<file path=xl/sharedStrings.xml><?xml version="1.0" encoding="utf-8"?>
<sst xmlns="http://schemas.openxmlformats.org/spreadsheetml/2006/main" count="2674" uniqueCount="960">
  <si>
    <t>序号</t>
  </si>
  <si>
    <t>点都</t>
  </si>
  <si>
    <t>钉钉</t>
  </si>
  <si>
    <t>续租/新租</t>
  </si>
  <si>
    <t>合同号</t>
  </si>
  <si>
    <t>是否签订合同</t>
  </si>
  <si>
    <t>是否移交合同</t>
  </si>
  <si>
    <t>层数</t>
  </si>
  <si>
    <t>商铺编号</t>
  </si>
  <si>
    <t>现编号</t>
  </si>
  <si>
    <t>租赁、销售</t>
  </si>
  <si>
    <t>姓名</t>
  </si>
  <si>
    <t>用途</t>
  </si>
  <si>
    <t>面积</t>
  </si>
  <si>
    <t>现面积</t>
  </si>
  <si>
    <t>签约单价</t>
  </si>
  <si>
    <t>签约总价</t>
  </si>
  <si>
    <t>优惠50%</t>
  </si>
  <si>
    <t>合同单价</t>
  </si>
  <si>
    <t>实际收款</t>
  </si>
  <si>
    <t>优惠政策</t>
  </si>
  <si>
    <t>收款1</t>
  </si>
  <si>
    <t>收款2</t>
  </si>
  <si>
    <t>收款3</t>
  </si>
  <si>
    <t>收款4</t>
  </si>
  <si>
    <t>合同签订日期</t>
  </si>
  <si>
    <t>合同到期</t>
  </si>
  <si>
    <t>到期天数</t>
  </si>
  <si>
    <t>联系电话</t>
  </si>
  <si>
    <t>身份证号码</t>
  </si>
  <si>
    <t>备注</t>
  </si>
  <si>
    <t>业务员</t>
  </si>
  <si>
    <t>房产税税源编号</t>
  </si>
  <si>
    <t>负一层</t>
  </si>
  <si>
    <t>01</t>
  </si>
  <si>
    <t>租赁</t>
  </si>
  <si>
    <t>曾彬</t>
  </si>
  <si>
    <t>服装销售</t>
  </si>
  <si>
    <t>511025198009101516</t>
  </si>
  <si>
    <t>到期未签已起诉</t>
  </si>
  <si>
    <t>F65290120210010309</t>
  </si>
  <si>
    <t>（长期）</t>
  </si>
  <si>
    <t>02</t>
  </si>
  <si>
    <t>前两年25万元/年，后三年30万元/年</t>
  </si>
  <si>
    <t>F65290120210010202</t>
  </si>
  <si>
    <t>中庭</t>
  </si>
  <si>
    <t>张小磊</t>
  </si>
  <si>
    <t>篮球培训</t>
  </si>
  <si>
    <t>412825198910102598</t>
  </si>
  <si>
    <t>已录</t>
  </si>
  <si>
    <t>续租</t>
  </si>
  <si>
    <t>BFNZ-20260203-001</t>
  </si>
  <si>
    <t>是</t>
  </si>
  <si>
    <t>门面</t>
  </si>
  <si>
    <t>01A</t>
  </si>
  <si>
    <t>帕塔木·吐尔迪麦提</t>
  </si>
  <si>
    <t>布料、服装销售</t>
  </si>
  <si>
    <t>无优惠</t>
  </si>
  <si>
    <t>653125200002105248</t>
  </si>
  <si>
    <t>F65290120240005123</t>
  </si>
  <si>
    <t>新租</t>
  </si>
  <si>
    <t>BFNZ-20260304-001</t>
  </si>
  <si>
    <t>01B</t>
  </si>
  <si>
    <t>帕提古丽·托合尼亚孜</t>
  </si>
  <si>
    <t>裁缝培训</t>
  </si>
  <si>
    <t>652901199711052229</t>
  </si>
  <si>
    <t>02A</t>
  </si>
  <si>
    <t>已售</t>
  </si>
  <si>
    <t>约热木·麦苏木</t>
  </si>
  <si>
    <t>布料销售</t>
  </si>
  <si>
    <t>652901195606010061</t>
  </si>
  <si>
    <t>F65290120240005527</t>
  </si>
  <si>
    <t>02B</t>
  </si>
  <si>
    <t>拜力克孜·毛拉依明</t>
  </si>
  <si>
    <t>国珍松花粉</t>
  </si>
  <si>
    <t>652901198403150025</t>
  </si>
  <si>
    <t>03A</t>
  </si>
  <si>
    <t>03B</t>
  </si>
  <si>
    <t>F65290120240004942</t>
  </si>
  <si>
    <t>15A</t>
  </si>
  <si>
    <t>消防通道</t>
  </si>
  <si>
    <t>BFNZ-20260323-001</t>
  </si>
  <si>
    <t>15B</t>
  </si>
  <si>
    <t>罕柯孜·热合曼</t>
  </si>
  <si>
    <t>裁缝店</t>
  </si>
  <si>
    <t>652927198101051025</t>
  </si>
  <si>
    <t>马木提</t>
  </si>
  <si>
    <t>F65290120240005132</t>
  </si>
  <si>
    <t>15C</t>
  </si>
  <si>
    <t>迪丽胡马尔·努尔买买提</t>
  </si>
  <si>
    <t>婚纱摄影</t>
  </si>
  <si>
    <t>第一年：57200
第二年：60000
第三年：63000
第四年：66150
第五年：69457.5</t>
  </si>
  <si>
    <t>652928199902023287</t>
  </si>
  <si>
    <t>F65290120240005665</t>
  </si>
  <si>
    <t>16A</t>
  </si>
  <si>
    <t>BFNZ-20260209-001</t>
  </si>
  <si>
    <t>16B</t>
  </si>
  <si>
    <t>阿卜杜赛麦提·加帕尔</t>
  </si>
  <si>
    <t>布料店</t>
  </si>
  <si>
    <t>652922198811100539</t>
  </si>
  <si>
    <t>F65290120240005470</t>
  </si>
  <si>
    <t>17A</t>
  </si>
  <si>
    <t>F65290120240005674</t>
  </si>
  <si>
    <t>BFNZ-20260323-002</t>
  </si>
  <si>
    <t>17B</t>
  </si>
  <si>
    <t>古丽加玛力·依明</t>
  </si>
  <si>
    <t>盾亚布业</t>
  </si>
  <si>
    <t>652901196507080421</t>
  </si>
  <si>
    <t>阿不来提·乎吉</t>
  </si>
  <si>
    <t>烧烤店</t>
  </si>
  <si>
    <t>65290119820506111X</t>
  </si>
  <si>
    <t>BFNZ-20260202-001</t>
  </si>
  <si>
    <t>19A</t>
  </si>
  <si>
    <t>开赛尔·阿布来提</t>
  </si>
  <si>
    <t>音乐工作室</t>
  </si>
  <si>
    <t>652901199811090433</t>
  </si>
  <si>
    <t>李林</t>
  </si>
  <si>
    <t>19B</t>
  </si>
  <si>
    <t>F65290120240005128</t>
  </si>
  <si>
    <t>一层</t>
  </si>
  <si>
    <t>BFNZ-20260302-001</t>
  </si>
  <si>
    <t>20A</t>
  </si>
  <si>
    <t>吐拉克孜·吐尔洪</t>
  </si>
  <si>
    <t>养生康复</t>
  </si>
  <si>
    <t>65292219931118470X</t>
  </si>
  <si>
    <t>20B</t>
  </si>
  <si>
    <t>空置</t>
  </si>
  <si>
    <t>F65290120240005399</t>
  </si>
  <si>
    <t>21A</t>
  </si>
  <si>
    <t>自用</t>
  </si>
  <si>
    <t>21B</t>
  </si>
  <si>
    <t>21C</t>
  </si>
  <si>
    <t>F65290120240005932</t>
  </si>
  <si>
    <t>艾克拜尔江·胡西塔尔</t>
  </si>
  <si>
    <t>艾大夫</t>
  </si>
  <si>
    <t>652901198607241113</t>
  </si>
  <si>
    <t>23A</t>
  </si>
  <si>
    <t>F65290120240004947</t>
  </si>
  <si>
    <t>BFNZ-20260330-001</t>
  </si>
  <si>
    <t>23B</t>
  </si>
  <si>
    <t>李显云</t>
  </si>
  <si>
    <t>422426197512044523</t>
  </si>
  <si>
    <t>24A</t>
  </si>
  <si>
    <t>布料销售（夏木西</t>
  </si>
  <si>
    <t>F65290120240005463</t>
  </si>
  <si>
    <t>24B</t>
  </si>
  <si>
    <t>吾布力·喀斯木</t>
  </si>
  <si>
    <t>布料销售(姐妹</t>
  </si>
  <si>
    <t>652901196402010814</t>
  </si>
  <si>
    <t>25A</t>
  </si>
  <si>
    <t>如司坦木·吾斯曼</t>
  </si>
  <si>
    <t>布料销售(纳祖克</t>
  </si>
  <si>
    <t>3.5日起售卖</t>
  </si>
  <si>
    <t>25B</t>
  </si>
  <si>
    <t>阿娜尔古丽·毛力尼亚孜</t>
  </si>
  <si>
    <t>布料销售（卡德</t>
  </si>
  <si>
    <t>652927197212223542</t>
  </si>
  <si>
    <t>26A</t>
  </si>
  <si>
    <t>热娜古力·许库尔</t>
  </si>
  <si>
    <t>652928198802102020</t>
  </si>
  <si>
    <t>26B</t>
  </si>
  <si>
    <t>F65290120240005131</t>
  </si>
  <si>
    <t>26C</t>
  </si>
  <si>
    <t>阿布都热依木·艾孜孜</t>
  </si>
  <si>
    <t>布料销售(霞彩</t>
  </si>
  <si>
    <t>652901200107252211</t>
  </si>
  <si>
    <t>BFNZ-20251230-003</t>
  </si>
  <si>
    <t xml:space="preserve">是 </t>
  </si>
  <si>
    <t>墙面</t>
  </si>
  <si>
    <t>A+9</t>
  </si>
  <si>
    <t>娜扎开提·吐逊</t>
  </si>
  <si>
    <t>化妆品、包、表</t>
  </si>
  <si>
    <t>一口价</t>
  </si>
  <si>
    <t>652927200101063560</t>
  </si>
  <si>
    <t>B+22</t>
  </si>
  <si>
    <t>租赁,原103号，已售</t>
  </si>
  <si>
    <t>吐尼萨汗·肉孜</t>
  </si>
  <si>
    <t>墙面9.28</t>
  </si>
  <si>
    <t>652901198001012420</t>
  </si>
  <si>
    <t>BFNZ-20251124-001</t>
  </si>
  <si>
    <t>32-1</t>
  </si>
  <si>
    <t>艾克拜尔·阿吾提</t>
  </si>
  <si>
    <t>帽子、民族服饰</t>
  </si>
  <si>
    <t>652922197807011635</t>
  </si>
  <si>
    <t>BFNZ-20251124-003</t>
  </si>
  <si>
    <t>32-2</t>
  </si>
  <si>
    <t>阿斯古力·达吾提</t>
  </si>
  <si>
    <t>童装销售</t>
  </si>
  <si>
    <t>652901199101040845</t>
  </si>
  <si>
    <t>32-3</t>
  </si>
  <si>
    <t>童装、童鞋销售</t>
  </si>
  <si>
    <t>33-1</t>
  </si>
  <si>
    <t>努热罕·居麦</t>
  </si>
  <si>
    <t>裁缝、首饰店</t>
  </si>
  <si>
    <t>652928198908192001</t>
  </si>
  <si>
    <t>BFNZ-20251218-002</t>
  </si>
  <si>
    <t>33-2</t>
  </si>
  <si>
    <t>热娜古丽·托乎尼亚孜</t>
  </si>
  <si>
    <t>裁缝</t>
  </si>
  <si>
    <t>652901198304011169</t>
  </si>
  <si>
    <t>33-3</t>
  </si>
  <si>
    <t>阿依努然木·买买提</t>
  </si>
  <si>
    <t>65292719810204162X</t>
  </si>
  <si>
    <t>F65290120240004949</t>
  </si>
  <si>
    <t>BFNZ-20251218-001</t>
  </si>
  <si>
    <t>36-1</t>
  </si>
  <si>
    <t>则依努热木·亚森</t>
  </si>
  <si>
    <t>652901197504062820</t>
  </si>
  <si>
    <t>36-2</t>
  </si>
  <si>
    <t>BFNZ-20251229-001</t>
  </si>
  <si>
    <t>阿依尼萨汗·依明</t>
  </si>
  <si>
    <t>652901198301082260</t>
  </si>
  <si>
    <t>BFNZ-20251229-002</t>
  </si>
  <si>
    <t>38-1</t>
  </si>
  <si>
    <t>热汗古力·吾斯曼</t>
  </si>
  <si>
    <t>鞋子</t>
  </si>
  <si>
    <t>652901198710302826</t>
  </si>
  <si>
    <t>BFNZ-20251128-002</t>
  </si>
  <si>
    <t>38-2</t>
  </si>
  <si>
    <t>齐曼古力·卡迪尔</t>
  </si>
  <si>
    <t>内衣和鞋子</t>
  </si>
  <si>
    <t>652901198505050420</t>
  </si>
  <si>
    <t>BFNZ-20251201-006</t>
  </si>
  <si>
    <t>39-1</t>
  </si>
  <si>
    <t>阿曼古力·艾海提</t>
  </si>
  <si>
    <t>652901198511122224</t>
  </si>
  <si>
    <t>39-2</t>
  </si>
  <si>
    <t>BFNZ-20251216-002</t>
  </si>
  <si>
    <t>40-1</t>
  </si>
  <si>
    <t>依力番·艾尔肯</t>
  </si>
  <si>
    <t>婚礼请帖</t>
  </si>
  <si>
    <t>652901199810012214</t>
  </si>
  <si>
    <t>40-2</t>
  </si>
  <si>
    <t>BFNZ-20251218-004</t>
  </si>
  <si>
    <t>41-1</t>
  </si>
  <si>
    <t>阿不力米提·吉力力</t>
  </si>
  <si>
    <t>帽子</t>
  </si>
  <si>
    <t>652929198005170270</t>
  </si>
  <si>
    <t>41-2</t>
  </si>
  <si>
    <t>卫生间</t>
  </si>
  <si>
    <t>F65290120240004927</t>
  </si>
  <si>
    <t>BFNZ-20251128-001</t>
  </si>
  <si>
    <t>43-1</t>
  </si>
  <si>
    <t>吐逊古丽·阿不都热依木</t>
  </si>
  <si>
    <t>服装、裁缝</t>
  </si>
  <si>
    <t>652929198007300761</t>
  </si>
  <si>
    <t>BFNZ-20251121-001</t>
  </si>
  <si>
    <t>43-2</t>
  </si>
  <si>
    <t>吐尼萨汗·依米尔</t>
  </si>
  <si>
    <t>裁缝、布料店</t>
  </si>
  <si>
    <t>652901198703132523</t>
  </si>
  <si>
    <t>BFNZ-20251225-001</t>
  </si>
  <si>
    <t>阿米纳·吐来科</t>
  </si>
  <si>
    <t>652901197401111140</t>
  </si>
  <si>
    <t>BFNZ-20251225-002</t>
  </si>
  <si>
    <t>阿提坎木·依马木尼牙孜</t>
  </si>
  <si>
    <t>652922198309160544</t>
  </si>
  <si>
    <t>BFNZ-20251226-002</t>
  </si>
  <si>
    <t>艾力江·托乎提</t>
  </si>
  <si>
    <t>布料、假花销售</t>
  </si>
  <si>
    <t>652901197402040030</t>
  </si>
  <si>
    <t>达吾提·依明</t>
  </si>
  <si>
    <t>墙面15.83</t>
  </si>
  <si>
    <t>长期</t>
  </si>
  <si>
    <t>第一年6934，第二年12249，第三年12984，第四年14023，第五年15144，共计61334，减免4000元，实际应支付57334，租赁期间房租已交</t>
  </si>
  <si>
    <t>F65290120240005210</t>
  </si>
  <si>
    <t>BFNZ-20251125-001</t>
  </si>
  <si>
    <t>迪力木拉提·艾则孜</t>
  </si>
  <si>
    <t>鞋销售</t>
  </si>
  <si>
    <t>652901199710161116</t>
  </si>
  <si>
    <t>BFNZ-20251226-003</t>
  </si>
  <si>
    <t>吐尔逊娜依·依明</t>
  </si>
  <si>
    <t>652901197801011122</t>
  </si>
  <si>
    <t>BFNZ-20251125-002</t>
  </si>
  <si>
    <t>BFNZ-20251219-003</t>
  </si>
  <si>
    <t>阿曼古丽·尼牙孜</t>
  </si>
  <si>
    <t>652927198112010288</t>
  </si>
  <si>
    <t>BFNZ-20251216-001</t>
  </si>
  <si>
    <t>胡热木·托合提</t>
  </si>
  <si>
    <t>裁缝布料</t>
  </si>
  <si>
    <t>652901197506203420</t>
  </si>
  <si>
    <t>BFNZ-20251127-002</t>
  </si>
  <si>
    <t>阿依古丽·亚生</t>
  </si>
  <si>
    <t>65292219841112470X</t>
  </si>
  <si>
    <t>BFNZ-20251218-003</t>
  </si>
  <si>
    <t>腊孜叶木·莫尼亚孜</t>
  </si>
  <si>
    <t>652901198911133424</t>
  </si>
  <si>
    <t>BFNZ-20251126-002</t>
  </si>
  <si>
    <t>米克热古丽·库尔班</t>
  </si>
  <si>
    <t>652901199206213423</t>
  </si>
  <si>
    <t>BFNZ-20251126-001</t>
  </si>
  <si>
    <t>巴哈古力·吐尔逊</t>
  </si>
  <si>
    <t>652922198211201600</t>
  </si>
  <si>
    <t>BFNZ-20251125-003</t>
  </si>
  <si>
    <t>来仕宪</t>
  </si>
  <si>
    <t>512224196501164275</t>
  </si>
  <si>
    <t>BFNZ-20251212-001</t>
  </si>
  <si>
    <t>约尔古力·阿布力孜</t>
  </si>
  <si>
    <t>裁缝、布料销售</t>
  </si>
  <si>
    <t>652901197506050823</t>
  </si>
  <si>
    <t>BFNZ-20251106-001</t>
  </si>
  <si>
    <t>陈启兴</t>
  </si>
  <si>
    <t>512224196709114277</t>
  </si>
  <si>
    <t>BFNZ-20251127-001</t>
  </si>
  <si>
    <t>二层</t>
  </si>
  <si>
    <t>男装销售</t>
  </si>
  <si>
    <t>F65290120240005529</t>
  </si>
  <si>
    <t>BFNZ-20251125-004</t>
  </si>
  <si>
    <t>阿依提拉汗·克然木</t>
  </si>
  <si>
    <t>65290119660602322X</t>
  </si>
  <si>
    <t>BFNZ-20251125-006</t>
  </si>
  <si>
    <t>努日曼古丽·艾尔肯</t>
  </si>
  <si>
    <t>652927198001153649</t>
  </si>
  <si>
    <t>BFNZ-20251124-002</t>
  </si>
  <si>
    <t>阿依先木·麦合木提</t>
  </si>
  <si>
    <t>652901198111052829</t>
  </si>
  <si>
    <t>BFNZ-20251125-005</t>
  </si>
  <si>
    <t>BFNZ-20251219-001</t>
  </si>
  <si>
    <t>阿曼古丽·克合热曼</t>
  </si>
  <si>
    <t>男装</t>
  </si>
  <si>
    <t>652901199302153328</t>
  </si>
  <si>
    <t>BFNZ-20251205-001</t>
  </si>
  <si>
    <t>热孜亚木·艾买尔</t>
  </si>
  <si>
    <t>652928199902202023</t>
  </si>
  <si>
    <t>BFNZ-20260326-001</t>
  </si>
  <si>
    <t>布海力且木·阿不都克热木</t>
  </si>
  <si>
    <t>养生馆</t>
  </si>
  <si>
    <t>652901199507183248</t>
  </si>
  <si>
    <t>BFNZ-20251217-001</t>
  </si>
  <si>
    <t>78-1</t>
  </si>
  <si>
    <t>翁建洪</t>
  </si>
  <si>
    <t>黄金店</t>
  </si>
  <si>
    <t>350321198305205213</t>
  </si>
  <si>
    <t>三分之二为过道</t>
  </si>
  <si>
    <t>78-2</t>
  </si>
  <si>
    <t>阿依谢姆古丽·约麦尔</t>
  </si>
  <si>
    <t>652927198210012762</t>
  </si>
  <si>
    <t>78-3</t>
  </si>
  <si>
    <t>租赁（领导特批）</t>
  </si>
  <si>
    <t>阿比达木·艾拜依</t>
  </si>
  <si>
    <t>652926197404183841</t>
  </si>
  <si>
    <t>78-4</t>
  </si>
  <si>
    <t>吐尔逊娜依·艾尔肯</t>
  </si>
  <si>
    <t>首饰、化妆品</t>
  </si>
  <si>
    <t>652901198809160047</t>
  </si>
  <si>
    <t>78-5</t>
  </si>
  <si>
    <t>阿尔孜古丽·阿不都热依木</t>
  </si>
  <si>
    <t>652901197607087086</t>
  </si>
  <si>
    <t>78-6</t>
  </si>
  <si>
    <t>西仁古丽·卡迪尔</t>
  </si>
  <si>
    <t>652928198210110465</t>
  </si>
  <si>
    <t>中庭男装</t>
  </si>
  <si>
    <t>来代高</t>
  </si>
  <si>
    <t>511223197910154155</t>
  </si>
  <si>
    <t>李相彬</t>
  </si>
  <si>
    <t>510231196407193311</t>
  </si>
  <si>
    <t>03</t>
  </si>
  <si>
    <t>布阿吉热木·麦麦提</t>
  </si>
  <si>
    <t>652901198001092301</t>
  </si>
  <si>
    <t>04</t>
  </si>
  <si>
    <t>尼萨汗·吾休尔</t>
  </si>
  <si>
    <t>65290119491113084X</t>
  </si>
  <si>
    <t>05</t>
  </si>
  <si>
    <t>布萨热姆·吉力力</t>
  </si>
  <si>
    <t>652927199303072726</t>
  </si>
  <si>
    <t>BFNZ-20251226-001</t>
  </si>
  <si>
    <t>墙面12.56</t>
  </si>
  <si>
    <t>BFNZ-20251110-001</t>
  </si>
  <si>
    <t>06</t>
  </si>
  <si>
    <t>热依汗古丽·艾合麦提</t>
  </si>
  <si>
    <t>652901199910204643</t>
  </si>
  <si>
    <t>BFNZ-20251204-014</t>
  </si>
  <si>
    <t>07</t>
  </si>
  <si>
    <t>如柯耶姆·依马木尼亚孜</t>
  </si>
  <si>
    <t>652922199810101622</t>
  </si>
  <si>
    <t>BFNZ-20251204-008</t>
  </si>
  <si>
    <t>08</t>
  </si>
  <si>
    <t>吐逊古丽·依明</t>
  </si>
  <si>
    <t>652929197711020267</t>
  </si>
  <si>
    <t>BFNZ-20251208-001</t>
  </si>
  <si>
    <t>09</t>
  </si>
  <si>
    <t>克丽比努尔·吐逊</t>
  </si>
  <si>
    <t>652901199205093247</t>
  </si>
  <si>
    <t>BFNZ-20251208-002</t>
  </si>
  <si>
    <t>10</t>
  </si>
  <si>
    <t>开力比努尔·吾布力</t>
  </si>
  <si>
    <t>化妆品、内衣销售</t>
  </si>
  <si>
    <t>652901199603283222</t>
  </si>
  <si>
    <t>BFNZ-20251208-005</t>
  </si>
  <si>
    <t>11</t>
  </si>
  <si>
    <t>左热木·麦麦提</t>
  </si>
  <si>
    <t>65290119720401240X</t>
  </si>
  <si>
    <t>BFNZ-20251216-004</t>
  </si>
  <si>
    <t>12</t>
  </si>
  <si>
    <t>阿曼古丽·卡司木 
阿瓦古丽·玉山</t>
  </si>
  <si>
    <t>15739776408/18146474792</t>
  </si>
  <si>
    <t>652927198112081625/652927199706031646</t>
  </si>
  <si>
    <t>13</t>
  </si>
  <si>
    <t>14</t>
  </si>
  <si>
    <t>BFNZ-20251201-004</t>
  </si>
  <si>
    <t>15</t>
  </si>
  <si>
    <t>地力胡马尔·吐尔洪</t>
  </si>
  <si>
    <t>652926198807284748</t>
  </si>
  <si>
    <t>BFNZ-20251203-009</t>
  </si>
  <si>
    <t>16</t>
  </si>
  <si>
    <t>汗佐拉·依玛木</t>
  </si>
  <si>
    <t>652901197206152828</t>
  </si>
  <si>
    <t>17</t>
  </si>
  <si>
    <t>迪丽拜尔·吾斯曼</t>
  </si>
  <si>
    <t>652922198709034707</t>
  </si>
  <si>
    <t>18</t>
  </si>
  <si>
    <t>如则·毛尼亚孜</t>
  </si>
  <si>
    <t>652922197412044176</t>
  </si>
  <si>
    <t>19</t>
  </si>
  <si>
    <t>如孜古丽·依斯热依力</t>
  </si>
  <si>
    <t>652901198406082240</t>
  </si>
  <si>
    <t>20</t>
  </si>
  <si>
    <t>热汗古力·艾则孜</t>
  </si>
  <si>
    <t>21</t>
  </si>
  <si>
    <t>652901197110030068</t>
  </si>
  <si>
    <t>BFNZ-20251209-001</t>
  </si>
  <si>
    <t>22</t>
  </si>
  <si>
    <t>阿依左合热木·吐尔孙江</t>
  </si>
  <si>
    <t>65292819950102262X</t>
  </si>
  <si>
    <t>BFNZ-20251202-007</t>
  </si>
  <si>
    <t>23</t>
  </si>
  <si>
    <t>阿先古丽·麦麦提吐尔地</t>
  </si>
  <si>
    <t>65290119900204252X</t>
  </si>
  <si>
    <t>BFNZ-20251203-004</t>
  </si>
  <si>
    <t>24</t>
  </si>
  <si>
    <t>左丽皮业木·库尔班</t>
  </si>
  <si>
    <t>652901197610210428</t>
  </si>
  <si>
    <t>BFNZ-20251202-006</t>
  </si>
  <si>
    <t>25</t>
  </si>
  <si>
    <t>哈里旦·买买提</t>
  </si>
  <si>
    <t>652901197109290022</t>
  </si>
  <si>
    <t>BFNZ-20251229-003</t>
  </si>
  <si>
    <t>26</t>
  </si>
  <si>
    <t>阿曼古丽·吐尔冬</t>
  </si>
  <si>
    <t>652922197907202260</t>
  </si>
  <si>
    <t>BFNZ-20251203-001</t>
  </si>
  <si>
    <t>27</t>
  </si>
  <si>
    <t>阿依努尔·阿布都热合曼</t>
  </si>
  <si>
    <t>652901197507190844</t>
  </si>
  <si>
    <t>BFNZ-20251204-004</t>
  </si>
  <si>
    <t>28</t>
  </si>
  <si>
    <t>吐尼沙汗·吾许尔</t>
  </si>
  <si>
    <t>652929197708100266</t>
  </si>
  <si>
    <t>BFNZ-20251202-009</t>
  </si>
  <si>
    <t>29</t>
  </si>
  <si>
    <t>哈斯叶提·依马木尼亚孜</t>
  </si>
  <si>
    <t>652901197503011124</t>
  </si>
  <si>
    <t>BFNZ-20251230-002</t>
  </si>
  <si>
    <t>30</t>
  </si>
  <si>
    <t>阿司彦木·莫拉阿皮孜</t>
  </si>
  <si>
    <t>652901195901130023</t>
  </si>
  <si>
    <t>BFNZ-20251205-003</t>
  </si>
  <si>
    <t>31</t>
  </si>
  <si>
    <t>阿依古丽·吾马尔</t>
  </si>
  <si>
    <t>652901197105150460</t>
  </si>
  <si>
    <t>BFNZ-20251219-002</t>
  </si>
  <si>
    <t>32</t>
  </si>
  <si>
    <t>阿孜古力·吐尔洪</t>
  </si>
  <si>
    <t>652901199105023428</t>
  </si>
  <si>
    <t>BFNZ-20251230-001</t>
  </si>
  <si>
    <t>33</t>
  </si>
  <si>
    <t>BFNZ-20251224-001</t>
  </si>
  <si>
    <t>34</t>
  </si>
  <si>
    <t>吐尔逊阿依·吐尔逊</t>
  </si>
  <si>
    <t>652901199010092842</t>
  </si>
  <si>
    <t>BFNZ-20251128-003</t>
  </si>
  <si>
    <t>35</t>
  </si>
  <si>
    <t>库尔班尼沙·许库尔</t>
  </si>
  <si>
    <t>652929198211200266</t>
  </si>
  <si>
    <t>36</t>
  </si>
  <si>
    <t>37</t>
  </si>
  <si>
    <t>38</t>
  </si>
  <si>
    <t>39</t>
  </si>
  <si>
    <t>40</t>
  </si>
  <si>
    <t>41</t>
  </si>
  <si>
    <t>42</t>
  </si>
  <si>
    <t>43</t>
  </si>
  <si>
    <t>布尼亚孜汗·阿比拉</t>
  </si>
  <si>
    <t>652901198410122823</t>
  </si>
  <si>
    <t>44</t>
  </si>
  <si>
    <t>古力乃孜尔·艾孜孜</t>
  </si>
  <si>
    <t>652901199505103443</t>
  </si>
  <si>
    <t>BFNZ-20251201-001</t>
  </si>
  <si>
    <t>45</t>
  </si>
  <si>
    <t>热娜古丽·阿布来提</t>
  </si>
  <si>
    <t>652901198509082868</t>
  </si>
  <si>
    <t>BFNZ-20251201-005</t>
  </si>
  <si>
    <t>46</t>
  </si>
  <si>
    <t>吐克孜·司马义</t>
  </si>
  <si>
    <t>652901198712010069</t>
  </si>
  <si>
    <t>BFNZ-20251208-004</t>
  </si>
  <si>
    <t>47</t>
  </si>
  <si>
    <t>艾哈塔尔尼沙·吐尔逊</t>
  </si>
  <si>
    <t>652929199010010268</t>
  </si>
  <si>
    <t>BFNZ-20251107-001</t>
  </si>
  <si>
    <t>48</t>
  </si>
  <si>
    <t>652901198905102947</t>
  </si>
  <si>
    <t>49</t>
  </si>
  <si>
    <t>阿依尼沙·吐逊</t>
  </si>
  <si>
    <t>BFNZ-20251204-011</t>
  </si>
  <si>
    <t>50</t>
  </si>
  <si>
    <t>阿里木尼沙汗·阿合尼牙孜</t>
  </si>
  <si>
    <t>652901196903101124</t>
  </si>
  <si>
    <t>BFNZ-20251204-006</t>
  </si>
  <si>
    <t>51</t>
  </si>
  <si>
    <t>阿依夏木·亚生</t>
  </si>
  <si>
    <t>裁缝、服装</t>
  </si>
  <si>
    <t>652901197711012244</t>
  </si>
  <si>
    <t>BFNZ-20251204-002</t>
  </si>
  <si>
    <t>52</t>
  </si>
  <si>
    <t>图妮萨柯孜·亚森</t>
  </si>
  <si>
    <t>652927197605135025</t>
  </si>
  <si>
    <t>53</t>
  </si>
  <si>
    <t>排孜力叶·亚森</t>
  </si>
  <si>
    <t>65290119980122002X</t>
  </si>
  <si>
    <t>BFNZ-20251022-001</t>
  </si>
  <si>
    <t>54</t>
  </si>
  <si>
    <t>布斯旦古力·木合塔尔</t>
  </si>
  <si>
    <t>652901197607200026</t>
  </si>
  <si>
    <t>BFNZ-20251229-004</t>
  </si>
  <si>
    <t>BFNZ-20260228-001</t>
  </si>
  <si>
    <t>56</t>
  </si>
  <si>
    <t>西任古丽·艾力</t>
  </si>
  <si>
    <t>652928199411202029</t>
  </si>
  <si>
    <t>57</t>
  </si>
  <si>
    <t>阿热孜古力·阿布都热依木</t>
  </si>
  <si>
    <t>65290119780910004X</t>
  </si>
  <si>
    <t>BFNZ-20251216-003</t>
  </si>
  <si>
    <t>58</t>
  </si>
  <si>
    <t>阿依吐尔逊·阿西木</t>
  </si>
  <si>
    <t>652901196712222820</t>
  </si>
  <si>
    <t>BFNZ-20251204-010</t>
  </si>
  <si>
    <t>66</t>
  </si>
  <si>
    <t>阿斯叶木·吐尔逊</t>
  </si>
  <si>
    <t>652901197904160446</t>
  </si>
  <si>
    <t>BFNZ-20251204-009</t>
  </si>
  <si>
    <t>59</t>
  </si>
  <si>
    <t>阿依古力·沙依木</t>
  </si>
  <si>
    <t>652901197905180027</t>
  </si>
  <si>
    <t>67</t>
  </si>
  <si>
    <t>BFNZ-20251216-005</t>
  </si>
  <si>
    <t>60</t>
  </si>
  <si>
    <t>热汗古丽·阿力甫</t>
  </si>
  <si>
    <t>652929198810020267</t>
  </si>
  <si>
    <t>61</t>
  </si>
  <si>
    <t>阿米娜木·玉苏莆</t>
  </si>
  <si>
    <t>65292919700504056X</t>
  </si>
  <si>
    <t>62</t>
  </si>
  <si>
    <t>阿斯叶木·沙依提</t>
  </si>
  <si>
    <t>652901197112070821</t>
  </si>
  <si>
    <t>63</t>
  </si>
  <si>
    <t>阿斯亚木·托合尼亚孜</t>
  </si>
  <si>
    <t>652901197803022220</t>
  </si>
  <si>
    <t>BFNZ-20251205-004</t>
  </si>
  <si>
    <t>64</t>
  </si>
  <si>
    <t>买热叶木·艾山</t>
  </si>
  <si>
    <t>65290119820512466X</t>
  </si>
  <si>
    <t>BFNZ-20251205-002</t>
  </si>
  <si>
    <t>65</t>
  </si>
  <si>
    <t>吐尔逊古力·艾米热拉</t>
  </si>
  <si>
    <t>652901197507052521</t>
  </si>
  <si>
    <t>BFNZ-20251204-005</t>
  </si>
  <si>
    <t>68</t>
  </si>
  <si>
    <t>热汗古力·吾麦尔</t>
  </si>
  <si>
    <t>652901196010031122</t>
  </si>
  <si>
    <t>69</t>
  </si>
  <si>
    <t>70</t>
  </si>
  <si>
    <t>古丽巴斯坦·亚森</t>
  </si>
  <si>
    <t>652901198410261129</t>
  </si>
  <si>
    <t>71</t>
  </si>
  <si>
    <t>热汗古丽·色米</t>
  </si>
  <si>
    <t>65292919941118076X</t>
  </si>
  <si>
    <t>BFNZ-20251203-003</t>
  </si>
  <si>
    <t>72</t>
  </si>
  <si>
    <t>古丽扎尔·艾麦尔</t>
  </si>
  <si>
    <t>652901198806044681</t>
  </si>
  <si>
    <t>BFNZ-20260105-001</t>
  </si>
  <si>
    <t>73</t>
  </si>
  <si>
    <t>阿斯古丽·吐尔洪</t>
  </si>
  <si>
    <t>652901198405073246</t>
  </si>
  <si>
    <t>BFNZ-20251203-006</t>
  </si>
  <si>
    <t>74</t>
  </si>
  <si>
    <t>吾古力汗·吐尔迪</t>
  </si>
  <si>
    <t>652901196806112825</t>
  </si>
  <si>
    <t>BFNZ-20260402-001</t>
  </si>
  <si>
    <t>75</t>
  </si>
  <si>
    <t>比力克孜·库尔班</t>
  </si>
  <si>
    <t>652926199608253820</t>
  </si>
  <si>
    <t>BFNZ-20251201-002</t>
  </si>
  <si>
    <t>76</t>
  </si>
  <si>
    <t>阿扎旦木·乃麦提</t>
  </si>
  <si>
    <t>652901198907012523</t>
  </si>
  <si>
    <t>77</t>
  </si>
  <si>
    <t>78</t>
  </si>
  <si>
    <t>BFNZ-20251204-007</t>
  </si>
  <si>
    <t>79</t>
  </si>
  <si>
    <t>阿扎旦.木提扎</t>
  </si>
  <si>
    <t>652922199111201667</t>
  </si>
  <si>
    <t>BFNZ-20251203-008</t>
  </si>
  <si>
    <t>80</t>
  </si>
  <si>
    <t>吐尔逊阿依·艾肯</t>
  </si>
  <si>
    <t>652901198511128044</t>
  </si>
  <si>
    <t>BFNZ-20251204-013</t>
  </si>
  <si>
    <t>81</t>
  </si>
  <si>
    <t>吾尼且木·吐尔逊</t>
  </si>
  <si>
    <t>652901198712022844</t>
  </si>
  <si>
    <t>BFNZ-20251204-003</t>
  </si>
  <si>
    <t>82</t>
  </si>
  <si>
    <t>佐热木·依斯马依力</t>
  </si>
  <si>
    <t>652901198205150446</t>
  </si>
  <si>
    <t>BFNZ-20251204-012</t>
  </si>
  <si>
    <t>83</t>
  </si>
  <si>
    <t>阿依先木·如斯台木</t>
  </si>
  <si>
    <t>652901198405122829</t>
  </si>
  <si>
    <t>BFNZ-20251205-006</t>
  </si>
  <si>
    <t>84</t>
  </si>
  <si>
    <t>阿依古丽·阿布拉</t>
  </si>
  <si>
    <t>65290119770915282X</t>
  </si>
  <si>
    <t>85</t>
  </si>
  <si>
    <t>帕坦木·依斯马义力</t>
  </si>
  <si>
    <t>652901196611102547</t>
  </si>
  <si>
    <t>85-1</t>
  </si>
  <si>
    <t>86</t>
  </si>
  <si>
    <t>贝力克孜·依明</t>
  </si>
  <si>
    <t>652901195909170820</t>
  </si>
  <si>
    <t>86-1</t>
  </si>
  <si>
    <t>阿依吐逊·赛麦提</t>
  </si>
  <si>
    <t>652901199510223423</t>
  </si>
  <si>
    <t>BFNZ-20251202-008</t>
  </si>
  <si>
    <t>87</t>
  </si>
  <si>
    <t>艾尼沙汗·司马依</t>
  </si>
  <si>
    <t>652929197307150545</t>
  </si>
  <si>
    <t>87-1</t>
  </si>
  <si>
    <t>怒尔比艳木·赛买提</t>
  </si>
  <si>
    <t>652927199504141628</t>
  </si>
  <si>
    <t>BFNZ-20251203-002</t>
  </si>
  <si>
    <t>88</t>
  </si>
  <si>
    <t>吐孙古力·吾司曼</t>
  </si>
  <si>
    <t>652901197509291147</t>
  </si>
  <si>
    <t>BFNZ-20251202-001</t>
  </si>
  <si>
    <t>88-1</t>
  </si>
  <si>
    <t>努尔艾拉·伊敏</t>
  </si>
  <si>
    <t>美甲、美睫、美容</t>
  </si>
  <si>
    <t>652927198712201029</t>
  </si>
  <si>
    <t>注意：2026年定价为1.3元</t>
  </si>
  <si>
    <t>89</t>
  </si>
  <si>
    <t>麦尔比叶木·麦麦提</t>
  </si>
  <si>
    <t>652901199006102905</t>
  </si>
  <si>
    <t>89-1</t>
  </si>
  <si>
    <t>卓然木·亚森</t>
  </si>
  <si>
    <t>652928197408092624</t>
  </si>
  <si>
    <t>BFNZ-20251222-002</t>
  </si>
  <si>
    <t>90-1</t>
  </si>
  <si>
    <t>布麦热耶木·阿合尼亚孜</t>
  </si>
  <si>
    <t>652901200001203147</t>
  </si>
  <si>
    <t>BFNZ-20251222-001</t>
  </si>
  <si>
    <t>90-2</t>
  </si>
  <si>
    <t>阿依古力·哈斯木</t>
  </si>
  <si>
    <t>652901199207040827</t>
  </si>
  <si>
    <t>BFNZ-20251204-001</t>
  </si>
  <si>
    <t>91-1</t>
  </si>
  <si>
    <t>卡比努尔·阿布力克木</t>
  </si>
  <si>
    <t>652927198012300288</t>
  </si>
  <si>
    <t>BFNZ-20251202-003</t>
  </si>
  <si>
    <t>91-2</t>
  </si>
  <si>
    <t>吐尼沙克孜·尼亚孜</t>
  </si>
  <si>
    <t>652901199001062828</t>
  </si>
  <si>
    <t>92</t>
  </si>
  <si>
    <t>米克拉依·艾山</t>
  </si>
  <si>
    <t>652901199201070822</t>
  </si>
  <si>
    <t>92-1</t>
  </si>
  <si>
    <t>希任古丽·克然木</t>
  </si>
  <si>
    <t>652901196711020821</t>
  </si>
  <si>
    <t>93</t>
  </si>
  <si>
    <t>94</t>
  </si>
  <si>
    <t>BFNZ-20251202-002</t>
  </si>
  <si>
    <t>95</t>
  </si>
  <si>
    <t>坎吉罕·色提瓦力迪</t>
  </si>
  <si>
    <t>652927196707152761</t>
  </si>
  <si>
    <t>BFNZ-20251203-007</t>
  </si>
  <si>
    <t>96</t>
  </si>
  <si>
    <t>比力克孜·依明</t>
  </si>
  <si>
    <t>652901197901012288</t>
  </si>
  <si>
    <t>BFNZ-20251203-005</t>
  </si>
  <si>
    <t>97</t>
  </si>
  <si>
    <t>吐尔逊古力·依明</t>
  </si>
  <si>
    <t>65290119910701236X</t>
  </si>
  <si>
    <t>BFNZ-20251202-004</t>
  </si>
  <si>
    <t>98</t>
  </si>
  <si>
    <t>BFNZ-20251202-005</t>
  </si>
  <si>
    <t>99</t>
  </si>
  <si>
    <t>吐尼萨汗·依明</t>
  </si>
  <si>
    <t>652901197610163422</t>
  </si>
  <si>
    <t>100</t>
  </si>
  <si>
    <t>西仁古力·吐尔逊</t>
  </si>
  <si>
    <t>652901199103190847</t>
  </si>
  <si>
    <t>BFNZ-20251201-003</t>
  </si>
  <si>
    <t>101</t>
  </si>
  <si>
    <t>齐曼汗·夏木西</t>
  </si>
  <si>
    <t>652901195504010028</t>
  </si>
  <si>
    <t>102</t>
  </si>
  <si>
    <t>赛麦提·麦麦提</t>
  </si>
  <si>
    <t>652901196010050059</t>
  </si>
  <si>
    <t>BFNZ-20251110-002</t>
  </si>
  <si>
    <t>103</t>
  </si>
  <si>
    <t>阿依夏木·马木提</t>
  </si>
  <si>
    <t>652929196603120266</t>
  </si>
  <si>
    <t>BFNZ-20251208-006</t>
  </si>
  <si>
    <t>104</t>
  </si>
  <si>
    <t>麦麦提·亚森</t>
  </si>
  <si>
    <t>652901198607012812</t>
  </si>
  <si>
    <t>BFNZ-20251208-003</t>
  </si>
  <si>
    <t>105</t>
  </si>
  <si>
    <t>吾古兰木·玉素甫</t>
  </si>
  <si>
    <t>652926197503130040</t>
  </si>
  <si>
    <t>BFNZ-20251205-005</t>
  </si>
  <si>
    <t>106</t>
  </si>
  <si>
    <t>阿依努尔·麦提尼亚孜</t>
  </si>
  <si>
    <t>652922198707151002</t>
  </si>
  <si>
    <t>107</t>
  </si>
  <si>
    <t>108</t>
  </si>
  <si>
    <t>109</t>
  </si>
  <si>
    <t>汗克孜·赛麦提</t>
  </si>
  <si>
    <t>652901199112290022</t>
  </si>
  <si>
    <t>110</t>
  </si>
  <si>
    <t>111</t>
  </si>
  <si>
    <t>112</t>
  </si>
  <si>
    <t>113</t>
  </si>
  <si>
    <t>114</t>
  </si>
  <si>
    <t>115</t>
  </si>
  <si>
    <t>吐尼萨克孜·吾休尔</t>
  </si>
  <si>
    <t>652901199001043440</t>
  </si>
  <si>
    <t>116</t>
  </si>
  <si>
    <t>117</t>
  </si>
  <si>
    <t>118</t>
  </si>
  <si>
    <t>阿帕克汗·玉素甫</t>
  </si>
  <si>
    <t>女装</t>
  </si>
  <si>
    <t>652901196610053245</t>
  </si>
  <si>
    <t>119</t>
  </si>
  <si>
    <t>120</t>
  </si>
  <si>
    <t>121</t>
  </si>
  <si>
    <t>哈力旦木·尼亚孜</t>
  </si>
  <si>
    <t>122</t>
  </si>
  <si>
    <t>BFNZ-00001</t>
  </si>
  <si>
    <t>三层</t>
  </si>
  <si>
    <t>原面积4491.64</t>
  </si>
  <si>
    <t>阿依努尔·斯拉木</t>
  </si>
  <si>
    <t>雪莲花舞蹈班</t>
  </si>
  <si>
    <t>F65290120240005598</t>
  </si>
  <si>
    <t>孙晓宏</t>
  </si>
  <si>
    <t>652928198807072115</t>
  </si>
  <si>
    <t>第一年-第三年：65700
第四年-第十年：87600</t>
  </si>
  <si>
    <t>F65290120240005129</t>
  </si>
  <si>
    <t>原面积4312.66㎡</t>
  </si>
  <si>
    <t>亚库甫江·麦合木提</t>
  </si>
  <si>
    <t xml:space="preserve">商铺，前5年已缴纳租金冲抵商铺款，如未购置商铺则主体合同租赁期限改为6年。剩余1900平部分继续以原合同0.18元租赁单价执行，如5年后未购置前2600平商铺，则主体合同期限缩短至6年；如正常购置商铺，则该1900平部分继续按0.18元租赁单价主体合同执行至10年期满。
</t>
  </si>
  <si>
    <t>1、合同约定拆分后2600平方的租金按0.4元/平/天，总计：379600
元/年。第一年的租赁费应当于2024年5月1日前缴纳当年全年租金
总额50％的租金，下半年租金在2024年11月1日前支付，第二年
至第五年的租金支付以此类推，合同到期后，若乙方购买其中的
2600平方米，则前五年已缴纳的租金冲抵商铺款。若五年以后乙方
无力购买，则约定购买的2600平方米面积日租金按照0.4元/平/天
计算。
2、拆分后剩余1900平米的租金0.18元/平/天，总计：124830元/
年。第一年的租赁费应当于2024年5月1日前缴纳当年全年租金总
额50％的租金，下半年租金在2024年11月1日前支付，往后租期
的租金支付根据实际租赁年限以此类推。</t>
  </si>
  <si>
    <t>依明江</t>
  </si>
  <si>
    <t>BFNZ-20241011-001</t>
  </si>
  <si>
    <t>（长期）2024新租</t>
  </si>
  <si>
    <t>阿克苏玩家部落体育发展有限公司</t>
  </si>
  <si>
    <t>真人4S射击店</t>
  </si>
  <si>
    <t>第一年：140000  第二年：147000  第三年：154350</t>
  </si>
  <si>
    <t>91652901MACFKGMY3G</t>
  </si>
  <si>
    <t>2个月装修期，1.1起计算租期，1.1前交50%，6.1前交剩余50%，；联系人：常帅</t>
  </si>
  <si>
    <t>BFNZ-20250307-002</t>
  </si>
  <si>
    <t>√</t>
  </si>
  <si>
    <t>胡尼且木·萨吾提</t>
  </si>
  <si>
    <t xml:space="preserve">第一年：87600   第二年：87600     第三年：91980   第三年：96579   第三年：101408    </t>
  </si>
  <si>
    <t>652928198607012644</t>
  </si>
  <si>
    <t>前两年不变，后叁年每年曾5%。</t>
  </si>
  <si>
    <t>王长征</t>
  </si>
  <si>
    <t>游戏厅</t>
  </si>
  <si>
    <t>320382198705165238</t>
  </si>
  <si>
    <t>BFNZ-20251223-001</t>
  </si>
  <si>
    <t>02-07</t>
  </si>
  <si>
    <t>阿克苏宝科达门诊管理有限公司</t>
  </si>
  <si>
    <t>医院</t>
  </si>
  <si>
    <t>91650102MAEDQBHA6L</t>
  </si>
  <si>
    <t>通力集团租赁资产统计表</t>
  </si>
  <si>
    <t>项目</t>
  </si>
  <si>
    <t>楼栋信息</t>
  </si>
  <si>
    <t>新编号</t>
  </si>
  <si>
    <t>商铺号</t>
  </si>
  <si>
    <t>空置/租赁</t>
  </si>
  <si>
    <t>租赁面积</t>
  </si>
  <si>
    <t>产证面积</t>
  </si>
  <si>
    <t>原单价</t>
  </si>
  <si>
    <t>原总价</t>
  </si>
  <si>
    <t>合同总价</t>
  </si>
  <si>
    <t>保证金</t>
  </si>
  <si>
    <t>租赁起始日期</t>
  </si>
  <si>
    <t>租赁到期日期</t>
  </si>
  <si>
    <t>经办人</t>
  </si>
  <si>
    <t>怡和浪琴</t>
  </si>
  <si>
    <t>B-02</t>
  </si>
  <si>
    <t>B-01</t>
  </si>
  <si>
    <t>阿布力米提·阿布都热合曼</t>
  </si>
  <si>
    <t>诊所</t>
  </si>
  <si>
    <t>2022.5.6</t>
  </si>
  <si>
    <t>2022.5.1</t>
  </si>
  <si>
    <t>2027.8.1</t>
  </si>
  <si>
    <t>65292919690405053X</t>
  </si>
  <si>
    <t>第一年：40000元/年
第二年：50000元/年
第三年：50000元/年
第四年起递增10%</t>
  </si>
  <si>
    <t>F65290120240005468</t>
  </si>
  <si>
    <t>B-03</t>
  </si>
  <si>
    <t>买尔旦·斯迪克</t>
  </si>
  <si>
    <t>办公用品</t>
  </si>
  <si>
    <t>2022.8.8</t>
  </si>
  <si>
    <t>2025.11.8</t>
  </si>
  <si>
    <t>2027.11.7</t>
  </si>
  <si>
    <t>13999063486</t>
  </si>
  <si>
    <t>65292219670710061X</t>
  </si>
  <si>
    <t xml:space="preserve">第一年：34339元/年 第二年：36056元/年 </t>
  </si>
  <si>
    <t>BFNZ-20260311-001</t>
  </si>
  <si>
    <t>B-03-2</t>
  </si>
  <si>
    <t>凯合日曼·达吾提</t>
  </si>
  <si>
    <t>棋牌室</t>
  </si>
  <si>
    <t>2026.3.13</t>
  </si>
  <si>
    <t>2029.5.15</t>
  </si>
  <si>
    <t>652901197212132137</t>
  </si>
  <si>
    <t xml:space="preserve">第一年：27375元/年 第二年：27375元/年 第二年：29656元/年 </t>
  </si>
  <si>
    <t>装修期两个月</t>
  </si>
  <si>
    <t>A-03</t>
  </si>
  <si>
    <t>新疆图腾房地产经纪有限责任公司</t>
  </si>
  <si>
    <t>羊杂碎</t>
  </si>
  <si>
    <t>2023.8.3</t>
  </si>
  <si>
    <t>2023.8.1</t>
  </si>
  <si>
    <t>2028.9.30</t>
  </si>
  <si>
    <t>第一至二年：12045元/年
第三年起递增5%</t>
  </si>
  <si>
    <t>A-06</t>
  </si>
  <si>
    <t>B-04</t>
  </si>
  <si>
    <t>肖普高</t>
  </si>
  <si>
    <t>外卖</t>
  </si>
  <si>
    <t>2023.7.6</t>
  </si>
  <si>
    <t>2028.7.31</t>
  </si>
  <si>
    <t>512527197705140515</t>
  </si>
  <si>
    <t>第一年：14600；第二年：16060；第三年：17520；第四年：18980；第五年：20440</t>
  </si>
  <si>
    <t>A-09</t>
  </si>
  <si>
    <t>B-07</t>
  </si>
  <si>
    <t>新疆维特智建电子科技有限公司</t>
  </si>
  <si>
    <t>办公室</t>
  </si>
  <si>
    <t>2024.4.17</t>
  </si>
  <si>
    <t>2024.4.12</t>
  </si>
  <si>
    <t>2029.5.11</t>
  </si>
  <si>
    <t>13279767777金宝</t>
  </si>
  <si>
    <t>91652901MA794C58X0</t>
  </si>
  <si>
    <t>第一年：19754元/年；第二年：19754元/年；第三年：23046元/年；第四年：26338元/年；第五年：29631元/年；</t>
  </si>
  <si>
    <t>BFNZ-202600327-001</t>
  </si>
  <si>
    <t>A-01</t>
  </si>
  <si>
    <t>B-08</t>
  </si>
  <si>
    <t>赵永梅</t>
  </si>
  <si>
    <t>超市</t>
  </si>
  <si>
    <t>2026.3.31</t>
  </si>
  <si>
    <t>2026.4.1</t>
  </si>
  <si>
    <t>2031.6.30</t>
  </si>
  <si>
    <t>652922198208204608</t>
  </si>
  <si>
    <t>第一年：53555 元；
第二年：56232 元；
第三年：59044 元；
第四年：61996 元；
第五年：65096 元；</t>
  </si>
  <si>
    <t>装修期三个月</t>
  </si>
  <si>
    <t>B-09</t>
  </si>
  <si>
    <t>谢鹏飞</t>
  </si>
  <si>
    <t>培训教育</t>
  </si>
  <si>
    <t>2025.3.10</t>
  </si>
  <si>
    <t>2025.4.1</t>
  </si>
  <si>
    <t>2028.3.31</t>
  </si>
  <si>
    <t>652901199601034812</t>
  </si>
  <si>
    <t>第一年租赁单价：0.55元，租赁总价48180元；
第二年租赁单价：0.6元，租赁总价52560元；
第三年租赁单价：0.6元，租赁总价52560元；</t>
  </si>
  <si>
    <t>A-05</t>
  </si>
  <si>
    <t>B-10</t>
  </si>
  <si>
    <t>菅达成</t>
  </si>
  <si>
    <t>京东线上线下超市</t>
  </si>
  <si>
    <t>2024.5.10</t>
  </si>
  <si>
    <t>2024.5.1</t>
  </si>
  <si>
    <t>2027.6.30</t>
  </si>
  <si>
    <t>411481199708227859</t>
  </si>
  <si>
    <t>装修期2个月，租叁年</t>
  </si>
  <si>
    <t>A-04/A-02</t>
  </si>
  <si>
    <t>B-11</t>
  </si>
  <si>
    <t>李向英</t>
  </si>
  <si>
    <t>线上超市</t>
  </si>
  <si>
    <t>2025.8.15</t>
  </si>
  <si>
    <t>654124198101192513</t>
  </si>
  <si>
    <t>装修期1个月，2025.8.1起计租:第一年日租金0.5元，年租金21900元;第二年日租金0.55元，年租金24090元;第三年日租金0.6元，年租金26280元。</t>
  </si>
  <si>
    <t>A-08</t>
  </si>
  <si>
    <t>B-12</t>
  </si>
  <si>
    <t>库房</t>
  </si>
  <si>
    <t>2025.3.3</t>
  </si>
  <si>
    <t>2028.3.9</t>
  </si>
  <si>
    <t>第一年：5840元；第二年：6570元；第三年7300元</t>
  </si>
  <si>
    <t>F65290120240005616</t>
  </si>
  <si>
    <t>2-01</t>
  </si>
  <si>
    <t>阿克苏市康惠商贸有限公司</t>
  </si>
  <si>
    <t>单身公寓</t>
  </si>
  <si>
    <t>2023.9.21</t>
  </si>
  <si>
    <t>2023.10.1</t>
  </si>
  <si>
    <t>2034.7.31</t>
  </si>
  <si>
    <t>652901196408110015</t>
  </si>
  <si>
    <t>第一年至第三年：175200元/年
第四年、第五年免租
第六年起逐年递增10%，192720
第七年：211992
第八年：233191
第九年、第十年:免租</t>
  </si>
  <si>
    <t>联系人：麦麦提·吉力力</t>
  </si>
  <si>
    <t>张国辉</t>
  </si>
  <si>
    <t>鸽具店</t>
  </si>
  <si>
    <t>2025.7.10</t>
  </si>
  <si>
    <t>2025.7.1</t>
  </si>
  <si>
    <t>2026.6.30</t>
  </si>
  <si>
    <t>652922199403133192</t>
  </si>
  <si>
    <t>2025.10.3</t>
  </si>
  <si>
    <t>2025.9.10</t>
  </si>
  <si>
    <t>2026.9.9</t>
  </si>
  <si>
    <t>91652901MACL2JQA84</t>
  </si>
  <si>
    <t>申请6000元</t>
  </si>
  <si>
    <t>唐晓琴、王芳</t>
  </si>
  <si>
    <t>服装店</t>
  </si>
  <si>
    <t>2025.9.22</t>
  </si>
  <si>
    <t>15109976580/19590197778</t>
  </si>
  <si>
    <t>652926199002072929/652901198604266526</t>
  </si>
  <si>
    <t>TLGF-20260116-001</t>
  </si>
  <si>
    <t>A-10</t>
  </si>
  <si>
    <t>才非亚.帕尔海提</t>
  </si>
  <si>
    <t>商店</t>
  </si>
  <si>
    <t>2026.1.16</t>
  </si>
  <si>
    <t>2026.1.1</t>
  </si>
  <si>
    <t>2026.12.31</t>
  </si>
  <si>
    <t>652929200512300922</t>
  </si>
  <si>
    <t>B-06</t>
  </si>
  <si>
    <t>迪力木拉提·吾麦尔</t>
  </si>
  <si>
    <t>健康管理工作室</t>
  </si>
  <si>
    <t>2025.5.8</t>
  </si>
  <si>
    <t>2025.5.1</t>
  </si>
  <si>
    <t>2026.4.30</t>
  </si>
  <si>
    <t>650103197104113315</t>
  </si>
  <si>
    <t>唐晓琴</t>
  </si>
  <si>
    <t>2025.9.4</t>
  </si>
  <si>
    <t>652926199002072929</t>
  </si>
  <si>
    <t>B-15</t>
  </si>
  <si>
    <t>艾孜孜·阿布来提</t>
  </si>
  <si>
    <t>陶瓷</t>
  </si>
  <si>
    <t>续租（到期转租）</t>
  </si>
  <si>
    <t>TLGF-20260227-001</t>
  </si>
  <si>
    <t>C-10</t>
  </si>
  <si>
    <t>艾麦尔·沙木沙克</t>
  </si>
  <si>
    <t>饭店</t>
  </si>
  <si>
    <t>2026.2.27</t>
  </si>
  <si>
    <t>65290119760310001X</t>
  </si>
  <si>
    <t>BFNZ-20250103-022</t>
  </si>
  <si>
    <t>阿依妮萨罕·萨拉木</t>
  </si>
  <si>
    <t>直播</t>
  </si>
  <si>
    <t>2024.12.31</t>
  </si>
  <si>
    <t>652927199206192160</t>
  </si>
  <si>
    <t>已提佣金</t>
  </si>
  <si>
    <t>周梅</t>
  </si>
  <si>
    <t>汉堡店</t>
  </si>
  <si>
    <t>需退租金</t>
  </si>
  <si>
    <t>租金已交8500元，租到7月15日</t>
  </si>
  <si>
    <t>TLGF-20250804-001</t>
  </si>
  <si>
    <t>2025.08.04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</si>
</sst>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  <numFmt numFmtId="178" formatCode="0.00_ "/>
    <numFmt numFmtId="179" formatCode="yyyy/m/d;@"/>
    <numFmt numFmtId="180" formatCode="0.0_ "/>
    <numFmt numFmtId="181" formatCode="0.00_);[Red]\(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微软雅黑"/>
      <charset val="134"/>
    </font>
    <font>
      <sz val="11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微软雅黑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14" borderId="12" applyNumberFormat="0" applyAlignment="0" applyProtection="0">
      <alignment vertical="center"/>
    </xf>
    <xf numFmtId="0" fontId="19" fillId="15" borderId="13" applyNumberFormat="0" applyAlignment="0" applyProtection="0">
      <alignment vertical="center"/>
    </xf>
    <xf numFmtId="0" fontId="20" fillId="15" borderId="12" applyNumberFormat="0" applyAlignment="0" applyProtection="0">
      <alignment vertical="center"/>
    </xf>
    <xf numFmtId="0" fontId="21" fillId="16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9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8" fontId="0" fillId="0" borderId="2" xfId="0" applyNumberForma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179" fontId="1" fillId="0" borderId="0" xfId="0" applyNumberFormat="1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77" fontId="0" fillId="3" borderId="2" xfId="0" applyNumberFormat="1" applyFill="1" applyBorder="1" applyAlignment="1">
      <alignment horizontal="center" vertical="center"/>
    </xf>
    <xf numFmtId="178" fontId="0" fillId="3" borderId="2" xfId="0" applyNumberFormat="1" applyFill="1" applyBorder="1" applyAlignment="1">
      <alignment horizontal="center" vertical="center"/>
    </xf>
    <xf numFmtId="177" fontId="1" fillId="3" borderId="2" xfId="0" applyNumberFormat="1" applyFon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0" fillId="4" borderId="3" xfId="0" applyNumberFormat="1" applyFont="1" applyFill="1" applyBorder="1" applyAlignment="1">
      <alignment horizontal="center" vertical="center"/>
    </xf>
    <xf numFmtId="178" fontId="0" fillId="0" borderId="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178" fontId="6" fillId="0" borderId="2" xfId="0" applyNumberFormat="1" applyFont="1" applyFill="1" applyBorder="1" applyAlignment="1">
      <alignment horizontal="center" vertical="center"/>
    </xf>
    <xf numFmtId="178" fontId="1" fillId="4" borderId="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177" fontId="0" fillId="0" borderId="5" xfId="0" applyNumberFormat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 wrapText="1"/>
    </xf>
    <xf numFmtId="177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177" fontId="6" fillId="0" borderId="5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/>
    </xf>
    <xf numFmtId="178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14" fontId="6" fillId="0" borderId="2" xfId="0" applyNumberFormat="1" applyFont="1" applyFill="1" applyBorder="1" applyAlignment="1">
      <alignment vertical="center"/>
    </xf>
    <xf numFmtId="177" fontId="6" fillId="0" borderId="3" xfId="0" applyNumberFormat="1" applyFont="1" applyFill="1" applyBorder="1" applyAlignment="1">
      <alignment horizontal="center" vertical="center"/>
    </xf>
    <xf numFmtId="178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178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177" fontId="0" fillId="0" borderId="2" xfId="0" applyNumberFormat="1" applyFont="1" applyFill="1" applyBorder="1" applyAlignment="1">
      <alignment vertical="center"/>
    </xf>
    <xf numFmtId="177" fontId="0" fillId="0" borderId="3" xfId="0" applyNumberForma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 wrapText="1"/>
    </xf>
    <xf numFmtId="14" fontId="6" fillId="0" borderId="5" xfId="0" applyNumberFormat="1" applyFont="1" applyFill="1" applyBorder="1" applyAlignment="1">
      <alignment vertical="center"/>
    </xf>
    <xf numFmtId="0" fontId="0" fillId="0" borderId="5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4" fontId="6" fillId="8" borderId="2" xfId="0" applyNumberFormat="1" applyFont="1" applyFill="1" applyBorder="1" applyAlignment="1">
      <alignment horizontal="center" vertical="center"/>
    </xf>
    <xf numFmtId="14" fontId="6" fillId="8" borderId="5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0" fillId="0" borderId="5" xfId="0" applyFont="1" applyBorder="1" applyAlignment="1">
      <alignment horizontal="center" vertical="center" wrapText="1"/>
    </xf>
    <xf numFmtId="9" fontId="0" fillId="0" borderId="2" xfId="0" applyNumberFormat="1" applyFont="1" applyBorder="1" applyAlignment="1">
      <alignment horizontal="center" vertical="center"/>
    </xf>
    <xf numFmtId="9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3" xfId="0" applyFont="1" applyFill="1" applyBorder="1" applyAlignment="1">
      <alignment horizontal="center" vertical="center" wrapText="1"/>
    </xf>
    <xf numFmtId="178" fontId="1" fillId="3" borderId="2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178" fontId="0" fillId="0" borderId="2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178" fontId="0" fillId="0" borderId="5" xfId="0" applyNumberFormat="1" applyFont="1" applyFill="1" applyBorder="1" applyAlignment="1">
      <alignment horizontal="center" vertical="center"/>
    </xf>
    <xf numFmtId="178" fontId="0" fillId="0" borderId="4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178" fontId="1" fillId="0" borderId="5" xfId="0" applyNumberFormat="1" applyFont="1" applyFill="1" applyBorder="1" applyAlignment="1">
      <alignment horizontal="center" vertical="center"/>
    </xf>
    <xf numFmtId="178" fontId="1" fillId="0" borderId="4" xfId="0" applyNumberFormat="1" applyFont="1" applyFill="1" applyBorder="1" applyAlignment="1">
      <alignment horizontal="center" vertical="center"/>
    </xf>
    <xf numFmtId="178" fontId="1" fillId="0" borderId="3" xfId="0" applyNumberFormat="1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178" fontId="7" fillId="2" borderId="2" xfId="0" applyNumberFormat="1" applyFont="1" applyFill="1" applyBorder="1" applyAlignment="1">
      <alignment horizontal="center" vertical="center"/>
    </xf>
    <xf numFmtId="177" fontId="0" fillId="2" borderId="5" xfId="0" applyNumberFormat="1" applyFont="1" applyFill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77" fontId="0" fillId="2" borderId="3" xfId="0" applyNumberFormat="1" applyFont="1" applyFill="1" applyBorder="1" applyAlignment="1">
      <alignment horizontal="center" vertical="center"/>
    </xf>
    <xf numFmtId="177" fontId="0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178" fontId="7" fillId="4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/>
    </xf>
    <xf numFmtId="178" fontId="1" fillId="9" borderId="2" xfId="0" applyNumberFormat="1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/>
    </xf>
    <xf numFmtId="0" fontId="0" fillId="10" borderId="2" xfId="0" applyFont="1" applyFill="1" applyBorder="1" applyAlignment="1">
      <alignment horizontal="center" vertical="center"/>
    </xf>
    <xf numFmtId="178" fontId="1" fillId="10" borderId="2" xfId="0" applyNumberFormat="1" applyFont="1" applyFill="1" applyBorder="1" applyAlignment="1">
      <alignment horizontal="center" vertical="center"/>
    </xf>
    <xf numFmtId="178" fontId="0" fillId="1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6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0" fillId="3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 wrapText="1"/>
    </xf>
    <xf numFmtId="49" fontId="0" fillId="3" borderId="2" xfId="0" applyNumberFormat="1" applyFont="1" applyFill="1" applyBorder="1" applyAlignment="1">
      <alignment horizontal="center" vertical="center"/>
    </xf>
    <xf numFmtId="49" fontId="0" fillId="4" borderId="2" xfId="0" applyNumberFormat="1" applyFont="1" applyFill="1" applyBorder="1" applyAlignment="1">
      <alignment horizontal="center" vertical="center"/>
    </xf>
    <xf numFmtId="180" fontId="0" fillId="2" borderId="2" xfId="0" applyNumberFormat="1" applyFont="1" applyFill="1" applyBorder="1" applyAlignment="1">
      <alignment horizontal="center" vertical="center"/>
    </xf>
    <xf numFmtId="0" fontId="0" fillId="11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3" borderId="4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1" fillId="12" borderId="2" xfId="0" applyFont="1" applyFill="1" applyBorder="1" applyAlignment="1">
      <alignment horizontal="center" vertical="center"/>
    </xf>
    <xf numFmtId="181" fontId="1" fillId="4" borderId="2" xfId="0" applyNumberFormat="1" applyFont="1" applyFill="1" applyBorder="1" applyAlignment="1">
      <alignment horizontal="center" vertical="center"/>
    </xf>
    <xf numFmtId="181" fontId="1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4" borderId="5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49" fontId="0" fillId="4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Border="1" applyAlignment="1" quotePrefix="1">
      <alignment horizontal="center" vertical="center"/>
    </xf>
    <xf numFmtId="0" fontId="0" fillId="0" borderId="5" xfId="0" applyBorder="1" applyAlignment="1" quotePrefix="1">
      <alignment horizontal="center" vertical="center"/>
    </xf>
    <xf numFmtId="0" fontId="0" fillId="0" borderId="3" xfId="0" applyBorder="1" applyAlignment="1" quotePrefix="1">
      <alignment horizontal="center" vertical="center"/>
    </xf>
    <xf numFmtId="0" fontId="0" fillId="0" borderId="5" xfId="0" applyFont="1" applyFill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horizontal="center" vertical="center"/>
    </xf>
    <xf numFmtId="0" fontId="0" fillId="0" borderId="5" xfId="0" applyFont="1" applyFill="1" applyBorder="1" applyAlignment="1" quotePrefix="1">
      <alignment horizontal="center" vertical="center" wrapText="1"/>
    </xf>
    <xf numFmtId="0" fontId="0" fillId="0" borderId="5" xfId="0" applyFill="1" applyBorder="1" applyAlignment="1" quotePrefix="1">
      <alignment horizontal="center" vertical="center"/>
    </xf>
    <xf numFmtId="0" fontId="0" fillId="0" borderId="5" xfId="0" applyFont="1" applyBorder="1" applyAlignment="1" quotePrefix="1">
      <alignment horizontal="center" vertical="center"/>
    </xf>
    <xf numFmtId="0" fontId="0" fillId="0" borderId="2" xfId="0" applyFont="1" applyBorder="1" applyAlignment="1" quotePrefix="1">
      <alignment vertical="center"/>
    </xf>
    <xf numFmtId="0" fontId="0" fillId="0" borderId="2" xfId="0" applyFont="1" applyBorder="1" applyAlignment="1" quotePrefix="1">
      <alignment horizontal="center" vertical="center"/>
    </xf>
    <xf numFmtId="0" fontId="0" fillId="0" borderId="4" xfId="0" applyFont="1" applyFill="1" applyBorder="1" applyAlignment="1" quotePrefix="1">
      <alignment horizontal="center" vertical="center"/>
    </xf>
    <xf numFmtId="0" fontId="0" fillId="0" borderId="2" xfId="0" applyFont="1" applyFill="1" applyBorder="1" applyAlignment="1" quotePrefix="1">
      <alignment vertical="center"/>
    </xf>
    <xf numFmtId="0" fontId="0" fillId="4" borderId="2" xfId="0" applyFont="1" applyFill="1" applyBorder="1" applyAlignment="1" quotePrefix="1">
      <alignment horizontal="center" vertical="center"/>
    </xf>
    <xf numFmtId="0" fontId="0" fillId="0" borderId="2" xfId="0" applyNumberFormat="1" applyFont="1" applyFill="1" applyBorder="1" applyAlignment="1" quotePrefix="1">
      <alignment horizontal="center" vertical="center"/>
    </xf>
    <xf numFmtId="0" fontId="0" fillId="0" borderId="2" xfId="0" applyFill="1" applyBorder="1" applyAlignment="1" quotePrefix="1">
      <alignment horizontal="center" vertical="center"/>
    </xf>
    <xf numFmtId="0" fontId="1" fillId="0" borderId="3" xfId="0" applyFont="1" applyFill="1" applyBorder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0" fillId="3" borderId="2" xfId="0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7030A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L251"/>
  <sheetViews>
    <sheetView tabSelected="1" topLeftCell="E1" workbookViewId="0">
      <pane xSplit="11" ySplit="1" topLeftCell="AI143" activePane="bottomRight" state="frozen"/>
      <selection/>
      <selection pane="topRight"/>
      <selection pane="bottomLeft"/>
      <selection pane="bottomRight" activeCell="AK257" sqref="AK257"/>
    </sheetView>
  </sheetViews>
  <sheetFormatPr defaultColWidth="9" defaultRowHeight="21" customHeight="1"/>
  <cols>
    <col min="1" max="3" width="9" style="43"/>
    <col min="4" max="4" width="15" style="43" customWidth="1"/>
    <col min="5" max="5" width="19.8796296296296" style="46" customWidth="1"/>
    <col min="6" max="6" width="19.3796296296296" style="46" customWidth="1"/>
    <col min="7" max="7" width="12.3611111111111" style="46" customWidth="1"/>
    <col min="8" max="8" width="9" style="43"/>
    <col min="9" max="9" width="8.87962962962963" style="47" customWidth="1"/>
    <col min="10" max="10" width="8.87962962962963" style="46" customWidth="1"/>
    <col min="11" max="11" width="13.7777777777778" style="43" customWidth="1"/>
    <col min="12" max="12" width="21.6574074074074" style="43" customWidth="1"/>
    <col min="13" max="13" width="9.97222222222222" style="43" customWidth="1"/>
    <col min="14" max="14" width="9.71296296296296" style="47" customWidth="1"/>
    <col min="15" max="15" width="9.71296296296296" style="46" customWidth="1"/>
    <col min="16" max="16" width="10.4074074074074" style="46" customWidth="1"/>
    <col min="17" max="17" width="10.1296296296296" style="48" customWidth="1"/>
    <col min="18" max="18" width="12.3240740740741" style="48" customWidth="1"/>
    <col min="19" max="19" width="9.37962962962963" style="46" customWidth="1"/>
    <col min="20" max="20" width="10.3796296296296" style="48" customWidth="1"/>
    <col min="21" max="21" width="16.75" style="43" customWidth="1"/>
    <col min="22" max="22" width="9" style="48" customWidth="1"/>
    <col min="23" max="23" width="9" style="46" customWidth="1"/>
    <col min="24" max="24" width="11.8796296296296" style="46" customWidth="1"/>
    <col min="25" max="25" width="11.8796296296296" style="43" customWidth="1"/>
    <col min="26" max="27" width="11.8796296296296" style="49" customWidth="1"/>
    <col min="28" max="28" width="11.8796296296296" style="50" customWidth="1"/>
    <col min="29" max="30" width="15.1296296296296" style="50" customWidth="1"/>
    <col min="31" max="31" width="15.1296296296296" style="51" customWidth="1"/>
    <col min="32" max="32" width="19.5833333333333" style="43" customWidth="1"/>
    <col min="33" max="33" width="20.3796296296296" style="43" customWidth="1"/>
    <col min="34" max="34" width="14.1574074074074" style="43" customWidth="1"/>
    <col min="35" max="35" width="11.5" style="43" customWidth="1"/>
    <col min="36" max="36" width="27.5555555555556" style="46" customWidth="1"/>
    <col min="37" max="37" width="15.5555555555556" style="52" customWidth="1"/>
    <col min="38" max="38" width="11.5" style="43"/>
    <col min="39" max="16384" width="9" style="43"/>
  </cols>
  <sheetData>
    <row r="1" s="43" customFormat="1" customHeight="1" spans="1:38">
      <c r="A1" s="6" t="s">
        <v>0</v>
      </c>
      <c r="B1" s="6" t="s">
        <v>1</v>
      </c>
      <c r="C1" s="6" t="s">
        <v>2</v>
      </c>
      <c r="D1" s="6" t="s">
        <v>3</v>
      </c>
      <c r="E1" s="10" t="s">
        <v>4</v>
      </c>
      <c r="F1" s="10" t="s">
        <v>5</v>
      </c>
      <c r="G1" s="10" t="s">
        <v>6</v>
      </c>
      <c r="H1" s="6" t="s">
        <v>7</v>
      </c>
      <c r="I1" s="53" t="s">
        <v>8</v>
      </c>
      <c r="J1" s="10" t="s">
        <v>9</v>
      </c>
      <c r="K1" s="6" t="s">
        <v>10</v>
      </c>
      <c r="L1" s="6" t="s">
        <v>11</v>
      </c>
      <c r="M1" s="6" t="s">
        <v>12</v>
      </c>
      <c r="N1" s="53" t="s">
        <v>13</v>
      </c>
      <c r="O1" s="10" t="s">
        <v>14</v>
      </c>
      <c r="P1" s="10" t="s">
        <v>15</v>
      </c>
      <c r="Q1" s="16" t="s">
        <v>16</v>
      </c>
      <c r="R1" s="35" t="s">
        <v>17</v>
      </c>
      <c r="S1" s="10" t="s">
        <v>18</v>
      </c>
      <c r="T1" s="16" t="s">
        <v>19</v>
      </c>
      <c r="U1" s="6" t="s">
        <v>20</v>
      </c>
      <c r="V1" s="16" t="s">
        <v>21</v>
      </c>
      <c r="W1" s="16" t="s">
        <v>22</v>
      </c>
      <c r="X1" s="16" t="s">
        <v>23</v>
      </c>
      <c r="Y1" s="7" t="s">
        <v>24</v>
      </c>
      <c r="Z1" s="8">
        <f>SUM(Z2:Z576)</f>
        <v>1580100</v>
      </c>
      <c r="AA1" s="8"/>
      <c r="AB1" s="54" t="s">
        <v>25</v>
      </c>
      <c r="AC1"/>
      <c r="AD1" s="43" t="s">
        <v>26</v>
      </c>
      <c r="AE1" s="49" t="s">
        <v>27</v>
      </c>
      <c r="AF1" s="6" t="s">
        <v>28</v>
      </c>
      <c r="AG1" s="6" t="s">
        <v>29</v>
      </c>
      <c r="AH1" s="6" t="s">
        <v>30</v>
      </c>
      <c r="AI1" s="6" t="s">
        <v>31</v>
      </c>
      <c r="AJ1" s="46" t="s">
        <v>32</v>
      </c>
      <c r="AK1" s="52"/>
    </row>
    <row r="2" hidden="1" customHeight="1" spans="1:38">
      <c r="A2" s="6">
        <v>1</v>
      </c>
      <c r="B2" s="22"/>
      <c r="C2" s="22"/>
      <c r="D2" s="55"/>
      <c r="E2" s="22"/>
      <c r="F2" s="10"/>
      <c r="G2" s="10"/>
      <c r="H2" s="6" t="s">
        <v>33</v>
      </c>
      <c r="I2" s="53" t="s">
        <v>34</v>
      </c>
      <c r="J2" s="6" t="s">
        <v>34</v>
      </c>
      <c r="K2" s="6" t="s">
        <v>35</v>
      </c>
      <c r="L2" s="56" t="s">
        <v>36</v>
      </c>
      <c r="M2" s="57" t="s">
        <v>37</v>
      </c>
      <c r="N2" s="58">
        <v>4261.86</v>
      </c>
      <c r="O2" s="59">
        <v>4261.86</v>
      </c>
      <c r="P2" s="60">
        <v>0.13</v>
      </c>
      <c r="Q2" s="7">
        <f t="shared" ref="Q2:Q7" si="0">O2*P2*365</f>
        <v>202225.257</v>
      </c>
      <c r="R2" s="61">
        <v>202225.257</v>
      </c>
      <c r="S2" s="62"/>
      <c r="T2" s="35">
        <v>202225</v>
      </c>
      <c r="U2" s="63"/>
      <c r="V2" s="16"/>
      <c r="W2" s="10"/>
      <c r="X2" s="10"/>
      <c r="Y2" s="6"/>
      <c r="Z2" s="7">
        <f t="shared" ref="Z2:Z7" si="1">SUM(V2:X2)</f>
        <v>0</v>
      </c>
      <c r="AA2" s="7">
        <f t="shared" ref="AA2:AA8" si="2">T2-Z2</f>
        <v>202225</v>
      </c>
      <c r="AB2" s="64"/>
      <c r="AC2" s="65">
        <v>45717</v>
      </c>
      <c r="AD2" s="65">
        <v>46081</v>
      </c>
      <c r="AE2" s="66">
        <f ca="1" t="shared" ref="AE2:AE7" si="3">TODAY()-AD2</f>
        <v>97</v>
      </c>
      <c r="AF2" s="6">
        <v>13579360222</v>
      </c>
      <c r="AG2" s="193" t="s">
        <v>38</v>
      </c>
      <c r="AH2" s="6" t="s">
        <v>39</v>
      </c>
      <c r="AI2" s="6"/>
      <c r="AJ2" s="43" t="s">
        <v>40</v>
      </c>
      <c r="AK2" s="43">
        <f>Z2</f>
        <v>0</v>
      </c>
    </row>
    <row r="3" customHeight="1" spans="1:38">
      <c r="A3" s="6">
        <v>2</v>
      </c>
      <c r="B3" s="6"/>
      <c r="C3" s="6"/>
      <c r="D3" s="55" t="s">
        <v>41</v>
      </c>
      <c r="E3" s="10"/>
      <c r="F3" s="10" t="s">
        <v>41</v>
      </c>
      <c r="G3" s="10"/>
      <c r="H3" s="6" t="s">
        <v>33</v>
      </c>
      <c r="I3" s="53" t="s">
        <v>42</v>
      </c>
      <c r="J3" s="6" t="s">
        <v>42</v>
      </c>
      <c r="K3" s="6" t="s">
        <v>35</v>
      </c>
      <c r="L3" s="67"/>
      <c r="M3" s="68"/>
      <c r="N3" s="58">
        <v>4876.91</v>
      </c>
      <c r="O3" s="59">
        <v>4876.91</v>
      </c>
      <c r="P3" s="60">
        <v>0.13</v>
      </c>
      <c r="Q3" s="7">
        <v>300000</v>
      </c>
      <c r="R3" s="61">
        <v>300000</v>
      </c>
      <c r="S3" s="69"/>
      <c r="T3" s="7">
        <v>300000</v>
      </c>
      <c r="U3" s="63" t="s">
        <v>43</v>
      </c>
      <c r="V3" s="16">
        <v>300000</v>
      </c>
      <c r="W3" s="10"/>
      <c r="X3" s="10"/>
      <c r="Y3" s="6"/>
      <c r="Z3" s="7">
        <f t="shared" si="1"/>
        <v>300000</v>
      </c>
      <c r="AA3" s="7">
        <f t="shared" si="2"/>
        <v>0</v>
      </c>
      <c r="AB3" s="64">
        <v>44931</v>
      </c>
      <c r="AC3" s="64">
        <v>44986</v>
      </c>
      <c r="AD3" s="64">
        <v>46811</v>
      </c>
      <c r="AE3" s="66">
        <f ca="1" t="shared" si="3"/>
        <v>-633</v>
      </c>
      <c r="AF3" s="6">
        <v>13579360222</v>
      </c>
      <c r="AG3" s="193" t="s">
        <v>38</v>
      </c>
      <c r="AH3" s="6"/>
      <c r="AI3" s="6"/>
      <c r="AJ3" s="43" t="s">
        <v>44</v>
      </c>
      <c r="AK3" s="52">
        <f>Z3</f>
        <v>300000</v>
      </c>
    </row>
    <row r="4" customHeight="1" spans="1:38">
      <c r="A4" s="6">
        <v>3</v>
      </c>
      <c r="B4" s="6"/>
      <c r="C4" s="6"/>
      <c r="D4" s="10" t="s">
        <v>41</v>
      </c>
      <c r="E4" s="10"/>
      <c r="F4" s="10" t="s">
        <v>41</v>
      </c>
      <c r="G4" s="10"/>
      <c r="H4" s="6" t="s">
        <v>33</v>
      </c>
      <c r="I4" s="53" t="s">
        <v>45</v>
      </c>
      <c r="J4" s="6" t="s">
        <v>45</v>
      </c>
      <c r="K4" s="6" t="s">
        <v>35</v>
      </c>
      <c r="L4" s="70" t="s">
        <v>46</v>
      </c>
      <c r="M4" s="57" t="s">
        <v>47</v>
      </c>
      <c r="N4" s="58">
        <v>600</v>
      </c>
      <c r="O4" s="59">
        <v>600</v>
      </c>
      <c r="P4" s="60">
        <v>0.3</v>
      </c>
      <c r="Q4" s="7">
        <f t="shared" si="0"/>
        <v>65700</v>
      </c>
      <c r="R4" s="61">
        <v>65700</v>
      </c>
      <c r="S4" s="69"/>
      <c r="T4" s="61">
        <v>65700</v>
      </c>
      <c r="U4" s="6"/>
      <c r="V4" s="16"/>
      <c r="W4" s="10"/>
      <c r="X4" s="10"/>
      <c r="Y4" s="6"/>
      <c r="Z4" s="7">
        <f t="shared" si="1"/>
        <v>0</v>
      </c>
      <c r="AA4" s="7">
        <f t="shared" si="2"/>
        <v>65700</v>
      </c>
      <c r="AB4" s="64">
        <v>45027</v>
      </c>
      <c r="AC4" s="65">
        <v>45047</v>
      </c>
      <c r="AD4" s="65">
        <v>48852</v>
      </c>
      <c r="AE4" s="66">
        <f ca="1" t="shared" si="3"/>
        <v>-2674</v>
      </c>
      <c r="AF4" s="57">
        <v>15109075228</v>
      </c>
      <c r="AG4" s="194" t="s">
        <v>48</v>
      </c>
      <c r="AH4" s="6"/>
      <c r="AI4" s="6"/>
      <c r="AJ4" s="43" t="s">
        <v>44</v>
      </c>
      <c r="AK4" s="52">
        <f t="shared" ref="AK4:AK6" si="4">T4</f>
        <v>65700</v>
      </c>
    </row>
    <row r="5" s="44" customFormat="1" customHeight="1" spans="1:38">
      <c r="A5" s="22">
        <v>4</v>
      </c>
      <c r="B5" s="22" t="s">
        <v>49</v>
      </c>
      <c r="C5" s="22"/>
      <c r="D5" s="55" t="s">
        <v>50</v>
      </c>
      <c r="E5" s="22" t="s">
        <v>51</v>
      </c>
      <c r="F5" s="22" t="s">
        <v>52</v>
      </c>
      <c r="G5" s="22"/>
      <c r="H5" s="22" t="s">
        <v>53</v>
      </c>
      <c r="I5" s="71" t="s">
        <v>54</v>
      </c>
      <c r="J5" s="15" t="s">
        <v>54</v>
      </c>
      <c r="K5" s="22" t="s">
        <v>35</v>
      </c>
      <c r="L5" s="72" t="s">
        <v>55</v>
      </c>
      <c r="M5" s="57" t="s">
        <v>56</v>
      </c>
      <c r="N5" s="73">
        <v>47.38</v>
      </c>
      <c r="O5" s="26">
        <v>47.38</v>
      </c>
      <c r="P5" s="74">
        <v>1.89</v>
      </c>
      <c r="Q5" s="7">
        <f t="shared" si="0"/>
        <v>32685.093</v>
      </c>
      <c r="R5" s="61">
        <v>32685</v>
      </c>
      <c r="S5" s="75"/>
      <c r="T5" s="61">
        <v>32685</v>
      </c>
      <c r="U5" s="55" t="s">
        <v>57</v>
      </c>
      <c r="V5" s="76">
        <v>16342</v>
      </c>
      <c r="W5" s="22"/>
      <c r="X5" s="22"/>
      <c r="Y5" s="22"/>
      <c r="Z5" s="77">
        <f t="shared" si="1"/>
        <v>16342</v>
      </c>
      <c r="AA5" s="7">
        <f t="shared" si="2"/>
        <v>16343</v>
      </c>
      <c r="AB5" s="65">
        <v>46056</v>
      </c>
      <c r="AC5" s="65">
        <v>46023</v>
      </c>
      <c r="AD5" s="65">
        <v>46387</v>
      </c>
      <c r="AE5" s="66">
        <f ca="1" t="shared" si="3"/>
        <v>-209</v>
      </c>
      <c r="AF5" s="57">
        <v>15569396131</v>
      </c>
      <c r="AG5" s="194" t="s">
        <v>58</v>
      </c>
      <c r="AH5" s="22"/>
      <c r="AI5" s="22"/>
      <c r="AJ5" s="14" t="s">
        <v>59</v>
      </c>
      <c r="AK5" s="52">
        <f t="shared" si="4"/>
        <v>32685</v>
      </c>
    </row>
    <row r="6" s="44" customFormat="1" customHeight="1" spans="1:38">
      <c r="A6" s="22">
        <v>5</v>
      </c>
      <c r="B6" s="22" t="s">
        <v>49</v>
      </c>
      <c r="C6" s="22"/>
      <c r="D6" s="55" t="s">
        <v>60</v>
      </c>
      <c r="E6" s="22" t="s">
        <v>61</v>
      </c>
      <c r="F6" s="22" t="s">
        <v>52</v>
      </c>
      <c r="G6" s="22"/>
      <c r="H6" s="22" t="s">
        <v>53</v>
      </c>
      <c r="I6" s="71" t="s">
        <v>62</v>
      </c>
      <c r="J6" s="15" t="s">
        <v>62</v>
      </c>
      <c r="K6" s="22" t="s">
        <v>35</v>
      </c>
      <c r="L6" s="72" t="s">
        <v>63</v>
      </c>
      <c r="M6" s="22" t="s">
        <v>64</v>
      </c>
      <c r="N6" s="73">
        <v>47.38</v>
      </c>
      <c r="O6" s="26">
        <v>47.38</v>
      </c>
      <c r="P6" s="74">
        <v>1.82</v>
      </c>
      <c r="Q6" s="7">
        <f t="shared" si="0"/>
        <v>31474.534</v>
      </c>
      <c r="R6" s="61">
        <v>31475</v>
      </c>
      <c r="S6" s="75">
        <f>T6/O6/365</f>
        <v>1.8503848222185</v>
      </c>
      <c r="T6" s="61">
        <v>32000</v>
      </c>
      <c r="U6" s="55"/>
      <c r="V6" s="76">
        <v>16000</v>
      </c>
      <c r="W6" s="22"/>
      <c r="X6" s="22"/>
      <c r="Y6" s="22"/>
      <c r="Z6" s="77">
        <f t="shared" si="1"/>
        <v>16000</v>
      </c>
      <c r="AA6" s="7">
        <f t="shared" si="2"/>
        <v>16000</v>
      </c>
      <c r="AB6" s="65">
        <v>46085</v>
      </c>
      <c r="AC6" s="65">
        <v>46085</v>
      </c>
      <c r="AD6" s="64">
        <v>47211</v>
      </c>
      <c r="AE6" s="66">
        <f ca="1" t="shared" si="3"/>
        <v>-1033</v>
      </c>
      <c r="AF6" s="57">
        <v>13179888010</v>
      </c>
      <c r="AG6" s="194" t="s">
        <v>65</v>
      </c>
      <c r="AH6" s="65">
        <v>46480</v>
      </c>
      <c r="AI6" s="22"/>
      <c r="AJ6" s="14" t="s">
        <v>59</v>
      </c>
      <c r="AK6" s="52">
        <f t="shared" si="4"/>
        <v>32000</v>
      </c>
    </row>
    <row r="7" s="44" customFormat="1" hidden="1" customHeight="1" spans="1:38">
      <c r="A7" s="78">
        <v>6</v>
      </c>
      <c r="B7" s="78"/>
      <c r="C7" s="78"/>
      <c r="D7" s="78"/>
      <c r="E7" s="78"/>
      <c r="F7" s="78"/>
      <c r="G7" s="79"/>
      <c r="H7" s="22" t="s">
        <v>53</v>
      </c>
      <c r="I7" s="71" t="s">
        <v>66</v>
      </c>
      <c r="J7" s="15" t="s">
        <v>66</v>
      </c>
      <c r="K7" s="22" t="s">
        <v>67</v>
      </c>
      <c r="L7" s="72" t="s">
        <v>68</v>
      </c>
      <c r="M7" s="57" t="s">
        <v>69</v>
      </c>
      <c r="N7" s="73">
        <v>49.74</v>
      </c>
      <c r="O7" s="26">
        <v>49.74</v>
      </c>
      <c r="P7" s="74">
        <v>2.08</v>
      </c>
      <c r="Q7" s="7">
        <f t="shared" si="0"/>
        <v>37762.608</v>
      </c>
      <c r="R7" s="61">
        <v>37763</v>
      </c>
      <c r="S7" s="75"/>
      <c r="T7" s="61">
        <v>37763</v>
      </c>
      <c r="U7" s="55" t="s">
        <v>57</v>
      </c>
      <c r="V7" s="77"/>
      <c r="W7" s="22"/>
      <c r="X7" s="22"/>
      <c r="Y7" s="22"/>
      <c r="Z7" s="77">
        <f t="shared" si="1"/>
        <v>0</v>
      </c>
      <c r="AA7" s="7">
        <f t="shared" si="2"/>
        <v>37763</v>
      </c>
      <c r="AB7" s="65"/>
      <c r="AC7" s="65">
        <v>45767</v>
      </c>
      <c r="AD7" s="65">
        <v>46022</v>
      </c>
      <c r="AE7" s="66">
        <f ca="1" t="shared" si="3"/>
        <v>156</v>
      </c>
      <c r="AF7" s="57">
        <v>13899208767</v>
      </c>
      <c r="AG7" s="194" t="s">
        <v>70</v>
      </c>
      <c r="AH7" s="22"/>
      <c r="AI7" s="22"/>
      <c r="AJ7" s="14" t="s">
        <v>71</v>
      </c>
    </row>
    <row r="8" s="44" customFormat="1" hidden="1" customHeight="1" spans="1:38">
      <c r="A8" s="22">
        <v>7</v>
      </c>
      <c r="B8" s="22"/>
      <c r="C8" s="22"/>
      <c r="D8" s="55"/>
      <c r="E8" s="22"/>
      <c r="F8" s="22"/>
      <c r="G8" s="80"/>
      <c r="H8" s="22" t="s">
        <v>53</v>
      </c>
      <c r="I8" s="81" t="s">
        <v>72</v>
      </c>
      <c r="J8" s="15" t="s">
        <v>72</v>
      </c>
      <c r="K8" s="22" t="s">
        <v>67</v>
      </c>
      <c r="L8" s="72" t="s">
        <v>73</v>
      </c>
      <c r="M8" s="57" t="s">
        <v>74</v>
      </c>
      <c r="N8" s="26">
        <v>38.55</v>
      </c>
      <c r="O8" s="26"/>
      <c r="P8" s="74">
        <v>1.9</v>
      </c>
      <c r="Q8" s="77">
        <f>N8*P8*266</f>
        <v>19483.17</v>
      </c>
      <c r="R8" s="61">
        <v>19483</v>
      </c>
      <c r="S8" s="75"/>
      <c r="T8" s="7">
        <v>19483</v>
      </c>
      <c r="U8" s="55" t="s">
        <v>57</v>
      </c>
      <c r="V8" s="77"/>
      <c r="W8" s="22"/>
      <c r="X8" s="22"/>
      <c r="Y8" s="22"/>
      <c r="Z8" s="77">
        <f t="shared" ref="Z8:Z15" si="5">SUM(V8:Y8)</f>
        <v>0</v>
      </c>
      <c r="AA8" s="7">
        <f t="shared" si="2"/>
        <v>19483</v>
      </c>
      <c r="AB8" s="65">
        <v>45755</v>
      </c>
      <c r="AC8" s="65">
        <v>45658</v>
      </c>
      <c r="AD8" s="65">
        <v>45923</v>
      </c>
      <c r="AE8" s="82"/>
      <c r="AF8" s="68">
        <v>13899215920</v>
      </c>
      <c r="AG8" s="195" t="s">
        <v>75</v>
      </c>
      <c r="AH8" s="22"/>
      <c r="AI8" s="22">
        <f>AD8-AC8</f>
        <v>265</v>
      </c>
      <c r="AJ8" s="14" t="s">
        <v>71</v>
      </c>
    </row>
    <row r="9" s="44" customFormat="1" hidden="1" customHeight="1" spans="1:38">
      <c r="A9" s="22">
        <v>8</v>
      </c>
      <c r="B9" s="22"/>
      <c r="C9" s="22"/>
      <c r="D9" s="22"/>
      <c r="E9" s="22"/>
      <c r="F9" s="22"/>
      <c r="G9" s="22"/>
      <c r="H9" s="22" t="s">
        <v>53</v>
      </c>
      <c r="I9" s="22" t="s">
        <v>76</v>
      </c>
      <c r="J9" s="22"/>
      <c r="K9" s="22" t="s">
        <v>67</v>
      </c>
      <c r="L9" s="22"/>
      <c r="M9" s="22"/>
      <c r="N9" s="26">
        <v>31.86</v>
      </c>
      <c r="O9" s="26"/>
      <c r="P9" s="22"/>
      <c r="Q9" s="77">
        <f t="shared" ref="Q9:Q11" si="6">N9*P9*365</f>
        <v>0</v>
      </c>
      <c r="R9" s="77"/>
      <c r="S9" s="22"/>
      <c r="T9" s="77"/>
      <c r="U9" s="22"/>
      <c r="V9" s="77"/>
      <c r="W9" s="22"/>
      <c r="X9" s="22"/>
      <c r="Y9" s="22"/>
      <c r="Z9" s="77">
        <f t="shared" ref="Z9:Z11" si="7">SUM(V9:X9)</f>
        <v>0</v>
      </c>
      <c r="AA9" s="77"/>
      <c r="AB9" s="22"/>
      <c r="AC9" s="22"/>
      <c r="AD9" s="22"/>
      <c r="AE9" s="22"/>
      <c r="AF9" s="22"/>
      <c r="AG9" s="22"/>
      <c r="AH9" s="22"/>
      <c r="AI9" s="22"/>
      <c r="AJ9" s="14" t="s">
        <v>71</v>
      </c>
    </row>
    <row r="10" s="44" customFormat="1" hidden="1" customHeight="1" spans="1:38">
      <c r="A10" s="22">
        <v>9</v>
      </c>
      <c r="B10" s="22"/>
      <c r="C10" s="22"/>
      <c r="D10" s="22"/>
      <c r="E10" s="22"/>
      <c r="F10" s="22"/>
      <c r="G10" s="22"/>
      <c r="H10" s="22" t="s">
        <v>53</v>
      </c>
      <c r="I10" s="22" t="s">
        <v>77</v>
      </c>
      <c r="J10" s="22"/>
      <c r="K10" s="22" t="s">
        <v>67</v>
      </c>
      <c r="L10" s="22"/>
      <c r="M10" s="22"/>
      <c r="N10" s="26">
        <v>37.04</v>
      </c>
      <c r="O10" s="26"/>
      <c r="P10" s="22"/>
      <c r="Q10" s="77">
        <f t="shared" si="6"/>
        <v>0</v>
      </c>
      <c r="R10" s="77"/>
      <c r="S10" s="22"/>
      <c r="T10" s="77"/>
      <c r="U10" s="22"/>
      <c r="V10" s="77"/>
      <c r="W10" s="22"/>
      <c r="X10" s="22"/>
      <c r="Y10" s="22"/>
      <c r="Z10" s="77">
        <f t="shared" si="7"/>
        <v>0</v>
      </c>
      <c r="AA10" s="77"/>
      <c r="AB10" s="22"/>
      <c r="AC10" s="22"/>
      <c r="AD10" s="22"/>
      <c r="AE10" s="22"/>
      <c r="AF10" s="22"/>
      <c r="AG10" s="22"/>
      <c r="AH10" s="22"/>
      <c r="AI10" s="22"/>
      <c r="AJ10" s="14" t="s">
        <v>78</v>
      </c>
    </row>
    <row r="11" s="44" customFormat="1" hidden="1" customHeight="1" spans="1:38">
      <c r="A11" s="22">
        <v>10</v>
      </c>
      <c r="B11" s="22"/>
      <c r="C11" s="22"/>
      <c r="D11" s="22"/>
      <c r="E11" s="22"/>
      <c r="F11" s="22"/>
      <c r="G11" s="22"/>
      <c r="H11" s="22" t="s">
        <v>53</v>
      </c>
      <c r="I11" s="22" t="s">
        <v>79</v>
      </c>
      <c r="J11" s="22"/>
      <c r="K11" s="22" t="s">
        <v>80</v>
      </c>
      <c r="L11" s="22"/>
      <c r="M11" s="22"/>
      <c r="N11" s="26">
        <v>38.65</v>
      </c>
      <c r="O11" s="26"/>
      <c r="P11" s="22"/>
      <c r="Q11" s="77">
        <f t="shared" si="6"/>
        <v>0</v>
      </c>
      <c r="R11" s="77"/>
      <c r="S11" s="22"/>
      <c r="T11" s="77"/>
      <c r="U11" s="22"/>
      <c r="V11" s="77"/>
      <c r="W11" s="22"/>
      <c r="X11" s="22"/>
      <c r="Y11" s="22"/>
      <c r="Z11" s="77">
        <f t="shared" si="7"/>
        <v>0</v>
      </c>
      <c r="AA11" s="77"/>
      <c r="AB11" s="22"/>
      <c r="AC11" s="22"/>
      <c r="AD11" s="22"/>
      <c r="AE11" s="22"/>
      <c r="AF11" s="22"/>
      <c r="AG11" s="22"/>
      <c r="AH11" s="22"/>
      <c r="AI11" s="22"/>
      <c r="AJ11" s="14" t="s">
        <v>71</v>
      </c>
    </row>
    <row r="12" s="44" customFormat="1" hidden="1" customHeight="1" spans="1:38">
      <c r="A12" s="22"/>
      <c r="B12" s="22"/>
      <c r="C12" s="22" t="s">
        <v>52</v>
      </c>
      <c r="D12" s="80" t="s">
        <v>50</v>
      </c>
      <c r="E12" s="22" t="s">
        <v>81</v>
      </c>
      <c r="F12" s="80"/>
      <c r="G12" s="80"/>
      <c r="H12" s="22" t="s">
        <v>53</v>
      </c>
      <c r="I12" s="71" t="s">
        <v>82</v>
      </c>
      <c r="J12" s="15" t="s">
        <v>82</v>
      </c>
      <c r="K12" s="22" t="s">
        <v>35</v>
      </c>
      <c r="L12" s="22" t="s">
        <v>83</v>
      </c>
      <c r="M12" s="22" t="s">
        <v>84</v>
      </c>
      <c r="N12" s="73">
        <v>91.57</v>
      </c>
      <c r="O12" s="26">
        <v>91.57</v>
      </c>
      <c r="P12" s="83">
        <v>1.65</v>
      </c>
      <c r="Q12" s="7">
        <f t="shared" ref="Q12:Q17" si="8">O12*P12*365</f>
        <v>55148.0325</v>
      </c>
      <c r="R12" s="84">
        <v>55148</v>
      </c>
      <c r="S12" s="22"/>
      <c r="T12" s="84">
        <v>55148</v>
      </c>
      <c r="U12" s="85"/>
      <c r="V12" s="77">
        <v>20000</v>
      </c>
      <c r="W12" s="77"/>
      <c r="X12" s="22"/>
      <c r="Y12" s="22"/>
      <c r="Z12" s="77">
        <f t="shared" si="5"/>
        <v>20000</v>
      </c>
      <c r="AA12" s="7">
        <f t="shared" ref="AA12:AA23" si="9">T12-Z12</f>
        <v>35148</v>
      </c>
      <c r="AB12" s="65">
        <v>46107</v>
      </c>
      <c r="AC12" s="65">
        <v>45901</v>
      </c>
      <c r="AD12" s="65">
        <v>46022</v>
      </c>
      <c r="AE12" s="66">
        <f ca="1" t="shared" ref="AE12:AE15" si="10">TODAY()-AD12</f>
        <v>156</v>
      </c>
      <c r="AF12" s="80">
        <v>13657581584</v>
      </c>
      <c r="AG12" s="196" t="s">
        <v>85</v>
      </c>
      <c r="AH12" s="22"/>
      <c r="AI12" s="22" t="s">
        <v>86</v>
      </c>
      <c r="AJ12" s="14" t="s">
        <v>87</v>
      </c>
      <c r="AK12" s="43">
        <f>Z12</f>
        <v>20000</v>
      </c>
      <c r="AL12" s="86"/>
    </row>
    <row r="13" s="44" customFormat="1" customHeight="1" spans="1:38">
      <c r="A13" s="22">
        <v>12</v>
      </c>
      <c r="B13" s="22"/>
      <c r="C13" s="22"/>
      <c r="D13" s="87" t="s">
        <v>41</v>
      </c>
      <c r="E13" s="22"/>
      <c r="F13" s="80" t="s">
        <v>41</v>
      </c>
      <c r="G13" s="80"/>
      <c r="H13" s="22" t="s">
        <v>53</v>
      </c>
      <c r="I13" s="71" t="s">
        <v>88</v>
      </c>
      <c r="J13" s="15" t="s">
        <v>88</v>
      </c>
      <c r="K13" s="22" t="s">
        <v>35</v>
      </c>
      <c r="L13" s="6" t="s">
        <v>89</v>
      </c>
      <c r="M13" s="22" t="s">
        <v>90</v>
      </c>
      <c r="N13" s="73">
        <v>55.66</v>
      </c>
      <c r="O13" s="26">
        <v>55.66</v>
      </c>
      <c r="P13" s="88">
        <v>1.29</v>
      </c>
      <c r="Q13" s="84">
        <v>66150</v>
      </c>
      <c r="R13" s="89">
        <v>66150</v>
      </c>
      <c r="S13" s="22"/>
      <c r="T13" s="7">
        <v>66150</v>
      </c>
      <c r="U13" s="90" t="s">
        <v>91</v>
      </c>
      <c r="V13" s="77"/>
      <c r="W13" s="22"/>
      <c r="X13" s="22"/>
      <c r="Y13" s="22"/>
      <c r="Z13" s="77">
        <f t="shared" si="5"/>
        <v>0</v>
      </c>
      <c r="AA13" s="7">
        <f t="shared" si="9"/>
        <v>66150</v>
      </c>
      <c r="AB13" s="91">
        <v>45098</v>
      </c>
      <c r="AC13" s="65">
        <v>45139</v>
      </c>
      <c r="AD13" s="65">
        <v>46964</v>
      </c>
      <c r="AE13" s="92">
        <f ca="1" t="shared" si="10"/>
        <v>-786</v>
      </c>
      <c r="AF13" s="80">
        <v>13657577147</v>
      </c>
      <c r="AG13" s="196" t="s">
        <v>92</v>
      </c>
      <c r="AH13" s="22"/>
      <c r="AI13" s="22"/>
      <c r="AJ13" s="14" t="s">
        <v>93</v>
      </c>
      <c r="AK13" s="52">
        <f t="shared" ref="AK13:AK16" si="11">T13</f>
        <v>66150</v>
      </c>
    </row>
    <row r="14" s="44" customFormat="1" customHeight="1" spans="1:38">
      <c r="A14" s="22">
        <v>13</v>
      </c>
      <c r="B14" s="22"/>
      <c r="C14" s="22"/>
      <c r="D14" s="93"/>
      <c r="E14" s="22"/>
      <c r="F14" s="94"/>
      <c r="G14" s="95"/>
      <c r="H14" s="22" t="s">
        <v>53</v>
      </c>
      <c r="I14" s="71" t="s">
        <v>94</v>
      </c>
      <c r="J14" s="15" t="s">
        <v>94</v>
      </c>
      <c r="K14" s="22" t="s">
        <v>35</v>
      </c>
      <c r="L14" s="6" t="s">
        <v>89</v>
      </c>
      <c r="M14" s="22" t="s">
        <v>90</v>
      </c>
      <c r="N14" s="73">
        <v>71.8</v>
      </c>
      <c r="O14" s="26">
        <v>71.8</v>
      </c>
      <c r="P14" s="88">
        <v>1.29</v>
      </c>
      <c r="Q14" s="96"/>
      <c r="R14" s="61"/>
      <c r="S14" s="97"/>
      <c r="T14" s="7"/>
      <c r="U14" s="98"/>
      <c r="V14" s="77"/>
      <c r="W14" s="22"/>
      <c r="X14" s="22"/>
      <c r="Y14" s="22"/>
      <c r="Z14" s="77">
        <f t="shared" si="5"/>
        <v>0</v>
      </c>
      <c r="AA14" s="7">
        <f t="shared" si="9"/>
        <v>0</v>
      </c>
      <c r="AB14" s="82"/>
      <c r="AC14" s="99"/>
      <c r="AD14" s="99"/>
      <c r="AE14" s="100"/>
      <c r="AF14" s="95"/>
      <c r="AG14" s="95"/>
      <c r="AH14" s="22"/>
      <c r="AI14" s="22"/>
      <c r="AJ14" s="14" t="s">
        <v>71</v>
      </c>
      <c r="AK14" s="52">
        <v>66150</v>
      </c>
    </row>
    <row r="15" s="44" customFormat="1" customHeight="1" spans="1:38">
      <c r="A15" s="22">
        <v>14</v>
      </c>
      <c r="B15" s="22" t="s">
        <v>49</v>
      </c>
      <c r="C15" s="22"/>
      <c r="D15" s="55" t="s">
        <v>50</v>
      </c>
      <c r="E15" s="80" t="s">
        <v>95</v>
      </c>
      <c r="F15" s="80"/>
      <c r="G15" s="80"/>
      <c r="H15" s="22" t="s">
        <v>53</v>
      </c>
      <c r="I15" s="71" t="s">
        <v>96</v>
      </c>
      <c r="J15" s="15" t="s">
        <v>96</v>
      </c>
      <c r="K15" s="22" t="s">
        <v>35</v>
      </c>
      <c r="L15" s="101" t="s">
        <v>97</v>
      </c>
      <c r="M15" s="102" t="s">
        <v>98</v>
      </c>
      <c r="N15" s="73">
        <v>71.82</v>
      </c>
      <c r="O15" s="26">
        <v>71.82</v>
      </c>
      <c r="P15" s="88">
        <v>1.64</v>
      </c>
      <c r="Q15" s="77">
        <f t="shared" si="8"/>
        <v>42991.452</v>
      </c>
      <c r="R15" s="77">
        <f t="shared" ref="R15:R17" si="12">O15*P15*365</f>
        <v>42991.452</v>
      </c>
      <c r="S15" s="97">
        <v>1.64</v>
      </c>
      <c r="T15" s="7">
        <v>42991.452</v>
      </c>
      <c r="U15" s="55" t="s">
        <v>57</v>
      </c>
      <c r="V15" s="77"/>
      <c r="W15" s="103"/>
      <c r="X15" s="103"/>
      <c r="Y15" s="22"/>
      <c r="Z15" s="22">
        <f t="shared" si="5"/>
        <v>0</v>
      </c>
      <c r="AA15" s="77">
        <f t="shared" si="9"/>
        <v>42991.452</v>
      </c>
      <c r="AB15" s="91">
        <v>46062</v>
      </c>
      <c r="AC15" s="91">
        <v>46023</v>
      </c>
      <c r="AD15" s="91">
        <v>46387</v>
      </c>
      <c r="AE15" s="92">
        <f ca="1" t="shared" si="10"/>
        <v>-209</v>
      </c>
      <c r="AF15" s="80">
        <v>15699408920</v>
      </c>
      <c r="AG15" s="196" t="s">
        <v>99</v>
      </c>
      <c r="AH15" s="22"/>
      <c r="AI15" s="22" t="s">
        <v>86</v>
      </c>
      <c r="AJ15" s="14" t="s">
        <v>100</v>
      </c>
      <c r="AK15" s="52">
        <f t="shared" si="11"/>
        <v>42991.452</v>
      </c>
    </row>
    <row r="16" s="44" customFormat="1" customHeight="1" spans="1:38">
      <c r="A16" s="22">
        <v>15</v>
      </c>
      <c r="B16" s="22" t="s">
        <v>49</v>
      </c>
      <c r="C16" s="22"/>
      <c r="D16" s="55" t="s">
        <v>50</v>
      </c>
      <c r="E16" s="95"/>
      <c r="F16" s="80"/>
      <c r="G16" s="80"/>
      <c r="H16" s="22" t="s">
        <v>53</v>
      </c>
      <c r="I16" s="71" t="s">
        <v>101</v>
      </c>
      <c r="J16" s="15" t="s">
        <v>101</v>
      </c>
      <c r="K16" s="22" t="s">
        <v>35</v>
      </c>
      <c r="L16" s="104"/>
      <c r="M16" s="105"/>
      <c r="N16" s="73">
        <v>53.86</v>
      </c>
      <c r="O16" s="26">
        <v>53.86</v>
      </c>
      <c r="P16" s="88">
        <v>1.64</v>
      </c>
      <c r="Q16" s="77">
        <f t="shared" si="8"/>
        <v>32240.596</v>
      </c>
      <c r="R16" s="77">
        <f t="shared" si="12"/>
        <v>32240.596</v>
      </c>
      <c r="S16" s="97">
        <v>1.64</v>
      </c>
      <c r="T16" s="7">
        <v>32240.596</v>
      </c>
      <c r="U16" s="55" t="s">
        <v>57</v>
      </c>
      <c r="V16" s="77"/>
      <c r="W16" s="103"/>
      <c r="X16" s="103"/>
      <c r="Y16" s="22"/>
      <c r="Z16" s="22">
        <f>SUM(V16:Y18)</f>
        <v>0</v>
      </c>
      <c r="AA16" s="77">
        <f t="shared" si="9"/>
        <v>32240.596</v>
      </c>
      <c r="AB16" s="82"/>
      <c r="AC16" s="82"/>
      <c r="AD16" s="82"/>
      <c r="AE16" s="100"/>
      <c r="AF16" s="95"/>
      <c r="AG16" s="95"/>
      <c r="AH16" s="22"/>
      <c r="AI16" s="22" t="s">
        <v>86</v>
      </c>
      <c r="AJ16" s="14" t="s">
        <v>102</v>
      </c>
      <c r="AK16" s="52">
        <f t="shared" si="11"/>
        <v>32240.596</v>
      </c>
    </row>
    <row r="17" s="44" customFormat="1" hidden="1" customHeight="1" spans="1:37">
      <c r="A17" s="22">
        <v>16</v>
      </c>
      <c r="B17" s="22"/>
      <c r="C17" s="22"/>
      <c r="D17" s="55"/>
      <c r="E17" s="22" t="s">
        <v>103</v>
      </c>
      <c r="F17" s="22"/>
      <c r="G17" s="103"/>
      <c r="H17" s="22" t="s">
        <v>53</v>
      </c>
      <c r="I17" s="71" t="s">
        <v>104</v>
      </c>
      <c r="J17" s="15" t="s">
        <v>104</v>
      </c>
      <c r="K17" s="22" t="s">
        <v>35</v>
      </c>
      <c r="L17" s="101" t="s">
        <v>105</v>
      </c>
      <c r="M17" s="102" t="s">
        <v>106</v>
      </c>
      <c r="N17" s="73">
        <v>92.59</v>
      </c>
      <c r="O17" s="26">
        <v>92.59</v>
      </c>
      <c r="P17" s="88">
        <v>1.66</v>
      </c>
      <c r="Q17" s="77">
        <f t="shared" si="8"/>
        <v>56100.281</v>
      </c>
      <c r="R17" s="77">
        <f t="shared" si="12"/>
        <v>56100.281</v>
      </c>
      <c r="S17" s="97"/>
      <c r="T17" s="7">
        <v>56100.281</v>
      </c>
      <c r="U17" s="55" t="s">
        <v>57</v>
      </c>
      <c r="V17" s="106"/>
      <c r="W17" s="103"/>
      <c r="X17" s="103"/>
      <c r="Y17" s="22"/>
      <c r="Z17" s="77">
        <f t="shared" ref="Z17:Z23" si="13">SUM(V17:Y17)</f>
        <v>0</v>
      </c>
      <c r="AA17" s="7">
        <f t="shared" si="9"/>
        <v>56100.281</v>
      </c>
      <c r="AB17" s="65"/>
      <c r="AC17" s="65">
        <v>45658</v>
      </c>
      <c r="AD17" s="65">
        <v>46022</v>
      </c>
      <c r="AE17" s="66">
        <f ca="1" t="shared" ref="AE17:AE22" si="14">TODAY()-AD17</f>
        <v>156</v>
      </c>
      <c r="AF17" s="22">
        <v>13899236623</v>
      </c>
      <c r="AG17" s="197" t="s">
        <v>107</v>
      </c>
      <c r="AH17" s="22"/>
      <c r="AI17" s="22"/>
      <c r="AJ17" s="14" t="s">
        <v>102</v>
      </c>
      <c r="AK17" s="43">
        <f>Z17</f>
        <v>0</v>
      </c>
    </row>
    <row r="18" s="44" customFormat="1" customHeight="1" spans="1:37">
      <c r="A18" s="22">
        <v>17</v>
      </c>
      <c r="B18" s="22"/>
      <c r="C18" s="22"/>
      <c r="D18" s="22"/>
      <c r="E18" s="22"/>
      <c r="F18" s="80"/>
      <c r="G18" s="80"/>
      <c r="H18" s="22" t="s">
        <v>53</v>
      </c>
      <c r="I18" s="71">
        <v>18</v>
      </c>
      <c r="J18" s="15">
        <v>18</v>
      </c>
      <c r="K18" s="22" t="s">
        <v>35</v>
      </c>
      <c r="L18" s="101" t="s">
        <v>108</v>
      </c>
      <c r="M18" s="101" t="s">
        <v>109</v>
      </c>
      <c r="N18" s="73">
        <v>40.75</v>
      </c>
      <c r="O18" s="26">
        <v>40.75</v>
      </c>
      <c r="P18" s="74">
        <v>1.55</v>
      </c>
      <c r="Q18" s="77">
        <v>25000</v>
      </c>
      <c r="R18" s="77">
        <v>25000</v>
      </c>
      <c r="S18" s="75">
        <f>T18/N18/365</f>
        <v>1.68081351374065</v>
      </c>
      <c r="T18" s="7">
        <v>25000</v>
      </c>
      <c r="U18" s="55" t="s">
        <v>57</v>
      </c>
      <c r="V18" s="77"/>
      <c r="W18" s="22"/>
      <c r="X18" s="22"/>
      <c r="Y18" s="22"/>
      <c r="Z18" s="77">
        <f t="shared" si="13"/>
        <v>0</v>
      </c>
      <c r="AA18" s="7">
        <f t="shared" si="9"/>
        <v>25000</v>
      </c>
      <c r="AB18" s="65"/>
      <c r="AC18" s="65">
        <v>45910</v>
      </c>
      <c r="AD18" s="65">
        <v>46274</v>
      </c>
      <c r="AE18" s="66">
        <f ca="1" t="shared" si="14"/>
        <v>-96</v>
      </c>
      <c r="AF18" s="9">
        <v>15003036273</v>
      </c>
      <c r="AG18" s="9" t="s">
        <v>110</v>
      </c>
      <c r="AH18" s="22"/>
      <c r="AI18" s="22"/>
      <c r="AJ18" s="14" t="s">
        <v>71</v>
      </c>
      <c r="AK18" s="52">
        <f t="shared" ref="AK18:AK22" si="15">T18</f>
        <v>25000</v>
      </c>
    </row>
    <row r="19" s="44" customFormat="1" customHeight="1" spans="1:37">
      <c r="A19" s="22">
        <v>18</v>
      </c>
      <c r="B19" s="22" t="s">
        <v>49</v>
      </c>
      <c r="C19" s="55"/>
      <c r="D19" s="87" t="s">
        <v>50</v>
      </c>
      <c r="E19" s="80" t="s">
        <v>111</v>
      </c>
      <c r="F19" s="80"/>
      <c r="G19" s="22"/>
      <c r="H19" s="22" t="s">
        <v>53</v>
      </c>
      <c r="I19" s="71" t="s">
        <v>112</v>
      </c>
      <c r="J19" s="15" t="s">
        <v>112</v>
      </c>
      <c r="K19" s="22" t="s">
        <v>35</v>
      </c>
      <c r="L19" s="57" t="s">
        <v>113</v>
      </c>
      <c r="M19" s="57" t="s">
        <v>114</v>
      </c>
      <c r="N19" s="73">
        <v>48.39</v>
      </c>
      <c r="O19" s="26">
        <v>48.39</v>
      </c>
      <c r="P19" s="88">
        <v>1.38</v>
      </c>
      <c r="Q19" s="77">
        <f t="shared" ref="Q19:Q23" si="16">O19*P19*365</f>
        <v>24374.043</v>
      </c>
      <c r="R19" s="77">
        <f t="shared" ref="R19:R22" si="17">O19*P19*365</f>
        <v>24374.043</v>
      </c>
      <c r="S19" s="97">
        <v>1.38</v>
      </c>
      <c r="T19" s="107">
        <v>24374</v>
      </c>
      <c r="U19" s="55" t="s">
        <v>57</v>
      </c>
      <c r="V19" s="107">
        <v>12187</v>
      </c>
      <c r="W19" s="22"/>
      <c r="X19" s="22"/>
      <c r="Y19" s="22"/>
      <c r="Z19" s="77">
        <f t="shared" si="13"/>
        <v>12187</v>
      </c>
      <c r="AA19" s="7">
        <f t="shared" si="9"/>
        <v>12187</v>
      </c>
      <c r="AB19" s="65">
        <v>46055</v>
      </c>
      <c r="AC19" s="65">
        <v>46023</v>
      </c>
      <c r="AD19" s="65">
        <v>46387</v>
      </c>
      <c r="AE19" s="66">
        <f ca="1" t="shared" si="14"/>
        <v>-209</v>
      </c>
      <c r="AF19" s="108">
        <v>13899294629</v>
      </c>
      <c r="AG19" s="194" t="s">
        <v>115</v>
      </c>
      <c r="AH19" s="22"/>
      <c r="AI19" s="22" t="s">
        <v>116</v>
      </c>
      <c r="AJ19" s="14" t="s">
        <v>78</v>
      </c>
      <c r="AK19" s="52">
        <f t="shared" si="15"/>
        <v>24374</v>
      </c>
    </row>
    <row r="20" s="44" customFormat="1" customHeight="1" spans="1:37">
      <c r="A20" s="22">
        <v>19</v>
      </c>
      <c r="B20" s="22" t="s">
        <v>49</v>
      </c>
      <c r="C20" s="55"/>
      <c r="D20" s="109"/>
      <c r="E20" s="110"/>
      <c r="F20" s="110"/>
      <c r="G20" s="22"/>
      <c r="H20" s="22" t="s">
        <v>53</v>
      </c>
      <c r="I20" s="71" t="s">
        <v>117</v>
      </c>
      <c r="J20" s="15" t="s">
        <v>117</v>
      </c>
      <c r="K20" s="22" t="s">
        <v>35</v>
      </c>
      <c r="L20" s="111"/>
      <c r="M20" s="111"/>
      <c r="N20" s="73">
        <v>40.93</v>
      </c>
      <c r="O20" s="26">
        <v>40.93</v>
      </c>
      <c r="P20" s="88">
        <v>1.38</v>
      </c>
      <c r="Q20" s="77">
        <f t="shared" si="16"/>
        <v>20616.441</v>
      </c>
      <c r="R20" s="77">
        <f t="shared" si="17"/>
        <v>20616.441</v>
      </c>
      <c r="S20" s="97">
        <v>1.38</v>
      </c>
      <c r="T20" s="107">
        <v>20616</v>
      </c>
      <c r="U20" s="55" t="s">
        <v>57</v>
      </c>
      <c r="V20" s="107">
        <v>10308</v>
      </c>
      <c r="W20" s="22"/>
      <c r="X20" s="22"/>
      <c r="Y20" s="22"/>
      <c r="Z20" s="77">
        <f t="shared" si="13"/>
        <v>10308</v>
      </c>
      <c r="AA20" s="7">
        <f t="shared" si="9"/>
        <v>10308</v>
      </c>
      <c r="AB20" s="65">
        <v>46055</v>
      </c>
      <c r="AC20" s="65">
        <v>46023</v>
      </c>
      <c r="AD20" s="65">
        <v>46387</v>
      </c>
      <c r="AE20" s="66">
        <f ca="1" t="shared" si="14"/>
        <v>-209</v>
      </c>
      <c r="AF20" s="108">
        <v>13899294629</v>
      </c>
      <c r="AG20" s="194" t="s">
        <v>115</v>
      </c>
      <c r="AH20" s="65"/>
      <c r="AI20" s="22" t="s">
        <v>116</v>
      </c>
      <c r="AJ20" s="14" t="s">
        <v>118</v>
      </c>
      <c r="AK20" s="52">
        <f t="shared" si="15"/>
        <v>20616</v>
      </c>
    </row>
    <row r="21" s="44" customFormat="1" customHeight="1" spans="1:37">
      <c r="A21" s="22">
        <v>20</v>
      </c>
      <c r="B21" s="22" t="s">
        <v>49</v>
      </c>
      <c r="C21" s="55"/>
      <c r="D21" s="109"/>
      <c r="E21" s="95"/>
      <c r="F21" s="95"/>
      <c r="G21" s="22"/>
      <c r="H21" s="22" t="s">
        <v>119</v>
      </c>
      <c r="I21" s="71">
        <v>42</v>
      </c>
      <c r="J21" s="15">
        <v>35</v>
      </c>
      <c r="K21" s="22" t="s">
        <v>35</v>
      </c>
      <c r="L21" s="68"/>
      <c r="M21" s="68"/>
      <c r="N21" s="73">
        <v>53.9</v>
      </c>
      <c r="O21" s="26">
        <v>54.41</v>
      </c>
      <c r="P21" s="88">
        <v>0.3</v>
      </c>
      <c r="Q21" s="77">
        <f t="shared" si="16"/>
        <v>5957.895</v>
      </c>
      <c r="R21" s="77">
        <f t="shared" si="17"/>
        <v>5957.895</v>
      </c>
      <c r="S21" s="97">
        <v>0.3</v>
      </c>
      <c r="T21" s="107">
        <v>5958</v>
      </c>
      <c r="U21" s="55" t="s">
        <v>57</v>
      </c>
      <c r="V21" s="107">
        <v>2979</v>
      </c>
      <c r="W21" s="22"/>
      <c r="X21" s="22"/>
      <c r="Y21" s="22"/>
      <c r="Z21" s="77">
        <f t="shared" si="13"/>
        <v>2979</v>
      </c>
      <c r="AA21" s="7">
        <f t="shared" si="9"/>
        <v>2979</v>
      </c>
      <c r="AB21" s="65">
        <v>46055</v>
      </c>
      <c r="AC21" s="65">
        <v>46023</v>
      </c>
      <c r="AD21" s="65">
        <v>46387</v>
      </c>
      <c r="AE21" s="66">
        <f ca="1" t="shared" si="14"/>
        <v>-209</v>
      </c>
      <c r="AF21" s="108">
        <v>13899294629</v>
      </c>
      <c r="AG21" s="194" t="s">
        <v>115</v>
      </c>
      <c r="AH21" s="22"/>
      <c r="AI21" s="22" t="s">
        <v>116</v>
      </c>
      <c r="AJ21" s="14" t="s">
        <v>93</v>
      </c>
      <c r="AK21" s="52">
        <f t="shared" si="15"/>
        <v>5958</v>
      </c>
    </row>
    <row r="22" s="44" customFormat="1" customHeight="1" spans="1:37">
      <c r="A22" s="80">
        <v>21</v>
      </c>
      <c r="B22" s="22" t="s">
        <v>49</v>
      </c>
      <c r="C22" s="22"/>
      <c r="D22" s="55" t="s">
        <v>50</v>
      </c>
      <c r="E22" s="22" t="s">
        <v>120</v>
      </c>
      <c r="F22" s="22"/>
      <c r="G22" s="22"/>
      <c r="H22" s="22" t="s">
        <v>53</v>
      </c>
      <c r="I22" s="71" t="s">
        <v>121</v>
      </c>
      <c r="J22" s="15" t="s">
        <v>121</v>
      </c>
      <c r="K22" s="22" t="s">
        <v>35</v>
      </c>
      <c r="L22" s="68" t="s">
        <v>122</v>
      </c>
      <c r="M22" s="68" t="s">
        <v>123</v>
      </c>
      <c r="N22" s="73">
        <v>126.27</v>
      </c>
      <c r="O22" s="26">
        <v>126.27</v>
      </c>
      <c r="P22" s="112">
        <v>1.04</v>
      </c>
      <c r="Q22" s="77">
        <f t="shared" si="16"/>
        <v>47932.092</v>
      </c>
      <c r="R22" s="77">
        <f t="shared" si="17"/>
        <v>47932.092</v>
      </c>
      <c r="S22" s="97">
        <v>1.04</v>
      </c>
      <c r="T22" s="7">
        <v>47932.092</v>
      </c>
      <c r="U22" s="55" t="s">
        <v>57</v>
      </c>
      <c r="V22" s="77"/>
      <c r="W22" s="22"/>
      <c r="X22" s="22"/>
      <c r="Y22" s="22"/>
      <c r="Z22" s="77">
        <f t="shared" si="13"/>
        <v>0</v>
      </c>
      <c r="AA22" s="7">
        <f t="shared" si="9"/>
        <v>47932.092</v>
      </c>
      <c r="AB22" s="65">
        <v>46083</v>
      </c>
      <c r="AC22" s="65">
        <v>46023</v>
      </c>
      <c r="AD22" s="65">
        <v>46387</v>
      </c>
      <c r="AE22" s="66">
        <f ca="1" t="shared" si="14"/>
        <v>-209</v>
      </c>
      <c r="AF22" s="68">
        <v>15739267212</v>
      </c>
      <c r="AG22" s="68" t="s">
        <v>124</v>
      </c>
      <c r="AH22" s="22"/>
      <c r="AI22" s="22"/>
      <c r="AJ22" s="14" t="s">
        <v>71</v>
      </c>
      <c r="AK22" s="52">
        <f t="shared" si="15"/>
        <v>47932.092</v>
      </c>
    </row>
    <row r="23" s="44" customFormat="1" hidden="1" customHeight="1" spans="1:37">
      <c r="A23" s="22">
        <v>22</v>
      </c>
      <c r="B23" s="22"/>
      <c r="C23" s="22"/>
      <c r="D23" s="22"/>
      <c r="E23" s="22"/>
      <c r="F23" s="22"/>
      <c r="G23" s="22"/>
      <c r="H23" s="22" t="s">
        <v>53</v>
      </c>
      <c r="I23" s="71" t="s">
        <v>125</v>
      </c>
      <c r="J23" s="15" t="s">
        <v>125</v>
      </c>
      <c r="K23" s="22" t="s">
        <v>126</v>
      </c>
      <c r="L23" s="68"/>
      <c r="M23" s="68"/>
      <c r="N23" s="73">
        <v>76.13</v>
      </c>
      <c r="O23" s="26">
        <v>76.13</v>
      </c>
      <c r="P23" s="74">
        <v>1.39</v>
      </c>
      <c r="Q23" s="77">
        <f t="shared" si="16"/>
        <v>38624.5555</v>
      </c>
      <c r="R23" s="77"/>
      <c r="S23" s="75"/>
      <c r="T23" s="7"/>
      <c r="U23" s="55" t="s">
        <v>57</v>
      </c>
      <c r="V23" s="77"/>
      <c r="W23" s="22"/>
      <c r="X23" s="22"/>
      <c r="Y23" s="22"/>
      <c r="Z23" s="77">
        <f t="shared" si="13"/>
        <v>0</v>
      </c>
      <c r="AA23" s="7">
        <f t="shared" si="9"/>
        <v>0</v>
      </c>
      <c r="AB23" s="64"/>
      <c r="AC23" s="65"/>
      <c r="AD23" s="65"/>
      <c r="AE23" s="66"/>
      <c r="AF23" s="68"/>
      <c r="AG23" s="68"/>
      <c r="AH23" s="22"/>
      <c r="AI23" s="22"/>
      <c r="AJ23" s="14" t="s">
        <v>127</v>
      </c>
      <c r="AK23" s="43">
        <f>Z23</f>
        <v>0</v>
      </c>
    </row>
    <row r="24" s="44" customFormat="1" hidden="1" customHeight="1" spans="1:37">
      <c r="A24" s="22">
        <v>23</v>
      </c>
      <c r="B24" s="22"/>
      <c r="C24" s="22"/>
      <c r="D24" s="22"/>
      <c r="E24" s="113"/>
      <c r="F24" s="113"/>
      <c r="G24" s="113"/>
      <c r="H24" s="22" t="s">
        <v>53</v>
      </c>
      <c r="I24" s="22" t="s">
        <v>128</v>
      </c>
      <c r="J24" s="22"/>
      <c r="K24" s="22" t="s">
        <v>129</v>
      </c>
      <c r="L24" s="22"/>
      <c r="M24" s="22"/>
      <c r="N24" s="26">
        <v>88.68</v>
      </c>
      <c r="O24" s="26"/>
      <c r="P24" s="22">
        <v>1.26</v>
      </c>
      <c r="Q24" s="77">
        <f t="shared" ref="Q24:Q26" si="18">N24*P24*365</f>
        <v>40783.932</v>
      </c>
      <c r="R24" s="77"/>
      <c r="S24" s="22"/>
      <c r="T24" s="7">
        <f t="shared" ref="T24:T26" si="19">N24*S24*365</f>
        <v>0</v>
      </c>
      <c r="U24" s="22"/>
      <c r="V24" s="77"/>
      <c r="W24" s="22"/>
      <c r="X24" s="22"/>
      <c r="Y24" s="22"/>
      <c r="Z24" s="77">
        <f t="shared" ref="Z24:Z26" si="20">SUM(V24:X24)</f>
        <v>0</v>
      </c>
      <c r="AA24" s="77"/>
      <c r="AB24" s="22"/>
      <c r="AC24" s="22"/>
      <c r="AD24" s="22"/>
      <c r="AE24" s="22"/>
      <c r="AF24" s="22"/>
      <c r="AG24" s="22"/>
      <c r="AH24" s="22"/>
      <c r="AI24" s="22"/>
      <c r="AJ24" s="14" t="s">
        <v>71</v>
      </c>
    </row>
    <row r="25" s="44" customFormat="1" hidden="1" customHeight="1" spans="1:37">
      <c r="A25" s="22">
        <v>24</v>
      </c>
      <c r="B25" s="22"/>
      <c r="C25" s="22"/>
      <c r="D25" s="22"/>
      <c r="E25" s="113"/>
      <c r="F25" s="113"/>
      <c r="G25" s="113"/>
      <c r="H25" s="22" t="s">
        <v>53</v>
      </c>
      <c r="I25" s="22" t="s">
        <v>130</v>
      </c>
      <c r="J25" s="22"/>
      <c r="K25" s="22" t="s">
        <v>129</v>
      </c>
      <c r="L25" s="22"/>
      <c r="M25" s="22"/>
      <c r="N25" s="26">
        <v>53.21</v>
      </c>
      <c r="O25" s="26"/>
      <c r="P25" s="22">
        <v>1.26</v>
      </c>
      <c r="Q25" s="77">
        <f t="shared" si="18"/>
        <v>24471.279</v>
      </c>
      <c r="R25" s="77"/>
      <c r="S25" s="22"/>
      <c r="T25" s="7">
        <f t="shared" si="19"/>
        <v>0</v>
      </c>
      <c r="U25" s="22"/>
      <c r="V25" s="77"/>
      <c r="W25" s="22"/>
      <c r="X25" s="22"/>
      <c r="Y25" s="22"/>
      <c r="Z25" s="77">
        <f t="shared" si="20"/>
        <v>0</v>
      </c>
      <c r="AA25" s="77"/>
      <c r="AB25" s="22"/>
      <c r="AC25" s="22"/>
      <c r="AD25" s="22"/>
      <c r="AE25" s="22"/>
      <c r="AF25" s="22"/>
      <c r="AG25" s="22"/>
      <c r="AH25" s="22"/>
      <c r="AI25" s="22"/>
      <c r="AJ25" s="14" t="s">
        <v>93</v>
      </c>
    </row>
    <row r="26" s="44" customFormat="1" hidden="1" customHeight="1" spans="1:37">
      <c r="A26" s="22">
        <v>25</v>
      </c>
      <c r="B26" s="22"/>
      <c r="C26" s="22"/>
      <c r="D26" s="22"/>
      <c r="E26" s="113"/>
      <c r="F26" s="113"/>
      <c r="G26" s="113"/>
      <c r="H26" s="22" t="s">
        <v>53</v>
      </c>
      <c r="I26" s="22" t="s">
        <v>131</v>
      </c>
      <c r="J26" s="22"/>
      <c r="K26" s="22" t="s">
        <v>129</v>
      </c>
      <c r="L26" s="22"/>
      <c r="M26" s="22"/>
      <c r="N26" s="26">
        <v>21.57</v>
      </c>
      <c r="O26" s="26"/>
      <c r="P26" s="22">
        <v>1.26</v>
      </c>
      <c r="Q26" s="77">
        <f t="shared" si="18"/>
        <v>9920.043</v>
      </c>
      <c r="R26" s="77"/>
      <c r="S26" s="22"/>
      <c r="T26" s="7">
        <f t="shared" si="19"/>
        <v>0</v>
      </c>
      <c r="U26" s="22"/>
      <c r="V26" s="77"/>
      <c r="W26" s="22"/>
      <c r="X26" s="22"/>
      <c r="Y26" s="22"/>
      <c r="Z26" s="77">
        <f t="shared" si="20"/>
        <v>0</v>
      </c>
      <c r="AA26" s="77"/>
      <c r="AB26" s="22"/>
      <c r="AC26" s="22"/>
      <c r="AD26" s="22"/>
      <c r="AE26" s="22"/>
      <c r="AF26" s="22"/>
      <c r="AG26" s="22"/>
      <c r="AH26" s="22"/>
      <c r="AI26" s="22"/>
      <c r="AJ26" s="14" t="s">
        <v>132</v>
      </c>
    </row>
    <row r="27" s="44" customFormat="1" customHeight="1" spans="1:37">
      <c r="A27" s="22">
        <v>26</v>
      </c>
      <c r="B27" s="55"/>
      <c r="C27" s="55"/>
      <c r="D27" s="22"/>
      <c r="E27" s="22"/>
      <c r="F27" s="22"/>
      <c r="G27" s="22"/>
      <c r="H27" s="22" t="s">
        <v>53</v>
      </c>
      <c r="I27" s="71">
        <v>22</v>
      </c>
      <c r="J27" s="15">
        <v>22</v>
      </c>
      <c r="K27" s="22" t="s">
        <v>35</v>
      </c>
      <c r="L27" s="72" t="s">
        <v>133</v>
      </c>
      <c r="M27" s="6" t="s">
        <v>134</v>
      </c>
      <c r="N27" s="73">
        <v>141.89</v>
      </c>
      <c r="O27" s="26">
        <v>141.89</v>
      </c>
      <c r="P27" s="83">
        <v>1.62</v>
      </c>
      <c r="Q27" s="77">
        <f t="shared" ref="Q27:Q29" si="21">O27*P27*365</f>
        <v>83899.557</v>
      </c>
      <c r="R27" s="77">
        <f>O27*P27*365</f>
        <v>83899.557</v>
      </c>
      <c r="S27" s="75">
        <v>1.62</v>
      </c>
      <c r="T27" s="7">
        <v>83899.557</v>
      </c>
      <c r="U27" s="55" t="s">
        <v>57</v>
      </c>
      <c r="V27" s="77"/>
      <c r="W27" s="22"/>
      <c r="X27" s="22"/>
      <c r="Y27" s="22"/>
      <c r="Z27" s="77">
        <f t="shared" ref="Z27:Z33" si="22">SUM(V27:Y27)</f>
        <v>0</v>
      </c>
      <c r="AA27" s="7">
        <f t="shared" ref="AA27:AA33" si="23">T27-Z27</f>
        <v>83899.557</v>
      </c>
      <c r="AB27" s="65"/>
      <c r="AC27" s="65">
        <v>46023</v>
      </c>
      <c r="AD27" s="65">
        <v>46387</v>
      </c>
      <c r="AE27" s="66">
        <f ca="1">TODAY()-AD27</f>
        <v>-209</v>
      </c>
      <c r="AF27" s="68">
        <v>13779794377</v>
      </c>
      <c r="AG27" s="195" t="s">
        <v>135</v>
      </c>
      <c r="AH27" s="22"/>
      <c r="AI27" s="22"/>
      <c r="AJ27" s="14" t="s">
        <v>71</v>
      </c>
      <c r="AK27" s="52">
        <f>T27</f>
        <v>83899.557</v>
      </c>
    </row>
    <row r="28" s="44" customFormat="1" hidden="1" customHeight="1" spans="1:37">
      <c r="A28" s="22">
        <v>27</v>
      </c>
      <c r="B28" s="22"/>
      <c r="C28" s="22"/>
      <c r="D28" s="22"/>
      <c r="E28" s="103"/>
      <c r="F28" s="103"/>
      <c r="G28" s="80"/>
      <c r="H28" s="22" t="s">
        <v>53</v>
      </c>
      <c r="I28" s="71" t="s">
        <v>136</v>
      </c>
      <c r="J28" s="15" t="s">
        <v>136</v>
      </c>
      <c r="K28" s="22" t="s">
        <v>126</v>
      </c>
      <c r="L28" s="114"/>
      <c r="M28" s="103"/>
      <c r="N28" s="73">
        <f>75.64</f>
        <v>75.64</v>
      </c>
      <c r="O28" s="26">
        <v>75.64</v>
      </c>
      <c r="P28" s="83">
        <v>1.62</v>
      </c>
      <c r="Q28" s="77">
        <f t="shared" si="21"/>
        <v>44725.932</v>
      </c>
      <c r="R28" s="61"/>
      <c r="S28" s="75"/>
      <c r="T28" s="7"/>
      <c r="U28" s="55" t="s">
        <v>57</v>
      </c>
      <c r="V28" s="77"/>
      <c r="W28" s="77"/>
      <c r="X28" s="22"/>
      <c r="Y28" s="22"/>
      <c r="Z28" s="77">
        <f t="shared" si="22"/>
        <v>0</v>
      </c>
      <c r="AA28" s="7">
        <f t="shared" si="23"/>
        <v>0</v>
      </c>
      <c r="AB28" s="115"/>
      <c r="AC28" s="115"/>
      <c r="AD28" s="115"/>
      <c r="AE28" s="66"/>
      <c r="AF28" s="116"/>
      <c r="AG28" s="116"/>
      <c r="AH28" s="22"/>
      <c r="AI28" s="22"/>
      <c r="AJ28" s="14" t="s">
        <v>137</v>
      </c>
      <c r="AK28" s="43">
        <f>Z28</f>
        <v>0</v>
      </c>
    </row>
    <row r="29" s="44" customFormat="1" customHeight="1" spans="1:37">
      <c r="A29" s="22">
        <v>28</v>
      </c>
      <c r="B29" s="22"/>
      <c r="C29" s="22"/>
      <c r="D29" s="22"/>
      <c r="E29" s="22" t="s">
        <v>138</v>
      </c>
      <c r="F29" s="22"/>
      <c r="G29" s="95"/>
      <c r="H29" s="22" t="s">
        <v>53</v>
      </c>
      <c r="I29" s="71" t="s">
        <v>139</v>
      </c>
      <c r="J29" s="15" t="s">
        <v>139</v>
      </c>
      <c r="K29" s="22" t="s">
        <v>126</v>
      </c>
      <c r="L29" s="76" t="s">
        <v>140</v>
      </c>
      <c r="M29" s="22"/>
      <c r="N29" s="73">
        <v>56.76</v>
      </c>
      <c r="O29" s="26">
        <v>56.76</v>
      </c>
      <c r="P29" s="83">
        <v>1.62</v>
      </c>
      <c r="Q29" s="77">
        <f t="shared" si="21"/>
        <v>33562.188</v>
      </c>
      <c r="R29" s="61"/>
      <c r="S29" s="75"/>
      <c r="T29" s="7"/>
      <c r="U29" s="55" t="s">
        <v>57</v>
      </c>
      <c r="V29" s="77"/>
      <c r="W29" s="22"/>
      <c r="X29" s="22"/>
      <c r="Y29" s="22"/>
      <c r="Z29" s="77">
        <f t="shared" si="22"/>
        <v>0</v>
      </c>
      <c r="AA29" s="7">
        <f t="shared" si="23"/>
        <v>0</v>
      </c>
      <c r="AB29" s="82"/>
      <c r="AC29" s="65">
        <v>46113</v>
      </c>
      <c r="AD29" s="65">
        <v>47299</v>
      </c>
      <c r="AE29" s="66">
        <f ca="1">TODAY()-AD29</f>
        <v>-1121</v>
      </c>
      <c r="AF29" s="85">
        <v>13899236623</v>
      </c>
      <c r="AG29" s="198" t="s">
        <v>141</v>
      </c>
      <c r="AH29" s="22"/>
      <c r="AI29" s="22" t="s">
        <v>116</v>
      </c>
      <c r="AJ29" s="14" t="s">
        <v>137</v>
      </c>
      <c r="AK29" s="52">
        <f>T29</f>
        <v>0</v>
      </c>
    </row>
    <row r="30" s="44" customFormat="1" hidden="1" customHeight="1" spans="1:37">
      <c r="A30" s="22">
        <v>29</v>
      </c>
      <c r="B30" s="22"/>
      <c r="C30" s="22"/>
      <c r="D30" s="22"/>
      <c r="E30" s="22"/>
      <c r="F30" s="22"/>
      <c r="G30" s="22"/>
      <c r="H30" s="22" t="s">
        <v>53</v>
      </c>
      <c r="I30" s="81" t="s">
        <v>142</v>
      </c>
      <c r="J30" s="15" t="s">
        <v>142</v>
      </c>
      <c r="K30" s="22" t="s">
        <v>67</v>
      </c>
      <c r="L30" s="117" t="s">
        <v>97</v>
      </c>
      <c r="M30" s="117" t="s">
        <v>143</v>
      </c>
      <c r="N30" s="26">
        <v>71.82</v>
      </c>
      <c r="O30" s="26"/>
      <c r="P30" s="83">
        <v>1.9</v>
      </c>
      <c r="Q30" s="77">
        <f>N30*P30*113</f>
        <v>15419.754</v>
      </c>
      <c r="R30" s="61">
        <v>15420</v>
      </c>
      <c r="S30" s="75">
        <v>1.9</v>
      </c>
      <c r="T30" s="7">
        <v>15420</v>
      </c>
      <c r="U30" s="55" t="s">
        <v>57</v>
      </c>
      <c r="V30" s="77"/>
      <c r="W30" s="22"/>
      <c r="X30" s="22"/>
      <c r="Y30" s="22"/>
      <c r="Z30" s="77">
        <f t="shared" si="22"/>
        <v>0</v>
      </c>
      <c r="AA30" s="7">
        <f t="shared" si="23"/>
        <v>15420</v>
      </c>
      <c r="AB30" s="65"/>
      <c r="AC30" s="65">
        <v>45658</v>
      </c>
      <c r="AD30" s="65">
        <v>45771</v>
      </c>
      <c r="AE30" s="91"/>
      <c r="AF30" s="117">
        <v>15699408920</v>
      </c>
      <c r="AG30" s="199" t="s">
        <v>99</v>
      </c>
      <c r="AH30" s="22"/>
      <c r="AI30" s="22"/>
      <c r="AJ30" s="14" t="s">
        <v>144</v>
      </c>
    </row>
    <row r="31" s="44" customFormat="1" hidden="1" customHeight="1" spans="1:37">
      <c r="A31" s="22">
        <v>30</v>
      </c>
      <c r="B31" s="55"/>
      <c r="C31" s="22"/>
      <c r="D31" s="22"/>
      <c r="E31" s="118"/>
      <c r="F31" s="22"/>
      <c r="G31" s="22"/>
      <c r="H31" s="22" t="s">
        <v>53</v>
      </c>
      <c r="I31" s="81" t="s">
        <v>145</v>
      </c>
      <c r="J31" s="15" t="s">
        <v>145</v>
      </c>
      <c r="K31" s="22" t="s">
        <v>67</v>
      </c>
      <c r="L31" s="117" t="s">
        <v>146</v>
      </c>
      <c r="M31" s="117" t="s">
        <v>147</v>
      </c>
      <c r="N31" s="26">
        <v>93.55</v>
      </c>
      <c r="O31" s="26"/>
      <c r="P31" s="83">
        <v>1.9</v>
      </c>
      <c r="Q31" s="77">
        <f>N31*P31*266</f>
        <v>47280.17</v>
      </c>
      <c r="R31" s="107">
        <v>47280</v>
      </c>
      <c r="S31" s="75">
        <v>1.9</v>
      </c>
      <c r="T31" s="7">
        <v>47280</v>
      </c>
      <c r="U31" s="55" t="s">
        <v>57</v>
      </c>
      <c r="V31" s="77"/>
      <c r="W31" s="22"/>
      <c r="X31" s="22"/>
      <c r="Y31" s="22"/>
      <c r="Z31" s="77">
        <f t="shared" si="22"/>
        <v>0</v>
      </c>
      <c r="AA31" s="7">
        <f t="shared" si="23"/>
        <v>47280</v>
      </c>
      <c r="AB31" s="65">
        <v>45714</v>
      </c>
      <c r="AC31" s="65">
        <v>45658</v>
      </c>
      <c r="AD31" s="65">
        <v>46022</v>
      </c>
      <c r="AE31" s="91"/>
      <c r="AF31" s="117">
        <v>13899258210</v>
      </c>
      <c r="AG31" s="199" t="s">
        <v>148</v>
      </c>
      <c r="AH31" s="65">
        <v>45923</v>
      </c>
      <c r="AI31" s="22">
        <f>AH31-AC31</f>
        <v>265</v>
      </c>
      <c r="AJ31" s="14" t="s">
        <v>87</v>
      </c>
    </row>
    <row r="32" s="44" customFormat="1" hidden="1" customHeight="1" spans="1:37">
      <c r="A32" s="22">
        <v>31</v>
      </c>
      <c r="B32" s="22"/>
      <c r="C32" s="22"/>
      <c r="D32" s="22"/>
      <c r="E32" s="22"/>
      <c r="F32" s="22"/>
      <c r="G32" s="22"/>
      <c r="H32" s="22" t="s">
        <v>53</v>
      </c>
      <c r="I32" s="81" t="s">
        <v>149</v>
      </c>
      <c r="J32" s="15" t="s">
        <v>149</v>
      </c>
      <c r="K32" s="22" t="s">
        <v>67</v>
      </c>
      <c r="L32" s="117" t="s">
        <v>150</v>
      </c>
      <c r="M32" s="117" t="s">
        <v>151</v>
      </c>
      <c r="N32" s="26">
        <v>71.82</v>
      </c>
      <c r="O32" s="26"/>
      <c r="P32" s="83">
        <v>1.9</v>
      </c>
      <c r="Q32" s="77">
        <f>N32*P32*63</f>
        <v>8596.854</v>
      </c>
      <c r="R32" s="61">
        <v>8597</v>
      </c>
      <c r="S32" s="75">
        <v>1.9</v>
      </c>
      <c r="T32" s="7">
        <v>8597</v>
      </c>
      <c r="U32" s="55" t="s">
        <v>57</v>
      </c>
      <c r="V32" s="77"/>
      <c r="W32" s="22"/>
      <c r="X32" s="22"/>
      <c r="Y32" s="22"/>
      <c r="Z32" s="77">
        <f t="shared" si="22"/>
        <v>0</v>
      </c>
      <c r="AA32" s="7">
        <f t="shared" si="23"/>
        <v>8597</v>
      </c>
      <c r="AB32" s="64"/>
      <c r="AC32" s="65">
        <v>45658</v>
      </c>
      <c r="AD32" s="65">
        <v>45720</v>
      </c>
      <c r="AE32" s="91"/>
      <c r="AF32" s="117"/>
      <c r="AG32" s="117"/>
      <c r="AH32" s="22" t="s">
        <v>152</v>
      </c>
      <c r="AI32" s="22"/>
      <c r="AJ32" s="14" t="s">
        <v>71</v>
      </c>
    </row>
    <row r="33" s="44" customFormat="1" hidden="1" customHeight="1" spans="1:37">
      <c r="A33" s="22">
        <v>32</v>
      </c>
      <c r="B33" s="55"/>
      <c r="C33" s="22"/>
      <c r="D33" s="22"/>
      <c r="E33" s="118"/>
      <c r="F33" s="22"/>
      <c r="G33" s="22"/>
      <c r="H33" s="22" t="s">
        <v>53</v>
      </c>
      <c r="I33" s="81" t="s">
        <v>153</v>
      </c>
      <c r="J33" s="15" t="s">
        <v>153</v>
      </c>
      <c r="K33" s="22" t="s">
        <v>67</v>
      </c>
      <c r="L33" s="117" t="s">
        <v>154</v>
      </c>
      <c r="M33" s="117" t="s">
        <v>155</v>
      </c>
      <c r="N33" s="26">
        <v>71.81</v>
      </c>
      <c r="O33" s="26"/>
      <c r="P33" s="83">
        <v>1.9</v>
      </c>
      <c r="Q33" s="77">
        <f>N33*P33*244</f>
        <v>33291.116</v>
      </c>
      <c r="R33" s="61">
        <v>33291</v>
      </c>
      <c r="S33" s="75"/>
      <c r="T33" s="7">
        <v>33291</v>
      </c>
      <c r="U33" s="55" t="s">
        <v>57</v>
      </c>
      <c r="V33" s="77"/>
      <c r="W33" s="22"/>
      <c r="X33" s="22"/>
      <c r="Y33" s="22"/>
      <c r="Z33" s="77">
        <f t="shared" si="22"/>
        <v>0</v>
      </c>
      <c r="AA33" s="7">
        <f t="shared" si="23"/>
        <v>33291</v>
      </c>
      <c r="AB33" s="65">
        <v>45715</v>
      </c>
      <c r="AC33" s="65">
        <v>45658</v>
      </c>
      <c r="AD33" s="65">
        <v>45901</v>
      </c>
      <c r="AE33" s="91"/>
      <c r="AF33" s="117">
        <v>15003049980</v>
      </c>
      <c r="AG33" s="199" t="s">
        <v>156</v>
      </c>
      <c r="AH33" s="22"/>
      <c r="AI33" s="22">
        <f>AD33-AC33</f>
        <v>243</v>
      </c>
      <c r="AJ33" s="14" t="s">
        <v>100</v>
      </c>
    </row>
    <row r="34" s="44" customFormat="1" hidden="1" customHeight="1" spans="1:37">
      <c r="A34" s="22">
        <v>33</v>
      </c>
      <c r="B34" s="22"/>
      <c r="C34" s="22"/>
      <c r="D34" s="22"/>
      <c r="E34" s="22"/>
      <c r="F34" s="22"/>
      <c r="G34" s="22"/>
      <c r="H34" s="22" t="s">
        <v>53</v>
      </c>
      <c r="I34" s="81" t="s">
        <v>157</v>
      </c>
      <c r="J34" s="81"/>
      <c r="K34" s="22" t="s">
        <v>67</v>
      </c>
      <c r="L34" s="117" t="s">
        <v>158</v>
      </c>
      <c r="M34" s="117" t="s">
        <v>69</v>
      </c>
      <c r="N34" s="26">
        <v>25.93</v>
      </c>
      <c r="O34" s="26"/>
      <c r="P34" s="75">
        <v>3.18</v>
      </c>
      <c r="Q34" s="77">
        <f t="shared" ref="Q34:Q36" si="24">N34*P34*365</f>
        <v>30096.951</v>
      </c>
      <c r="R34" s="61">
        <v>30096.951</v>
      </c>
      <c r="S34" s="75">
        <v>3.18</v>
      </c>
      <c r="T34" s="7">
        <f t="shared" ref="T34:T36" si="25">N34*S34*365</f>
        <v>30096.951</v>
      </c>
      <c r="U34" s="22"/>
      <c r="V34" s="77"/>
      <c r="W34" s="22"/>
      <c r="X34" s="22"/>
      <c r="Y34" s="22"/>
      <c r="Z34" s="77">
        <f t="shared" ref="Z34:Z36" si="26">SUM(V34:X34)</f>
        <v>0</v>
      </c>
      <c r="AA34" s="77"/>
      <c r="AB34" s="69"/>
      <c r="AC34" s="65">
        <v>44927</v>
      </c>
      <c r="AD34" s="119">
        <v>45291</v>
      </c>
      <c r="AE34" s="120"/>
      <c r="AF34" s="117">
        <v>13899264847</v>
      </c>
      <c r="AG34" s="199" t="s">
        <v>159</v>
      </c>
      <c r="AH34" s="22"/>
      <c r="AI34" s="22"/>
      <c r="AJ34" s="14" t="s">
        <v>71</v>
      </c>
    </row>
    <row r="35" s="44" customFormat="1" hidden="1" customHeight="1" spans="1:37">
      <c r="A35" s="22">
        <v>34</v>
      </c>
      <c r="B35" s="22"/>
      <c r="C35" s="22"/>
      <c r="D35" s="22"/>
      <c r="E35" s="22"/>
      <c r="F35" s="22"/>
      <c r="G35" s="22"/>
      <c r="H35" s="22" t="s">
        <v>53</v>
      </c>
      <c r="I35" s="22" t="s">
        <v>160</v>
      </c>
      <c r="J35" s="22"/>
      <c r="K35" s="22" t="s">
        <v>67</v>
      </c>
      <c r="L35" s="22"/>
      <c r="M35" s="22"/>
      <c r="N35" s="26">
        <v>86.3</v>
      </c>
      <c r="O35" s="26"/>
      <c r="P35" s="22"/>
      <c r="Q35" s="77">
        <f t="shared" si="24"/>
        <v>0</v>
      </c>
      <c r="R35" s="77"/>
      <c r="S35" s="22"/>
      <c r="T35" s="7">
        <f t="shared" si="25"/>
        <v>0</v>
      </c>
      <c r="U35" s="22"/>
      <c r="V35" s="77"/>
      <c r="W35" s="22"/>
      <c r="X35" s="22"/>
      <c r="Y35" s="22"/>
      <c r="Z35" s="77">
        <f t="shared" si="26"/>
        <v>0</v>
      </c>
      <c r="AA35" s="77"/>
      <c r="AB35" s="22"/>
      <c r="AC35" s="22"/>
      <c r="AD35" s="22"/>
      <c r="AE35" s="22"/>
      <c r="AF35" s="22"/>
      <c r="AG35" s="22"/>
      <c r="AH35" s="22"/>
      <c r="AI35" s="22"/>
      <c r="AJ35" s="14" t="s">
        <v>161</v>
      </c>
    </row>
    <row r="36" s="44" customFormat="1" hidden="1" customHeight="1" spans="1:37">
      <c r="A36" s="22">
        <v>35</v>
      </c>
      <c r="B36" s="22"/>
      <c r="C36" s="22"/>
      <c r="D36" s="22"/>
      <c r="E36" s="22"/>
      <c r="F36" s="22"/>
      <c r="G36" s="22"/>
      <c r="H36" s="22" t="s">
        <v>53</v>
      </c>
      <c r="I36" s="22" t="s">
        <v>162</v>
      </c>
      <c r="J36" s="22"/>
      <c r="K36" s="22" t="s">
        <v>67</v>
      </c>
      <c r="L36" s="121" t="s">
        <v>163</v>
      </c>
      <c r="M36" s="117" t="s">
        <v>164</v>
      </c>
      <c r="N36" s="26">
        <v>70.91</v>
      </c>
      <c r="O36" s="26"/>
      <c r="P36" s="75">
        <v>1.7</v>
      </c>
      <c r="Q36" s="77">
        <f t="shared" si="24"/>
        <v>43999.655</v>
      </c>
      <c r="R36" s="61">
        <v>44086.0000000001</v>
      </c>
      <c r="S36" s="75">
        <v>1.70333608297611</v>
      </c>
      <c r="T36" s="7">
        <f t="shared" si="25"/>
        <v>44086.0000000001</v>
      </c>
      <c r="U36" s="22"/>
      <c r="V36" s="77"/>
      <c r="W36" s="22"/>
      <c r="X36" s="22"/>
      <c r="Y36" s="22"/>
      <c r="Z36" s="77">
        <f t="shared" si="26"/>
        <v>0</v>
      </c>
      <c r="AA36" s="77"/>
      <c r="AB36" s="69"/>
      <c r="AC36" s="65">
        <v>44927</v>
      </c>
      <c r="AD36" s="119">
        <v>45291</v>
      </c>
      <c r="AE36" s="120"/>
      <c r="AF36" s="117">
        <v>13579876317</v>
      </c>
      <c r="AG36" s="199" t="s">
        <v>165</v>
      </c>
      <c r="AH36" s="22"/>
      <c r="AI36" s="22"/>
      <c r="AJ36" s="14" t="s">
        <v>71</v>
      </c>
    </row>
    <row r="37" s="44" customFormat="1" hidden="1" customHeight="1" spans="1:37">
      <c r="A37" s="22">
        <v>36</v>
      </c>
      <c r="B37" s="22" t="s">
        <v>49</v>
      </c>
      <c r="C37" s="22" t="s">
        <v>52</v>
      </c>
      <c r="D37" s="22" t="s">
        <v>50</v>
      </c>
      <c r="E37" s="22" t="s">
        <v>166</v>
      </c>
      <c r="F37" s="22" t="s">
        <v>167</v>
      </c>
      <c r="G37" s="22"/>
      <c r="H37" s="55" t="s">
        <v>168</v>
      </c>
      <c r="I37" s="71" t="s">
        <v>169</v>
      </c>
      <c r="J37" s="15" t="s">
        <v>169</v>
      </c>
      <c r="K37" s="22" t="s">
        <v>35</v>
      </c>
      <c r="L37" s="57" t="s">
        <v>170</v>
      </c>
      <c r="M37" s="90" t="s">
        <v>171</v>
      </c>
      <c r="N37" s="73" t="s">
        <v>168</v>
      </c>
      <c r="O37" s="26" t="s">
        <v>168</v>
      </c>
      <c r="P37" s="83" t="s">
        <v>172</v>
      </c>
      <c r="Q37" s="77">
        <v>10000</v>
      </c>
      <c r="R37" s="107">
        <v>10000</v>
      </c>
      <c r="S37" s="22"/>
      <c r="T37" s="16">
        <v>10000</v>
      </c>
      <c r="U37" s="55" t="s">
        <v>57</v>
      </c>
      <c r="V37" s="77">
        <v>10000</v>
      </c>
      <c r="W37" s="22"/>
      <c r="X37" s="22"/>
      <c r="Y37" s="22"/>
      <c r="Z37" s="77">
        <f t="shared" ref="Z37:Z56" si="27">SUM(V37:Y37)</f>
        <v>10000</v>
      </c>
      <c r="AA37" s="7">
        <f t="shared" ref="AA37:AA56" si="28">T37-Z37</f>
        <v>0</v>
      </c>
      <c r="AB37" s="65">
        <v>46021</v>
      </c>
      <c r="AC37" s="65">
        <v>46068</v>
      </c>
      <c r="AD37" s="65">
        <v>46432</v>
      </c>
      <c r="AE37" s="66">
        <f ca="1" t="shared" ref="AE37:AE44" si="29">TODAY()-AD37</f>
        <v>-254</v>
      </c>
      <c r="AF37" s="57">
        <v>13779402853</v>
      </c>
      <c r="AG37" s="194" t="s">
        <v>173</v>
      </c>
      <c r="AH37" s="22"/>
      <c r="AI37" s="22"/>
      <c r="AK37" s="43">
        <f t="shared" ref="AK37:AK44" si="30">T37</f>
        <v>10000</v>
      </c>
    </row>
    <row r="38" s="44" customFormat="1" hidden="1" customHeight="1" spans="1:37">
      <c r="A38" s="22">
        <v>37</v>
      </c>
      <c r="B38" s="22"/>
      <c r="C38" s="22"/>
      <c r="D38" s="22"/>
      <c r="E38" s="22"/>
      <c r="F38" s="22"/>
      <c r="G38" s="22"/>
      <c r="H38" s="55" t="s">
        <v>168</v>
      </c>
      <c r="I38" s="22" t="s">
        <v>174</v>
      </c>
      <c r="J38" s="22"/>
      <c r="K38" s="22" t="s">
        <v>175</v>
      </c>
      <c r="L38" s="87" t="s">
        <v>176</v>
      </c>
      <c r="M38" s="122" t="s">
        <v>69</v>
      </c>
      <c r="N38" s="26" t="s">
        <v>177</v>
      </c>
      <c r="O38" s="26"/>
      <c r="P38" s="75">
        <v>2.21</v>
      </c>
      <c r="Q38" s="77">
        <v>7500</v>
      </c>
      <c r="R38" s="61">
        <v>7500</v>
      </c>
      <c r="S38" s="22"/>
      <c r="T38" s="77">
        <v>7500</v>
      </c>
      <c r="U38" s="22"/>
      <c r="V38" s="77"/>
      <c r="W38" s="22"/>
      <c r="X38" s="22"/>
      <c r="Y38" s="22"/>
      <c r="Z38" s="77">
        <f>SUM(V38:X38)</f>
        <v>0</v>
      </c>
      <c r="AA38" s="77"/>
      <c r="AB38" s="69"/>
      <c r="AC38" s="65">
        <v>44927</v>
      </c>
      <c r="AD38" s="119">
        <v>45291</v>
      </c>
      <c r="AE38" s="120"/>
      <c r="AF38" s="87">
        <v>15292348491</v>
      </c>
      <c r="AG38" s="200" t="s">
        <v>178</v>
      </c>
      <c r="AH38" s="22"/>
      <c r="AI38" s="22"/>
    </row>
    <row r="39" s="44" customFormat="1" customHeight="1" spans="1:37">
      <c r="A39" s="22">
        <v>38</v>
      </c>
      <c r="B39" s="22" t="s">
        <v>49</v>
      </c>
      <c r="C39" s="22" t="s">
        <v>52</v>
      </c>
      <c r="D39" s="22" t="s">
        <v>50</v>
      </c>
      <c r="E39" s="22" t="s">
        <v>179</v>
      </c>
      <c r="F39" s="22" t="s">
        <v>52</v>
      </c>
      <c r="G39" s="22"/>
      <c r="H39" s="55" t="s">
        <v>119</v>
      </c>
      <c r="I39" s="71">
        <v>33</v>
      </c>
      <c r="J39" s="70" t="s">
        <v>180</v>
      </c>
      <c r="K39" s="55" t="s">
        <v>35</v>
      </c>
      <c r="L39" s="87" t="s">
        <v>181</v>
      </c>
      <c r="M39" s="122" t="s">
        <v>182</v>
      </c>
      <c r="N39" s="73">
        <v>34.83</v>
      </c>
      <c r="O39" s="26">
        <v>34.83</v>
      </c>
      <c r="P39" s="74">
        <v>2</v>
      </c>
      <c r="Q39" s="77">
        <f t="shared" ref="Q39:Q47" si="31">O39*P39*365</f>
        <v>25425.9</v>
      </c>
      <c r="R39" s="107">
        <f t="shared" ref="R39:R41" si="32">Q39*50%</f>
        <v>12712.95</v>
      </c>
      <c r="S39" s="22">
        <v>2</v>
      </c>
      <c r="T39" s="77">
        <f>O39*S39*U39*365</f>
        <v>12712.95</v>
      </c>
      <c r="U39" s="123">
        <v>0.5</v>
      </c>
      <c r="V39" s="77">
        <v>12713</v>
      </c>
      <c r="W39" s="22"/>
      <c r="X39" s="22"/>
      <c r="Y39" s="22"/>
      <c r="Z39" s="77">
        <f t="shared" si="27"/>
        <v>12713</v>
      </c>
      <c r="AA39" s="7">
        <f t="shared" si="28"/>
        <v>-0.0500000000010914</v>
      </c>
      <c r="AB39" s="65">
        <v>45985</v>
      </c>
      <c r="AC39" s="65">
        <v>46023</v>
      </c>
      <c r="AD39" s="65">
        <v>46387</v>
      </c>
      <c r="AE39" s="66">
        <f ca="1" t="shared" si="29"/>
        <v>-209</v>
      </c>
      <c r="AF39" s="57">
        <v>15886820154</v>
      </c>
      <c r="AG39" s="194" t="s">
        <v>183</v>
      </c>
      <c r="AH39" s="22"/>
      <c r="AI39" s="22"/>
      <c r="AJ39" s="14" t="s">
        <v>59</v>
      </c>
      <c r="AK39" s="52">
        <f t="shared" si="30"/>
        <v>12712.95</v>
      </c>
    </row>
    <row r="40" s="44" customFormat="1" customHeight="1" spans="1:37">
      <c r="A40" s="22">
        <v>39</v>
      </c>
      <c r="B40" s="22" t="s">
        <v>49</v>
      </c>
      <c r="C40" s="22" t="s">
        <v>52</v>
      </c>
      <c r="D40" s="22" t="s">
        <v>50</v>
      </c>
      <c r="E40" s="80" t="s">
        <v>184</v>
      </c>
      <c r="F40" s="80" t="s">
        <v>52</v>
      </c>
      <c r="G40" s="22"/>
      <c r="H40" s="22" t="s">
        <v>119</v>
      </c>
      <c r="I40" s="71">
        <v>34</v>
      </c>
      <c r="J40" s="70" t="s">
        <v>185</v>
      </c>
      <c r="K40" s="22" t="s">
        <v>35</v>
      </c>
      <c r="L40" s="80" t="s">
        <v>186</v>
      </c>
      <c r="M40" s="85" t="s">
        <v>187</v>
      </c>
      <c r="N40" s="73">
        <v>34.83</v>
      </c>
      <c r="O40" s="26">
        <v>34.83</v>
      </c>
      <c r="P40" s="74">
        <v>1.3</v>
      </c>
      <c r="Q40" s="77">
        <f t="shared" si="31"/>
        <v>16526.835</v>
      </c>
      <c r="R40" s="107">
        <f t="shared" si="32"/>
        <v>8263.4175</v>
      </c>
      <c r="S40" s="22">
        <v>1.3</v>
      </c>
      <c r="T40" s="77">
        <v>8264</v>
      </c>
      <c r="U40" s="124">
        <v>0.5</v>
      </c>
      <c r="V40" s="12">
        <v>8264</v>
      </c>
      <c r="W40" s="77"/>
      <c r="X40" s="22"/>
      <c r="Y40" s="22"/>
      <c r="Z40" s="77">
        <f t="shared" si="27"/>
        <v>8264</v>
      </c>
      <c r="AA40" s="16">
        <f t="shared" si="28"/>
        <v>0</v>
      </c>
      <c r="AB40" s="65">
        <v>45985</v>
      </c>
      <c r="AC40" s="65">
        <v>46023</v>
      </c>
      <c r="AD40" s="65">
        <v>46387</v>
      </c>
      <c r="AE40" s="66">
        <f ca="1" t="shared" si="29"/>
        <v>-209</v>
      </c>
      <c r="AF40" s="117">
        <v>13899218144</v>
      </c>
      <c r="AG40" s="199" t="s">
        <v>188</v>
      </c>
      <c r="AH40" s="22"/>
      <c r="AI40" s="22"/>
      <c r="AJ40" s="14" t="s">
        <v>71</v>
      </c>
      <c r="AK40" s="52">
        <f t="shared" si="30"/>
        <v>8264</v>
      </c>
    </row>
    <row r="41" s="44" customFormat="1" customHeight="1" spans="1:37">
      <c r="A41" s="22">
        <v>40</v>
      </c>
      <c r="B41" s="22" t="s">
        <v>49</v>
      </c>
      <c r="C41" s="22" t="s">
        <v>52</v>
      </c>
      <c r="D41" s="22" t="s">
        <v>50</v>
      </c>
      <c r="E41" s="95"/>
      <c r="F41" s="95"/>
      <c r="G41" s="22"/>
      <c r="H41" s="22" t="s">
        <v>119</v>
      </c>
      <c r="I41" s="71">
        <v>35</v>
      </c>
      <c r="J41" s="70" t="s">
        <v>189</v>
      </c>
      <c r="K41" s="22" t="s">
        <v>35</v>
      </c>
      <c r="L41" s="110"/>
      <c r="M41" s="85" t="s">
        <v>190</v>
      </c>
      <c r="N41" s="73">
        <v>34.83</v>
      </c>
      <c r="O41" s="26">
        <v>34.83</v>
      </c>
      <c r="P41" s="74">
        <v>1.3</v>
      </c>
      <c r="Q41" s="77">
        <f t="shared" si="31"/>
        <v>16526.835</v>
      </c>
      <c r="R41" s="107">
        <f t="shared" si="32"/>
        <v>8263.4175</v>
      </c>
      <c r="S41" s="22">
        <v>1.3</v>
      </c>
      <c r="T41" s="77">
        <f>O41*S41*U41*365</f>
        <v>8263.4175</v>
      </c>
      <c r="U41" s="124">
        <v>0.5</v>
      </c>
      <c r="V41" s="12">
        <v>8263</v>
      </c>
      <c r="W41" s="77"/>
      <c r="X41" s="22"/>
      <c r="Y41" s="22"/>
      <c r="Z41" s="77">
        <f t="shared" si="27"/>
        <v>8263</v>
      </c>
      <c r="AA41" s="16">
        <f t="shared" si="28"/>
        <v>0.417499999999563</v>
      </c>
      <c r="AB41" s="65">
        <v>45985</v>
      </c>
      <c r="AC41" s="65">
        <v>46023</v>
      </c>
      <c r="AD41" s="65">
        <v>46387</v>
      </c>
      <c r="AE41" s="66">
        <f ca="1" t="shared" si="29"/>
        <v>-209</v>
      </c>
      <c r="AF41" s="117">
        <v>13899218144</v>
      </c>
      <c r="AG41" s="199" t="s">
        <v>188</v>
      </c>
      <c r="AH41" s="22"/>
      <c r="AI41" s="22"/>
      <c r="AJ41" s="14" t="s">
        <v>71</v>
      </c>
      <c r="AK41" s="52">
        <f t="shared" si="30"/>
        <v>8263.4175</v>
      </c>
    </row>
    <row r="42" s="45" customFormat="1" customHeight="1" spans="1:37">
      <c r="A42" s="22">
        <v>41</v>
      </c>
      <c r="B42" s="22"/>
      <c r="C42" s="22"/>
      <c r="D42" s="22"/>
      <c r="E42" s="22"/>
      <c r="F42" s="22"/>
      <c r="G42" s="22"/>
      <c r="H42" s="55" t="s">
        <v>119</v>
      </c>
      <c r="I42" s="71">
        <v>36</v>
      </c>
      <c r="J42" s="70" t="s">
        <v>191</v>
      </c>
      <c r="K42" s="55" t="s">
        <v>35</v>
      </c>
      <c r="L42" s="87" t="s">
        <v>192</v>
      </c>
      <c r="M42" s="122" t="s">
        <v>193</v>
      </c>
      <c r="N42" s="73">
        <v>34.83</v>
      </c>
      <c r="O42" s="26">
        <v>34.83</v>
      </c>
      <c r="P42" s="74">
        <v>0.71</v>
      </c>
      <c r="Q42" s="77">
        <f t="shared" si="31"/>
        <v>9026.1945</v>
      </c>
      <c r="R42" s="107">
        <f t="shared" ref="R42:R44" si="33">Q42</f>
        <v>9026.1945</v>
      </c>
      <c r="S42" s="55"/>
      <c r="T42" s="8">
        <v>9026.1945</v>
      </c>
      <c r="U42" s="55" t="s">
        <v>57</v>
      </c>
      <c r="V42" s="77"/>
      <c r="W42" s="22"/>
      <c r="X42" s="22"/>
      <c r="Y42" s="55"/>
      <c r="Z42" s="77">
        <f t="shared" si="27"/>
        <v>0</v>
      </c>
      <c r="AA42" s="7">
        <f t="shared" si="28"/>
        <v>9026.1945</v>
      </c>
      <c r="AB42" s="65"/>
      <c r="AC42" s="65">
        <v>45910</v>
      </c>
      <c r="AD42" s="65">
        <v>46274</v>
      </c>
      <c r="AE42" s="66">
        <f ca="1" t="shared" si="29"/>
        <v>-96</v>
      </c>
      <c r="AF42" s="57">
        <v>15999214808</v>
      </c>
      <c r="AG42" s="194" t="s">
        <v>194</v>
      </c>
      <c r="AH42" s="55"/>
      <c r="AI42" s="55"/>
      <c r="AJ42" s="14" t="s">
        <v>71</v>
      </c>
      <c r="AK42" s="52">
        <f t="shared" si="30"/>
        <v>9026.1945</v>
      </c>
    </row>
    <row r="43" s="45" customFormat="1" customHeight="1" spans="1:37">
      <c r="A43" s="22">
        <v>42</v>
      </c>
      <c r="B43" s="22" t="s">
        <v>49</v>
      </c>
      <c r="C43" s="22" t="s">
        <v>52</v>
      </c>
      <c r="D43" s="22" t="s">
        <v>50</v>
      </c>
      <c r="E43" s="22" t="s">
        <v>195</v>
      </c>
      <c r="F43" s="22"/>
      <c r="G43" s="22"/>
      <c r="H43" s="55" t="s">
        <v>119</v>
      </c>
      <c r="I43" s="71">
        <v>37</v>
      </c>
      <c r="J43" s="70" t="s">
        <v>196</v>
      </c>
      <c r="K43" s="55" t="s">
        <v>35</v>
      </c>
      <c r="L43" s="55" t="s">
        <v>197</v>
      </c>
      <c r="M43" s="125" t="s">
        <v>198</v>
      </c>
      <c r="N43" s="73">
        <v>52.24</v>
      </c>
      <c r="O43" s="26">
        <v>52.24</v>
      </c>
      <c r="P43" s="74">
        <v>0.45</v>
      </c>
      <c r="Q43" s="77">
        <f t="shared" si="31"/>
        <v>8580.42</v>
      </c>
      <c r="R43" s="107">
        <f t="shared" si="33"/>
        <v>8580.42</v>
      </c>
      <c r="S43" s="55">
        <v>0.45</v>
      </c>
      <c r="T43" s="77">
        <v>8580.42</v>
      </c>
      <c r="U43" s="55" t="s">
        <v>57</v>
      </c>
      <c r="V43" s="77">
        <v>8580</v>
      </c>
      <c r="W43" s="22"/>
      <c r="X43" s="22"/>
      <c r="Y43" s="55"/>
      <c r="Z43" s="77">
        <f t="shared" si="27"/>
        <v>8580</v>
      </c>
      <c r="AA43" s="7">
        <f t="shared" si="28"/>
        <v>0.420000000000073</v>
      </c>
      <c r="AB43" s="65">
        <v>46009</v>
      </c>
      <c r="AC43" s="65">
        <v>46023</v>
      </c>
      <c r="AD43" s="65">
        <v>46387</v>
      </c>
      <c r="AE43" s="66">
        <f ca="1" t="shared" si="29"/>
        <v>-209</v>
      </c>
      <c r="AF43" s="6">
        <v>13565122011</v>
      </c>
      <c r="AG43" s="194" t="s">
        <v>199</v>
      </c>
      <c r="AH43" s="55"/>
      <c r="AI43" s="55"/>
      <c r="AJ43" s="14" t="s">
        <v>144</v>
      </c>
      <c r="AK43" s="52">
        <f t="shared" si="30"/>
        <v>8580.42</v>
      </c>
    </row>
    <row r="44" s="45" customFormat="1" customHeight="1" spans="1:37">
      <c r="A44" s="22">
        <v>43</v>
      </c>
      <c r="B44" s="22"/>
      <c r="C44" s="22"/>
      <c r="D44" s="22"/>
      <c r="E44" s="22"/>
      <c r="F44" s="22"/>
      <c r="G44" s="22"/>
      <c r="H44" s="55" t="s">
        <v>119</v>
      </c>
      <c r="I44" s="71">
        <v>38</v>
      </c>
      <c r="J44" s="70" t="s">
        <v>200</v>
      </c>
      <c r="K44" s="55" t="s">
        <v>35</v>
      </c>
      <c r="L44" s="87" t="s">
        <v>201</v>
      </c>
      <c r="M44" s="125" t="s">
        <v>84</v>
      </c>
      <c r="N44" s="73">
        <v>52.24</v>
      </c>
      <c r="O44" s="26">
        <v>52.24</v>
      </c>
      <c r="P44" s="74">
        <v>0.37</v>
      </c>
      <c r="Q44" s="77">
        <f t="shared" si="31"/>
        <v>7055.012</v>
      </c>
      <c r="R44" s="107">
        <f t="shared" si="33"/>
        <v>7055.012</v>
      </c>
      <c r="S44" s="55">
        <v>0.37</v>
      </c>
      <c r="T44" s="8">
        <v>7055.012</v>
      </c>
      <c r="U44" s="55" t="s">
        <v>57</v>
      </c>
      <c r="V44" s="77"/>
      <c r="W44" s="22"/>
      <c r="X44" s="22"/>
      <c r="Y44" s="55"/>
      <c r="Z44" s="77">
        <f t="shared" si="27"/>
        <v>0</v>
      </c>
      <c r="AA44" s="7">
        <f t="shared" si="28"/>
        <v>7055.012</v>
      </c>
      <c r="AB44" s="65"/>
      <c r="AC44" s="65">
        <v>45872</v>
      </c>
      <c r="AD44" s="65">
        <v>46236</v>
      </c>
      <c r="AE44" s="66">
        <f ca="1" t="shared" si="29"/>
        <v>-58</v>
      </c>
      <c r="AF44" s="6">
        <v>13999110054</v>
      </c>
      <c r="AG44" s="194" t="s">
        <v>202</v>
      </c>
      <c r="AH44" s="55"/>
      <c r="AI44" s="55"/>
      <c r="AJ44" s="14" t="s">
        <v>203</v>
      </c>
      <c r="AK44" s="52">
        <f t="shared" si="30"/>
        <v>7055.012</v>
      </c>
    </row>
    <row r="45" s="45" customFormat="1" hidden="1" customHeight="1" spans="1:37">
      <c r="A45" s="22">
        <v>44</v>
      </c>
      <c r="B45" s="55"/>
      <c r="C45" s="22"/>
      <c r="D45" s="22"/>
      <c r="E45" s="22"/>
      <c r="F45" s="22"/>
      <c r="G45" s="22"/>
      <c r="H45" s="55" t="s">
        <v>119</v>
      </c>
      <c r="I45" s="71">
        <v>39</v>
      </c>
      <c r="J45" s="22">
        <v>34</v>
      </c>
      <c r="K45" s="55" t="s">
        <v>126</v>
      </c>
      <c r="L45" s="87"/>
      <c r="M45" s="122"/>
      <c r="N45" s="73">
        <v>56.78</v>
      </c>
      <c r="O45" s="26">
        <v>57.32</v>
      </c>
      <c r="P45" s="74">
        <v>1.45</v>
      </c>
      <c r="Q45" s="77">
        <f t="shared" si="31"/>
        <v>30336.61</v>
      </c>
      <c r="R45" s="107"/>
      <c r="S45" s="55"/>
      <c r="T45" s="8"/>
      <c r="U45" s="55" t="s">
        <v>57</v>
      </c>
      <c r="V45" s="77"/>
      <c r="W45" s="22"/>
      <c r="X45" s="22"/>
      <c r="Y45" s="55"/>
      <c r="Z45" s="77">
        <f t="shared" si="27"/>
        <v>0</v>
      </c>
      <c r="AA45" s="7">
        <f t="shared" si="28"/>
        <v>0</v>
      </c>
      <c r="AB45" s="91"/>
      <c r="AC45" s="65"/>
      <c r="AD45" s="65"/>
      <c r="AE45" s="66"/>
      <c r="AF45" s="6"/>
      <c r="AG45" s="57"/>
      <c r="AH45" s="55"/>
      <c r="AI45" s="55"/>
      <c r="AJ45" s="14" t="s">
        <v>161</v>
      </c>
      <c r="AK45" s="43">
        <f>Z45</f>
        <v>0</v>
      </c>
    </row>
    <row r="46" s="45" customFormat="1" customHeight="1" spans="1:37">
      <c r="A46" s="22">
        <v>45</v>
      </c>
      <c r="B46" s="22" t="s">
        <v>49</v>
      </c>
      <c r="C46" s="22" t="s">
        <v>52</v>
      </c>
      <c r="D46" s="22" t="s">
        <v>50</v>
      </c>
      <c r="E46" s="80" t="s">
        <v>204</v>
      </c>
      <c r="F46" s="80" t="s">
        <v>52</v>
      </c>
      <c r="G46" s="22"/>
      <c r="H46" s="55" t="s">
        <v>119</v>
      </c>
      <c r="I46" s="71">
        <v>43</v>
      </c>
      <c r="J46" s="70" t="s">
        <v>205</v>
      </c>
      <c r="K46" s="55" t="s">
        <v>35</v>
      </c>
      <c r="L46" s="87" t="s">
        <v>206</v>
      </c>
      <c r="M46" s="122" t="s">
        <v>84</v>
      </c>
      <c r="N46" s="73">
        <v>18.64</v>
      </c>
      <c r="O46" s="126">
        <v>18.64</v>
      </c>
      <c r="P46" s="83">
        <v>0.45</v>
      </c>
      <c r="Q46" s="77">
        <f t="shared" si="31"/>
        <v>3061.62</v>
      </c>
      <c r="R46" s="107">
        <f t="shared" ref="R46:R56" si="34">Q46</f>
        <v>3061.62</v>
      </c>
      <c r="S46" s="55">
        <v>0.45</v>
      </c>
      <c r="T46" s="8">
        <v>3061.62</v>
      </c>
      <c r="U46" s="55" t="s">
        <v>57</v>
      </c>
      <c r="V46" s="77">
        <v>3062</v>
      </c>
      <c r="W46" s="22"/>
      <c r="X46" s="22"/>
      <c r="Y46" s="55"/>
      <c r="Z46" s="77">
        <f t="shared" si="27"/>
        <v>3062</v>
      </c>
      <c r="AA46" s="7">
        <f t="shared" si="28"/>
        <v>-0.380000000000109</v>
      </c>
      <c r="AB46" s="65">
        <v>46009</v>
      </c>
      <c r="AC46" s="65">
        <v>46023</v>
      </c>
      <c r="AD46" s="65">
        <v>46387</v>
      </c>
      <c r="AE46" s="92">
        <f ca="1" t="shared" ref="AE46:AE51" si="35">TODAY()-AD46</f>
        <v>-209</v>
      </c>
      <c r="AF46" s="87">
        <v>16699975242</v>
      </c>
      <c r="AG46" s="200" t="s">
        <v>207</v>
      </c>
      <c r="AH46" s="127"/>
      <c r="AI46" s="55"/>
      <c r="AJ46" s="14" t="s">
        <v>127</v>
      </c>
      <c r="AK46" s="52">
        <f t="shared" ref="AK46:AK56" si="36">T46</f>
        <v>3061.62</v>
      </c>
    </row>
    <row r="47" s="45" customFormat="1" customHeight="1" spans="1:37">
      <c r="A47" s="22">
        <v>46</v>
      </c>
      <c r="B47" s="22" t="s">
        <v>49</v>
      </c>
      <c r="C47" s="22" t="s">
        <v>52</v>
      </c>
      <c r="D47" s="22" t="s">
        <v>50</v>
      </c>
      <c r="E47" s="95"/>
      <c r="F47" s="95"/>
      <c r="G47" s="22"/>
      <c r="H47" s="55" t="s">
        <v>119</v>
      </c>
      <c r="I47" s="71">
        <v>44</v>
      </c>
      <c r="J47" s="70" t="s">
        <v>208</v>
      </c>
      <c r="K47" s="55" t="s">
        <v>35</v>
      </c>
      <c r="L47" s="93"/>
      <c r="M47" s="128"/>
      <c r="N47" s="73">
        <v>18.64</v>
      </c>
      <c r="O47" s="126">
        <v>18.64</v>
      </c>
      <c r="P47" s="83">
        <v>0.45</v>
      </c>
      <c r="Q47" s="77">
        <f t="shared" si="31"/>
        <v>3061.62</v>
      </c>
      <c r="R47" s="107">
        <f t="shared" si="34"/>
        <v>3061.62</v>
      </c>
      <c r="S47" s="55">
        <v>0.45</v>
      </c>
      <c r="T47" s="8">
        <v>3061.62</v>
      </c>
      <c r="U47" s="55" t="s">
        <v>57</v>
      </c>
      <c r="V47" s="77">
        <v>3062</v>
      </c>
      <c r="W47" s="22"/>
      <c r="X47" s="22"/>
      <c r="Y47" s="55"/>
      <c r="Z47" s="77">
        <f t="shared" si="27"/>
        <v>3062</v>
      </c>
      <c r="AA47" s="7">
        <f t="shared" si="28"/>
        <v>-0.380000000000109</v>
      </c>
      <c r="AB47" s="69"/>
      <c r="AC47" s="65">
        <v>46023</v>
      </c>
      <c r="AD47" s="65">
        <v>46387</v>
      </c>
      <c r="AE47" s="100"/>
      <c r="AF47" s="93"/>
      <c r="AG47" s="93"/>
      <c r="AH47" s="127"/>
      <c r="AI47" s="55"/>
      <c r="AJ47" s="14" t="s">
        <v>132</v>
      </c>
      <c r="AK47" s="52">
        <f t="shared" si="36"/>
        <v>3061.62</v>
      </c>
    </row>
    <row r="48" s="45" customFormat="1" customHeight="1" spans="1:37">
      <c r="A48" s="22">
        <v>47</v>
      </c>
      <c r="B48" s="22" t="s">
        <v>49</v>
      </c>
      <c r="C48" s="22" t="s">
        <v>52</v>
      </c>
      <c r="D48" s="22" t="s">
        <v>50</v>
      </c>
      <c r="E48" s="15" t="s">
        <v>209</v>
      </c>
      <c r="F48" s="22" t="s">
        <v>167</v>
      </c>
      <c r="G48" s="22"/>
      <c r="H48" s="55" t="s">
        <v>119</v>
      </c>
      <c r="I48" s="71">
        <v>45</v>
      </c>
      <c r="J48" s="22">
        <v>37</v>
      </c>
      <c r="K48" s="55" t="s">
        <v>35</v>
      </c>
      <c r="L48" s="55" t="s">
        <v>210</v>
      </c>
      <c r="M48" s="129" t="s">
        <v>84</v>
      </c>
      <c r="N48" s="73">
        <v>36.4</v>
      </c>
      <c r="O48" s="126">
        <v>36.4</v>
      </c>
      <c r="P48" s="83">
        <f>Q48/O48/365</f>
        <v>0.451603191329219</v>
      </c>
      <c r="Q48" s="77">
        <v>6000</v>
      </c>
      <c r="R48" s="107">
        <f t="shared" si="34"/>
        <v>6000</v>
      </c>
      <c r="S48" s="75">
        <v>0.45</v>
      </c>
      <c r="T48" s="8">
        <v>6000</v>
      </c>
      <c r="U48" s="55" t="s">
        <v>57</v>
      </c>
      <c r="V48" s="77">
        <v>6000</v>
      </c>
      <c r="W48" s="22"/>
      <c r="X48" s="22"/>
      <c r="Y48" s="55"/>
      <c r="Z48" s="77">
        <f t="shared" si="27"/>
        <v>6000</v>
      </c>
      <c r="AA48" s="7">
        <f t="shared" si="28"/>
        <v>0</v>
      </c>
      <c r="AB48" s="65">
        <v>46020</v>
      </c>
      <c r="AC48" s="65">
        <v>46023</v>
      </c>
      <c r="AD48" s="65">
        <v>46387</v>
      </c>
      <c r="AE48" s="66">
        <f ca="1" t="shared" si="35"/>
        <v>-209</v>
      </c>
      <c r="AF48" s="130">
        <v>15899313177</v>
      </c>
      <c r="AG48" s="201" t="s">
        <v>211</v>
      </c>
      <c r="AH48" s="127"/>
      <c r="AI48" s="55"/>
      <c r="AJ48" s="14" t="s">
        <v>71</v>
      </c>
      <c r="AK48" s="52">
        <f t="shared" si="36"/>
        <v>6000</v>
      </c>
    </row>
    <row r="49" s="45" customFormat="1" customHeight="1" spans="1:37">
      <c r="A49" s="22">
        <v>48</v>
      </c>
      <c r="B49" s="22" t="s">
        <v>49</v>
      </c>
      <c r="C49" s="22" t="s">
        <v>52</v>
      </c>
      <c r="D49" s="22" t="s">
        <v>50</v>
      </c>
      <c r="E49" s="15" t="s">
        <v>212</v>
      </c>
      <c r="F49" s="22" t="s">
        <v>167</v>
      </c>
      <c r="G49" s="22"/>
      <c r="H49" s="55" t="s">
        <v>119</v>
      </c>
      <c r="I49" s="71">
        <v>46</v>
      </c>
      <c r="J49" s="70" t="s">
        <v>213</v>
      </c>
      <c r="K49" s="55" t="s">
        <v>35</v>
      </c>
      <c r="L49" s="75" t="s">
        <v>214</v>
      </c>
      <c r="M49" s="22" t="s">
        <v>215</v>
      </c>
      <c r="N49" s="73">
        <v>36.4</v>
      </c>
      <c r="O49" s="126">
        <v>36.4</v>
      </c>
      <c r="P49" s="83">
        <v>0.451603191329219</v>
      </c>
      <c r="Q49" s="77">
        <f t="shared" ref="Q49:Q56" si="37">O49*P49*365</f>
        <v>6000</v>
      </c>
      <c r="R49" s="107">
        <f t="shared" si="34"/>
        <v>6000</v>
      </c>
      <c r="S49" s="22">
        <v>0.45</v>
      </c>
      <c r="T49" s="77">
        <v>6000</v>
      </c>
      <c r="U49" s="55" t="s">
        <v>57</v>
      </c>
      <c r="V49" s="77">
        <v>6000</v>
      </c>
      <c r="W49" s="22"/>
      <c r="X49" s="22"/>
      <c r="Y49" s="55"/>
      <c r="Z49" s="77">
        <f t="shared" si="27"/>
        <v>6000</v>
      </c>
      <c r="AA49" s="7">
        <f t="shared" si="28"/>
        <v>0</v>
      </c>
      <c r="AB49" s="65">
        <v>46020</v>
      </c>
      <c r="AC49" s="65">
        <v>46023</v>
      </c>
      <c r="AD49" s="65">
        <v>46387</v>
      </c>
      <c r="AE49" s="66">
        <f ca="1" t="shared" si="35"/>
        <v>-209</v>
      </c>
      <c r="AF49" s="55">
        <v>15886838567</v>
      </c>
      <c r="AG49" s="202" t="s">
        <v>216</v>
      </c>
      <c r="AH49" s="127"/>
      <c r="AI49" s="55"/>
      <c r="AJ49" s="14" t="s">
        <v>71</v>
      </c>
      <c r="AK49" s="52">
        <f t="shared" si="36"/>
        <v>6000</v>
      </c>
    </row>
    <row r="50" s="45" customFormat="1" customHeight="1" spans="1:37">
      <c r="A50" s="22">
        <v>49</v>
      </c>
      <c r="B50" s="22" t="s">
        <v>49</v>
      </c>
      <c r="C50" s="22" t="s">
        <v>52</v>
      </c>
      <c r="D50" s="22" t="s">
        <v>50</v>
      </c>
      <c r="E50" s="15" t="s">
        <v>217</v>
      </c>
      <c r="F50" s="22" t="s">
        <v>167</v>
      </c>
      <c r="G50" s="22"/>
      <c r="H50" s="55" t="s">
        <v>119</v>
      </c>
      <c r="I50" s="71">
        <v>47</v>
      </c>
      <c r="J50" s="70" t="s">
        <v>218</v>
      </c>
      <c r="K50" s="55" t="s">
        <v>35</v>
      </c>
      <c r="L50" s="75" t="s">
        <v>219</v>
      </c>
      <c r="M50" s="22" t="s">
        <v>220</v>
      </c>
      <c r="N50" s="73">
        <v>36.4</v>
      </c>
      <c r="O50" s="126">
        <v>36.4</v>
      </c>
      <c r="P50" s="83">
        <v>0.451603191329219</v>
      </c>
      <c r="Q50" s="77">
        <f t="shared" si="37"/>
        <v>6000</v>
      </c>
      <c r="R50" s="107">
        <f t="shared" si="34"/>
        <v>6000</v>
      </c>
      <c r="S50" s="55">
        <v>0.45</v>
      </c>
      <c r="T50" s="77">
        <v>6000</v>
      </c>
      <c r="U50" s="55" t="s">
        <v>57</v>
      </c>
      <c r="V50" s="77">
        <v>6000</v>
      </c>
      <c r="W50" s="22"/>
      <c r="X50" s="22"/>
      <c r="Y50" s="55"/>
      <c r="Z50" s="77">
        <f t="shared" si="27"/>
        <v>6000</v>
      </c>
      <c r="AA50" s="7">
        <f t="shared" si="28"/>
        <v>0</v>
      </c>
      <c r="AB50" s="65">
        <v>45989</v>
      </c>
      <c r="AC50" s="65">
        <v>46023</v>
      </c>
      <c r="AD50" s="65">
        <v>46387</v>
      </c>
      <c r="AE50" s="66">
        <f ca="1" t="shared" si="35"/>
        <v>-209</v>
      </c>
      <c r="AF50" s="55">
        <v>15999427313</v>
      </c>
      <c r="AG50" s="202" t="s">
        <v>221</v>
      </c>
      <c r="AH50" s="127"/>
      <c r="AI50" s="55"/>
      <c r="AJ50" s="14" t="s">
        <v>71</v>
      </c>
      <c r="AK50" s="52">
        <f t="shared" si="36"/>
        <v>6000</v>
      </c>
    </row>
    <row r="51" s="45" customFormat="1" customHeight="1" spans="1:37">
      <c r="A51" s="22">
        <v>50</v>
      </c>
      <c r="B51" s="55" t="s">
        <v>49</v>
      </c>
      <c r="C51" s="22" t="s">
        <v>52</v>
      </c>
      <c r="D51" s="22" t="s">
        <v>50</v>
      </c>
      <c r="E51" s="85" t="s">
        <v>222</v>
      </c>
      <c r="F51" s="80" t="s">
        <v>167</v>
      </c>
      <c r="G51" s="22"/>
      <c r="H51" s="55" t="s">
        <v>119</v>
      </c>
      <c r="I51" s="71">
        <v>48</v>
      </c>
      <c r="J51" s="70" t="s">
        <v>223</v>
      </c>
      <c r="K51" s="55" t="s">
        <v>35</v>
      </c>
      <c r="L51" s="75" t="s">
        <v>224</v>
      </c>
      <c r="M51" s="22" t="s">
        <v>84</v>
      </c>
      <c r="N51" s="73">
        <v>18.64</v>
      </c>
      <c r="O51" s="126">
        <v>18.64</v>
      </c>
      <c r="P51" s="83">
        <v>0.59</v>
      </c>
      <c r="Q51" s="77">
        <f t="shared" si="37"/>
        <v>4014.124</v>
      </c>
      <c r="R51" s="107">
        <f t="shared" si="34"/>
        <v>4014.124</v>
      </c>
      <c r="S51" s="75">
        <v>0.59</v>
      </c>
      <c r="T51" s="77">
        <v>4014.124</v>
      </c>
      <c r="U51" s="55" t="s">
        <v>57</v>
      </c>
      <c r="V51" s="77">
        <v>4014</v>
      </c>
      <c r="W51" s="22"/>
      <c r="X51" s="22"/>
      <c r="Y51" s="55"/>
      <c r="Z51" s="77">
        <f t="shared" si="27"/>
        <v>4014</v>
      </c>
      <c r="AA51" s="7">
        <f t="shared" si="28"/>
        <v>0.123999999999796</v>
      </c>
      <c r="AB51" s="65">
        <v>45992</v>
      </c>
      <c r="AC51" s="65">
        <v>46023</v>
      </c>
      <c r="AD51" s="65">
        <v>46387</v>
      </c>
      <c r="AE51" s="92">
        <f ca="1" t="shared" si="35"/>
        <v>-209</v>
      </c>
      <c r="AF51" s="55">
        <v>13779429801</v>
      </c>
      <c r="AG51" s="202" t="s">
        <v>225</v>
      </c>
      <c r="AH51" s="127"/>
      <c r="AI51" s="55"/>
      <c r="AJ51" s="14" t="s">
        <v>71</v>
      </c>
      <c r="AK51" s="52">
        <f t="shared" si="36"/>
        <v>4014.124</v>
      </c>
    </row>
    <row r="52" s="45" customFormat="1" customHeight="1" spans="1:37">
      <c r="A52" s="22">
        <v>51</v>
      </c>
      <c r="B52" s="55" t="s">
        <v>49</v>
      </c>
      <c r="C52" s="22" t="s">
        <v>52</v>
      </c>
      <c r="D52" s="22" t="s">
        <v>50</v>
      </c>
      <c r="E52" s="131"/>
      <c r="F52" s="95"/>
      <c r="G52" s="22"/>
      <c r="H52" s="55" t="s">
        <v>119</v>
      </c>
      <c r="I52" s="71">
        <v>49</v>
      </c>
      <c r="J52" s="70" t="s">
        <v>226</v>
      </c>
      <c r="K52" s="55" t="s">
        <v>35</v>
      </c>
      <c r="L52" s="75"/>
      <c r="M52" s="22"/>
      <c r="N52" s="73">
        <v>18.64</v>
      </c>
      <c r="O52" s="126">
        <v>18.64</v>
      </c>
      <c r="P52" s="83">
        <v>0.59</v>
      </c>
      <c r="Q52" s="77">
        <f t="shared" si="37"/>
        <v>4014.124</v>
      </c>
      <c r="R52" s="107">
        <f t="shared" si="34"/>
        <v>4014.124</v>
      </c>
      <c r="S52" s="75">
        <v>0.59</v>
      </c>
      <c r="T52" s="77">
        <v>4014.124</v>
      </c>
      <c r="U52" s="55" t="s">
        <v>57</v>
      </c>
      <c r="V52" s="77">
        <v>4014</v>
      </c>
      <c r="W52" s="22"/>
      <c r="X52" s="22"/>
      <c r="Y52" s="55"/>
      <c r="Z52" s="77">
        <f t="shared" si="27"/>
        <v>4014</v>
      </c>
      <c r="AA52" s="7">
        <f t="shared" si="28"/>
        <v>0.123999999999796</v>
      </c>
      <c r="AB52" s="69"/>
      <c r="AC52" s="65">
        <v>46023</v>
      </c>
      <c r="AD52" s="65">
        <v>46387</v>
      </c>
      <c r="AE52" s="100"/>
      <c r="AF52" s="55"/>
      <c r="AG52" s="55"/>
      <c r="AH52" s="127"/>
      <c r="AI52" s="55"/>
      <c r="AJ52" s="14" t="s">
        <v>71</v>
      </c>
      <c r="AK52" s="52">
        <f t="shared" si="36"/>
        <v>4014.124</v>
      </c>
    </row>
    <row r="53" s="45" customFormat="1" customHeight="1" spans="1:37">
      <c r="A53" s="22">
        <v>52</v>
      </c>
      <c r="B53" s="55" t="s">
        <v>49</v>
      </c>
      <c r="C53" s="22" t="s">
        <v>52</v>
      </c>
      <c r="D53" s="22" t="s">
        <v>50</v>
      </c>
      <c r="E53" s="80" t="s">
        <v>227</v>
      </c>
      <c r="F53" s="80" t="s">
        <v>52</v>
      </c>
      <c r="G53" s="22"/>
      <c r="H53" s="55" t="s">
        <v>119</v>
      </c>
      <c r="I53" s="71">
        <v>50</v>
      </c>
      <c r="J53" s="70" t="s">
        <v>228</v>
      </c>
      <c r="K53" s="55" t="s">
        <v>35</v>
      </c>
      <c r="L53" s="75" t="s">
        <v>229</v>
      </c>
      <c r="M53" s="22" t="s">
        <v>230</v>
      </c>
      <c r="N53" s="73">
        <v>22.64</v>
      </c>
      <c r="O53" s="126">
        <v>22.64</v>
      </c>
      <c r="P53" s="83">
        <v>0.484050534875841</v>
      </c>
      <c r="Q53" s="77">
        <f t="shared" si="37"/>
        <v>4000</v>
      </c>
      <c r="R53" s="107">
        <f t="shared" si="34"/>
        <v>4000</v>
      </c>
      <c r="S53" s="55">
        <v>0.48</v>
      </c>
      <c r="T53" s="61">
        <v>4000</v>
      </c>
      <c r="U53" s="55" t="s">
        <v>57</v>
      </c>
      <c r="V53" s="107">
        <v>4000</v>
      </c>
      <c r="W53" s="22"/>
      <c r="X53" s="22"/>
      <c r="Y53" s="55"/>
      <c r="Z53" s="77">
        <f t="shared" si="27"/>
        <v>4000</v>
      </c>
      <c r="AA53" s="7">
        <f t="shared" si="28"/>
        <v>0</v>
      </c>
      <c r="AB53" s="65">
        <v>46017</v>
      </c>
      <c r="AC53" s="65">
        <v>46023</v>
      </c>
      <c r="AD53" s="65">
        <v>46387</v>
      </c>
      <c r="AE53" s="92">
        <f ca="1">TODAY()-AD53</f>
        <v>-209</v>
      </c>
      <c r="AF53" s="55">
        <v>13239084484</v>
      </c>
      <c r="AG53" s="202" t="s">
        <v>231</v>
      </c>
      <c r="AH53" s="127"/>
      <c r="AI53" s="55"/>
      <c r="AJ53" s="14" t="s">
        <v>71</v>
      </c>
      <c r="AK53" s="52">
        <f t="shared" si="36"/>
        <v>4000</v>
      </c>
    </row>
    <row r="54" s="45" customFormat="1" customHeight="1" spans="1:37">
      <c r="A54" s="22">
        <v>53</v>
      </c>
      <c r="B54" s="55" t="s">
        <v>49</v>
      </c>
      <c r="C54" s="22" t="s">
        <v>52</v>
      </c>
      <c r="D54" s="22" t="s">
        <v>50</v>
      </c>
      <c r="E54" s="95"/>
      <c r="F54" s="95"/>
      <c r="G54" s="22"/>
      <c r="H54" s="55" t="s">
        <v>119</v>
      </c>
      <c r="I54" s="71">
        <v>51</v>
      </c>
      <c r="J54" s="70" t="s">
        <v>232</v>
      </c>
      <c r="K54" s="55" t="s">
        <v>35</v>
      </c>
      <c r="L54" s="75"/>
      <c r="M54" s="22"/>
      <c r="N54" s="73">
        <v>22.64</v>
      </c>
      <c r="O54" s="126">
        <v>22.64</v>
      </c>
      <c r="P54" s="83">
        <v>0.484050534875841</v>
      </c>
      <c r="Q54" s="77">
        <f t="shared" si="37"/>
        <v>4000</v>
      </c>
      <c r="R54" s="107">
        <f t="shared" si="34"/>
        <v>4000</v>
      </c>
      <c r="S54" s="55">
        <v>0.48</v>
      </c>
      <c r="T54" s="61">
        <v>4000</v>
      </c>
      <c r="U54" s="55" t="s">
        <v>57</v>
      </c>
      <c r="V54" s="107">
        <v>4000</v>
      </c>
      <c r="W54" s="22"/>
      <c r="X54" s="22"/>
      <c r="Y54" s="55"/>
      <c r="Z54" s="77">
        <f t="shared" si="27"/>
        <v>4000</v>
      </c>
      <c r="AA54" s="7">
        <f t="shared" si="28"/>
        <v>0</v>
      </c>
      <c r="AB54" s="69"/>
      <c r="AC54" s="65">
        <v>46023</v>
      </c>
      <c r="AD54" s="65">
        <v>46387</v>
      </c>
      <c r="AE54" s="100"/>
      <c r="AF54" s="55"/>
      <c r="AG54" s="55"/>
      <c r="AH54" s="127"/>
      <c r="AI54" s="55"/>
      <c r="AJ54" s="14" t="s">
        <v>71</v>
      </c>
      <c r="AK54" s="52">
        <f t="shared" si="36"/>
        <v>4000</v>
      </c>
    </row>
    <row r="55" s="45" customFormat="1" customHeight="1" spans="1:37">
      <c r="A55" s="22">
        <v>54</v>
      </c>
      <c r="B55" s="55" t="s">
        <v>49</v>
      </c>
      <c r="C55" s="22" t="s">
        <v>52</v>
      </c>
      <c r="D55" s="22" t="s">
        <v>50</v>
      </c>
      <c r="E55" s="80" t="s">
        <v>233</v>
      </c>
      <c r="F55" s="80" t="s">
        <v>52</v>
      </c>
      <c r="G55" s="80"/>
      <c r="H55" s="55" t="s">
        <v>119</v>
      </c>
      <c r="I55" s="71">
        <v>52</v>
      </c>
      <c r="J55" s="70" t="s">
        <v>234</v>
      </c>
      <c r="K55" s="55" t="s">
        <v>35</v>
      </c>
      <c r="L55" s="75" t="s">
        <v>235</v>
      </c>
      <c r="M55" s="22" t="s">
        <v>236</v>
      </c>
      <c r="N55" s="73">
        <v>22.64</v>
      </c>
      <c r="O55" s="126">
        <v>22.64</v>
      </c>
      <c r="P55" s="83">
        <v>0.363037901156881</v>
      </c>
      <c r="Q55" s="77">
        <f t="shared" si="37"/>
        <v>3000</v>
      </c>
      <c r="R55" s="107">
        <f t="shared" si="34"/>
        <v>3000</v>
      </c>
      <c r="S55" s="75">
        <v>0.363037901156881</v>
      </c>
      <c r="T55" s="61">
        <v>3000</v>
      </c>
      <c r="U55" s="55" t="s">
        <v>57</v>
      </c>
      <c r="V55" s="61">
        <v>3000</v>
      </c>
      <c r="W55" s="22"/>
      <c r="X55" s="22"/>
      <c r="Y55" s="55"/>
      <c r="Z55" s="77">
        <f t="shared" si="27"/>
        <v>3000</v>
      </c>
      <c r="AA55" s="7">
        <f t="shared" si="28"/>
        <v>0</v>
      </c>
      <c r="AB55" s="65">
        <v>46009</v>
      </c>
      <c r="AC55" s="65">
        <v>46023</v>
      </c>
      <c r="AD55" s="65">
        <v>46387</v>
      </c>
      <c r="AE55" s="92">
        <f ca="1" t="shared" ref="AE55:AE85" si="38">TODAY()-AD55</f>
        <v>-209</v>
      </c>
      <c r="AF55" s="55">
        <v>13999670042</v>
      </c>
      <c r="AG55" s="202" t="s">
        <v>237</v>
      </c>
      <c r="AH55" s="127"/>
      <c r="AI55" s="55"/>
      <c r="AJ55" s="14" t="s">
        <v>71</v>
      </c>
      <c r="AK55" s="52">
        <f t="shared" si="36"/>
        <v>3000</v>
      </c>
    </row>
    <row r="56" s="45" customFormat="1" customHeight="1" spans="1:37">
      <c r="A56" s="22">
        <v>55</v>
      </c>
      <c r="B56" s="55" t="s">
        <v>49</v>
      </c>
      <c r="C56" s="22" t="s">
        <v>52</v>
      </c>
      <c r="D56" s="22" t="s">
        <v>50</v>
      </c>
      <c r="E56" s="95"/>
      <c r="F56" s="95"/>
      <c r="G56" s="95"/>
      <c r="H56" s="55" t="s">
        <v>119</v>
      </c>
      <c r="I56" s="71">
        <v>53</v>
      </c>
      <c r="J56" s="70" t="s">
        <v>238</v>
      </c>
      <c r="K56" s="55" t="s">
        <v>35</v>
      </c>
      <c r="L56" s="75"/>
      <c r="M56" s="22"/>
      <c r="N56" s="73">
        <v>22.64</v>
      </c>
      <c r="O56" s="126">
        <v>22.64</v>
      </c>
      <c r="P56" s="83">
        <v>0.363037901156881</v>
      </c>
      <c r="Q56" s="77">
        <f t="shared" si="37"/>
        <v>3000</v>
      </c>
      <c r="R56" s="107">
        <f t="shared" si="34"/>
        <v>3000</v>
      </c>
      <c r="S56" s="75">
        <v>0.363037901156881</v>
      </c>
      <c r="T56" s="61">
        <v>3000</v>
      </c>
      <c r="U56" s="55" t="s">
        <v>57</v>
      </c>
      <c r="V56" s="61">
        <v>3000</v>
      </c>
      <c r="W56" s="22"/>
      <c r="X56" s="22"/>
      <c r="Y56" s="55"/>
      <c r="Z56" s="77">
        <f t="shared" si="27"/>
        <v>3000</v>
      </c>
      <c r="AA56" s="7">
        <f t="shared" si="28"/>
        <v>0</v>
      </c>
      <c r="AB56" s="69"/>
      <c r="AC56" s="65">
        <v>46023</v>
      </c>
      <c r="AD56" s="65">
        <v>46387</v>
      </c>
      <c r="AE56" s="100"/>
      <c r="AF56" s="55"/>
      <c r="AG56" s="55"/>
      <c r="AH56" s="127"/>
      <c r="AI56" s="55"/>
      <c r="AJ56" s="14" t="s">
        <v>71</v>
      </c>
      <c r="AK56" s="52">
        <f t="shared" si="36"/>
        <v>3000</v>
      </c>
    </row>
    <row r="57" s="45" customFormat="1" hidden="1" customHeight="1" spans="1:37">
      <c r="A57" s="22">
        <v>56</v>
      </c>
      <c r="B57" s="22"/>
      <c r="C57" s="22"/>
      <c r="D57" s="22"/>
      <c r="E57" s="22"/>
      <c r="F57" s="22"/>
      <c r="G57" s="22"/>
      <c r="H57" s="78" t="s">
        <v>119</v>
      </c>
      <c r="I57" s="78">
        <v>54</v>
      </c>
      <c r="J57" s="78"/>
      <c r="K57" s="78" t="s">
        <v>239</v>
      </c>
      <c r="L57" s="55"/>
      <c r="M57" s="55"/>
      <c r="N57" s="132">
        <v>77.75</v>
      </c>
      <c r="O57" s="132"/>
      <c r="P57" s="118"/>
      <c r="Q57" s="77">
        <f>N57*P57*365</f>
        <v>0</v>
      </c>
      <c r="R57" s="77"/>
      <c r="S57" s="55"/>
      <c r="T57" s="8"/>
      <c r="U57" s="55"/>
      <c r="V57" s="8"/>
      <c r="W57" s="55"/>
      <c r="X57" s="55"/>
      <c r="Y57" s="55"/>
      <c r="Z57" s="77">
        <f t="shared" ref="Z57:Z61" si="39">SUM(V57:X57)</f>
        <v>0</v>
      </c>
      <c r="AA57" s="77"/>
      <c r="AB57" s="55"/>
      <c r="AC57" s="55"/>
      <c r="AD57" s="55"/>
      <c r="AE57" s="55"/>
      <c r="AF57" s="55"/>
      <c r="AG57" s="55"/>
      <c r="AH57" s="127"/>
      <c r="AI57" s="55"/>
      <c r="AJ57" s="14" t="s">
        <v>144</v>
      </c>
    </row>
    <row r="58" s="45" customFormat="1" hidden="1" customHeight="1" spans="1:37">
      <c r="A58" s="22">
        <v>57</v>
      </c>
      <c r="B58" s="22"/>
      <c r="C58" s="22"/>
      <c r="D58" s="22"/>
      <c r="E58" s="22"/>
      <c r="F58" s="22"/>
      <c r="G58" s="22"/>
      <c r="H58" s="78" t="s">
        <v>119</v>
      </c>
      <c r="I58" s="78">
        <v>55</v>
      </c>
      <c r="J58" s="78"/>
      <c r="K58" s="78" t="s">
        <v>239</v>
      </c>
      <c r="L58" s="55"/>
      <c r="M58" s="55"/>
      <c r="N58" s="132">
        <v>83.18</v>
      </c>
      <c r="O58" s="132"/>
      <c r="P58" s="118"/>
      <c r="Q58" s="77">
        <f>N58*P58*365</f>
        <v>0</v>
      </c>
      <c r="R58" s="77"/>
      <c r="S58" s="55"/>
      <c r="T58" s="8"/>
      <c r="U58" s="55"/>
      <c r="V58" s="8"/>
      <c r="W58" s="55"/>
      <c r="X58" s="55"/>
      <c r="Y58" s="55"/>
      <c r="Z58" s="77">
        <f t="shared" si="39"/>
        <v>0</v>
      </c>
      <c r="AA58" s="77"/>
      <c r="AB58" s="55"/>
      <c r="AC58" s="55"/>
      <c r="AD58" s="55"/>
      <c r="AE58" s="55"/>
      <c r="AF58" s="55"/>
      <c r="AG58" s="55"/>
      <c r="AH58" s="127"/>
      <c r="AI58" s="55"/>
      <c r="AJ58" s="14" t="s">
        <v>240</v>
      </c>
    </row>
    <row r="59" s="44" customFormat="1" customHeight="1" spans="1:37">
      <c r="A59" s="22">
        <v>58</v>
      </c>
      <c r="B59" s="22" t="s">
        <v>49</v>
      </c>
      <c r="C59" s="22" t="s">
        <v>52</v>
      </c>
      <c r="D59" s="22" t="s">
        <v>50</v>
      </c>
      <c r="E59" s="15" t="s">
        <v>241</v>
      </c>
      <c r="F59" s="22" t="s">
        <v>167</v>
      </c>
      <c r="G59" s="22"/>
      <c r="H59" s="22" t="s">
        <v>119</v>
      </c>
      <c r="I59" s="71">
        <v>56</v>
      </c>
      <c r="J59" s="70" t="s">
        <v>242</v>
      </c>
      <c r="K59" s="22" t="s">
        <v>35</v>
      </c>
      <c r="L59" s="97" t="s">
        <v>243</v>
      </c>
      <c r="M59" s="76" t="s">
        <v>244</v>
      </c>
      <c r="N59" s="73">
        <v>61.8</v>
      </c>
      <c r="O59" s="26">
        <v>61.8</v>
      </c>
      <c r="P59" s="83">
        <v>1.3</v>
      </c>
      <c r="Q59" s="77">
        <f t="shared" ref="Q59:Q63" si="40">O59*P59*365</f>
        <v>29324.1</v>
      </c>
      <c r="R59" s="107">
        <f t="shared" ref="R59:R63" si="41">Q59*50%</f>
        <v>14662.05</v>
      </c>
      <c r="S59" s="75">
        <v>1.3</v>
      </c>
      <c r="T59" s="77">
        <f t="shared" ref="T59:T63" si="42">O59*S59*U59*365</f>
        <v>14662.05</v>
      </c>
      <c r="U59" s="124">
        <v>0.5</v>
      </c>
      <c r="V59" s="77">
        <v>14662</v>
      </c>
      <c r="W59" s="22"/>
      <c r="X59" s="22"/>
      <c r="Y59" s="22"/>
      <c r="Z59" s="77">
        <f t="shared" ref="Z59:Z96" si="43">SUM(V59:Y59)</f>
        <v>14662</v>
      </c>
      <c r="AA59" s="16">
        <f t="shared" ref="AA59:AA63" si="44">T59-Z59</f>
        <v>0.0500000000010914</v>
      </c>
      <c r="AB59" s="65">
        <v>45989</v>
      </c>
      <c r="AC59" s="65">
        <v>46023</v>
      </c>
      <c r="AD59" s="65">
        <v>46387</v>
      </c>
      <c r="AE59" s="66">
        <f ca="1" t="shared" si="38"/>
        <v>-209</v>
      </c>
      <c r="AF59" s="22">
        <v>15709972388</v>
      </c>
      <c r="AG59" s="197" t="s">
        <v>245</v>
      </c>
      <c r="AH59" s="133"/>
      <c r="AI59" s="22"/>
      <c r="AJ59" s="14" t="s">
        <v>71</v>
      </c>
      <c r="AK59" s="52">
        <f t="shared" ref="AK59:AK63" si="45">T59</f>
        <v>14662.05</v>
      </c>
    </row>
    <row r="60" s="44" customFormat="1" customHeight="1" spans="1:37">
      <c r="A60" s="22">
        <v>59</v>
      </c>
      <c r="B60" s="22" t="s">
        <v>49</v>
      </c>
      <c r="C60" s="22" t="s">
        <v>52</v>
      </c>
      <c r="D60" s="22" t="s">
        <v>50</v>
      </c>
      <c r="E60" s="15" t="s">
        <v>246</v>
      </c>
      <c r="F60" s="22" t="s">
        <v>167</v>
      </c>
      <c r="G60" s="22"/>
      <c r="H60" s="22" t="s">
        <v>119</v>
      </c>
      <c r="I60" s="71">
        <v>57</v>
      </c>
      <c r="J60" s="70" t="s">
        <v>247</v>
      </c>
      <c r="K60" s="22" t="s">
        <v>35</v>
      </c>
      <c r="L60" s="97" t="s">
        <v>248</v>
      </c>
      <c r="M60" s="76" t="s">
        <v>249</v>
      </c>
      <c r="N60" s="73">
        <v>56.68</v>
      </c>
      <c r="O60" s="26">
        <v>57.8</v>
      </c>
      <c r="P60" s="83">
        <v>1.3</v>
      </c>
      <c r="Q60" s="77">
        <f t="shared" si="40"/>
        <v>27426.1</v>
      </c>
      <c r="R60" s="107">
        <f t="shared" si="41"/>
        <v>13713.05</v>
      </c>
      <c r="S60" s="75">
        <v>1.3</v>
      </c>
      <c r="T60" s="77">
        <f t="shared" si="42"/>
        <v>13713.05</v>
      </c>
      <c r="U60" s="124">
        <v>0.5</v>
      </c>
      <c r="V60" s="77">
        <v>13713</v>
      </c>
      <c r="W60" s="22"/>
      <c r="X60" s="22"/>
      <c r="Y60" s="22"/>
      <c r="Z60" s="77">
        <f t="shared" si="43"/>
        <v>13713</v>
      </c>
      <c r="AA60" s="16">
        <f t="shared" si="44"/>
        <v>0.0499999999992724</v>
      </c>
      <c r="AB60" s="65">
        <v>45982</v>
      </c>
      <c r="AC60" s="65">
        <v>46023</v>
      </c>
      <c r="AD60" s="65">
        <v>46387</v>
      </c>
      <c r="AE60" s="66">
        <f ca="1" t="shared" si="38"/>
        <v>-209</v>
      </c>
      <c r="AF60" s="22">
        <v>13999070173</v>
      </c>
      <c r="AG60" s="197" t="s">
        <v>250</v>
      </c>
      <c r="AH60" s="133"/>
      <c r="AI60" s="22"/>
      <c r="AJ60" s="14" t="s">
        <v>71</v>
      </c>
      <c r="AK60" s="52">
        <f t="shared" si="45"/>
        <v>13713.05</v>
      </c>
    </row>
    <row r="61" s="44" customFormat="1" customHeight="1" spans="1:37">
      <c r="A61" s="22">
        <v>60</v>
      </c>
      <c r="B61" s="22" t="s">
        <v>49</v>
      </c>
      <c r="C61" s="22" t="s">
        <v>52</v>
      </c>
      <c r="D61" s="22" t="s">
        <v>50</v>
      </c>
      <c r="E61" s="15" t="s">
        <v>251</v>
      </c>
      <c r="F61" s="22"/>
      <c r="G61" s="22"/>
      <c r="H61" s="22" t="s">
        <v>119</v>
      </c>
      <c r="I61" s="71">
        <v>58</v>
      </c>
      <c r="J61" s="22">
        <v>44</v>
      </c>
      <c r="K61" s="22" t="s">
        <v>35</v>
      </c>
      <c r="L61" s="22" t="s">
        <v>252</v>
      </c>
      <c r="M61" s="76" t="s">
        <v>244</v>
      </c>
      <c r="N61" s="73">
        <v>56.68</v>
      </c>
      <c r="O61" s="26">
        <v>57.21</v>
      </c>
      <c r="P61" s="83">
        <v>1.3</v>
      </c>
      <c r="Q61" s="77">
        <f t="shared" si="40"/>
        <v>27146.145</v>
      </c>
      <c r="R61" s="107">
        <f t="shared" si="41"/>
        <v>13573.0725</v>
      </c>
      <c r="S61" s="75">
        <v>1.3</v>
      </c>
      <c r="T61" s="77">
        <f t="shared" si="42"/>
        <v>13573.0725</v>
      </c>
      <c r="U61" s="124">
        <v>0.5</v>
      </c>
      <c r="V61" s="77">
        <v>13573</v>
      </c>
      <c r="W61" s="22"/>
      <c r="X61" s="22"/>
      <c r="Y61" s="22"/>
      <c r="Z61" s="77">
        <f t="shared" si="39"/>
        <v>13573</v>
      </c>
      <c r="AA61" s="16">
        <f t="shared" si="44"/>
        <v>0.0725000000002183</v>
      </c>
      <c r="AB61" s="65">
        <v>46016</v>
      </c>
      <c r="AC61" s="65">
        <v>46023</v>
      </c>
      <c r="AD61" s="65">
        <v>46387</v>
      </c>
      <c r="AE61" s="66">
        <f ca="1" t="shared" si="38"/>
        <v>-209</v>
      </c>
      <c r="AF61" s="22">
        <v>13779752932</v>
      </c>
      <c r="AG61" s="197" t="s">
        <v>253</v>
      </c>
      <c r="AH61" s="133"/>
      <c r="AI61" s="22" t="s">
        <v>86</v>
      </c>
      <c r="AJ61" s="14" t="s">
        <v>71</v>
      </c>
      <c r="AK61" s="52">
        <f t="shared" si="45"/>
        <v>13573.0725</v>
      </c>
    </row>
    <row r="62" s="44" customFormat="1" customHeight="1" spans="1:37">
      <c r="A62" s="22">
        <v>61</v>
      </c>
      <c r="B62" s="22" t="s">
        <v>49</v>
      </c>
      <c r="C62" s="22" t="s">
        <v>52</v>
      </c>
      <c r="D62" s="22" t="s">
        <v>50</v>
      </c>
      <c r="E62" s="15" t="s">
        <v>254</v>
      </c>
      <c r="F62" s="22"/>
      <c r="G62" s="22"/>
      <c r="H62" s="22" t="s">
        <v>119</v>
      </c>
      <c r="I62" s="71">
        <v>59</v>
      </c>
      <c r="J62" s="22">
        <v>45</v>
      </c>
      <c r="K62" s="22" t="s">
        <v>35</v>
      </c>
      <c r="L62" s="97" t="s">
        <v>255</v>
      </c>
      <c r="M62" s="76" t="s">
        <v>98</v>
      </c>
      <c r="N62" s="73">
        <v>56.68</v>
      </c>
      <c r="O62" s="26">
        <v>57.21</v>
      </c>
      <c r="P62" s="83">
        <v>1.3</v>
      </c>
      <c r="Q62" s="77">
        <f t="shared" si="40"/>
        <v>27146.145</v>
      </c>
      <c r="R62" s="107">
        <f t="shared" si="41"/>
        <v>13573.0725</v>
      </c>
      <c r="S62" s="75">
        <v>1.3</v>
      </c>
      <c r="T62" s="77">
        <f t="shared" si="42"/>
        <v>13573.0725</v>
      </c>
      <c r="U62" s="124">
        <v>0.5</v>
      </c>
      <c r="V62" s="77">
        <v>13573</v>
      </c>
      <c r="W62" s="22"/>
      <c r="X62" s="22"/>
      <c r="Y62" s="22"/>
      <c r="Z62" s="77">
        <f t="shared" si="43"/>
        <v>13573</v>
      </c>
      <c r="AA62" s="16">
        <f t="shared" si="44"/>
        <v>0.0725000000002183</v>
      </c>
      <c r="AB62" s="65">
        <v>46016</v>
      </c>
      <c r="AC62" s="65">
        <v>46023</v>
      </c>
      <c r="AD62" s="65">
        <v>46387</v>
      </c>
      <c r="AE62" s="66">
        <f ca="1" t="shared" si="38"/>
        <v>-209</v>
      </c>
      <c r="AF62" s="22">
        <v>13999077732</v>
      </c>
      <c r="AG62" s="197" t="s">
        <v>256</v>
      </c>
      <c r="AH62" s="133"/>
      <c r="AI62" s="22"/>
      <c r="AJ62" s="14" t="s">
        <v>71</v>
      </c>
      <c r="AK62" s="52">
        <f t="shared" si="45"/>
        <v>13573.0725</v>
      </c>
    </row>
    <row r="63" s="45" customFormat="1" customHeight="1" spans="1:37">
      <c r="A63" s="22">
        <v>62</v>
      </c>
      <c r="B63" s="22" t="s">
        <v>49</v>
      </c>
      <c r="C63" s="22" t="s">
        <v>52</v>
      </c>
      <c r="D63" s="22" t="s">
        <v>50</v>
      </c>
      <c r="E63" s="15" t="s">
        <v>257</v>
      </c>
      <c r="F63" s="22"/>
      <c r="G63" s="22"/>
      <c r="H63" s="55" t="s">
        <v>119</v>
      </c>
      <c r="I63" s="71">
        <v>60</v>
      </c>
      <c r="J63" s="22">
        <v>46</v>
      </c>
      <c r="K63" s="55" t="s">
        <v>35</v>
      </c>
      <c r="L63" s="55" t="s">
        <v>258</v>
      </c>
      <c r="M63" s="125" t="s">
        <v>259</v>
      </c>
      <c r="N63" s="73">
        <v>56.68</v>
      </c>
      <c r="O63" s="26">
        <v>57.21</v>
      </c>
      <c r="P63" s="83">
        <v>1.5</v>
      </c>
      <c r="Q63" s="77">
        <f t="shared" si="40"/>
        <v>31322.475</v>
      </c>
      <c r="R63" s="107">
        <f t="shared" si="41"/>
        <v>15661.2375</v>
      </c>
      <c r="S63" s="75">
        <v>1.5</v>
      </c>
      <c r="T63" s="77">
        <f t="shared" si="42"/>
        <v>15661.2375</v>
      </c>
      <c r="U63" s="123">
        <v>0.5</v>
      </c>
      <c r="V63" s="77">
        <v>15661</v>
      </c>
      <c r="W63" s="22"/>
      <c r="X63" s="22"/>
      <c r="Y63" s="55"/>
      <c r="Z63" s="77">
        <f t="shared" si="43"/>
        <v>15661</v>
      </c>
      <c r="AA63" s="7">
        <f t="shared" si="44"/>
        <v>0.237499999999272</v>
      </c>
      <c r="AB63" s="65">
        <v>46017</v>
      </c>
      <c r="AC63" s="65">
        <v>46023</v>
      </c>
      <c r="AD63" s="65">
        <v>46387</v>
      </c>
      <c r="AE63" s="66">
        <f ca="1" t="shared" si="38"/>
        <v>-209</v>
      </c>
      <c r="AF63" s="22">
        <v>13899209010</v>
      </c>
      <c r="AG63" s="197" t="s">
        <v>260</v>
      </c>
      <c r="AH63" s="127"/>
      <c r="AI63" s="55"/>
      <c r="AJ63" s="14" t="s">
        <v>71</v>
      </c>
      <c r="AK63" s="52">
        <f t="shared" si="45"/>
        <v>15661.2375</v>
      </c>
    </row>
    <row r="64" s="45" customFormat="1" customHeight="1" spans="1:37">
      <c r="A64" s="22"/>
      <c r="B64" s="22"/>
      <c r="C64" s="22"/>
      <c r="D64" s="10" t="s">
        <v>41</v>
      </c>
      <c r="E64" s="22"/>
      <c r="F64" s="10" t="s">
        <v>41</v>
      </c>
      <c r="G64" s="10"/>
      <c r="H64" s="55" t="s">
        <v>119</v>
      </c>
      <c r="I64" s="71">
        <v>62</v>
      </c>
      <c r="J64" s="22"/>
      <c r="K64" s="55" t="s">
        <v>35</v>
      </c>
      <c r="L64" s="55" t="s">
        <v>261</v>
      </c>
      <c r="M64" s="125"/>
      <c r="N64" s="73" t="s">
        <v>262</v>
      </c>
      <c r="O64" s="26">
        <v>15.83</v>
      </c>
      <c r="P64" s="75">
        <v>2</v>
      </c>
      <c r="Q64" s="77">
        <v>61334</v>
      </c>
      <c r="R64" s="61"/>
      <c r="S64" s="75"/>
      <c r="T64" s="77"/>
      <c r="U64" s="123"/>
      <c r="V64" s="77"/>
      <c r="W64" s="22"/>
      <c r="X64" s="22"/>
      <c r="Y64" s="55"/>
      <c r="Z64" s="77">
        <f t="shared" si="43"/>
        <v>0</v>
      </c>
      <c r="AA64" s="7">
        <v>0</v>
      </c>
      <c r="AB64" s="65" t="s">
        <v>263</v>
      </c>
      <c r="AC64" s="64">
        <v>44774</v>
      </c>
      <c r="AD64" s="64">
        <v>46599</v>
      </c>
      <c r="AE64" s="66">
        <f ca="1" t="shared" si="38"/>
        <v>-421</v>
      </c>
      <c r="AF64" s="22"/>
      <c r="AG64" s="22"/>
      <c r="AH64" s="127" t="s">
        <v>264</v>
      </c>
      <c r="AI64" s="55"/>
      <c r="AJ64" s="14" t="s">
        <v>265</v>
      </c>
      <c r="AK64" s="52">
        <v>11466.8</v>
      </c>
    </row>
    <row r="65" s="45" customFormat="1" customHeight="1" spans="1:37">
      <c r="A65" s="22">
        <v>63</v>
      </c>
      <c r="B65" s="22" t="s">
        <v>49</v>
      </c>
      <c r="C65" s="22" t="s">
        <v>52</v>
      </c>
      <c r="D65" s="22" t="s">
        <v>50</v>
      </c>
      <c r="E65" s="15" t="s">
        <v>266</v>
      </c>
      <c r="F65" s="22" t="s">
        <v>167</v>
      </c>
      <c r="G65" s="22"/>
      <c r="H65" s="55" t="s">
        <v>119</v>
      </c>
      <c r="I65" s="71">
        <v>61</v>
      </c>
      <c r="J65" s="22">
        <v>47</v>
      </c>
      <c r="K65" s="55" t="s">
        <v>35</v>
      </c>
      <c r="L65" s="55" t="s">
        <v>267</v>
      </c>
      <c r="M65" s="125" t="s">
        <v>268</v>
      </c>
      <c r="N65" s="73">
        <v>58.1</v>
      </c>
      <c r="O65" s="26">
        <v>58.63</v>
      </c>
      <c r="P65" s="83">
        <v>1.6</v>
      </c>
      <c r="Q65" s="77">
        <f t="shared" ref="Q65:Q85" si="46">O65*P65*365</f>
        <v>34239.92</v>
      </c>
      <c r="R65" s="107">
        <f t="shared" ref="R65:R95" si="47">Q65*50%</f>
        <v>17119.96</v>
      </c>
      <c r="S65" s="75">
        <v>1.6</v>
      </c>
      <c r="T65" s="77">
        <f t="shared" ref="T65:T85" si="48">O65*S65*U65*365</f>
        <v>17119.96</v>
      </c>
      <c r="U65" s="123">
        <v>0.5</v>
      </c>
      <c r="V65" s="77">
        <v>17120</v>
      </c>
      <c r="W65" s="22"/>
      <c r="X65" s="22"/>
      <c r="Y65" s="55"/>
      <c r="Z65" s="77">
        <f t="shared" si="43"/>
        <v>17120</v>
      </c>
      <c r="AA65" s="7">
        <f t="shared" ref="AA65:AA102" si="49">T65-Z65</f>
        <v>-0.0399999999972351</v>
      </c>
      <c r="AB65" s="65">
        <v>45986</v>
      </c>
      <c r="AC65" s="65">
        <v>46023</v>
      </c>
      <c r="AD65" s="65">
        <v>46387</v>
      </c>
      <c r="AE65" s="66">
        <f ca="1" t="shared" si="38"/>
        <v>-209</v>
      </c>
      <c r="AF65" s="55">
        <v>15292578307</v>
      </c>
      <c r="AG65" s="202" t="s">
        <v>269</v>
      </c>
      <c r="AH65" s="127"/>
      <c r="AI65" s="55"/>
      <c r="AJ65" s="14" t="s">
        <v>240</v>
      </c>
      <c r="AK65" s="52">
        <f t="shared" ref="AK65:AK85" si="50">T65</f>
        <v>17119.96</v>
      </c>
    </row>
    <row r="66" s="45" customFormat="1" customHeight="1" spans="1:37">
      <c r="A66" s="22">
        <v>64</v>
      </c>
      <c r="B66" s="22" t="s">
        <v>49</v>
      </c>
      <c r="C66" s="22" t="s">
        <v>52</v>
      </c>
      <c r="D66" s="22" t="s">
        <v>50</v>
      </c>
      <c r="E66" s="15" t="s">
        <v>270</v>
      </c>
      <c r="F66" s="103"/>
      <c r="G66" s="22"/>
      <c r="H66" s="22" t="s">
        <v>119</v>
      </c>
      <c r="I66" s="71">
        <v>63</v>
      </c>
      <c r="J66" s="22">
        <v>48</v>
      </c>
      <c r="K66" s="55" t="s">
        <v>35</v>
      </c>
      <c r="L66" s="55" t="s">
        <v>271</v>
      </c>
      <c r="M66" s="125" t="s">
        <v>268</v>
      </c>
      <c r="N66" s="73">
        <v>35.7</v>
      </c>
      <c r="O66" s="26">
        <v>36.04</v>
      </c>
      <c r="P66" s="83">
        <v>2</v>
      </c>
      <c r="Q66" s="77">
        <f t="shared" si="46"/>
        <v>26309.2</v>
      </c>
      <c r="R66" s="107">
        <f t="shared" si="47"/>
        <v>13154.6</v>
      </c>
      <c r="S66" s="75">
        <v>2</v>
      </c>
      <c r="T66" s="77">
        <f t="shared" si="48"/>
        <v>13154.6</v>
      </c>
      <c r="U66" s="123">
        <v>0.5</v>
      </c>
      <c r="V66" s="77">
        <v>13155</v>
      </c>
      <c r="W66" s="22"/>
      <c r="X66" s="22"/>
      <c r="Y66" s="55"/>
      <c r="Z66" s="77">
        <f t="shared" si="43"/>
        <v>13155</v>
      </c>
      <c r="AA66" s="7">
        <f t="shared" si="49"/>
        <v>-0.399999999999636</v>
      </c>
      <c r="AB66" s="65">
        <v>46017</v>
      </c>
      <c r="AC66" s="65">
        <v>46023</v>
      </c>
      <c r="AD66" s="65">
        <v>46387</v>
      </c>
      <c r="AE66" s="66">
        <f ca="1" t="shared" si="38"/>
        <v>-209</v>
      </c>
      <c r="AF66" s="80">
        <v>15109070766</v>
      </c>
      <c r="AG66" s="196" t="s">
        <v>272</v>
      </c>
      <c r="AH66" s="127"/>
      <c r="AI66" s="55"/>
      <c r="AJ66" s="14" t="s">
        <v>59</v>
      </c>
      <c r="AK66" s="52">
        <f t="shared" si="50"/>
        <v>13154.6</v>
      </c>
    </row>
    <row r="67" s="45" customFormat="1" customHeight="1" spans="1:37">
      <c r="A67" s="22">
        <v>65</v>
      </c>
      <c r="B67" s="22" t="s">
        <v>49</v>
      </c>
      <c r="C67" s="22" t="s">
        <v>52</v>
      </c>
      <c r="D67" s="22" t="s">
        <v>50</v>
      </c>
      <c r="E67" s="80" t="s">
        <v>273</v>
      </c>
      <c r="F67" s="80" t="s">
        <v>167</v>
      </c>
      <c r="G67" s="22"/>
      <c r="H67" s="55" t="s">
        <v>119</v>
      </c>
      <c r="I67" s="71">
        <v>78</v>
      </c>
      <c r="J67" s="22">
        <v>63</v>
      </c>
      <c r="K67" s="55" t="s">
        <v>35</v>
      </c>
      <c r="L67" s="55" t="s">
        <v>271</v>
      </c>
      <c r="M67" s="125" t="s">
        <v>268</v>
      </c>
      <c r="N67" s="73">
        <v>28</v>
      </c>
      <c r="O67" s="126">
        <v>28.26</v>
      </c>
      <c r="P67" s="83">
        <v>2</v>
      </c>
      <c r="Q67" s="77">
        <f t="shared" si="46"/>
        <v>20629.8</v>
      </c>
      <c r="R67" s="107">
        <f t="shared" si="47"/>
        <v>10314.9</v>
      </c>
      <c r="S67" s="75">
        <v>2</v>
      </c>
      <c r="T67" s="77">
        <f t="shared" si="48"/>
        <v>10314.9</v>
      </c>
      <c r="U67" s="123">
        <v>0.5</v>
      </c>
      <c r="V67" s="77">
        <v>10315</v>
      </c>
      <c r="W67" s="22"/>
      <c r="X67" s="22"/>
      <c r="Y67" s="55"/>
      <c r="Z67" s="77">
        <f t="shared" si="43"/>
        <v>10315</v>
      </c>
      <c r="AA67" s="7">
        <f t="shared" si="49"/>
        <v>-0.0999999999985448</v>
      </c>
      <c r="AB67" s="65">
        <v>45986</v>
      </c>
      <c r="AC67" s="65">
        <v>46023</v>
      </c>
      <c r="AD67" s="65">
        <v>46387</v>
      </c>
      <c r="AE67" s="66">
        <f ca="1" t="shared" si="38"/>
        <v>-209</v>
      </c>
      <c r="AF67" s="110">
        <v>15109070766</v>
      </c>
      <c r="AG67" s="203" t="s">
        <v>272</v>
      </c>
      <c r="AH67" s="127"/>
      <c r="AI67" s="55"/>
      <c r="AJ67" s="14" t="s">
        <v>59</v>
      </c>
      <c r="AK67" s="52">
        <f t="shared" si="50"/>
        <v>10314.9</v>
      </c>
    </row>
    <row r="68" s="45" customFormat="1" customHeight="1" spans="1:37">
      <c r="A68" s="22">
        <v>66</v>
      </c>
      <c r="B68" s="22" t="s">
        <v>49</v>
      </c>
      <c r="C68" s="22" t="s">
        <v>52</v>
      </c>
      <c r="D68" s="22" t="s">
        <v>50</v>
      </c>
      <c r="E68" s="95"/>
      <c r="F68" s="95"/>
      <c r="G68" s="22"/>
      <c r="H68" s="55" t="s">
        <v>119</v>
      </c>
      <c r="I68" s="71">
        <v>79</v>
      </c>
      <c r="J68" s="22">
        <v>64</v>
      </c>
      <c r="K68" s="55" t="s">
        <v>35</v>
      </c>
      <c r="L68" s="55"/>
      <c r="M68" s="125"/>
      <c r="N68" s="73">
        <v>27.32</v>
      </c>
      <c r="O68" s="126">
        <v>27.57</v>
      </c>
      <c r="P68" s="83">
        <v>1.5</v>
      </c>
      <c r="Q68" s="77">
        <f t="shared" si="46"/>
        <v>15094.575</v>
      </c>
      <c r="R68" s="107">
        <f t="shared" si="47"/>
        <v>7547.2875</v>
      </c>
      <c r="S68" s="75">
        <v>1.5</v>
      </c>
      <c r="T68" s="77">
        <f t="shared" si="48"/>
        <v>7547.2875</v>
      </c>
      <c r="U68" s="123">
        <v>0.5</v>
      </c>
      <c r="V68" s="77">
        <v>7547</v>
      </c>
      <c r="W68" s="22"/>
      <c r="X68" s="22"/>
      <c r="Y68" s="55"/>
      <c r="Z68" s="77">
        <f t="shared" si="43"/>
        <v>7547</v>
      </c>
      <c r="AA68" s="7">
        <f t="shared" si="49"/>
        <v>0.287500000000364</v>
      </c>
      <c r="AB68" s="65">
        <v>45986</v>
      </c>
      <c r="AC68" s="65">
        <v>46023</v>
      </c>
      <c r="AD68" s="65">
        <v>46387</v>
      </c>
      <c r="AE68" s="66">
        <f ca="1" t="shared" si="38"/>
        <v>-209</v>
      </c>
      <c r="AF68" s="95"/>
      <c r="AG68" s="95"/>
      <c r="AH68" s="127"/>
      <c r="AI68" s="55"/>
      <c r="AJ68" s="14" t="s">
        <v>118</v>
      </c>
      <c r="AK68" s="52">
        <f t="shared" si="50"/>
        <v>7547.2875</v>
      </c>
    </row>
    <row r="69" s="45" customFormat="1" customHeight="1" spans="1:37">
      <c r="A69" s="22">
        <v>67</v>
      </c>
      <c r="B69" s="22" t="s">
        <v>49</v>
      </c>
      <c r="C69" s="22" t="s">
        <v>52</v>
      </c>
      <c r="D69" s="22" t="s">
        <v>50</v>
      </c>
      <c r="E69" s="22" t="s">
        <v>274</v>
      </c>
      <c r="F69" s="22" t="s">
        <v>52</v>
      </c>
      <c r="G69" s="22"/>
      <c r="H69" s="55" t="s">
        <v>119</v>
      </c>
      <c r="I69" s="71">
        <v>64</v>
      </c>
      <c r="J69" s="22">
        <v>49</v>
      </c>
      <c r="K69" s="55" t="s">
        <v>35</v>
      </c>
      <c r="L69" s="55" t="s">
        <v>275</v>
      </c>
      <c r="M69" s="125" t="s">
        <v>268</v>
      </c>
      <c r="N69" s="73">
        <v>34.83</v>
      </c>
      <c r="O69" s="126">
        <v>35.16</v>
      </c>
      <c r="P69" s="83">
        <v>1.5</v>
      </c>
      <c r="Q69" s="77">
        <f t="shared" si="46"/>
        <v>19250.1</v>
      </c>
      <c r="R69" s="107">
        <f t="shared" si="47"/>
        <v>9625.05</v>
      </c>
      <c r="S69" s="134">
        <v>1.5</v>
      </c>
      <c r="T69" s="77">
        <f t="shared" si="48"/>
        <v>9625.05</v>
      </c>
      <c r="U69" s="123">
        <v>0.5</v>
      </c>
      <c r="V69" s="77">
        <v>9625</v>
      </c>
      <c r="W69" s="22"/>
      <c r="X69" s="22"/>
      <c r="Y69" s="55"/>
      <c r="Z69" s="77">
        <f t="shared" si="43"/>
        <v>9625</v>
      </c>
      <c r="AA69" s="7">
        <f t="shared" si="49"/>
        <v>0.0499999999992724</v>
      </c>
      <c r="AB69" s="65">
        <v>46010</v>
      </c>
      <c r="AC69" s="65">
        <v>46023</v>
      </c>
      <c r="AD69" s="65">
        <v>46387</v>
      </c>
      <c r="AE69" s="66">
        <f ca="1" t="shared" si="38"/>
        <v>-209</v>
      </c>
      <c r="AF69" s="55">
        <v>13279797070</v>
      </c>
      <c r="AG69" s="202" t="s">
        <v>276</v>
      </c>
      <c r="AH69" s="127"/>
      <c r="AI69" s="55"/>
      <c r="AJ69" s="14" t="s">
        <v>71</v>
      </c>
      <c r="AK69" s="52">
        <f t="shared" si="50"/>
        <v>9625.05</v>
      </c>
    </row>
    <row r="70" s="44" customFormat="1" customHeight="1" spans="1:37">
      <c r="A70" s="22">
        <v>68</v>
      </c>
      <c r="B70" s="22" t="s">
        <v>49</v>
      </c>
      <c r="C70" s="22" t="s">
        <v>52</v>
      </c>
      <c r="D70" s="22" t="s">
        <v>50</v>
      </c>
      <c r="E70" s="80" t="s">
        <v>277</v>
      </c>
      <c r="F70" s="80" t="s">
        <v>52</v>
      </c>
      <c r="G70" s="22"/>
      <c r="H70" s="22" t="s">
        <v>119</v>
      </c>
      <c r="I70" s="71">
        <v>65</v>
      </c>
      <c r="J70" s="22">
        <v>50</v>
      </c>
      <c r="K70" s="22" t="s">
        <v>35</v>
      </c>
      <c r="L70" s="109" t="s">
        <v>278</v>
      </c>
      <c r="M70" s="135" t="s">
        <v>279</v>
      </c>
      <c r="N70" s="73">
        <v>34.83</v>
      </c>
      <c r="O70" s="126">
        <v>35.16</v>
      </c>
      <c r="P70" s="83">
        <v>1.5</v>
      </c>
      <c r="Q70" s="77">
        <f t="shared" si="46"/>
        <v>19250.1</v>
      </c>
      <c r="R70" s="107">
        <f t="shared" si="47"/>
        <v>9625.05</v>
      </c>
      <c r="S70" s="134">
        <v>1.5</v>
      </c>
      <c r="T70" s="77">
        <f t="shared" si="48"/>
        <v>9625.05</v>
      </c>
      <c r="U70" s="124">
        <v>0.5</v>
      </c>
      <c r="V70" s="77">
        <v>9625</v>
      </c>
      <c r="W70" s="22"/>
      <c r="X70" s="22"/>
      <c r="Y70" s="22"/>
      <c r="Z70" s="77">
        <f t="shared" si="43"/>
        <v>9625</v>
      </c>
      <c r="AA70" s="16">
        <f t="shared" si="49"/>
        <v>0.0499999999992724</v>
      </c>
      <c r="AB70" s="65">
        <v>46007</v>
      </c>
      <c r="AC70" s="65">
        <v>46023</v>
      </c>
      <c r="AD70" s="65">
        <v>46387</v>
      </c>
      <c r="AE70" s="66">
        <f ca="1" t="shared" si="38"/>
        <v>-209</v>
      </c>
      <c r="AF70" s="110">
        <v>13999061994</v>
      </c>
      <c r="AG70" s="203" t="s">
        <v>280</v>
      </c>
      <c r="AH70" s="133"/>
      <c r="AI70" s="22"/>
      <c r="AJ70" s="14" t="s">
        <v>71</v>
      </c>
      <c r="AK70" s="52">
        <f t="shared" si="50"/>
        <v>9625.05</v>
      </c>
    </row>
    <row r="71" s="44" customFormat="1" customHeight="1" spans="1:37">
      <c r="A71" s="22">
        <v>69</v>
      </c>
      <c r="B71" s="22" t="s">
        <v>49</v>
      </c>
      <c r="C71" s="22" t="s">
        <v>52</v>
      </c>
      <c r="D71" s="22" t="s">
        <v>50</v>
      </c>
      <c r="E71" s="95"/>
      <c r="F71" s="95"/>
      <c r="G71" s="22"/>
      <c r="H71" s="22" t="s">
        <v>119</v>
      </c>
      <c r="I71" s="71">
        <v>66</v>
      </c>
      <c r="J71" s="22">
        <v>51</v>
      </c>
      <c r="K71" s="22" t="s">
        <v>35</v>
      </c>
      <c r="L71" s="109"/>
      <c r="M71" s="135"/>
      <c r="N71" s="73">
        <v>34.83</v>
      </c>
      <c r="O71" s="126">
        <v>35.16</v>
      </c>
      <c r="P71" s="83">
        <v>1.5</v>
      </c>
      <c r="Q71" s="77">
        <f t="shared" si="46"/>
        <v>19250.1</v>
      </c>
      <c r="R71" s="107">
        <f t="shared" si="47"/>
        <v>9625.05</v>
      </c>
      <c r="S71" s="134">
        <v>1.5</v>
      </c>
      <c r="T71" s="77">
        <f t="shared" si="48"/>
        <v>9625.05</v>
      </c>
      <c r="U71" s="124">
        <v>0.5</v>
      </c>
      <c r="V71" s="77">
        <v>9625</v>
      </c>
      <c r="W71" s="22"/>
      <c r="X71" s="22"/>
      <c r="Y71" s="22"/>
      <c r="Z71" s="77">
        <f t="shared" si="43"/>
        <v>9625</v>
      </c>
      <c r="AA71" s="16">
        <f t="shared" si="49"/>
        <v>0.0499999999992724</v>
      </c>
      <c r="AB71" s="65">
        <v>46007</v>
      </c>
      <c r="AC71" s="65">
        <v>46023</v>
      </c>
      <c r="AD71" s="65">
        <v>46387</v>
      </c>
      <c r="AE71" s="66">
        <f ca="1" t="shared" si="38"/>
        <v>-209</v>
      </c>
      <c r="AF71" s="110"/>
      <c r="AG71" s="110"/>
      <c r="AH71" s="133"/>
      <c r="AI71" s="22"/>
      <c r="AJ71" s="14" t="s">
        <v>71</v>
      </c>
      <c r="AK71" s="52">
        <f t="shared" si="50"/>
        <v>9625.05</v>
      </c>
    </row>
    <row r="72" s="44" customFormat="1" customHeight="1" spans="1:37">
      <c r="A72" s="22">
        <v>70</v>
      </c>
      <c r="B72" s="22" t="s">
        <v>49</v>
      </c>
      <c r="C72" s="22" t="s">
        <v>52</v>
      </c>
      <c r="D72" s="22" t="s">
        <v>50</v>
      </c>
      <c r="E72" s="22" t="s">
        <v>281</v>
      </c>
      <c r="F72" s="22" t="s">
        <v>167</v>
      </c>
      <c r="G72" s="22"/>
      <c r="H72" s="22" t="s">
        <v>119</v>
      </c>
      <c r="I72" s="71">
        <v>67</v>
      </c>
      <c r="J72" s="22">
        <v>52</v>
      </c>
      <c r="K72" s="22" t="s">
        <v>35</v>
      </c>
      <c r="L72" s="97" t="s">
        <v>282</v>
      </c>
      <c r="M72" s="76" t="s">
        <v>268</v>
      </c>
      <c r="N72" s="73">
        <v>35.7</v>
      </c>
      <c r="O72" s="126">
        <v>36.04</v>
      </c>
      <c r="P72" s="83">
        <v>1.5</v>
      </c>
      <c r="Q72" s="77">
        <f t="shared" si="46"/>
        <v>19731.9</v>
      </c>
      <c r="R72" s="107">
        <f t="shared" si="47"/>
        <v>9865.95</v>
      </c>
      <c r="S72" s="75">
        <v>1.5</v>
      </c>
      <c r="T72" s="77">
        <f t="shared" si="48"/>
        <v>9865.95</v>
      </c>
      <c r="U72" s="124">
        <v>0.5</v>
      </c>
      <c r="V72" s="77">
        <v>9866</v>
      </c>
      <c r="W72" s="22"/>
      <c r="X72" s="22"/>
      <c r="Y72" s="22"/>
      <c r="Z72" s="77">
        <f t="shared" si="43"/>
        <v>9866</v>
      </c>
      <c r="AA72" s="16">
        <f t="shared" si="49"/>
        <v>-0.0499999999992724</v>
      </c>
      <c r="AB72" s="65">
        <v>45988</v>
      </c>
      <c r="AC72" s="65">
        <v>46023</v>
      </c>
      <c r="AD72" s="65">
        <v>46387</v>
      </c>
      <c r="AE72" s="66">
        <f ca="1" t="shared" si="38"/>
        <v>-209</v>
      </c>
      <c r="AF72" s="22">
        <v>13657527441</v>
      </c>
      <c r="AG72" s="22" t="s">
        <v>283</v>
      </c>
      <c r="AH72" s="133"/>
      <c r="AI72" s="22"/>
      <c r="AJ72" s="14" t="s">
        <v>203</v>
      </c>
      <c r="AK72" s="52">
        <f t="shared" si="50"/>
        <v>9865.95</v>
      </c>
    </row>
    <row r="73" s="45" customFormat="1" customHeight="1" spans="1:37">
      <c r="A73" s="22">
        <v>71</v>
      </c>
      <c r="B73" s="22" t="s">
        <v>49</v>
      </c>
      <c r="C73" s="22" t="s">
        <v>52</v>
      </c>
      <c r="D73" s="22" t="s">
        <v>50</v>
      </c>
      <c r="E73" s="22" t="s">
        <v>284</v>
      </c>
      <c r="F73" s="22" t="s">
        <v>167</v>
      </c>
      <c r="G73" s="22"/>
      <c r="H73" s="55" t="s">
        <v>119</v>
      </c>
      <c r="I73" s="71">
        <v>68</v>
      </c>
      <c r="J73" s="22">
        <v>57</v>
      </c>
      <c r="K73" s="55" t="s">
        <v>35</v>
      </c>
      <c r="L73" s="55" t="s">
        <v>285</v>
      </c>
      <c r="M73" s="125" t="s">
        <v>37</v>
      </c>
      <c r="N73" s="73">
        <v>35.7</v>
      </c>
      <c r="O73" s="126">
        <v>36.04</v>
      </c>
      <c r="P73" s="83">
        <v>1.5</v>
      </c>
      <c r="Q73" s="77">
        <f t="shared" si="46"/>
        <v>19731.9</v>
      </c>
      <c r="R73" s="107">
        <f t="shared" si="47"/>
        <v>9865.95</v>
      </c>
      <c r="S73" s="75">
        <v>1.5</v>
      </c>
      <c r="T73" s="77">
        <f t="shared" si="48"/>
        <v>9865.95</v>
      </c>
      <c r="U73" s="123">
        <v>0.5</v>
      </c>
      <c r="V73" s="77">
        <v>9866</v>
      </c>
      <c r="W73" s="22"/>
      <c r="X73" s="22"/>
      <c r="Y73" s="55"/>
      <c r="Z73" s="77">
        <f t="shared" si="43"/>
        <v>9866</v>
      </c>
      <c r="AA73" s="7">
        <f t="shared" si="49"/>
        <v>-0.0499999999992724</v>
      </c>
      <c r="AB73" s="65">
        <v>46009</v>
      </c>
      <c r="AC73" s="65">
        <v>46023</v>
      </c>
      <c r="AD73" s="65">
        <v>46387</v>
      </c>
      <c r="AE73" s="66">
        <f ca="1" t="shared" si="38"/>
        <v>-209</v>
      </c>
      <c r="AF73" s="55">
        <v>13899244976</v>
      </c>
      <c r="AG73" s="202" t="s">
        <v>286</v>
      </c>
      <c r="AH73" s="127"/>
      <c r="AI73" s="55"/>
      <c r="AJ73" s="14" t="s">
        <v>71</v>
      </c>
      <c r="AK73" s="52">
        <f t="shared" si="50"/>
        <v>9865.95</v>
      </c>
    </row>
    <row r="74" s="45" customFormat="1" customHeight="1" spans="1:37">
      <c r="A74" s="22">
        <v>72</v>
      </c>
      <c r="B74" s="22" t="s">
        <v>49</v>
      </c>
      <c r="C74" s="22" t="s">
        <v>52</v>
      </c>
      <c r="D74" s="22" t="s">
        <v>50</v>
      </c>
      <c r="E74" s="80" t="s">
        <v>287</v>
      </c>
      <c r="F74" s="80" t="s">
        <v>167</v>
      </c>
      <c r="G74" s="22"/>
      <c r="H74" s="55" t="s">
        <v>119</v>
      </c>
      <c r="I74" s="71">
        <v>69</v>
      </c>
      <c r="J74" s="22">
        <v>56</v>
      </c>
      <c r="K74" s="55" t="s">
        <v>35</v>
      </c>
      <c r="L74" s="55" t="s">
        <v>288</v>
      </c>
      <c r="M74" s="125" t="s">
        <v>268</v>
      </c>
      <c r="N74" s="73">
        <v>34.83</v>
      </c>
      <c r="O74" s="126">
        <v>35.16</v>
      </c>
      <c r="P74" s="83">
        <v>1.5</v>
      </c>
      <c r="Q74" s="77">
        <f t="shared" si="46"/>
        <v>19250.1</v>
      </c>
      <c r="R74" s="107">
        <f t="shared" si="47"/>
        <v>9625.05</v>
      </c>
      <c r="S74" s="75">
        <v>1.5</v>
      </c>
      <c r="T74" s="77">
        <f t="shared" si="48"/>
        <v>9625.05</v>
      </c>
      <c r="U74" s="123">
        <v>0.5</v>
      </c>
      <c r="V74" s="77">
        <v>9625</v>
      </c>
      <c r="W74" s="22"/>
      <c r="X74" s="22"/>
      <c r="Y74" s="55"/>
      <c r="Z74" s="77">
        <f t="shared" si="43"/>
        <v>9625</v>
      </c>
      <c r="AA74" s="7">
        <f t="shared" si="49"/>
        <v>0.0499999999992724</v>
      </c>
      <c r="AB74" s="65">
        <v>45987</v>
      </c>
      <c r="AC74" s="65">
        <v>46023</v>
      </c>
      <c r="AD74" s="65">
        <v>46387</v>
      </c>
      <c r="AE74" s="66">
        <f ca="1" t="shared" si="38"/>
        <v>-209</v>
      </c>
      <c r="AF74" s="55">
        <v>15569380015</v>
      </c>
      <c r="AG74" s="202" t="s">
        <v>289</v>
      </c>
      <c r="AH74" s="127"/>
      <c r="AI74" s="55"/>
      <c r="AJ74" s="14" t="s">
        <v>71</v>
      </c>
      <c r="AK74" s="52">
        <f t="shared" si="50"/>
        <v>9625.05</v>
      </c>
    </row>
    <row r="75" s="45" customFormat="1" customHeight="1" spans="1:37">
      <c r="A75" s="22">
        <v>73</v>
      </c>
      <c r="B75" s="22" t="s">
        <v>49</v>
      </c>
      <c r="C75" s="22" t="s">
        <v>52</v>
      </c>
      <c r="D75" s="22" t="s">
        <v>50</v>
      </c>
      <c r="E75" s="95"/>
      <c r="F75" s="95"/>
      <c r="G75" s="22"/>
      <c r="H75" s="55" t="s">
        <v>119</v>
      </c>
      <c r="I75" s="71">
        <v>77</v>
      </c>
      <c r="J75" s="22">
        <v>62</v>
      </c>
      <c r="K75" s="55" t="s">
        <v>35</v>
      </c>
      <c r="L75" s="55"/>
      <c r="M75" s="125"/>
      <c r="N75" s="73">
        <v>28</v>
      </c>
      <c r="O75" s="26">
        <v>28.26</v>
      </c>
      <c r="P75" s="83">
        <v>1.4</v>
      </c>
      <c r="Q75" s="77">
        <f t="shared" si="46"/>
        <v>14440.86</v>
      </c>
      <c r="R75" s="107">
        <f t="shared" si="47"/>
        <v>7220.43</v>
      </c>
      <c r="S75" s="75">
        <v>1.4</v>
      </c>
      <c r="T75" s="77">
        <f t="shared" si="48"/>
        <v>7220.43</v>
      </c>
      <c r="U75" s="123">
        <v>0.5</v>
      </c>
      <c r="V75" s="77">
        <v>7220</v>
      </c>
      <c r="W75" s="22"/>
      <c r="X75" s="22"/>
      <c r="Y75" s="55"/>
      <c r="Z75" s="77">
        <f t="shared" si="43"/>
        <v>7220</v>
      </c>
      <c r="AA75" s="7">
        <f t="shared" si="49"/>
        <v>0.430000000000291</v>
      </c>
      <c r="AB75" s="65">
        <v>45987</v>
      </c>
      <c r="AC75" s="65">
        <v>46023</v>
      </c>
      <c r="AD75" s="65">
        <v>46387</v>
      </c>
      <c r="AE75" s="66">
        <f ca="1" t="shared" si="38"/>
        <v>-209</v>
      </c>
      <c r="AF75" s="55"/>
      <c r="AG75" s="55"/>
      <c r="AH75" s="127"/>
      <c r="AI75" s="55"/>
      <c r="AJ75" s="14" t="s">
        <v>59</v>
      </c>
      <c r="AK75" s="52">
        <f t="shared" si="50"/>
        <v>7220.43</v>
      </c>
    </row>
    <row r="76" s="45" customFormat="1" customHeight="1" spans="1:37">
      <c r="A76" s="22">
        <v>74</v>
      </c>
      <c r="B76" s="22" t="s">
        <v>49</v>
      </c>
      <c r="C76" s="22" t="s">
        <v>52</v>
      </c>
      <c r="D76" s="22" t="s">
        <v>50</v>
      </c>
      <c r="E76" s="15" t="s">
        <v>290</v>
      </c>
      <c r="F76" s="22" t="s">
        <v>167</v>
      </c>
      <c r="G76" s="22"/>
      <c r="H76" s="55" t="s">
        <v>119</v>
      </c>
      <c r="I76" s="71">
        <v>70</v>
      </c>
      <c r="J76" s="22">
        <v>55</v>
      </c>
      <c r="K76" s="55" t="s">
        <v>35</v>
      </c>
      <c r="L76" s="75" t="s">
        <v>291</v>
      </c>
      <c r="M76" s="55" t="s">
        <v>268</v>
      </c>
      <c r="N76" s="73">
        <v>34.83</v>
      </c>
      <c r="O76" s="26">
        <v>35.16</v>
      </c>
      <c r="P76" s="83">
        <v>1.5</v>
      </c>
      <c r="Q76" s="77">
        <f t="shared" si="46"/>
        <v>19250.1</v>
      </c>
      <c r="R76" s="107">
        <f t="shared" si="47"/>
        <v>9625.05</v>
      </c>
      <c r="S76" s="75">
        <v>1.5</v>
      </c>
      <c r="T76" s="77">
        <f t="shared" si="48"/>
        <v>9625.05</v>
      </c>
      <c r="U76" s="123">
        <v>0.5</v>
      </c>
      <c r="V76" s="77">
        <v>9625</v>
      </c>
      <c r="W76" s="22"/>
      <c r="X76" s="22"/>
      <c r="Y76" s="55"/>
      <c r="Z76" s="77">
        <f t="shared" si="43"/>
        <v>9625</v>
      </c>
      <c r="AA76" s="7">
        <f t="shared" si="49"/>
        <v>0.0499999999992724</v>
      </c>
      <c r="AB76" s="65">
        <v>45987</v>
      </c>
      <c r="AC76" s="65">
        <v>46023</v>
      </c>
      <c r="AD76" s="65">
        <v>46387</v>
      </c>
      <c r="AE76" s="66">
        <f ca="1" t="shared" si="38"/>
        <v>-209</v>
      </c>
      <c r="AF76" s="80">
        <v>15292537153</v>
      </c>
      <c r="AG76" s="196" t="s">
        <v>292</v>
      </c>
      <c r="AH76" s="127"/>
      <c r="AI76" s="55"/>
      <c r="AJ76" s="14" t="s">
        <v>71</v>
      </c>
      <c r="AK76" s="52">
        <f t="shared" si="50"/>
        <v>9625.05</v>
      </c>
    </row>
    <row r="77" s="45" customFormat="1" customHeight="1" spans="1:37">
      <c r="A77" s="22">
        <v>76</v>
      </c>
      <c r="B77" s="22" t="s">
        <v>49</v>
      </c>
      <c r="C77" s="22" t="s">
        <v>52</v>
      </c>
      <c r="D77" s="22" t="s">
        <v>50</v>
      </c>
      <c r="E77" s="110" t="s">
        <v>293</v>
      </c>
      <c r="F77" s="110" t="s">
        <v>167</v>
      </c>
      <c r="G77" s="22"/>
      <c r="H77" s="55" t="s">
        <v>119</v>
      </c>
      <c r="I77" s="71">
        <v>73</v>
      </c>
      <c r="J77" s="22">
        <v>58</v>
      </c>
      <c r="K77" s="55" t="s">
        <v>35</v>
      </c>
      <c r="L77" s="136" t="s">
        <v>294</v>
      </c>
      <c r="M77" s="55" t="s">
        <v>268</v>
      </c>
      <c r="N77" s="73">
        <v>28</v>
      </c>
      <c r="O77" s="26">
        <v>28.26</v>
      </c>
      <c r="P77" s="83">
        <v>2</v>
      </c>
      <c r="Q77" s="77">
        <f t="shared" si="46"/>
        <v>20629.8</v>
      </c>
      <c r="R77" s="107">
        <f t="shared" si="47"/>
        <v>10314.9</v>
      </c>
      <c r="S77" s="75">
        <v>2</v>
      </c>
      <c r="T77" s="77">
        <f t="shared" si="48"/>
        <v>10314.9</v>
      </c>
      <c r="U77" s="123">
        <v>0.5</v>
      </c>
      <c r="V77" s="77">
        <v>10315</v>
      </c>
      <c r="W77" s="22"/>
      <c r="X77" s="22"/>
      <c r="Y77" s="55"/>
      <c r="Z77" s="77">
        <f t="shared" si="43"/>
        <v>10315</v>
      </c>
      <c r="AA77" s="7">
        <f t="shared" si="49"/>
        <v>-0.0999999999985448</v>
      </c>
      <c r="AB77" s="65">
        <v>45986</v>
      </c>
      <c r="AC77" s="65">
        <v>46023</v>
      </c>
      <c r="AD77" s="65">
        <v>46387</v>
      </c>
      <c r="AE77" s="66">
        <f ca="1" t="shared" si="38"/>
        <v>-209</v>
      </c>
      <c r="AF77" s="22">
        <v>13999662985</v>
      </c>
      <c r="AG77" s="197" t="s">
        <v>295</v>
      </c>
      <c r="AH77" s="127"/>
      <c r="AI77" s="55"/>
      <c r="AJ77" s="14" t="s">
        <v>265</v>
      </c>
      <c r="AK77" s="52">
        <f t="shared" si="50"/>
        <v>10314.9</v>
      </c>
    </row>
    <row r="78" s="45" customFormat="1" customHeight="1" spans="1:37">
      <c r="A78" s="22">
        <v>77</v>
      </c>
      <c r="B78" s="22" t="s">
        <v>49</v>
      </c>
      <c r="C78" s="22" t="s">
        <v>52</v>
      </c>
      <c r="D78" s="22" t="s">
        <v>50</v>
      </c>
      <c r="E78" s="110"/>
      <c r="F78" s="110"/>
      <c r="G78" s="22"/>
      <c r="H78" s="55" t="s">
        <v>119</v>
      </c>
      <c r="I78" s="71">
        <v>74</v>
      </c>
      <c r="J78" s="22">
        <v>59</v>
      </c>
      <c r="K78" s="55" t="s">
        <v>35</v>
      </c>
      <c r="L78" s="137"/>
      <c r="M78" s="55" t="s">
        <v>268</v>
      </c>
      <c r="N78" s="73">
        <v>27.32</v>
      </c>
      <c r="O78" s="26">
        <v>27.57</v>
      </c>
      <c r="P78" s="83">
        <v>1.5</v>
      </c>
      <c r="Q78" s="77">
        <f t="shared" si="46"/>
        <v>15094.575</v>
      </c>
      <c r="R78" s="107">
        <f t="shared" si="47"/>
        <v>7547.2875</v>
      </c>
      <c r="S78" s="75">
        <v>1.5</v>
      </c>
      <c r="T78" s="77">
        <f t="shared" si="48"/>
        <v>7547.2875</v>
      </c>
      <c r="U78" s="123">
        <v>0.5</v>
      </c>
      <c r="V78" s="77">
        <v>7547</v>
      </c>
      <c r="W78" s="22"/>
      <c r="X78" s="22"/>
      <c r="Y78" s="55"/>
      <c r="Z78" s="77">
        <f t="shared" si="43"/>
        <v>7547</v>
      </c>
      <c r="AA78" s="7">
        <f t="shared" si="49"/>
        <v>0.287500000000364</v>
      </c>
      <c r="AB78" s="65">
        <v>45986</v>
      </c>
      <c r="AC78" s="65">
        <v>46023</v>
      </c>
      <c r="AD78" s="65">
        <v>46387</v>
      </c>
      <c r="AE78" s="66">
        <f ca="1" t="shared" si="38"/>
        <v>-209</v>
      </c>
      <c r="AF78" s="22"/>
      <c r="AG78" s="22"/>
      <c r="AH78" s="127"/>
      <c r="AI78" s="55"/>
      <c r="AJ78" s="14" t="s">
        <v>71</v>
      </c>
      <c r="AK78" s="52">
        <f t="shared" si="50"/>
        <v>7547.2875</v>
      </c>
    </row>
    <row r="79" s="45" customFormat="1" customHeight="1" spans="1:37">
      <c r="A79" s="22">
        <v>78</v>
      </c>
      <c r="B79" s="22" t="s">
        <v>49</v>
      </c>
      <c r="C79" s="22" t="s">
        <v>52</v>
      </c>
      <c r="D79" s="22" t="s">
        <v>50</v>
      </c>
      <c r="E79" s="110"/>
      <c r="F79" s="110"/>
      <c r="G79" s="22"/>
      <c r="H79" s="55" t="s">
        <v>119</v>
      </c>
      <c r="I79" s="71">
        <v>83</v>
      </c>
      <c r="J79" s="22">
        <v>68</v>
      </c>
      <c r="K79" s="55" t="s">
        <v>35</v>
      </c>
      <c r="L79" s="137"/>
      <c r="M79" s="55" t="s">
        <v>268</v>
      </c>
      <c r="N79" s="73">
        <v>49</v>
      </c>
      <c r="O79" s="26">
        <v>49.46</v>
      </c>
      <c r="P79" s="83">
        <v>2</v>
      </c>
      <c r="Q79" s="77">
        <f t="shared" si="46"/>
        <v>36105.8</v>
      </c>
      <c r="R79" s="107">
        <f t="shared" si="47"/>
        <v>18052.9</v>
      </c>
      <c r="S79" s="75">
        <v>2</v>
      </c>
      <c r="T79" s="77">
        <f t="shared" si="48"/>
        <v>18052.9</v>
      </c>
      <c r="U79" s="123">
        <v>0.5</v>
      </c>
      <c r="V79" s="77">
        <v>18053</v>
      </c>
      <c r="W79" s="22"/>
      <c r="X79" s="22"/>
      <c r="Y79" s="55"/>
      <c r="Z79" s="77">
        <f t="shared" si="43"/>
        <v>18053</v>
      </c>
      <c r="AA79" s="7">
        <f t="shared" si="49"/>
        <v>-0.0999999999985448</v>
      </c>
      <c r="AB79" s="65">
        <v>45986</v>
      </c>
      <c r="AC79" s="65">
        <v>46023</v>
      </c>
      <c r="AD79" s="65">
        <v>46387</v>
      </c>
      <c r="AE79" s="66">
        <f ca="1" t="shared" si="38"/>
        <v>-209</v>
      </c>
      <c r="AF79" s="22"/>
      <c r="AG79" s="22"/>
      <c r="AH79" s="127"/>
      <c r="AI79" s="55"/>
      <c r="AJ79" s="14" t="s">
        <v>78</v>
      </c>
      <c r="AK79" s="52">
        <f t="shared" si="50"/>
        <v>18052.9</v>
      </c>
    </row>
    <row r="80" s="45" customFormat="1" customHeight="1" spans="1:37">
      <c r="A80" s="22">
        <v>79</v>
      </c>
      <c r="B80" s="22" t="s">
        <v>49</v>
      </c>
      <c r="C80" s="22" t="s">
        <v>52</v>
      </c>
      <c r="D80" s="22" t="s">
        <v>50</v>
      </c>
      <c r="E80" s="110"/>
      <c r="F80" s="110"/>
      <c r="G80" s="22"/>
      <c r="H80" s="55" t="s">
        <v>119</v>
      </c>
      <c r="I80" s="71">
        <v>88</v>
      </c>
      <c r="J80" s="22">
        <v>73</v>
      </c>
      <c r="K80" s="55" t="s">
        <v>35</v>
      </c>
      <c r="L80" s="137"/>
      <c r="M80" s="55" t="s">
        <v>268</v>
      </c>
      <c r="N80" s="73">
        <v>44.81</v>
      </c>
      <c r="O80" s="26">
        <v>45.22</v>
      </c>
      <c r="P80" s="83">
        <v>2</v>
      </c>
      <c r="Q80" s="77">
        <f t="shared" si="46"/>
        <v>33010.6</v>
      </c>
      <c r="R80" s="107">
        <f t="shared" si="47"/>
        <v>16505.3</v>
      </c>
      <c r="S80" s="75">
        <v>2</v>
      </c>
      <c r="T80" s="77">
        <f t="shared" si="48"/>
        <v>16505.3</v>
      </c>
      <c r="U80" s="123">
        <v>0.5</v>
      </c>
      <c r="V80" s="77">
        <v>16505</v>
      </c>
      <c r="W80" s="22"/>
      <c r="X80" s="22"/>
      <c r="Y80" s="55"/>
      <c r="Z80" s="77">
        <f t="shared" si="43"/>
        <v>16505</v>
      </c>
      <c r="AA80" s="7">
        <f t="shared" si="49"/>
        <v>0.299999999999272</v>
      </c>
      <c r="AB80" s="65">
        <v>45986</v>
      </c>
      <c r="AC80" s="65">
        <v>46023</v>
      </c>
      <c r="AD80" s="65">
        <v>46387</v>
      </c>
      <c r="AE80" s="66">
        <f ca="1" t="shared" si="38"/>
        <v>-209</v>
      </c>
      <c r="AF80" s="22"/>
      <c r="AG80" s="22"/>
      <c r="AH80" s="127"/>
      <c r="AI80" s="55"/>
      <c r="AJ80" s="14" t="s">
        <v>71</v>
      </c>
      <c r="AK80" s="52">
        <f t="shared" si="50"/>
        <v>16505.3</v>
      </c>
    </row>
    <row r="81" s="45" customFormat="1" customHeight="1" spans="1:37">
      <c r="A81" s="22">
        <v>80</v>
      </c>
      <c r="B81" s="22" t="s">
        <v>49</v>
      </c>
      <c r="C81" s="22" t="s">
        <v>52</v>
      </c>
      <c r="D81" s="22" t="s">
        <v>50</v>
      </c>
      <c r="E81" s="22" t="s">
        <v>296</v>
      </c>
      <c r="F81" s="22" t="s">
        <v>52</v>
      </c>
      <c r="G81" s="22"/>
      <c r="H81" s="55" t="s">
        <v>119</v>
      </c>
      <c r="I81" s="71">
        <v>89</v>
      </c>
      <c r="J81" s="22">
        <v>74</v>
      </c>
      <c r="K81" s="55" t="s">
        <v>35</v>
      </c>
      <c r="L81" s="75" t="s">
        <v>297</v>
      </c>
      <c r="M81" s="55" t="s">
        <v>298</v>
      </c>
      <c r="N81" s="73">
        <v>43.71</v>
      </c>
      <c r="O81" s="26">
        <v>44.12</v>
      </c>
      <c r="P81" s="83">
        <v>1.5</v>
      </c>
      <c r="Q81" s="77">
        <f t="shared" si="46"/>
        <v>24155.7</v>
      </c>
      <c r="R81" s="107">
        <f t="shared" si="47"/>
        <v>12077.85</v>
      </c>
      <c r="S81" s="75">
        <v>1.5</v>
      </c>
      <c r="T81" s="77">
        <f t="shared" si="48"/>
        <v>12077.85</v>
      </c>
      <c r="U81" s="123">
        <v>0.5</v>
      </c>
      <c r="V81" s="77">
        <v>12078</v>
      </c>
      <c r="W81" s="22"/>
      <c r="X81" s="22"/>
      <c r="Y81" s="55"/>
      <c r="Z81" s="77">
        <f t="shared" si="43"/>
        <v>12078</v>
      </c>
      <c r="AA81" s="7">
        <f t="shared" si="49"/>
        <v>-0.150000000001455</v>
      </c>
      <c r="AB81" s="65">
        <v>46003</v>
      </c>
      <c r="AC81" s="65">
        <v>46023</v>
      </c>
      <c r="AD81" s="65">
        <v>46387</v>
      </c>
      <c r="AE81" s="66">
        <f ca="1" t="shared" si="38"/>
        <v>-209</v>
      </c>
      <c r="AF81" s="103">
        <v>13999668649</v>
      </c>
      <c r="AG81" s="204" t="s">
        <v>299</v>
      </c>
      <c r="AH81" s="127"/>
      <c r="AI81" s="55"/>
      <c r="AJ81" s="14" t="s">
        <v>71</v>
      </c>
      <c r="AK81" s="52">
        <f t="shared" si="50"/>
        <v>12077.85</v>
      </c>
    </row>
    <row r="82" s="45" customFormat="1" customHeight="1" spans="1:37">
      <c r="A82" s="22">
        <v>75</v>
      </c>
      <c r="B82" s="22" t="s">
        <v>49</v>
      </c>
      <c r="C82" s="22" t="s">
        <v>52</v>
      </c>
      <c r="D82" s="22" t="s">
        <v>50</v>
      </c>
      <c r="E82" s="80" t="s">
        <v>300</v>
      </c>
      <c r="F82" s="22" t="s">
        <v>52</v>
      </c>
      <c r="G82" s="22"/>
      <c r="H82" s="55" t="s">
        <v>119</v>
      </c>
      <c r="I82" s="71">
        <v>71</v>
      </c>
      <c r="J82" s="22">
        <v>54</v>
      </c>
      <c r="K82" s="55" t="s">
        <v>35</v>
      </c>
      <c r="L82" s="80" t="s">
        <v>301</v>
      </c>
      <c r="M82" s="55" t="s">
        <v>268</v>
      </c>
      <c r="N82" s="73">
        <v>34.83</v>
      </c>
      <c r="O82" s="26">
        <v>35.16</v>
      </c>
      <c r="P82" s="83">
        <v>1.5</v>
      </c>
      <c r="Q82" s="77">
        <f t="shared" si="46"/>
        <v>19250.1</v>
      </c>
      <c r="R82" s="107">
        <f t="shared" si="47"/>
        <v>9625.05</v>
      </c>
      <c r="S82" s="75">
        <v>1.5</v>
      </c>
      <c r="T82" s="77">
        <f t="shared" si="48"/>
        <v>9625.05</v>
      </c>
      <c r="U82" s="123">
        <v>0.5</v>
      </c>
      <c r="V82" s="77">
        <v>9625</v>
      </c>
      <c r="W82" s="22"/>
      <c r="X82" s="22"/>
      <c r="Y82" s="55"/>
      <c r="Z82" s="77">
        <f t="shared" si="43"/>
        <v>9625</v>
      </c>
      <c r="AA82" s="7">
        <f t="shared" si="49"/>
        <v>0.0499999999992724</v>
      </c>
      <c r="AB82" s="65">
        <v>45967</v>
      </c>
      <c r="AC82" s="65">
        <v>46023</v>
      </c>
      <c r="AD82" s="65">
        <v>46387</v>
      </c>
      <c r="AE82" s="66">
        <f ca="1" t="shared" si="38"/>
        <v>-209</v>
      </c>
      <c r="AF82" s="22">
        <v>15299593098</v>
      </c>
      <c r="AG82" s="197" t="s">
        <v>302</v>
      </c>
      <c r="AH82" s="127"/>
      <c r="AI82" s="55"/>
      <c r="AJ82" s="14" t="s">
        <v>71</v>
      </c>
      <c r="AK82" s="52">
        <f t="shared" si="50"/>
        <v>9625.05</v>
      </c>
    </row>
    <row r="83" s="45" customFormat="1" customHeight="1" spans="1:37">
      <c r="A83" s="22">
        <v>81</v>
      </c>
      <c r="B83" s="22" t="s">
        <v>49</v>
      </c>
      <c r="C83" s="22" t="s">
        <v>52</v>
      </c>
      <c r="D83" s="22" t="s">
        <v>50</v>
      </c>
      <c r="E83" s="95"/>
      <c r="F83" s="22" t="s">
        <v>52</v>
      </c>
      <c r="G83" s="22"/>
      <c r="H83" s="55" t="s">
        <v>119</v>
      </c>
      <c r="I83" s="71">
        <v>72</v>
      </c>
      <c r="J83" s="22">
        <v>53</v>
      </c>
      <c r="K83" s="55" t="s">
        <v>35</v>
      </c>
      <c r="L83" s="138"/>
      <c r="M83" s="76" t="s">
        <v>268</v>
      </c>
      <c r="N83" s="73">
        <v>35.7</v>
      </c>
      <c r="O83" s="26">
        <v>36.04</v>
      </c>
      <c r="P83" s="83">
        <v>2</v>
      </c>
      <c r="Q83" s="77">
        <f t="shared" si="46"/>
        <v>26309.2</v>
      </c>
      <c r="R83" s="107">
        <f t="shared" si="47"/>
        <v>13154.6</v>
      </c>
      <c r="S83" s="75">
        <v>2</v>
      </c>
      <c r="T83" s="77">
        <f t="shared" si="48"/>
        <v>13154.6</v>
      </c>
      <c r="U83" s="123">
        <v>0.5</v>
      </c>
      <c r="V83" s="77">
        <v>13155</v>
      </c>
      <c r="W83" s="22"/>
      <c r="X83" s="22"/>
      <c r="Y83" s="55"/>
      <c r="Z83" s="77">
        <f t="shared" si="43"/>
        <v>13155</v>
      </c>
      <c r="AA83" s="7">
        <f t="shared" si="49"/>
        <v>-0.399999999999636</v>
      </c>
      <c r="AB83" s="65">
        <v>45967</v>
      </c>
      <c r="AC83" s="65">
        <v>46023</v>
      </c>
      <c r="AD83" s="65">
        <v>46387</v>
      </c>
      <c r="AE83" s="66">
        <f ca="1" t="shared" si="38"/>
        <v>-209</v>
      </c>
      <c r="AF83" s="22">
        <v>15299593098</v>
      </c>
      <c r="AG83" s="197" t="s">
        <v>302</v>
      </c>
      <c r="AH83" s="127"/>
      <c r="AI83" s="55"/>
      <c r="AJ83" s="14" t="s">
        <v>71</v>
      </c>
      <c r="AK83" s="52">
        <f t="shared" si="50"/>
        <v>13154.6</v>
      </c>
    </row>
    <row r="84" s="45" customFormat="1" customHeight="1" spans="1:37">
      <c r="A84" s="22">
        <v>82</v>
      </c>
      <c r="B84" s="22" t="s">
        <v>49</v>
      </c>
      <c r="C84" s="22" t="s">
        <v>52</v>
      </c>
      <c r="D84" s="22" t="s">
        <v>50</v>
      </c>
      <c r="E84" s="80" t="s">
        <v>303</v>
      </c>
      <c r="F84" s="80" t="s">
        <v>52</v>
      </c>
      <c r="G84" s="22"/>
      <c r="H84" s="55" t="s">
        <v>119</v>
      </c>
      <c r="I84" s="71">
        <v>75</v>
      </c>
      <c r="J84" s="22">
        <v>60</v>
      </c>
      <c r="K84" s="55" t="s">
        <v>35</v>
      </c>
      <c r="L84" s="80" t="s">
        <v>301</v>
      </c>
      <c r="M84" s="76" t="s">
        <v>268</v>
      </c>
      <c r="N84" s="73">
        <v>27.32</v>
      </c>
      <c r="O84" s="26">
        <v>27.57</v>
      </c>
      <c r="P84" s="83">
        <v>1.4</v>
      </c>
      <c r="Q84" s="77">
        <f t="shared" si="46"/>
        <v>14088.27</v>
      </c>
      <c r="R84" s="107">
        <f t="shared" si="47"/>
        <v>7044.135</v>
      </c>
      <c r="S84" s="75">
        <v>1.4</v>
      </c>
      <c r="T84" s="77">
        <f t="shared" si="48"/>
        <v>7044.135</v>
      </c>
      <c r="U84" s="123">
        <v>0.5</v>
      </c>
      <c r="V84" s="77">
        <v>7044</v>
      </c>
      <c r="W84" s="22"/>
      <c r="X84" s="22"/>
      <c r="Y84" s="55"/>
      <c r="Z84" s="77">
        <f t="shared" si="43"/>
        <v>7044</v>
      </c>
      <c r="AA84" s="7">
        <f t="shared" si="49"/>
        <v>0.135000000000218</v>
      </c>
      <c r="AB84" s="65">
        <v>45988</v>
      </c>
      <c r="AC84" s="65">
        <v>46023</v>
      </c>
      <c r="AD84" s="65">
        <v>46387</v>
      </c>
      <c r="AE84" s="66">
        <f ca="1" t="shared" si="38"/>
        <v>-209</v>
      </c>
      <c r="AF84" s="22">
        <v>15299593098</v>
      </c>
      <c r="AG84" s="197" t="s">
        <v>302</v>
      </c>
      <c r="AH84" s="127"/>
      <c r="AI84" s="55"/>
      <c r="AJ84" s="14" t="s">
        <v>71</v>
      </c>
      <c r="AK84" s="52">
        <f t="shared" si="50"/>
        <v>7044.135</v>
      </c>
    </row>
    <row r="85" s="45" customFormat="1" customHeight="1" spans="1:37">
      <c r="A85" s="22">
        <v>83</v>
      </c>
      <c r="B85" s="22" t="s">
        <v>49</v>
      </c>
      <c r="C85" s="22" t="s">
        <v>52</v>
      </c>
      <c r="D85" s="22" t="s">
        <v>50</v>
      </c>
      <c r="E85" s="95"/>
      <c r="F85" s="95"/>
      <c r="G85" s="22"/>
      <c r="H85" s="55" t="s">
        <v>119</v>
      </c>
      <c r="I85" s="71">
        <v>76</v>
      </c>
      <c r="J85" s="22">
        <v>61</v>
      </c>
      <c r="K85" s="55" t="s">
        <v>35</v>
      </c>
      <c r="L85" s="138"/>
      <c r="M85" s="76" t="s">
        <v>268</v>
      </c>
      <c r="N85" s="73">
        <v>27.32</v>
      </c>
      <c r="O85" s="26">
        <v>27.57</v>
      </c>
      <c r="P85" s="83">
        <v>1.4</v>
      </c>
      <c r="Q85" s="77">
        <f t="shared" si="46"/>
        <v>14088.27</v>
      </c>
      <c r="R85" s="107">
        <f t="shared" si="47"/>
        <v>7044.135</v>
      </c>
      <c r="S85" s="75">
        <v>1.4</v>
      </c>
      <c r="T85" s="77">
        <f t="shared" si="48"/>
        <v>7044.135</v>
      </c>
      <c r="U85" s="123">
        <v>0.5</v>
      </c>
      <c r="V85" s="77">
        <v>7044</v>
      </c>
      <c r="W85" s="22"/>
      <c r="X85" s="22"/>
      <c r="Y85" s="55"/>
      <c r="Z85" s="77">
        <f t="shared" si="43"/>
        <v>7044</v>
      </c>
      <c r="AA85" s="7">
        <f t="shared" si="49"/>
        <v>0.135000000000218</v>
      </c>
      <c r="AB85" s="65">
        <v>45988</v>
      </c>
      <c r="AC85" s="65">
        <v>46023</v>
      </c>
      <c r="AD85" s="65">
        <v>46387</v>
      </c>
      <c r="AE85" s="66">
        <f ca="1" t="shared" si="38"/>
        <v>-209</v>
      </c>
      <c r="AF85" s="22">
        <v>15299593098</v>
      </c>
      <c r="AG85" s="197" t="s">
        <v>302</v>
      </c>
      <c r="AH85" s="127"/>
      <c r="AI85" s="55"/>
      <c r="AJ85" s="14" t="s">
        <v>71</v>
      </c>
      <c r="AK85" s="52">
        <f t="shared" si="50"/>
        <v>7044.135</v>
      </c>
    </row>
    <row r="86" s="45" customFormat="1" hidden="1" customHeight="1" spans="1:37">
      <c r="A86" s="78">
        <v>84</v>
      </c>
      <c r="B86" s="139"/>
      <c r="C86" s="139"/>
      <c r="D86" s="78"/>
      <c r="E86" s="140"/>
      <c r="F86" s="140"/>
      <c r="G86" s="78"/>
      <c r="H86" s="78" t="s">
        <v>304</v>
      </c>
      <c r="I86" s="78" t="s">
        <v>45</v>
      </c>
      <c r="J86" s="22" t="s">
        <v>45</v>
      </c>
      <c r="K86" s="55" t="s">
        <v>67</v>
      </c>
      <c r="L86" s="22"/>
      <c r="M86" s="76" t="s">
        <v>305</v>
      </c>
      <c r="N86" s="26">
        <v>40</v>
      </c>
      <c r="O86" s="26"/>
      <c r="P86" s="83">
        <v>1.5</v>
      </c>
      <c r="Q86" s="77">
        <f>N86*P86*365</f>
        <v>21900</v>
      </c>
      <c r="R86" s="107">
        <f t="shared" si="47"/>
        <v>10950</v>
      </c>
      <c r="S86" s="75">
        <v>1.5</v>
      </c>
      <c r="T86" s="77">
        <v>10950</v>
      </c>
      <c r="U86" s="123">
        <v>0.5</v>
      </c>
      <c r="V86" s="77"/>
      <c r="W86" s="22"/>
      <c r="X86" s="22"/>
      <c r="Y86" s="55"/>
      <c r="Z86" s="77">
        <f t="shared" si="43"/>
        <v>0</v>
      </c>
      <c r="AA86" s="7">
        <f t="shared" si="49"/>
        <v>10950</v>
      </c>
      <c r="AB86" s="64">
        <v>45700</v>
      </c>
      <c r="AC86" s="65">
        <v>45658</v>
      </c>
      <c r="AD86" s="65">
        <v>46022</v>
      </c>
      <c r="AE86" s="65"/>
      <c r="AF86" s="22"/>
      <c r="AG86" s="22"/>
      <c r="AH86" s="127"/>
      <c r="AI86" s="55"/>
      <c r="AJ86" s="14" t="s">
        <v>306</v>
      </c>
    </row>
    <row r="87" s="45" customFormat="1" customHeight="1" spans="1:37">
      <c r="A87" s="22">
        <v>85</v>
      </c>
      <c r="B87" s="22" t="s">
        <v>49</v>
      </c>
      <c r="C87" s="22" t="s">
        <v>52</v>
      </c>
      <c r="D87" s="22" t="s">
        <v>50</v>
      </c>
      <c r="E87" s="22" t="s">
        <v>307</v>
      </c>
      <c r="F87" s="22" t="s">
        <v>52</v>
      </c>
      <c r="G87" s="22"/>
      <c r="H87" s="55" t="s">
        <v>119</v>
      </c>
      <c r="I87" s="71">
        <v>80</v>
      </c>
      <c r="J87" s="22">
        <v>65</v>
      </c>
      <c r="K87" s="55" t="s">
        <v>35</v>
      </c>
      <c r="L87" s="75" t="s">
        <v>308</v>
      </c>
      <c r="M87" s="125" t="s">
        <v>268</v>
      </c>
      <c r="N87" s="73">
        <v>27.32</v>
      </c>
      <c r="O87" s="126">
        <v>27.57</v>
      </c>
      <c r="P87" s="83">
        <v>1.5</v>
      </c>
      <c r="Q87" s="77">
        <f t="shared" ref="Q87:Q96" si="51">O87*P87*365</f>
        <v>15094.575</v>
      </c>
      <c r="R87" s="107">
        <f t="shared" si="47"/>
        <v>7547.2875</v>
      </c>
      <c r="S87" s="75">
        <v>1.5</v>
      </c>
      <c r="T87" s="77">
        <f t="shared" ref="T87:T90" si="52">O87*S87*U87*365</f>
        <v>7547.2875</v>
      </c>
      <c r="U87" s="123">
        <v>0.5</v>
      </c>
      <c r="V87" s="77">
        <v>7547</v>
      </c>
      <c r="W87" s="22"/>
      <c r="X87" s="22"/>
      <c r="Y87" s="55"/>
      <c r="Z87" s="77">
        <f t="shared" si="43"/>
        <v>7547</v>
      </c>
      <c r="AA87" s="7">
        <f t="shared" si="49"/>
        <v>0.287500000000364</v>
      </c>
      <c r="AB87" s="65">
        <v>45986</v>
      </c>
      <c r="AC87" s="65">
        <v>46023</v>
      </c>
      <c r="AD87" s="65">
        <v>46387</v>
      </c>
      <c r="AE87" s="66">
        <f ca="1" t="shared" ref="AE87:AE102" si="53">TODAY()-AD87</f>
        <v>-209</v>
      </c>
      <c r="AF87" s="55">
        <v>18699780337</v>
      </c>
      <c r="AG87" s="55" t="s">
        <v>309</v>
      </c>
      <c r="AH87" s="127"/>
      <c r="AI87" s="55"/>
      <c r="AJ87" s="14" t="s">
        <v>71</v>
      </c>
      <c r="AK87" s="52">
        <f t="shared" ref="AK87:AK99" si="54">T87</f>
        <v>7547.2875</v>
      </c>
    </row>
    <row r="88" s="45" customFormat="1" customHeight="1" spans="1:37">
      <c r="A88" s="22">
        <v>86</v>
      </c>
      <c r="B88" s="22" t="s">
        <v>49</v>
      </c>
      <c r="C88" s="22" t="s">
        <v>52</v>
      </c>
      <c r="D88" s="22" t="s">
        <v>50</v>
      </c>
      <c r="E88" s="22" t="s">
        <v>310</v>
      </c>
      <c r="F88" s="22" t="s">
        <v>52</v>
      </c>
      <c r="G88" s="22"/>
      <c r="H88" s="55" t="s">
        <v>119</v>
      </c>
      <c r="I88" s="71">
        <v>81</v>
      </c>
      <c r="J88" s="22">
        <v>66</v>
      </c>
      <c r="K88" s="55" t="s">
        <v>35</v>
      </c>
      <c r="L88" s="75" t="s">
        <v>311</v>
      </c>
      <c r="M88" s="125" t="s">
        <v>268</v>
      </c>
      <c r="N88" s="73">
        <v>27.32</v>
      </c>
      <c r="O88" s="126">
        <v>27.57</v>
      </c>
      <c r="P88" s="83">
        <v>1.5</v>
      </c>
      <c r="Q88" s="77">
        <f t="shared" si="51"/>
        <v>15094.575</v>
      </c>
      <c r="R88" s="107">
        <f t="shared" si="47"/>
        <v>7547.2875</v>
      </c>
      <c r="S88" s="134">
        <v>1.5</v>
      </c>
      <c r="T88" s="77">
        <f t="shared" si="52"/>
        <v>7547.2875</v>
      </c>
      <c r="U88" s="123">
        <v>0.5</v>
      </c>
      <c r="V88" s="77">
        <v>7547</v>
      </c>
      <c r="W88" s="22"/>
      <c r="X88" s="22"/>
      <c r="Y88" s="55"/>
      <c r="Z88" s="77">
        <f t="shared" si="43"/>
        <v>7547</v>
      </c>
      <c r="AA88" s="7">
        <f t="shared" si="49"/>
        <v>0.287500000000364</v>
      </c>
      <c r="AB88" s="65">
        <v>45986</v>
      </c>
      <c r="AC88" s="65">
        <v>46023</v>
      </c>
      <c r="AD88" s="65">
        <v>46387</v>
      </c>
      <c r="AE88" s="66">
        <f ca="1" t="shared" si="53"/>
        <v>-209</v>
      </c>
      <c r="AF88" s="55">
        <v>15569072853</v>
      </c>
      <c r="AG88" s="202" t="s">
        <v>312</v>
      </c>
      <c r="AH88" s="127"/>
      <c r="AI88" s="55"/>
      <c r="AJ88" s="14" t="s">
        <v>71</v>
      </c>
      <c r="AK88" s="52">
        <f t="shared" si="54"/>
        <v>7547.2875</v>
      </c>
    </row>
    <row r="89" s="45" customFormat="1" customHeight="1" spans="1:37">
      <c r="A89" s="22">
        <v>88</v>
      </c>
      <c r="B89" s="80" t="s">
        <v>49</v>
      </c>
      <c r="C89" s="22" t="s">
        <v>52</v>
      </c>
      <c r="D89" s="22" t="s">
        <v>50</v>
      </c>
      <c r="E89" s="80" t="s">
        <v>313</v>
      </c>
      <c r="F89" s="80" t="s">
        <v>52</v>
      </c>
      <c r="G89" s="22"/>
      <c r="H89" s="55" t="s">
        <v>119</v>
      </c>
      <c r="I89" s="71">
        <v>84</v>
      </c>
      <c r="J89" s="22">
        <v>69</v>
      </c>
      <c r="K89" s="55" t="s">
        <v>35</v>
      </c>
      <c r="L89" s="55" t="s">
        <v>314</v>
      </c>
      <c r="M89" s="22" t="s">
        <v>268</v>
      </c>
      <c r="N89" s="73">
        <v>47.8</v>
      </c>
      <c r="O89" s="126">
        <v>48.25</v>
      </c>
      <c r="P89" s="83">
        <v>1.3</v>
      </c>
      <c r="Q89" s="77">
        <f t="shared" si="51"/>
        <v>22894.625</v>
      </c>
      <c r="R89" s="107">
        <f t="shared" si="47"/>
        <v>11447.3125</v>
      </c>
      <c r="S89" s="75">
        <v>1.3</v>
      </c>
      <c r="T89" s="77">
        <v>11448</v>
      </c>
      <c r="U89" s="123">
        <v>0.5</v>
      </c>
      <c r="V89" s="77">
        <v>11448</v>
      </c>
      <c r="W89" s="22"/>
      <c r="X89" s="22"/>
      <c r="Y89" s="55"/>
      <c r="Z89" s="77">
        <f t="shared" si="43"/>
        <v>11448</v>
      </c>
      <c r="AA89" s="7">
        <f t="shared" si="49"/>
        <v>0</v>
      </c>
      <c r="AB89" s="65">
        <v>45985</v>
      </c>
      <c r="AC89" s="65">
        <v>46023</v>
      </c>
      <c r="AD89" s="65">
        <v>46387</v>
      </c>
      <c r="AE89" s="66">
        <f ca="1" t="shared" si="53"/>
        <v>-209</v>
      </c>
      <c r="AF89" s="22">
        <v>13565101735</v>
      </c>
      <c r="AG89" s="197" t="s">
        <v>315</v>
      </c>
      <c r="AH89" s="127"/>
      <c r="AI89" s="55"/>
      <c r="AJ89" s="14" t="s">
        <v>78</v>
      </c>
      <c r="AK89" s="52">
        <f t="shared" si="54"/>
        <v>11448</v>
      </c>
    </row>
    <row r="90" s="45" customFormat="1" customHeight="1" spans="1:37">
      <c r="A90" s="22">
        <v>89</v>
      </c>
      <c r="B90" s="95"/>
      <c r="C90" s="22" t="s">
        <v>52</v>
      </c>
      <c r="D90" s="22" t="s">
        <v>50</v>
      </c>
      <c r="E90" s="95"/>
      <c r="F90" s="95"/>
      <c r="G90" s="22"/>
      <c r="H90" s="55" t="s">
        <v>119</v>
      </c>
      <c r="I90" s="71">
        <v>86</v>
      </c>
      <c r="J90" s="22">
        <v>71</v>
      </c>
      <c r="K90" s="55" t="s">
        <v>35</v>
      </c>
      <c r="L90" s="55"/>
      <c r="M90" s="22"/>
      <c r="N90" s="73">
        <v>47.8</v>
      </c>
      <c r="O90" s="126">
        <v>48.25</v>
      </c>
      <c r="P90" s="83">
        <v>1.3</v>
      </c>
      <c r="Q90" s="77">
        <f t="shared" si="51"/>
        <v>22894.625</v>
      </c>
      <c r="R90" s="107">
        <f t="shared" si="47"/>
        <v>11447.3125</v>
      </c>
      <c r="S90" s="75">
        <v>1.3</v>
      </c>
      <c r="T90" s="77">
        <f t="shared" si="52"/>
        <v>11447.3125</v>
      </c>
      <c r="U90" s="123">
        <v>0.5</v>
      </c>
      <c r="V90" s="77">
        <v>11447</v>
      </c>
      <c r="W90" s="22"/>
      <c r="X90" s="22"/>
      <c r="Y90" s="55"/>
      <c r="Z90" s="77">
        <f t="shared" si="43"/>
        <v>11447</v>
      </c>
      <c r="AA90" s="7">
        <f t="shared" si="49"/>
        <v>0.3125</v>
      </c>
      <c r="AB90" s="65">
        <v>45985</v>
      </c>
      <c r="AC90" s="65">
        <v>46023</v>
      </c>
      <c r="AD90" s="65">
        <v>46387</v>
      </c>
      <c r="AE90" s="66">
        <f ca="1" t="shared" si="53"/>
        <v>-209</v>
      </c>
      <c r="AF90" s="22"/>
      <c r="AG90" s="22"/>
      <c r="AH90" s="127"/>
      <c r="AI90" s="55"/>
      <c r="AJ90" s="14" t="s">
        <v>71</v>
      </c>
      <c r="AK90" s="52">
        <f t="shared" si="54"/>
        <v>11447.3125</v>
      </c>
    </row>
    <row r="91" s="45" customFormat="1" customHeight="1" spans="1:37">
      <c r="A91" s="22">
        <v>87</v>
      </c>
      <c r="B91" s="22" t="s">
        <v>49</v>
      </c>
      <c r="C91" s="22" t="s">
        <v>52</v>
      </c>
      <c r="D91" s="22" t="s">
        <v>50</v>
      </c>
      <c r="E91" s="80" t="s">
        <v>316</v>
      </c>
      <c r="F91" s="80" t="s">
        <v>52</v>
      </c>
      <c r="G91" s="22"/>
      <c r="H91" s="55" t="s">
        <v>119</v>
      </c>
      <c r="I91" s="71">
        <v>82</v>
      </c>
      <c r="J91" s="22">
        <v>67</v>
      </c>
      <c r="K91" s="55" t="s">
        <v>35</v>
      </c>
      <c r="L91" s="141" t="s">
        <v>219</v>
      </c>
      <c r="M91" s="22" t="s">
        <v>187</v>
      </c>
      <c r="N91" s="73">
        <v>28</v>
      </c>
      <c r="O91" s="126">
        <v>28.26</v>
      </c>
      <c r="P91" s="83">
        <v>1.4</v>
      </c>
      <c r="Q91" s="77">
        <f t="shared" si="51"/>
        <v>14440.86</v>
      </c>
      <c r="R91" s="107">
        <f t="shared" si="47"/>
        <v>7220.43</v>
      </c>
      <c r="S91" s="75">
        <v>1.4</v>
      </c>
      <c r="T91" s="77">
        <v>7221</v>
      </c>
      <c r="U91" s="123">
        <v>0.5</v>
      </c>
      <c r="V91" s="77">
        <v>7221</v>
      </c>
      <c r="W91" s="22"/>
      <c r="X91" s="22"/>
      <c r="Y91" s="55"/>
      <c r="Z91" s="77">
        <f t="shared" si="43"/>
        <v>7221</v>
      </c>
      <c r="AA91" s="7">
        <f t="shared" si="49"/>
        <v>0</v>
      </c>
      <c r="AB91" s="65">
        <v>45986</v>
      </c>
      <c r="AC91" s="65">
        <v>46023</v>
      </c>
      <c r="AD91" s="65">
        <v>46387</v>
      </c>
      <c r="AE91" s="66">
        <f ca="1" t="shared" si="53"/>
        <v>-209</v>
      </c>
      <c r="AF91" s="55">
        <v>15999427313</v>
      </c>
      <c r="AG91" s="202" t="s">
        <v>221</v>
      </c>
      <c r="AH91" s="127"/>
      <c r="AI91" s="55"/>
      <c r="AJ91" s="14" t="s">
        <v>71</v>
      </c>
      <c r="AK91" s="52">
        <f t="shared" si="54"/>
        <v>7221</v>
      </c>
    </row>
    <row r="92" s="45" customFormat="1" customHeight="1" spans="1:37">
      <c r="A92" s="22">
        <v>90</v>
      </c>
      <c r="B92" s="22" t="s">
        <v>49</v>
      </c>
      <c r="C92" s="22" t="s">
        <v>52</v>
      </c>
      <c r="D92" s="22" t="s">
        <v>50</v>
      </c>
      <c r="E92" s="110"/>
      <c r="F92" s="110"/>
      <c r="G92" s="22"/>
      <c r="H92" s="55" t="s">
        <v>119</v>
      </c>
      <c r="I92" s="71">
        <v>85</v>
      </c>
      <c r="J92" s="22">
        <v>70</v>
      </c>
      <c r="K92" s="55" t="s">
        <v>35</v>
      </c>
      <c r="L92" s="142"/>
      <c r="M92" s="22" t="s">
        <v>215</v>
      </c>
      <c r="N92" s="73">
        <v>47.8</v>
      </c>
      <c r="O92" s="126">
        <v>48.25</v>
      </c>
      <c r="P92" s="83">
        <v>1.4</v>
      </c>
      <c r="Q92" s="77">
        <f t="shared" si="51"/>
        <v>24655.75</v>
      </c>
      <c r="R92" s="107">
        <f t="shared" si="47"/>
        <v>12327.875</v>
      </c>
      <c r="S92" s="75">
        <v>1.4</v>
      </c>
      <c r="T92" s="77">
        <f t="shared" ref="T92:T96" si="55">O92*S92*U92*365</f>
        <v>12327.875</v>
      </c>
      <c r="U92" s="123">
        <v>0.5</v>
      </c>
      <c r="V92" s="77">
        <v>12328</v>
      </c>
      <c r="W92" s="22"/>
      <c r="X92" s="22"/>
      <c r="Y92" s="55"/>
      <c r="Z92" s="77">
        <f t="shared" si="43"/>
        <v>12328</v>
      </c>
      <c r="AA92" s="7">
        <f t="shared" si="49"/>
        <v>-0.125</v>
      </c>
      <c r="AB92" s="65">
        <v>45986</v>
      </c>
      <c r="AC92" s="65">
        <v>46023</v>
      </c>
      <c r="AD92" s="65">
        <v>46387</v>
      </c>
      <c r="AE92" s="66">
        <f ca="1" t="shared" si="53"/>
        <v>-209</v>
      </c>
      <c r="AF92" s="55">
        <v>15999427313</v>
      </c>
      <c r="AG92" s="202" t="s">
        <v>221</v>
      </c>
      <c r="AH92" s="127"/>
      <c r="AI92" s="55"/>
      <c r="AJ92" s="14" t="s">
        <v>71</v>
      </c>
      <c r="AK92" s="52">
        <f t="shared" si="54"/>
        <v>12327.875</v>
      </c>
    </row>
    <row r="93" s="45" customFormat="1" customHeight="1" spans="1:37">
      <c r="A93" s="22">
        <v>91</v>
      </c>
      <c r="B93" s="22" t="s">
        <v>49</v>
      </c>
      <c r="C93" s="22" t="s">
        <v>52</v>
      </c>
      <c r="D93" s="22" t="s">
        <v>50</v>
      </c>
      <c r="E93" s="95"/>
      <c r="F93" s="95"/>
      <c r="G93" s="22"/>
      <c r="H93" s="55" t="s">
        <v>119</v>
      </c>
      <c r="I93" s="71">
        <v>87</v>
      </c>
      <c r="J93" s="22">
        <v>72</v>
      </c>
      <c r="K93" s="55" t="s">
        <v>35</v>
      </c>
      <c r="L93" s="143"/>
      <c r="M93" s="22"/>
      <c r="N93" s="73">
        <v>49</v>
      </c>
      <c r="O93" s="126">
        <v>49.46</v>
      </c>
      <c r="P93" s="83">
        <v>1.3</v>
      </c>
      <c r="Q93" s="77">
        <f t="shared" si="51"/>
        <v>23468.77</v>
      </c>
      <c r="R93" s="107">
        <f t="shared" si="47"/>
        <v>11734.385</v>
      </c>
      <c r="S93" s="75">
        <v>1.3</v>
      </c>
      <c r="T93" s="77">
        <f t="shared" si="55"/>
        <v>11734.385</v>
      </c>
      <c r="U93" s="123">
        <v>0.5</v>
      </c>
      <c r="V93" s="77">
        <v>11734</v>
      </c>
      <c r="W93" s="22"/>
      <c r="X93" s="22"/>
      <c r="Y93" s="55"/>
      <c r="Z93" s="77">
        <f t="shared" si="43"/>
        <v>11734</v>
      </c>
      <c r="AA93" s="7">
        <f t="shared" si="49"/>
        <v>0.385000000000218</v>
      </c>
      <c r="AB93" s="65">
        <v>45986</v>
      </c>
      <c r="AC93" s="65">
        <v>46023</v>
      </c>
      <c r="AD93" s="65">
        <v>46387</v>
      </c>
      <c r="AE93" s="66">
        <f ca="1" t="shared" si="53"/>
        <v>-209</v>
      </c>
      <c r="AF93" s="55">
        <v>15999427313</v>
      </c>
      <c r="AG93" s="202" t="s">
        <v>221</v>
      </c>
      <c r="AH93" s="127"/>
      <c r="AI93" s="55"/>
      <c r="AJ93" s="14" t="s">
        <v>71</v>
      </c>
      <c r="AK93" s="52">
        <f t="shared" si="54"/>
        <v>11734.385</v>
      </c>
    </row>
    <row r="94" s="44" customFormat="1" customHeight="1" spans="1:37">
      <c r="A94" s="22">
        <v>92</v>
      </c>
      <c r="B94" s="22" t="s">
        <v>49</v>
      </c>
      <c r="C94" s="22" t="s">
        <v>52</v>
      </c>
      <c r="D94" s="22" t="s">
        <v>50</v>
      </c>
      <c r="E94" s="15" t="s">
        <v>317</v>
      </c>
      <c r="F94" s="22" t="s">
        <v>167</v>
      </c>
      <c r="G94" s="22"/>
      <c r="H94" s="22" t="s">
        <v>119</v>
      </c>
      <c r="I94" s="71">
        <v>90</v>
      </c>
      <c r="J94" s="22">
        <v>75</v>
      </c>
      <c r="K94" s="22" t="s">
        <v>35</v>
      </c>
      <c r="L94" s="75" t="s">
        <v>318</v>
      </c>
      <c r="M94" s="22" t="s">
        <v>319</v>
      </c>
      <c r="N94" s="73">
        <v>43.71</v>
      </c>
      <c r="O94" s="126">
        <v>44.12</v>
      </c>
      <c r="P94" s="83">
        <v>1.4</v>
      </c>
      <c r="Q94" s="77">
        <f t="shared" si="51"/>
        <v>22545.32</v>
      </c>
      <c r="R94" s="107">
        <f t="shared" si="47"/>
        <v>11272.66</v>
      </c>
      <c r="S94" s="22">
        <v>1.4</v>
      </c>
      <c r="T94" s="77">
        <f t="shared" si="55"/>
        <v>11272.66</v>
      </c>
      <c r="U94" s="124">
        <v>0.5</v>
      </c>
      <c r="V94" s="12">
        <v>11273</v>
      </c>
      <c r="W94" s="22"/>
      <c r="X94" s="22"/>
      <c r="Y94" s="22"/>
      <c r="Z94" s="77">
        <f t="shared" si="43"/>
        <v>11273</v>
      </c>
      <c r="AA94" s="16">
        <f t="shared" si="49"/>
        <v>-0.340000000001965</v>
      </c>
      <c r="AB94" s="91">
        <v>46010</v>
      </c>
      <c r="AC94" s="65">
        <v>46023</v>
      </c>
      <c r="AD94" s="65">
        <v>46387</v>
      </c>
      <c r="AE94" s="66">
        <f ca="1" t="shared" si="53"/>
        <v>-209</v>
      </c>
      <c r="AF94" s="22">
        <v>18299998902</v>
      </c>
      <c r="AG94" s="197" t="s">
        <v>320</v>
      </c>
      <c r="AH94" s="133"/>
      <c r="AI94" s="22"/>
      <c r="AJ94" s="14" t="s">
        <v>71</v>
      </c>
      <c r="AK94" s="52">
        <f t="shared" si="54"/>
        <v>11272.66</v>
      </c>
    </row>
    <row r="95" s="44" customFormat="1" customHeight="1" spans="1:37">
      <c r="A95" s="22">
        <v>93</v>
      </c>
      <c r="B95" s="22" t="s">
        <v>49</v>
      </c>
      <c r="C95" s="22" t="s">
        <v>52</v>
      </c>
      <c r="D95" s="22" t="s">
        <v>50</v>
      </c>
      <c r="E95" s="15" t="s">
        <v>321</v>
      </c>
      <c r="F95" s="22" t="s">
        <v>52</v>
      </c>
      <c r="G95" s="22"/>
      <c r="H95" s="22" t="s">
        <v>119</v>
      </c>
      <c r="I95" s="71">
        <v>91</v>
      </c>
      <c r="J95" s="22">
        <v>76</v>
      </c>
      <c r="K95" s="22" t="s">
        <v>35</v>
      </c>
      <c r="L95" s="75" t="s">
        <v>322</v>
      </c>
      <c r="M95" s="22" t="s">
        <v>84</v>
      </c>
      <c r="N95" s="73">
        <v>43.71</v>
      </c>
      <c r="O95" s="126">
        <v>44.12</v>
      </c>
      <c r="P95" s="83">
        <v>1.3</v>
      </c>
      <c r="Q95" s="77">
        <f t="shared" si="51"/>
        <v>20934.94</v>
      </c>
      <c r="R95" s="107">
        <f t="shared" si="47"/>
        <v>10467.47</v>
      </c>
      <c r="S95" s="75">
        <v>1.3</v>
      </c>
      <c r="T95" s="77">
        <f t="shared" si="55"/>
        <v>10467.47</v>
      </c>
      <c r="U95" s="124">
        <v>0.5</v>
      </c>
      <c r="V95" s="12">
        <v>10467</v>
      </c>
      <c r="W95" s="22"/>
      <c r="X95" s="22"/>
      <c r="Y95" s="22"/>
      <c r="Z95" s="77">
        <f t="shared" si="43"/>
        <v>10467</v>
      </c>
      <c r="AA95" s="16">
        <f t="shared" si="49"/>
        <v>0.470000000001164</v>
      </c>
      <c r="AB95" s="91">
        <v>45996</v>
      </c>
      <c r="AC95" s="65">
        <v>46023</v>
      </c>
      <c r="AD95" s="65">
        <v>46387</v>
      </c>
      <c r="AE95" s="66">
        <f ca="1" t="shared" si="53"/>
        <v>-209</v>
      </c>
      <c r="AF95" s="22">
        <v>13779776330</v>
      </c>
      <c r="AG95" s="197" t="s">
        <v>323</v>
      </c>
      <c r="AH95" s="133"/>
      <c r="AI95" s="22" t="s">
        <v>86</v>
      </c>
      <c r="AJ95" s="14" t="s">
        <v>71</v>
      </c>
      <c r="AK95" s="52">
        <f t="shared" si="54"/>
        <v>10467.47</v>
      </c>
    </row>
    <row r="96" s="45" customFormat="1" customHeight="1" spans="1:37">
      <c r="A96" s="22">
        <v>94</v>
      </c>
      <c r="B96" s="22" t="s">
        <v>49</v>
      </c>
      <c r="C96" s="22" t="s">
        <v>52</v>
      </c>
      <c r="D96" s="22" t="s">
        <v>50</v>
      </c>
      <c r="E96" s="15" t="s">
        <v>324</v>
      </c>
      <c r="F96" s="22" t="s">
        <v>52</v>
      </c>
      <c r="G96" s="22"/>
      <c r="H96" s="55" t="s">
        <v>119</v>
      </c>
      <c r="I96" s="71">
        <v>92</v>
      </c>
      <c r="J96" s="22">
        <v>77</v>
      </c>
      <c r="K96" s="55" t="s">
        <v>35</v>
      </c>
      <c r="L96" s="75" t="s">
        <v>325</v>
      </c>
      <c r="M96" s="22" t="s">
        <v>326</v>
      </c>
      <c r="N96" s="73">
        <v>44.81</v>
      </c>
      <c r="O96" s="126">
        <v>45.23</v>
      </c>
      <c r="P96" s="83">
        <v>1.3</v>
      </c>
      <c r="Q96" s="77">
        <f t="shared" si="51"/>
        <v>21461.635</v>
      </c>
      <c r="R96" s="107">
        <f>Q96*70%</f>
        <v>15023.1445</v>
      </c>
      <c r="S96" s="134">
        <v>1.3</v>
      </c>
      <c r="T96" s="77">
        <f t="shared" si="55"/>
        <v>15023.1445</v>
      </c>
      <c r="U96" s="123">
        <v>0.7</v>
      </c>
      <c r="V96" s="77">
        <v>15023</v>
      </c>
      <c r="W96" s="22"/>
      <c r="X96" s="22"/>
      <c r="Y96" s="55"/>
      <c r="Z96" s="77">
        <f t="shared" si="43"/>
        <v>15023</v>
      </c>
      <c r="AA96" s="7">
        <f t="shared" si="49"/>
        <v>0.144499999998516</v>
      </c>
      <c r="AB96" s="91">
        <v>46107</v>
      </c>
      <c r="AC96" s="65">
        <v>46023</v>
      </c>
      <c r="AD96" s="65">
        <v>46387</v>
      </c>
      <c r="AE96" s="66">
        <f ca="1" t="shared" si="53"/>
        <v>-209</v>
      </c>
      <c r="AF96" s="22">
        <v>13279093991</v>
      </c>
      <c r="AG96" s="197" t="s">
        <v>327</v>
      </c>
      <c r="AH96" s="127"/>
      <c r="AI96" s="55"/>
      <c r="AJ96" s="14" t="s">
        <v>265</v>
      </c>
      <c r="AK96" s="52">
        <f t="shared" si="54"/>
        <v>15023.1445</v>
      </c>
    </row>
    <row r="97" s="45" customFormat="1" customHeight="1" spans="1:37">
      <c r="A97" s="22">
        <v>95</v>
      </c>
      <c r="B97" s="80" t="s">
        <v>49</v>
      </c>
      <c r="C97" s="22" t="s">
        <v>52</v>
      </c>
      <c r="D97" s="22" t="s">
        <v>50</v>
      </c>
      <c r="E97" s="80" t="s">
        <v>328</v>
      </c>
      <c r="F97" s="80"/>
      <c r="G97" s="80"/>
      <c r="H97" s="144" t="s">
        <v>119</v>
      </c>
      <c r="I97" s="71">
        <v>93</v>
      </c>
      <c r="J97" s="145" t="s">
        <v>329</v>
      </c>
      <c r="K97" s="22" t="s">
        <v>35</v>
      </c>
      <c r="L97" s="80" t="s">
        <v>330</v>
      </c>
      <c r="M97" s="87" t="s">
        <v>331</v>
      </c>
      <c r="N97" s="73">
        <v>54.04</v>
      </c>
      <c r="O97" s="26">
        <v>54.04</v>
      </c>
      <c r="P97" s="146" t="s">
        <v>172</v>
      </c>
      <c r="Q97" s="147">
        <v>22000</v>
      </c>
      <c r="R97" s="77">
        <v>22000</v>
      </c>
      <c r="S97" s="80"/>
      <c r="T97" s="84">
        <v>22000</v>
      </c>
      <c r="U97" s="55" t="s">
        <v>57</v>
      </c>
      <c r="V97" s="84">
        <v>22000</v>
      </c>
      <c r="W97" s="22"/>
      <c r="X97" s="22"/>
      <c r="Y97" s="87"/>
      <c r="Z97" s="84">
        <f t="shared" ref="Z97:Z101" si="56">SUM(V97:Y98)</f>
        <v>22000</v>
      </c>
      <c r="AA97" s="7">
        <f t="shared" si="49"/>
        <v>0</v>
      </c>
      <c r="AB97" s="148">
        <v>46008</v>
      </c>
      <c r="AC97" s="148">
        <v>46023</v>
      </c>
      <c r="AD97" s="148">
        <v>46387</v>
      </c>
      <c r="AE97" s="66">
        <f ca="1" t="shared" si="53"/>
        <v>-209</v>
      </c>
      <c r="AF97" s="87">
        <v>13899242939</v>
      </c>
      <c r="AG97" s="200" t="s">
        <v>332</v>
      </c>
      <c r="AH97" s="149" t="s">
        <v>333</v>
      </c>
      <c r="AI97" s="55"/>
      <c r="AJ97" s="14" t="s">
        <v>71</v>
      </c>
      <c r="AK97" s="52">
        <f t="shared" si="54"/>
        <v>22000</v>
      </c>
    </row>
    <row r="98" s="45" customFormat="1" hidden="1" customHeight="1" spans="1:37">
      <c r="A98" s="22">
        <v>100</v>
      </c>
      <c r="B98" s="95"/>
      <c r="C98" s="22" t="s">
        <v>52</v>
      </c>
      <c r="D98" s="22" t="s">
        <v>50</v>
      </c>
      <c r="E98" s="95"/>
      <c r="F98" s="95"/>
      <c r="G98" s="80"/>
      <c r="H98" s="144" t="s">
        <v>119</v>
      </c>
      <c r="I98" s="71">
        <v>98</v>
      </c>
      <c r="J98" s="67"/>
      <c r="K98" s="144" t="s">
        <v>35</v>
      </c>
      <c r="L98" s="93"/>
      <c r="M98" s="93"/>
      <c r="N98" s="73">
        <v>54.04</v>
      </c>
      <c r="O98" s="26">
        <v>54.04</v>
      </c>
      <c r="P98" s="146"/>
      <c r="Q98" s="150"/>
      <c r="R98" s="77"/>
      <c r="S98" s="95"/>
      <c r="T98" s="151"/>
      <c r="U98" s="55" t="s">
        <v>57</v>
      </c>
      <c r="V98" s="96"/>
      <c r="W98" s="22"/>
      <c r="X98" s="22"/>
      <c r="Y98" s="93"/>
      <c r="Z98" s="96"/>
      <c r="AA98" s="7">
        <f t="shared" si="49"/>
        <v>0</v>
      </c>
      <c r="AB98" s="152"/>
      <c r="AC98" s="152"/>
      <c r="AD98" s="152"/>
      <c r="AE98" s="66">
        <f ca="1" t="shared" si="53"/>
        <v>46178</v>
      </c>
      <c r="AF98" s="93"/>
      <c r="AG98" s="93"/>
      <c r="AH98" s="153"/>
      <c r="AI98" s="55"/>
      <c r="AJ98" s="14" t="s">
        <v>71</v>
      </c>
      <c r="AK98" s="43">
        <f t="shared" si="54"/>
        <v>0</v>
      </c>
    </row>
    <row r="99" s="45" customFormat="1" customHeight="1" spans="1:37">
      <c r="A99" s="22">
        <v>96</v>
      </c>
      <c r="B99" s="80"/>
      <c r="C99" s="80"/>
      <c r="D99" s="80"/>
      <c r="E99" s="80"/>
      <c r="F99" s="80"/>
      <c r="G99" s="80"/>
      <c r="H99" s="154" t="s">
        <v>119</v>
      </c>
      <c r="I99" s="71">
        <v>94</v>
      </c>
      <c r="J99" s="145" t="s">
        <v>334</v>
      </c>
      <c r="K99" s="154" t="s">
        <v>35</v>
      </c>
      <c r="L99" s="87" t="s">
        <v>335</v>
      </c>
      <c r="M99" s="55"/>
      <c r="N99" s="155">
        <v>33.17</v>
      </c>
      <c r="O99" s="156">
        <v>33.17</v>
      </c>
      <c r="P99" s="146" t="s">
        <v>172</v>
      </c>
      <c r="Q99" s="157">
        <v>20000</v>
      </c>
      <c r="R99" s="77">
        <v>20000</v>
      </c>
      <c r="S99" s="55"/>
      <c r="T99" s="77">
        <v>20000</v>
      </c>
      <c r="U99" s="55" t="s">
        <v>57</v>
      </c>
      <c r="V99" s="84"/>
      <c r="W99" s="22"/>
      <c r="X99" s="22"/>
      <c r="Y99" s="87"/>
      <c r="Z99" s="84">
        <f t="shared" si="56"/>
        <v>0</v>
      </c>
      <c r="AA99" s="7">
        <f t="shared" si="49"/>
        <v>20000</v>
      </c>
      <c r="AB99" s="148"/>
      <c r="AC99" s="91">
        <v>45931</v>
      </c>
      <c r="AD99" s="91">
        <v>46295</v>
      </c>
      <c r="AE99" s="66">
        <f ca="1" t="shared" si="53"/>
        <v>-117</v>
      </c>
      <c r="AF99" s="117">
        <v>15899333502</v>
      </c>
      <c r="AG99" s="199" t="s">
        <v>336</v>
      </c>
      <c r="AH99" s="127"/>
      <c r="AI99" s="55"/>
      <c r="AJ99" s="14" t="s">
        <v>59</v>
      </c>
      <c r="AK99" s="52">
        <f t="shared" si="54"/>
        <v>20000</v>
      </c>
    </row>
    <row r="100" s="45" customFormat="1" hidden="1" customHeight="1" spans="1:37">
      <c r="A100" s="22">
        <v>97</v>
      </c>
      <c r="B100" s="95"/>
      <c r="C100" s="95"/>
      <c r="D100" s="95"/>
      <c r="E100" s="95"/>
      <c r="F100" s="95"/>
      <c r="G100" s="95"/>
      <c r="H100" s="144" t="s">
        <v>119</v>
      </c>
      <c r="I100" s="71">
        <v>95</v>
      </c>
      <c r="J100" s="95"/>
      <c r="K100" s="144" t="s">
        <v>35</v>
      </c>
      <c r="L100" s="93"/>
      <c r="M100" s="55"/>
      <c r="N100" s="73">
        <v>33.17</v>
      </c>
      <c r="O100" s="126">
        <v>33.17</v>
      </c>
      <c r="P100" s="146"/>
      <c r="Q100" s="157"/>
      <c r="R100" s="77"/>
      <c r="S100" s="55"/>
      <c r="T100" s="77"/>
      <c r="U100" s="55" t="s">
        <v>57</v>
      </c>
      <c r="V100" s="96"/>
      <c r="W100" s="22"/>
      <c r="X100" s="22"/>
      <c r="Y100" s="93"/>
      <c r="Z100" s="96"/>
      <c r="AA100" s="7">
        <f t="shared" si="49"/>
        <v>0</v>
      </c>
      <c r="AB100" s="152"/>
      <c r="AC100" s="62"/>
      <c r="AD100" s="62"/>
      <c r="AE100" s="66">
        <f ca="1" t="shared" si="53"/>
        <v>46178</v>
      </c>
      <c r="AF100" s="55"/>
      <c r="AG100" s="55"/>
      <c r="AH100" s="127"/>
      <c r="AI100" s="55"/>
      <c r="AJ100" s="14" t="s">
        <v>59</v>
      </c>
      <c r="AK100" s="43">
        <f>Z100</f>
        <v>0</v>
      </c>
    </row>
    <row r="101" s="45" customFormat="1" customHeight="1" spans="1:37">
      <c r="A101" s="22">
        <v>98</v>
      </c>
      <c r="B101" s="80"/>
      <c r="C101" s="80"/>
      <c r="D101" s="80"/>
      <c r="E101" s="80"/>
      <c r="F101" s="80"/>
      <c r="G101" s="80"/>
      <c r="H101" s="144" t="s">
        <v>119</v>
      </c>
      <c r="I101" s="71">
        <v>96</v>
      </c>
      <c r="J101" s="145" t="s">
        <v>337</v>
      </c>
      <c r="K101" s="144" t="s">
        <v>338</v>
      </c>
      <c r="L101" s="87" t="s">
        <v>339</v>
      </c>
      <c r="M101" s="55"/>
      <c r="N101" s="73">
        <v>33.17</v>
      </c>
      <c r="O101" s="126">
        <v>33.17</v>
      </c>
      <c r="P101" s="146" t="s">
        <v>172</v>
      </c>
      <c r="Q101" s="157">
        <v>15000</v>
      </c>
      <c r="R101" s="77">
        <v>15000</v>
      </c>
      <c r="S101" s="55"/>
      <c r="T101" s="77">
        <v>15000</v>
      </c>
      <c r="U101" s="55" t="s">
        <v>57</v>
      </c>
      <c r="V101" s="77"/>
      <c r="W101" s="22"/>
      <c r="X101" s="22"/>
      <c r="Y101" s="55"/>
      <c r="Z101" s="84">
        <f t="shared" si="56"/>
        <v>0</v>
      </c>
      <c r="AA101" s="7">
        <f t="shared" si="49"/>
        <v>15000</v>
      </c>
      <c r="AB101" s="148"/>
      <c r="AC101" s="91">
        <v>45931</v>
      </c>
      <c r="AD101" s="91">
        <v>46295</v>
      </c>
      <c r="AE101" s="66">
        <f ca="1" t="shared" si="53"/>
        <v>-117</v>
      </c>
      <c r="AF101" s="87">
        <v>18099335282</v>
      </c>
      <c r="AG101" s="200" t="s">
        <v>340</v>
      </c>
      <c r="AH101" s="149"/>
      <c r="AI101" s="55"/>
      <c r="AJ101" s="14" t="s">
        <v>59</v>
      </c>
      <c r="AK101" s="52">
        <f t="shared" ref="AK101:AK106" si="57">T101</f>
        <v>15000</v>
      </c>
    </row>
    <row r="102" s="45" customFormat="1" hidden="1" customHeight="1" spans="1:37">
      <c r="A102" s="22">
        <v>99</v>
      </c>
      <c r="B102" s="95"/>
      <c r="C102" s="95"/>
      <c r="D102" s="95"/>
      <c r="E102" s="95"/>
      <c r="F102" s="95"/>
      <c r="G102" s="95"/>
      <c r="H102" s="144" t="s">
        <v>119</v>
      </c>
      <c r="I102" s="71">
        <v>97</v>
      </c>
      <c r="J102" s="95"/>
      <c r="K102" s="144" t="s">
        <v>35</v>
      </c>
      <c r="L102" s="93"/>
      <c r="M102" s="55"/>
      <c r="N102" s="73">
        <v>33.17</v>
      </c>
      <c r="O102" s="126">
        <v>33.17</v>
      </c>
      <c r="P102" s="146"/>
      <c r="Q102" s="157"/>
      <c r="R102" s="77"/>
      <c r="S102" s="55"/>
      <c r="T102" s="77"/>
      <c r="U102" s="55" t="s">
        <v>57</v>
      </c>
      <c r="V102" s="77"/>
      <c r="W102" s="22"/>
      <c r="X102" s="22"/>
      <c r="Y102" s="55"/>
      <c r="Z102" s="96"/>
      <c r="AA102" s="7">
        <f t="shared" si="49"/>
        <v>0</v>
      </c>
      <c r="AB102" s="152"/>
      <c r="AC102" s="62"/>
      <c r="AD102" s="62"/>
      <c r="AE102" s="66">
        <f ca="1" t="shared" si="53"/>
        <v>46178</v>
      </c>
      <c r="AF102" s="93"/>
      <c r="AG102" s="93"/>
      <c r="AH102" s="153"/>
      <c r="AI102" s="55"/>
      <c r="AJ102" s="14" t="s">
        <v>71</v>
      </c>
      <c r="AK102" s="43">
        <f>Z102</f>
        <v>0</v>
      </c>
    </row>
    <row r="103" s="45" customFormat="1" hidden="1" customHeight="1" spans="1:37">
      <c r="A103" s="22">
        <v>101</v>
      </c>
      <c r="B103" s="22"/>
      <c r="C103" s="22"/>
      <c r="D103" s="22"/>
      <c r="E103" s="22"/>
      <c r="F103" s="22"/>
      <c r="G103" s="22"/>
      <c r="H103" s="144" t="s">
        <v>119</v>
      </c>
      <c r="I103" s="144">
        <v>99</v>
      </c>
      <c r="J103" s="144"/>
      <c r="K103" s="144" t="s">
        <v>67</v>
      </c>
      <c r="L103" s="55"/>
      <c r="M103" s="55"/>
      <c r="N103" s="158">
        <v>33.17</v>
      </c>
      <c r="O103" s="158"/>
      <c r="P103" s="146" t="s">
        <v>172</v>
      </c>
      <c r="Q103" s="157">
        <v>12500</v>
      </c>
      <c r="R103" s="77">
        <v>12500</v>
      </c>
      <c r="S103" s="55"/>
      <c r="T103" s="8"/>
      <c r="U103" s="55"/>
      <c r="V103" s="8"/>
      <c r="W103" s="55"/>
      <c r="X103" s="55"/>
      <c r="Y103" s="55"/>
      <c r="Z103" s="77">
        <f t="shared" ref="Z103:Z109" si="58">SUM(V103:X103)</f>
        <v>0</v>
      </c>
      <c r="AA103" s="77"/>
      <c r="AB103" s="55"/>
      <c r="AC103" s="55"/>
      <c r="AD103" s="55"/>
      <c r="AE103" s="55"/>
      <c r="AF103" s="55"/>
      <c r="AG103" s="55"/>
      <c r="AH103" s="127"/>
      <c r="AI103" s="55"/>
      <c r="AJ103" s="14" t="s">
        <v>71</v>
      </c>
    </row>
    <row r="104" s="45" customFormat="1" customHeight="1" spans="1:37">
      <c r="A104" s="22">
        <v>102</v>
      </c>
      <c r="B104" s="22"/>
      <c r="C104" s="22"/>
      <c r="D104" s="22"/>
      <c r="E104" s="80"/>
      <c r="F104" s="22"/>
      <c r="G104" s="80"/>
      <c r="H104" s="144" t="s">
        <v>119</v>
      </c>
      <c r="I104" s="71">
        <v>100</v>
      </c>
      <c r="J104" s="70" t="s">
        <v>341</v>
      </c>
      <c r="K104" s="144" t="s">
        <v>35</v>
      </c>
      <c r="L104" s="55" t="s">
        <v>342</v>
      </c>
      <c r="M104" s="55" t="s">
        <v>343</v>
      </c>
      <c r="N104" s="73">
        <v>33.17</v>
      </c>
      <c r="O104" s="126">
        <v>33.17</v>
      </c>
      <c r="P104" s="146"/>
      <c r="Q104" s="157"/>
      <c r="R104" s="77"/>
      <c r="S104" s="55"/>
      <c r="T104" s="77">
        <v>12500</v>
      </c>
      <c r="U104" s="55" t="s">
        <v>57</v>
      </c>
      <c r="V104" s="77"/>
      <c r="W104" s="22"/>
      <c r="X104" s="22"/>
      <c r="Y104" s="55"/>
      <c r="Z104" s="77">
        <f t="shared" ref="Z104:Z106" si="59">SUM(V104:Y104)</f>
        <v>0</v>
      </c>
      <c r="AA104" s="7">
        <f t="shared" ref="AA104:AA106" si="60">T104-Z104</f>
        <v>12500</v>
      </c>
      <c r="AB104" s="159"/>
      <c r="AC104" s="91">
        <v>45920</v>
      </c>
      <c r="AD104" s="91">
        <v>46284</v>
      </c>
      <c r="AE104" s="66">
        <f ca="1" t="shared" ref="AE104:AE106" si="61">TODAY()-AD104</f>
        <v>-106</v>
      </c>
      <c r="AF104" s="55">
        <v>13657582554</v>
      </c>
      <c r="AG104" s="202" t="s">
        <v>344</v>
      </c>
      <c r="AH104" s="127"/>
      <c r="AI104" s="55"/>
      <c r="AJ104" s="14" t="s">
        <v>71</v>
      </c>
      <c r="AK104" s="52">
        <f t="shared" si="57"/>
        <v>12500</v>
      </c>
    </row>
    <row r="105" s="45" customFormat="1" customHeight="1" spans="1:37">
      <c r="A105" s="22">
        <v>105</v>
      </c>
      <c r="B105" s="22"/>
      <c r="C105" s="22"/>
      <c r="D105" s="22"/>
      <c r="E105" s="80"/>
      <c r="F105" s="22"/>
      <c r="G105" s="80"/>
      <c r="H105" s="144" t="s">
        <v>119</v>
      </c>
      <c r="I105" s="71">
        <v>101</v>
      </c>
      <c r="J105" s="70" t="s">
        <v>345</v>
      </c>
      <c r="K105" s="144" t="s">
        <v>35</v>
      </c>
      <c r="L105" s="87" t="s">
        <v>346</v>
      </c>
      <c r="M105" s="55"/>
      <c r="N105" s="73">
        <v>33.17</v>
      </c>
      <c r="O105" s="126">
        <v>33.17</v>
      </c>
      <c r="P105" s="146" t="s">
        <v>172</v>
      </c>
      <c r="Q105" s="157">
        <v>12500</v>
      </c>
      <c r="R105" s="77">
        <v>12500</v>
      </c>
      <c r="S105" s="55"/>
      <c r="T105" s="77">
        <v>12500</v>
      </c>
      <c r="U105" s="55" t="s">
        <v>57</v>
      </c>
      <c r="V105" s="84"/>
      <c r="W105" s="22"/>
      <c r="X105" s="22"/>
      <c r="Y105" s="87"/>
      <c r="Z105" s="77">
        <f t="shared" si="59"/>
        <v>0</v>
      </c>
      <c r="AA105" s="7">
        <f t="shared" si="60"/>
        <v>12500</v>
      </c>
      <c r="AB105" s="159"/>
      <c r="AC105" s="91">
        <v>45900</v>
      </c>
      <c r="AD105" s="91">
        <v>46264</v>
      </c>
      <c r="AE105" s="66">
        <f ca="1" t="shared" si="61"/>
        <v>-86</v>
      </c>
      <c r="AF105" s="117">
        <v>13899259071</v>
      </c>
      <c r="AG105" s="199" t="s">
        <v>347</v>
      </c>
      <c r="AH105" s="127"/>
      <c r="AI105" s="55"/>
      <c r="AJ105" s="14" t="s">
        <v>71</v>
      </c>
      <c r="AK105" s="52">
        <f t="shared" si="57"/>
        <v>12500</v>
      </c>
    </row>
    <row r="106" s="45" customFormat="1" customHeight="1" spans="1:37">
      <c r="A106" s="22">
        <v>108</v>
      </c>
      <c r="B106" s="22"/>
      <c r="C106" s="22"/>
      <c r="D106" s="22"/>
      <c r="E106" s="80"/>
      <c r="F106" s="22"/>
      <c r="G106" s="80"/>
      <c r="H106" s="144" t="s">
        <v>119</v>
      </c>
      <c r="I106" s="71">
        <v>102</v>
      </c>
      <c r="J106" s="70" t="s">
        <v>348</v>
      </c>
      <c r="K106" s="144" t="s">
        <v>35</v>
      </c>
      <c r="L106" s="87" t="s">
        <v>349</v>
      </c>
      <c r="M106" s="22" t="s">
        <v>37</v>
      </c>
      <c r="N106" s="73">
        <v>33.17</v>
      </c>
      <c r="O106" s="126">
        <v>33.17</v>
      </c>
      <c r="P106" s="146" t="s">
        <v>172</v>
      </c>
      <c r="Q106" s="157">
        <v>12500</v>
      </c>
      <c r="R106" s="77">
        <v>12500</v>
      </c>
      <c r="S106" s="55"/>
      <c r="T106" s="77">
        <v>12500</v>
      </c>
      <c r="U106" s="55" t="s">
        <v>57</v>
      </c>
      <c r="V106" s="77"/>
      <c r="W106" s="22"/>
      <c r="X106" s="22"/>
      <c r="Y106" s="87"/>
      <c r="Z106" s="77">
        <f t="shared" si="59"/>
        <v>0</v>
      </c>
      <c r="AA106" s="7">
        <f t="shared" si="60"/>
        <v>12500</v>
      </c>
      <c r="AB106" s="159"/>
      <c r="AC106" s="91">
        <v>45916</v>
      </c>
      <c r="AD106" s="91">
        <v>46280</v>
      </c>
      <c r="AE106" s="66">
        <f ca="1" t="shared" si="61"/>
        <v>-102</v>
      </c>
      <c r="AF106" s="103">
        <v>13899214373</v>
      </c>
      <c r="AG106" s="199" t="s">
        <v>350</v>
      </c>
      <c r="AH106" s="127"/>
      <c r="AI106" s="55"/>
      <c r="AJ106" s="14" t="s">
        <v>71</v>
      </c>
      <c r="AK106" s="52">
        <f t="shared" si="57"/>
        <v>12500</v>
      </c>
    </row>
    <row r="107" s="45" customFormat="1" hidden="1" customHeight="1" spans="1:37">
      <c r="A107" s="22">
        <v>109</v>
      </c>
      <c r="B107" s="22"/>
      <c r="C107" s="22"/>
      <c r="D107" s="22"/>
      <c r="E107" s="22"/>
      <c r="F107" s="22"/>
      <c r="G107" s="22"/>
      <c r="H107" s="22" t="s">
        <v>119</v>
      </c>
      <c r="I107" s="22">
        <v>103</v>
      </c>
      <c r="J107" s="22"/>
      <c r="K107" s="22" t="s">
        <v>67</v>
      </c>
      <c r="L107" s="22"/>
      <c r="M107" s="22"/>
      <c r="N107" s="26">
        <v>9.28</v>
      </c>
      <c r="O107" s="26"/>
      <c r="P107" s="22"/>
      <c r="Q107" s="77">
        <f t="shared" ref="Q107:Q110" si="62">N107*P107*365</f>
        <v>0</v>
      </c>
      <c r="R107" s="77"/>
      <c r="S107" s="55"/>
      <c r="T107" s="8"/>
      <c r="U107" s="55"/>
      <c r="V107" s="8"/>
      <c r="W107" s="55"/>
      <c r="X107" s="55"/>
      <c r="Y107" s="55"/>
      <c r="Z107" s="77">
        <f t="shared" si="58"/>
        <v>0</v>
      </c>
      <c r="AA107" s="77"/>
      <c r="AB107" s="55"/>
      <c r="AC107" s="55"/>
      <c r="AD107" s="55"/>
      <c r="AE107" s="55"/>
      <c r="AF107" s="55"/>
      <c r="AG107" s="55"/>
      <c r="AH107" s="127"/>
      <c r="AI107" s="55"/>
      <c r="AJ107" s="14" t="s">
        <v>59</v>
      </c>
    </row>
    <row r="108" s="45" customFormat="1" hidden="1" customHeight="1" spans="1:37">
      <c r="A108" s="22">
        <v>110</v>
      </c>
      <c r="B108" s="22"/>
      <c r="C108" s="22"/>
      <c r="D108" s="22"/>
      <c r="E108" s="22"/>
      <c r="F108" s="22"/>
      <c r="G108" s="22"/>
      <c r="H108" s="22" t="s">
        <v>119</v>
      </c>
      <c r="I108" s="22">
        <v>104</v>
      </c>
      <c r="J108" s="22"/>
      <c r="K108" s="22" t="s">
        <v>67</v>
      </c>
      <c r="L108" s="22"/>
      <c r="M108" s="22"/>
      <c r="N108" s="26">
        <v>12.56</v>
      </c>
      <c r="O108" s="26"/>
      <c r="P108" s="22"/>
      <c r="Q108" s="77">
        <f t="shared" si="62"/>
        <v>0</v>
      </c>
      <c r="R108" s="77"/>
      <c r="S108" s="55"/>
      <c r="T108" s="8"/>
      <c r="U108" s="55"/>
      <c r="V108" s="8"/>
      <c r="W108" s="55"/>
      <c r="X108" s="55"/>
      <c r="Y108" s="55"/>
      <c r="Z108" s="77">
        <f t="shared" si="58"/>
        <v>0</v>
      </c>
      <c r="AA108" s="77"/>
      <c r="AB108" s="55"/>
      <c r="AC108" s="55"/>
      <c r="AD108" s="55"/>
      <c r="AE108" s="55"/>
      <c r="AF108" s="55"/>
      <c r="AG108" s="55"/>
      <c r="AH108" s="127"/>
      <c r="AI108" s="55"/>
      <c r="AJ108" s="14" t="s">
        <v>71</v>
      </c>
    </row>
    <row r="109" s="45" customFormat="1" hidden="1" customHeight="1" spans="1:37">
      <c r="A109" s="22">
        <v>111</v>
      </c>
      <c r="B109" s="22"/>
      <c r="C109" s="22"/>
      <c r="D109" s="22"/>
      <c r="E109" s="22"/>
      <c r="F109" s="22"/>
      <c r="G109" s="22"/>
      <c r="H109" s="22" t="s">
        <v>119</v>
      </c>
      <c r="I109" s="22">
        <v>105</v>
      </c>
      <c r="J109" s="22"/>
      <c r="K109" s="22"/>
      <c r="L109" s="22"/>
      <c r="M109" s="22"/>
      <c r="N109" s="26">
        <v>12.56</v>
      </c>
      <c r="O109" s="26"/>
      <c r="P109" s="22"/>
      <c r="Q109" s="77">
        <f t="shared" si="62"/>
        <v>0</v>
      </c>
      <c r="R109" s="77"/>
      <c r="S109" s="55"/>
      <c r="T109" s="8"/>
      <c r="U109" s="55"/>
      <c r="V109" s="8"/>
      <c r="W109" s="55"/>
      <c r="X109" s="55"/>
      <c r="Y109" s="55"/>
      <c r="Z109" s="77">
        <f t="shared" si="58"/>
        <v>0</v>
      </c>
      <c r="AA109" s="77"/>
      <c r="AB109" s="55"/>
      <c r="AC109" s="55"/>
      <c r="AD109" s="55"/>
      <c r="AE109" s="55"/>
      <c r="AF109" s="55"/>
      <c r="AG109" s="55"/>
      <c r="AH109" s="127"/>
      <c r="AI109" s="55"/>
      <c r="AJ109" s="14" t="s">
        <v>71</v>
      </c>
    </row>
    <row r="110" s="45" customFormat="1" hidden="1" customHeight="1" spans="1:37">
      <c r="A110" s="78">
        <v>112</v>
      </c>
      <c r="B110" s="78"/>
      <c r="C110" s="78"/>
      <c r="D110" s="78"/>
      <c r="E110" s="78"/>
      <c r="F110" s="78"/>
      <c r="G110" s="78"/>
      <c r="H110" s="78" t="s">
        <v>304</v>
      </c>
      <c r="I110" s="78" t="s">
        <v>351</v>
      </c>
      <c r="J110" s="15" t="s">
        <v>351</v>
      </c>
      <c r="K110" s="55" t="s">
        <v>67</v>
      </c>
      <c r="L110" s="75" t="s">
        <v>352</v>
      </c>
      <c r="M110" s="22" t="s">
        <v>305</v>
      </c>
      <c r="N110" s="55">
        <v>40</v>
      </c>
      <c r="O110" s="55"/>
      <c r="P110" s="83">
        <v>1.5</v>
      </c>
      <c r="Q110" s="77">
        <f t="shared" si="62"/>
        <v>21900</v>
      </c>
      <c r="R110" s="61">
        <f t="shared" ref="R110:R114" si="63">Q110*50%</f>
        <v>10950</v>
      </c>
      <c r="S110" s="55">
        <v>1.5</v>
      </c>
      <c r="T110" s="77">
        <f t="shared" ref="T110:T114" si="64">N110*S110*U110*365</f>
        <v>10950</v>
      </c>
      <c r="U110" s="123">
        <v>0.5</v>
      </c>
      <c r="V110" s="77"/>
      <c r="W110" s="22"/>
      <c r="X110" s="22"/>
      <c r="Y110" s="55"/>
      <c r="Z110" s="77">
        <f t="shared" ref="Z110:Z114" si="65">SUM(V110:Y110)</f>
        <v>0</v>
      </c>
      <c r="AA110" s="7">
        <f t="shared" ref="AA110:AA130" si="66">T110-Z110</f>
        <v>10950</v>
      </c>
      <c r="AB110" s="159">
        <v>45702</v>
      </c>
      <c r="AC110" s="64">
        <v>45658</v>
      </c>
      <c r="AD110" s="64">
        <v>46022</v>
      </c>
      <c r="AE110" s="64"/>
      <c r="AF110" s="55">
        <v>13565103818</v>
      </c>
      <c r="AG110" s="202" t="s">
        <v>353</v>
      </c>
      <c r="AH110" s="127"/>
      <c r="AI110" s="55"/>
      <c r="AJ110" s="14" t="s">
        <v>306</v>
      </c>
    </row>
    <row r="111" s="45" customFormat="1" hidden="1" customHeight="1" spans="1:37">
      <c r="A111" s="78">
        <v>113</v>
      </c>
      <c r="B111" s="78"/>
      <c r="C111" s="78"/>
      <c r="D111" s="78"/>
      <c r="E111" s="78"/>
      <c r="F111" s="78"/>
      <c r="G111" s="78"/>
      <c r="H111" s="78" t="s">
        <v>304</v>
      </c>
      <c r="I111" s="78" t="s">
        <v>42</v>
      </c>
      <c r="J111" s="15" t="s">
        <v>42</v>
      </c>
      <c r="K111" s="55" t="s">
        <v>67</v>
      </c>
      <c r="L111" s="75" t="s">
        <v>354</v>
      </c>
      <c r="M111" s="22" t="s">
        <v>305</v>
      </c>
      <c r="N111" s="73">
        <v>55.46</v>
      </c>
      <c r="O111" s="26">
        <v>55.46</v>
      </c>
      <c r="P111" s="83">
        <v>1.5</v>
      </c>
      <c r="Q111" s="77">
        <f>O111*P111*365</f>
        <v>30364.35</v>
      </c>
      <c r="R111" s="61">
        <f t="shared" si="63"/>
        <v>15182.175</v>
      </c>
      <c r="S111" s="55">
        <v>1.5</v>
      </c>
      <c r="T111" s="77">
        <f>O111*S111*U111*365</f>
        <v>15182.175</v>
      </c>
      <c r="U111" s="123">
        <v>0.5</v>
      </c>
      <c r="V111" s="77"/>
      <c r="W111" s="22"/>
      <c r="X111" s="22"/>
      <c r="Y111" s="55"/>
      <c r="Z111" s="77">
        <f t="shared" si="65"/>
        <v>0</v>
      </c>
      <c r="AA111" s="7">
        <f t="shared" si="66"/>
        <v>15182.175</v>
      </c>
      <c r="AB111" s="64"/>
      <c r="AC111" s="64">
        <v>45716</v>
      </c>
      <c r="AD111" s="64">
        <v>46022</v>
      </c>
      <c r="AE111" s="66">
        <f ca="1" t="shared" ref="AE111:AE129" si="67">TODAY()-AD111</f>
        <v>156</v>
      </c>
      <c r="AF111" s="22">
        <v>17867501678</v>
      </c>
      <c r="AG111" s="197" t="s">
        <v>355</v>
      </c>
      <c r="AH111" s="127"/>
      <c r="AI111" s="55"/>
      <c r="AJ111" s="14" t="s">
        <v>306</v>
      </c>
    </row>
    <row r="112" s="45" customFormat="1" hidden="1" customHeight="1" spans="1:37">
      <c r="A112" s="78">
        <v>114</v>
      </c>
      <c r="B112" s="78"/>
      <c r="C112" s="78"/>
      <c r="D112" s="78"/>
      <c r="E112" s="78"/>
      <c r="F112" s="78"/>
      <c r="G112" s="78"/>
      <c r="H112" s="78" t="s">
        <v>304</v>
      </c>
      <c r="I112" s="78" t="s">
        <v>356</v>
      </c>
      <c r="J112" s="15" t="s">
        <v>356</v>
      </c>
      <c r="K112" s="55" t="s">
        <v>67</v>
      </c>
      <c r="L112" s="75" t="s">
        <v>357</v>
      </c>
      <c r="M112" s="22" t="s">
        <v>37</v>
      </c>
      <c r="N112" s="26">
        <v>41.26</v>
      </c>
      <c r="O112" s="26"/>
      <c r="P112" s="83">
        <v>1.5</v>
      </c>
      <c r="Q112" s="77">
        <f t="shared" ref="Q112:Q114" si="68">N112*P112*365</f>
        <v>22589.85</v>
      </c>
      <c r="R112" s="61">
        <f t="shared" si="63"/>
        <v>11294.925</v>
      </c>
      <c r="S112" s="75">
        <v>1.5</v>
      </c>
      <c r="T112" s="77">
        <f t="shared" si="64"/>
        <v>11294.925</v>
      </c>
      <c r="U112" s="123">
        <v>0.5</v>
      </c>
      <c r="V112" s="77"/>
      <c r="W112" s="22"/>
      <c r="X112" s="22"/>
      <c r="Y112" s="55"/>
      <c r="Z112" s="77">
        <f t="shared" si="65"/>
        <v>0</v>
      </c>
      <c r="AA112" s="7">
        <f t="shared" si="66"/>
        <v>11294.925</v>
      </c>
      <c r="AB112" s="64">
        <v>45645</v>
      </c>
      <c r="AC112" s="64">
        <v>45658</v>
      </c>
      <c r="AD112" s="64">
        <v>46022</v>
      </c>
      <c r="AE112" s="64"/>
      <c r="AF112" s="22">
        <v>15899308040</v>
      </c>
      <c r="AG112" s="197" t="s">
        <v>358</v>
      </c>
      <c r="AH112" s="127"/>
      <c r="AI112" s="55"/>
      <c r="AJ112" s="14" t="s">
        <v>306</v>
      </c>
    </row>
    <row r="113" s="45" customFormat="1" hidden="1" customHeight="1" spans="1:37">
      <c r="A113" s="78">
        <v>115</v>
      </c>
      <c r="B113" s="78"/>
      <c r="C113" s="78"/>
      <c r="D113" s="78"/>
      <c r="E113" s="78"/>
      <c r="F113" s="78"/>
      <c r="G113" s="78"/>
      <c r="H113" s="78" t="s">
        <v>304</v>
      </c>
      <c r="I113" s="78" t="s">
        <v>359</v>
      </c>
      <c r="J113" s="15" t="s">
        <v>359</v>
      </c>
      <c r="K113" s="55" t="s">
        <v>67</v>
      </c>
      <c r="L113" s="9" t="s">
        <v>360</v>
      </c>
      <c r="M113" s="22" t="s">
        <v>37</v>
      </c>
      <c r="N113" s="26">
        <v>38.72</v>
      </c>
      <c r="O113" s="26"/>
      <c r="P113" s="83">
        <v>1.5</v>
      </c>
      <c r="Q113" s="77">
        <f t="shared" si="68"/>
        <v>21199.2</v>
      </c>
      <c r="R113" s="61">
        <f t="shared" si="63"/>
        <v>10599.6</v>
      </c>
      <c r="S113" s="75">
        <v>1.5</v>
      </c>
      <c r="T113" s="77">
        <f t="shared" si="64"/>
        <v>10599.6</v>
      </c>
      <c r="U113" s="123">
        <v>0.5</v>
      </c>
      <c r="V113" s="77"/>
      <c r="W113" s="22"/>
      <c r="X113" s="22"/>
      <c r="Y113" s="55"/>
      <c r="Z113" s="77">
        <f t="shared" si="65"/>
        <v>0</v>
      </c>
      <c r="AA113" s="7">
        <f t="shared" si="66"/>
        <v>10599.6</v>
      </c>
      <c r="AB113" s="64">
        <v>45664</v>
      </c>
      <c r="AC113" s="64">
        <v>45658</v>
      </c>
      <c r="AD113" s="64">
        <v>46022</v>
      </c>
      <c r="AE113" s="64"/>
      <c r="AF113" s="22">
        <v>13899268654</v>
      </c>
      <c r="AG113" s="22" t="s">
        <v>361</v>
      </c>
      <c r="AH113" s="127"/>
      <c r="AI113" s="55"/>
      <c r="AJ113" s="14" t="s">
        <v>306</v>
      </c>
    </row>
    <row r="114" s="45" customFormat="1" hidden="1" customHeight="1" spans="1:37">
      <c r="A114" s="78">
        <v>116</v>
      </c>
      <c r="B114" s="78"/>
      <c r="C114" s="78"/>
      <c r="D114" s="78"/>
      <c r="E114" s="78"/>
      <c r="F114" s="78"/>
      <c r="G114" s="78"/>
      <c r="H114" s="78" t="s">
        <v>304</v>
      </c>
      <c r="I114" s="78" t="s">
        <v>362</v>
      </c>
      <c r="J114" s="15" t="s">
        <v>362</v>
      </c>
      <c r="K114" s="55" t="s">
        <v>67</v>
      </c>
      <c r="L114" s="22" t="s">
        <v>363</v>
      </c>
      <c r="M114" s="22" t="s">
        <v>37</v>
      </c>
      <c r="N114" s="26">
        <v>59.65</v>
      </c>
      <c r="O114" s="26"/>
      <c r="P114" s="83">
        <v>1.5</v>
      </c>
      <c r="Q114" s="77">
        <f t="shared" si="68"/>
        <v>32658.375</v>
      </c>
      <c r="R114" s="61">
        <f t="shared" si="63"/>
        <v>16329.1875</v>
      </c>
      <c r="S114" s="75">
        <v>1.5</v>
      </c>
      <c r="T114" s="77">
        <f t="shared" si="64"/>
        <v>16329.1875</v>
      </c>
      <c r="U114" s="123">
        <v>0.5</v>
      </c>
      <c r="V114" s="77"/>
      <c r="W114" s="22"/>
      <c r="X114" s="22"/>
      <c r="Y114" s="55"/>
      <c r="Z114" s="77">
        <f t="shared" si="65"/>
        <v>0</v>
      </c>
      <c r="AA114" s="7">
        <f t="shared" si="66"/>
        <v>16329.1875</v>
      </c>
      <c r="AB114" s="64">
        <v>45713</v>
      </c>
      <c r="AC114" s="64">
        <v>45658</v>
      </c>
      <c r="AD114" s="64">
        <v>46022</v>
      </c>
      <c r="AE114" s="64"/>
      <c r="AF114" s="22">
        <v>15099294910</v>
      </c>
      <c r="AG114" s="202" t="s">
        <v>364</v>
      </c>
      <c r="AH114" s="127"/>
      <c r="AI114" s="55"/>
      <c r="AJ114" s="14" t="s">
        <v>306</v>
      </c>
    </row>
    <row r="115" s="45" customFormat="1" customHeight="1" spans="1:37">
      <c r="A115" s="22"/>
      <c r="B115" s="22" t="s">
        <v>49</v>
      </c>
      <c r="C115" s="22"/>
      <c r="D115" s="22" t="s">
        <v>35</v>
      </c>
      <c r="E115" s="80" t="s">
        <v>365</v>
      </c>
      <c r="F115" s="80"/>
      <c r="G115" s="22"/>
      <c r="H115" s="144" t="s">
        <v>119</v>
      </c>
      <c r="I115" s="22">
        <v>104</v>
      </c>
      <c r="J115" s="22">
        <v>104</v>
      </c>
      <c r="K115" s="22" t="s">
        <v>35</v>
      </c>
      <c r="L115" s="80" t="s">
        <v>235</v>
      </c>
      <c r="M115" s="22"/>
      <c r="N115" s="26" t="s">
        <v>366</v>
      </c>
      <c r="O115" s="26"/>
      <c r="P115" s="146" t="s">
        <v>172</v>
      </c>
      <c r="Q115" s="84">
        <v>15000</v>
      </c>
      <c r="R115" s="160">
        <v>15000</v>
      </c>
      <c r="S115" s="75"/>
      <c r="T115" s="84">
        <v>15000</v>
      </c>
      <c r="U115" s="55" t="s">
        <v>57</v>
      </c>
      <c r="V115" s="84">
        <v>15000</v>
      </c>
      <c r="W115" s="22"/>
      <c r="X115" s="22"/>
      <c r="Y115" s="55"/>
      <c r="Z115" s="84">
        <f>SUM(V115:Y116)</f>
        <v>15000</v>
      </c>
      <c r="AA115" s="7">
        <f t="shared" si="66"/>
        <v>0</v>
      </c>
      <c r="AB115" s="91"/>
      <c r="AC115" s="65">
        <v>46023</v>
      </c>
      <c r="AD115" s="65">
        <v>46387</v>
      </c>
      <c r="AE115" s="66">
        <f ca="1" t="shared" si="67"/>
        <v>-209</v>
      </c>
      <c r="AF115" s="22"/>
      <c r="AG115" s="55"/>
      <c r="AH115" s="127"/>
      <c r="AI115" s="55"/>
      <c r="AJ115" s="14" t="s">
        <v>71</v>
      </c>
      <c r="AK115" s="52">
        <f t="shared" ref="AK115:AK127" si="69">T115</f>
        <v>15000</v>
      </c>
    </row>
    <row r="116" s="45" customFormat="1" customHeight="1" spans="1:37">
      <c r="A116" s="22"/>
      <c r="B116" s="22" t="s">
        <v>49</v>
      </c>
      <c r="C116" s="22"/>
      <c r="D116" s="22" t="s">
        <v>35</v>
      </c>
      <c r="E116" s="95"/>
      <c r="F116" s="95"/>
      <c r="G116" s="22"/>
      <c r="H116" s="144" t="s">
        <v>119</v>
      </c>
      <c r="I116" s="22">
        <v>105</v>
      </c>
      <c r="J116" s="22">
        <v>105</v>
      </c>
      <c r="K116" s="22" t="s">
        <v>35</v>
      </c>
      <c r="L116" s="95"/>
      <c r="M116" s="22"/>
      <c r="N116" s="26" t="s">
        <v>366</v>
      </c>
      <c r="O116" s="26"/>
      <c r="P116" s="146"/>
      <c r="Q116" s="96"/>
      <c r="R116" s="61"/>
      <c r="S116" s="75"/>
      <c r="T116" s="96"/>
      <c r="U116" s="55" t="s">
        <v>57</v>
      </c>
      <c r="V116" s="96"/>
      <c r="W116" s="22"/>
      <c r="X116" s="22"/>
      <c r="Y116" s="55"/>
      <c r="Z116" s="96"/>
      <c r="AA116" s="7">
        <f t="shared" si="66"/>
        <v>0</v>
      </c>
      <c r="AB116" s="91"/>
      <c r="AC116" s="65">
        <v>46023</v>
      </c>
      <c r="AD116" s="65">
        <v>46387</v>
      </c>
      <c r="AE116" s="66">
        <f ca="1" t="shared" si="67"/>
        <v>-209</v>
      </c>
      <c r="AF116" s="22"/>
      <c r="AG116" s="55"/>
      <c r="AH116" s="127"/>
      <c r="AI116" s="55"/>
      <c r="AJ116" s="14" t="s">
        <v>71</v>
      </c>
      <c r="AK116" s="52">
        <v>15000</v>
      </c>
    </row>
    <row r="117" s="45" customFormat="1" customHeight="1" spans="1:37">
      <c r="A117" s="22">
        <v>117</v>
      </c>
      <c r="B117" s="22" t="s">
        <v>49</v>
      </c>
      <c r="C117" s="22" t="s">
        <v>52</v>
      </c>
      <c r="D117" s="22" t="s">
        <v>50</v>
      </c>
      <c r="E117" s="22" t="s">
        <v>367</v>
      </c>
      <c r="F117" s="22" t="s">
        <v>52</v>
      </c>
      <c r="G117" s="22"/>
      <c r="H117" s="22" t="s">
        <v>304</v>
      </c>
      <c r="I117" s="71" t="s">
        <v>368</v>
      </c>
      <c r="J117" s="15" t="s">
        <v>368</v>
      </c>
      <c r="K117" s="22" t="s">
        <v>35</v>
      </c>
      <c r="L117" s="22" t="s">
        <v>369</v>
      </c>
      <c r="M117" s="22" t="s">
        <v>37</v>
      </c>
      <c r="N117" s="73">
        <v>59.65</v>
      </c>
      <c r="O117" s="26">
        <v>59.65</v>
      </c>
      <c r="P117" s="83">
        <v>1.3</v>
      </c>
      <c r="Q117" s="77">
        <f t="shared" ref="Q117:Q129" si="70">O117*P117*365</f>
        <v>28303.925</v>
      </c>
      <c r="R117" s="61">
        <f t="shared" ref="R117:R146" si="71">Q117*50%</f>
        <v>14151.9625</v>
      </c>
      <c r="S117" s="134">
        <v>1.3</v>
      </c>
      <c r="T117" s="77">
        <f t="shared" ref="T117:T129" si="72">O117*S117*U117*365</f>
        <v>14151.9625</v>
      </c>
      <c r="U117" s="123">
        <v>0.5</v>
      </c>
      <c r="V117" s="77">
        <v>14152</v>
      </c>
      <c r="W117" s="22"/>
      <c r="X117" s="22"/>
      <c r="Y117" s="55"/>
      <c r="Z117" s="77">
        <f t="shared" ref="Z117:Z125" si="73">SUM(V117:Y117)</f>
        <v>14152</v>
      </c>
      <c r="AA117" s="7">
        <f t="shared" si="66"/>
        <v>-0.0375000000003638</v>
      </c>
      <c r="AB117" s="91">
        <v>45971</v>
      </c>
      <c r="AC117" s="65">
        <v>46023</v>
      </c>
      <c r="AD117" s="65">
        <v>46387</v>
      </c>
      <c r="AE117" s="66">
        <f ca="1" t="shared" si="67"/>
        <v>-209</v>
      </c>
      <c r="AF117" s="55">
        <v>15886833181</v>
      </c>
      <c r="AG117" s="202" t="s">
        <v>370</v>
      </c>
      <c r="AH117" s="127"/>
      <c r="AI117" s="55"/>
      <c r="AJ117" s="14" t="s">
        <v>306</v>
      </c>
      <c r="AK117" s="52">
        <f t="shared" si="69"/>
        <v>14151.9625</v>
      </c>
    </row>
    <row r="118" s="45" customFormat="1" customHeight="1" spans="1:37">
      <c r="A118" s="22">
        <v>118</v>
      </c>
      <c r="B118" s="22" t="s">
        <v>49</v>
      </c>
      <c r="C118" s="55" t="s">
        <v>52</v>
      </c>
      <c r="D118" s="22" t="s">
        <v>50</v>
      </c>
      <c r="E118" s="15" t="s">
        <v>371</v>
      </c>
      <c r="F118" s="22" t="s">
        <v>52</v>
      </c>
      <c r="G118" s="22"/>
      <c r="H118" s="22" t="s">
        <v>304</v>
      </c>
      <c r="I118" s="71" t="s">
        <v>372</v>
      </c>
      <c r="J118" s="15" t="s">
        <v>372</v>
      </c>
      <c r="K118" s="22" t="s">
        <v>35</v>
      </c>
      <c r="L118" s="22" t="s">
        <v>373</v>
      </c>
      <c r="M118" s="22" t="s">
        <v>37</v>
      </c>
      <c r="N118" s="73">
        <v>59.65</v>
      </c>
      <c r="O118" s="26">
        <v>59.65</v>
      </c>
      <c r="P118" s="83">
        <v>1.3</v>
      </c>
      <c r="Q118" s="77">
        <f t="shared" si="70"/>
        <v>28303.925</v>
      </c>
      <c r="R118" s="61">
        <f t="shared" si="71"/>
        <v>14151.9625</v>
      </c>
      <c r="S118" s="55">
        <v>1.3</v>
      </c>
      <c r="T118" s="77">
        <f t="shared" si="72"/>
        <v>14151.9625</v>
      </c>
      <c r="U118" s="123">
        <v>0.5</v>
      </c>
      <c r="V118" s="77">
        <v>14152</v>
      </c>
      <c r="W118" s="22"/>
      <c r="X118" s="22"/>
      <c r="Y118" s="55"/>
      <c r="Z118" s="77">
        <f t="shared" si="73"/>
        <v>14152</v>
      </c>
      <c r="AA118" s="7">
        <f t="shared" si="66"/>
        <v>-0.0375000000003638</v>
      </c>
      <c r="AB118" s="91">
        <v>45995</v>
      </c>
      <c r="AC118" s="65">
        <v>46023</v>
      </c>
      <c r="AD118" s="65">
        <v>46387</v>
      </c>
      <c r="AE118" s="66">
        <f ca="1" t="shared" si="67"/>
        <v>-209</v>
      </c>
      <c r="AF118" s="55">
        <v>15699000087</v>
      </c>
      <c r="AG118" s="202" t="s">
        <v>374</v>
      </c>
      <c r="AH118" s="22"/>
      <c r="AI118" s="22" t="s">
        <v>86</v>
      </c>
      <c r="AJ118" s="14" t="s">
        <v>306</v>
      </c>
      <c r="AK118" s="52">
        <f t="shared" si="69"/>
        <v>14151.9625</v>
      </c>
    </row>
    <row r="119" s="45" customFormat="1" customHeight="1" spans="1:37">
      <c r="A119" s="22">
        <v>119</v>
      </c>
      <c r="B119" s="22" t="s">
        <v>49</v>
      </c>
      <c r="C119" s="55" t="s">
        <v>52</v>
      </c>
      <c r="D119" s="22" t="s">
        <v>50</v>
      </c>
      <c r="E119" s="15" t="s">
        <v>375</v>
      </c>
      <c r="F119" s="22" t="s">
        <v>52</v>
      </c>
      <c r="G119" s="22"/>
      <c r="H119" s="22" t="s">
        <v>304</v>
      </c>
      <c r="I119" s="71" t="s">
        <v>376</v>
      </c>
      <c r="J119" s="15" t="s">
        <v>376</v>
      </c>
      <c r="K119" s="22" t="s">
        <v>35</v>
      </c>
      <c r="L119" s="22" t="s">
        <v>377</v>
      </c>
      <c r="M119" s="22" t="s">
        <v>37</v>
      </c>
      <c r="N119" s="73">
        <v>59.65</v>
      </c>
      <c r="O119" s="26">
        <v>59.65</v>
      </c>
      <c r="P119" s="83">
        <v>1.2</v>
      </c>
      <c r="Q119" s="77">
        <f t="shared" si="70"/>
        <v>26126.7</v>
      </c>
      <c r="R119" s="61">
        <f t="shared" si="71"/>
        <v>13063.35</v>
      </c>
      <c r="S119" s="134">
        <v>1.2</v>
      </c>
      <c r="T119" s="77">
        <f t="shared" si="72"/>
        <v>13063.35</v>
      </c>
      <c r="U119" s="123">
        <v>0.5</v>
      </c>
      <c r="V119" s="77">
        <v>13063</v>
      </c>
      <c r="W119" s="22"/>
      <c r="X119" s="22"/>
      <c r="Y119" s="55"/>
      <c r="Z119" s="77">
        <f t="shared" si="73"/>
        <v>13063</v>
      </c>
      <c r="AA119" s="7">
        <f t="shared" si="66"/>
        <v>0.350000000000364</v>
      </c>
      <c r="AB119" s="91">
        <v>45995</v>
      </c>
      <c r="AC119" s="65">
        <v>46023</v>
      </c>
      <c r="AD119" s="65">
        <v>46387</v>
      </c>
      <c r="AE119" s="66">
        <f ca="1" t="shared" si="67"/>
        <v>-209</v>
      </c>
      <c r="AF119" s="55">
        <v>15770077544</v>
      </c>
      <c r="AG119" s="202" t="s">
        <v>378</v>
      </c>
      <c r="AH119" s="127"/>
      <c r="AI119" s="55"/>
      <c r="AJ119" s="14" t="s">
        <v>306</v>
      </c>
      <c r="AK119" s="52">
        <f t="shared" si="69"/>
        <v>13063.35</v>
      </c>
    </row>
    <row r="120" s="44" customFormat="1" customHeight="1" spans="1:37">
      <c r="A120" s="22"/>
      <c r="B120" s="22" t="s">
        <v>49</v>
      </c>
      <c r="C120" s="22" t="s">
        <v>52</v>
      </c>
      <c r="D120" s="22" t="s">
        <v>50</v>
      </c>
      <c r="E120" s="15" t="s">
        <v>379</v>
      </c>
      <c r="F120" s="22" t="s">
        <v>52</v>
      </c>
      <c r="G120" s="22"/>
      <c r="H120" s="22" t="s">
        <v>304</v>
      </c>
      <c r="I120" s="71" t="s">
        <v>380</v>
      </c>
      <c r="J120" s="15" t="s">
        <v>380</v>
      </c>
      <c r="K120" s="22" t="s">
        <v>35</v>
      </c>
      <c r="L120" s="22" t="s">
        <v>381</v>
      </c>
      <c r="M120" s="22" t="s">
        <v>37</v>
      </c>
      <c r="N120" s="73">
        <v>59.65</v>
      </c>
      <c r="O120" s="26">
        <v>59.65</v>
      </c>
      <c r="P120" s="83">
        <v>1.2</v>
      </c>
      <c r="Q120" s="77">
        <f t="shared" si="70"/>
        <v>26126.7</v>
      </c>
      <c r="R120" s="61">
        <f t="shared" si="71"/>
        <v>13063.35</v>
      </c>
      <c r="S120" s="75">
        <v>1.2</v>
      </c>
      <c r="T120" s="77">
        <f t="shared" si="72"/>
        <v>13063.35</v>
      </c>
      <c r="U120" s="124">
        <v>0.5</v>
      </c>
      <c r="V120" s="12">
        <v>13063</v>
      </c>
      <c r="W120" s="22"/>
      <c r="X120" s="22"/>
      <c r="Y120" s="22"/>
      <c r="Z120" s="77">
        <f t="shared" si="73"/>
        <v>13063</v>
      </c>
      <c r="AA120" s="16">
        <f t="shared" si="66"/>
        <v>0.350000000000364</v>
      </c>
      <c r="AB120" s="91">
        <v>45999</v>
      </c>
      <c r="AC120" s="65">
        <v>46023</v>
      </c>
      <c r="AD120" s="65">
        <v>46387</v>
      </c>
      <c r="AE120" s="66">
        <f ca="1" t="shared" si="67"/>
        <v>-209</v>
      </c>
      <c r="AF120" s="22">
        <v>15699353580</v>
      </c>
      <c r="AG120" s="197" t="s">
        <v>382</v>
      </c>
      <c r="AH120" s="64"/>
      <c r="AI120" s="22"/>
      <c r="AJ120" s="14" t="s">
        <v>306</v>
      </c>
      <c r="AK120" s="52">
        <f t="shared" si="69"/>
        <v>13063.35</v>
      </c>
    </row>
    <row r="121" s="45" customFormat="1" customHeight="1" spans="1:37">
      <c r="A121" s="22"/>
      <c r="B121" s="22" t="s">
        <v>49</v>
      </c>
      <c r="C121" s="22" t="s">
        <v>52</v>
      </c>
      <c r="D121" s="22" t="s">
        <v>50</v>
      </c>
      <c r="E121" s="15" t="s">
        <v>383</v>
      </c>
      <c r="F121" s="22" t="s">
        <v>52</v>
      </c>
      <c r="G121" s="22"/>
      <c r="H121" s="55" t="s">
        <v>304</v>
      </c>
      <c r="I121" s="71" t="s">
        <v>384</v>
      </c>
      <c r="J121" s="15" t="s">
        <v>384</v>
      </c>
      <c r="K121" s="55" t="s">
        <v>35</v>
      </c>
      <c r="L121" s="55" t="s">
        <v>385</v>
      </c>
      <c r="M121" s="125" t="s">
        <v>386</v>
      </c>
      <c r="N121" s="73">
        <v>51.42</v>
      </c>
      <c r="O121" s="26">
        <v>51.42</v>
      </c>
      <c r="P121" s="83">
        <v>1.2</v>
      </c>
      <c r="Q121" s="77">
        <f t="shared" si="70"/>
        <v>22521.96</v>
      </c>
      <c r="R121" s="61">
        <f t="shared" si="71"/>
        <v>11260.98</v>
      </c>
      <c r="S121" s="134">
        <v>1.2</v>
      </c>
      <c r="T121" s="77">
        <f t="shared" si="72"/>
        <v>11260.98</v>
      </c>
      <c r="U121" s="123">
        <v>0.5</v>
      </c>
      <c r="V121" s="12">
        <v>11261</v>
      </c>
      <c r="W121" s="22"/>
      <c r="X121" s="22"/>
      <c r="Y121" s="55"/>
      <c r="Z121" s="77">
        <f t="shared" si="73"/>
        <v>11261</v>
      </c>
      <c r="AA121" s="7">
        <f t="shared" si="66"/>
        <v>-0.0200000000004366</v>
      </c>
      <c r="AB121" s="91">
        <v>45999</v>
      </c>
      <c r="AC121" s="65">
        <v>46023</v>
      </c>
      <c r="AD121" s="65">
        <v>46387</v>
      </c>
      <c r="AE121" s="66">
        <f ca="1" t="shared" si="67"/>
        <v>-209</v>
      </c>
      <c r="AF121" s="55">
        <v>13779835797</v>
      </c>
      <c r="AG121" s="202" t="s">
        <v>387</v>
      </c>
      <c r="AH121" s="127"/>
      <c r="AI121" s="55"/>
      <c r="AJ121" s="14" t="s">
        <v>306</v>
      </c>
      <c r="AK121" s="52">
        <f t="shared" si="69"/>
        <v>11260.98</v>
      </c>
    </row>
    <row r="122" s="45" customFormat="1" customHeight="1" spans="1:37">
      <c r="A122" s="22"/>
      <c r="B122" s="22" t="s">
        <v>49</v>
      </c>
      <c r="C122" s="22" t="s">
        <v>52</v>
      </c>
      <c r="D122" s="22" t="s">
        <v>50</v>
      </c>
      <c r="E122" s="15" t="s">
        <v>388</v>
      </c>
      <c r="F122" s="22" t="s">
        <v>52</v>
      </c>
      <c r="G122" s="22"/>
      <c r="H122" s="55" t="s">
        <v>304</v>
      </c>
      <c r="I122" s="71" t="s">
        <v>389</v>
      </c>
      <c r="J122" s="15" t="s">
        <v>389</v>
      </c>
      <c r="K122" s="55" t="s">
        <v>35</v>
      </c>
      <c r="L122" s="55" t="s">
        <v>390</v>
      </c>
      <c r="M122" s="125" t="s">
        <v>37</v>
      </c>
      <c r="N122" s="73">
        <v>51.92</v>
      </c>
      <c r="O122" s="26">
        <v>51.92</v>
      </c>
      <c r="P122" s="83">
        <v>1.1</v>
      </c>
      <c r="Q122" s="77">
        <f t="shared" si="70"/>
        <v>20845.88</v>
      </c>
      <c r="R122" s="61">
        <f t="shared" si="71"/>
        <v>10422.94</v>
      </c>
      <c r="S122" s="134">
        <v>1.1</v>
      </c>
      <c r="T122" s="77">
        <f t="shared" si="72"/>
        <v>10422.94</v>
      </c>
      <c r="U122" s="123">
        <v>0.5</v>
      </c>
      <c r="V122" s="77">
        <v>10423</v>
      </c>
      <c r="W122" s="22"/>
      <c r="X122" s="22"/>
      <c r="Y122" s="55"/>
      <c r="Z122" s="77">
        <f t="shared" si="73"/>
        <v>10423</v>
      </c>
      <c r="AA122" s="7">
        <f t="shared" si="66"/>
        <v>-0.0599999999976717</v>
      </c>
      <c r="AB122" s="91">
        <v>45999</v>
      </c>
      <c r="AC122" s="65">
        <v>46023</v>
      </c>
      <c r="AD122" s="65">
        <v>46387</v>
      </c>
      <c r="AE122" s="66">
        <f ca="1" t="shared" si="67"/>
        <v>-209</v>
      </c>
      <c r="AF122" s="55">
        <v>13779747712</v>
      </c>
      <c r="AG122" s="55" t="s">
        <v>391</v>
      </c>
      <c r="AH122" s="127"/>
      <c r="AI122" s="55"/>
      <c r="AJ122" s="14" t="s">
        <v>306</v>
      </c>
      <c r="AK122" s="52">
        <f t="shared" si="69"/>
        <v>10422.94</v>
      </c>
    </row>
    <row r="123" s="45" customFormat="1" customHeight="1" spans="1:37">
      <c r="A123" s="22"/>
      <c r="B123" s="22" t="s">
        <v>49</v>
      </c>
      <c r="C123" s="22" t="s">
        <v>52</v>
      </c>
      <c r="D123" s="22" t="s">
        <v>50</v>
      </c>
      <c r="E123" s="80" t="s">
        <v>392</v>
      </c>
      <c r="F123" s="22" t="s">
        <v>52</v>
      </c>
      <c r="G123" s="22"/>
      <c r="H123" s="55" t="s">
        <v>304</v>
      </c>
      <c r="I123" s="161" t="s">
        <v>393</v>
      </c>
      <c r="J123" s="126" t="s">
        <v>393</v>
      </c>
      <c r="K123" s="55" t="s">
        <v>35</v>
      </c>
      <c r="L123" s="125" t="s">
        <v>394</v>
      </c>
      <c r="M123" s="125" t="s">
        <v>123</v>
      </c>
      <c r="N123" s="73">
        <v>41.12</v>
      </c>
      <c r="O123" s="26">
        <v>41.12</v>
      </c>
      <c r="P123" s="83">
        <v>0.9</v>
      </c>
      <c r="Q123" s="77">
        <f t="shared" si="70"/>
        <v>13507.92</v>
      </c>
      <c r="R123" s="61">
        <f t="shared" si="71"/>
        <v>6753.96</v>
      </c>
      <c r="S123" s="55">
        <v>0.9</v>
      </c>
      <c r="T123" s="77">
        <f t="shared" si="72"/>
        <v>6753.96</v>
      </c>
      <c r="U123" s="123">
        <v>0.5</v>
      </c>
      <c r="V123" s="77">
        <v>6754</v>
      </c>
      <c r="W123" s="22"/>
      <c r="X123" s="22"/>
      <c r="Y123" s="55"/>
      <c r="Z123" s="77">
        <f t="shared" si="73"/>
        <v>6754</v>
      </c>
      <c r="AA123" s="7">
        <f t="shared" si="66"/>
        <v>-0.0400000000008731</v>
      </c>
      <c r="AB123" s="91">
        <v>46007</v>
      </c>
      <c r="AC123" s="91">
        <v>46023</v>
      </c>
      <c r="AD123" s="91">
        <v>46387</v>
      </c>
      <c r="AE123" s="66">
        <f ca="1" t="shared" si="67"/>
        <v>-209</v>
      </c>
      <c r="AF123" s="55" t="s">
        <v>395</v>
      </c>
      <c r="AG123" s="55" t="s">
        <v>396</v>
      </c>
      <c r="AH123" s="127"/>
      <c r="AI123" s="55"/>
      <c r="AJ123" s="14" t="s">
        <v>306</v>
      </c>
      <c r="AK123" s="52">
        <f t="shared" si="69"/>
        <v>6753.96</v>
      </c>
    </row>
    <row r="124" s="45" customFormat="1" hidden="1" customHeight="1" spans="1:37">
      <c r="A124" s="22"/>
      <c r="B124" s="22" t="s">
        <v>49</v>
      </c>
      <c r="C124" s="22" t="s">
        <v>52</v>
      </c>
      <c r="D124" s="22" t="s">
        <v>50</v>
      </c>
      <c r="E124" s="110"/>
      <c r="F124" s="22" t="s">
        <v>52</v>
      </c>
      <c r="G124" s="22"/>
      <c r="H124" s="55" t="s">
        <v>304</v>
      </c>
      <c r="I124" s="161" t="s">
        <v>397</v>
      </c>
      <c r="J124" s="126" t="s">
        <v>397</v>
      </c>
      <c r="K124" s="55" t="s">
        <v>35</v>
      </c>
      <c r="L124" s="55"/>
      <c r="M124" s="125"/>
      <c r="N124" s="73">
        <v>30.64</v>
      </c>
      <c r="O124" s="26">
        <v>30.64</v>
      </c>
      <c r="P124" s="83">
        <v>0.9</v>
      </c>
      <c r="Q124" s="77">
        <f t="shared" si="70"/>
        <v>10065.24</v>
      </c>
      <c r="R124" s="61">
        <f t="shared" si="71"/>
        <v>5032.62</v>
      </c>
      <c r="S124" s="55">
        <v>0.9</v>
      </c>
      <c r="T124" s="77">
        <f t="shared" si="72"/>
        <v>5032.62</v>
      </c>
      <c r="U124" s="123">
        <v>0.5</v>
      </c>
      <c r="V124" s="77">
        <v>5033</v>
      </c>
      <c r="W124" s="22"/>
      <c r="X124" s="22"/>
      <c r="Y124" s="55"/>
      <c r="Z124" s="77">
        <f t="shared" si="73"/>
        <v>5033</v>
      </c>
      <c r="AA124" s="7">
        <f t="shared" si="66"/>
        <v>-0.380000000000109</v>
      </c>
      <c r="AB124" s="91">
        <v>46007</v>
      </c>
      <c r="AC124" s="162"/>
      <c r="AD124" s="162"/>
      <c r="AE124" s="66">
        <f ca="1" t="shared" si="67"/>
        <v>46178</v>
      </c>
      <c r="AF124" s="55" t="s">
        <v>395</v>
      </c>
      <c r="AG124" s="55" t="s">
        <v>396</v>
      </c>
      <c r="AH124" s="127"/>
      <c r="AI124" s="55"/>
      <c r="AJ124" s="14" t="s">
        <v>306</v>
      </c>
      <c r="AK124" s="43">
        <f t="shared" si="69"/>
        <v>5032.62</v>
      </c>
    </row>
    <row r="125" s="45" customFormat="1" hidden="1" customHeight="1" spans="1:37">
      <c r="A125" s="22"/>
      <c r="B125" s="22" t="s">
        <v>49</v>
      </c>
      <c r="C125" s="22" t="s">
        <v>52</v>
      </c>
      <c r="D125" s="22" t="s">
        <v>50</v>
      </c>
      <c r="E125" s="95"/>
      <c r="F125" s="22" t="s">
        <v>52</v>
      </c>
      <c r="G125" s="22"/>
      <c r="H125" s="55" t="s">
        <v>304</v>
      </c>
      <c r="I125" s="161" t="s">
        <v>398</v>
      </c>
      <c r="J125" s="126" t="s">
        <v>398</v>
      </c>
      <c r="K125" s="55" t="s">
        <v>35</v>
      </c>
      <c r="L125" s="55"/>
      <c r="M125" s="125"/>
      <c r="N125" s="73">
        <v>35.74</v>
      </c>
      <c r="O125" s="26">
        <v>35.74</v>
      </c>
      <c r="P125" s="83">
        <v>0.9</v>
      </c>
      <c r="Q125" s="77">
        <f t="shared" si="70"/>
        <v>11740.59</v>
      </c>
      <c r="R125" s="61">
        <f t="shared" si="71"/>
        <v>5870.295</v>
      </c>
      <c r="S125" s="55">
        <v>0.9</v>
      </c>
      <c r="T125" s="77">
        <f t="shared" si="72"/>
        <v>5870.295</v>
      </c>
      <c r="U125" s="123">
        <v>0.5</v>
      </c>
      <c r="V125" s="77">
        <v>5870</v>
      </c>
      <c r="W125" s="22"/>
      <c r="X125" s="22"/>
      <c r="Y125" s="55"/>
      <c r="Z125" s="77">
        <f t="shared" si="73"/>
        <v>5870</v>
      </c>
      <c r="AA125" s="7">
        <f t="shared" si="66"/>
        <v>0.295000000000982</v>
      </c>
      <c r="AB125" s="91">
        <v>46007</v>
      </c>
      <c r="AC125" s="82"/>
      <c r="AD125" s="82"/>
      <c r="AE125" s="66">
        <f ca="1" t="shared" si="67"/>
        <v>46178</v>
      </c>
      <c r="AF125" s="55" t="s">
        <v>395</v>
      </c>
      <c r="AG125" s="55" t="s">
        <v>396</v>
      </c>
      <c r="AH125" s="127"/>
      <c r="AI125" s="55"/>
      <c r="AJ125" s="14" t="s">
        <v>118</v>
      </c>
      <c r="AK125" s="43">
        <f t="shared" si="69"/>
        <v>5870.295</v>
      </c>
    </row>
    <row r="126" s="45" customFormat="1" customHeight="1" spans="1:37">
      <c r="A126" s="22"/>
      <c r="B126" s="55" t="s">
        <v>49</v>
      </c>
      <c r="C126" s="22" t="s">
        <v>52</v>
      </c>
      <c r="D126" s="22" t="s">
        <v>50</v>
      </c>
      <c r="E126" s="22" t="s">
        <v>399</v>
      </c>
      <c r="F126" s="22" t="s">
        <v>52</v>
      </c>
      <c r="G126" s="22"/>
      <c r="H126" s="55" t="s">
        <v>304</v>
      </c>
      <c r="I126" s="161" t="s">
        <v>400</v>
      </c>
      <c r="J126" s="126" t="s">
        <v>400</v>
      </c>
      <c r="K126" s="55" t="s">
        <v>35</v>
      </c>
      <c r="L126" s="55" t="s">
        <v>401</v>
      </c>
      <c r="M126" s="125" t="s">
        <v>37</v>
      </c>
      <c r="N126" s="73">
        <v>56.85</v>
      </c>
      <c r="O126" s="26">
        <v>56.85</v>
      </c>
      <c r="P126" s="83">
        <v>0.9</v>
      </c>
      <c r="Q126" s="77">
        <f t="shared" si="70"/>
        <v>18675.225</v>
      </c>
      <c r="R126" s="61">
        <f t="shared" si="71"/>
        <v>9337.6125</v>
      </c>
      <c r="S126" s="55">
        <v>0.9</v>
      </c>
      <c r="T126" s="77">
        <f t="shared" si="72"/>
        <v>9337.6125</v>
      </c>
      <c r="U126" s="123">
        <v>0.5</v>
      </c>
      <c r="V126" s="77">
        <v>7000</v>
      </c>
      <c r="W126" s="22">
        <v>2338</v>
      </c>
      <c r="X126" s="22"/>
      <c r="Y126" s="55"/>
      <c r="Z126" s="77">
        <f>SUM(V126:X126)</f>
        <v>9338</v>
      </c>
      <c r="AA126" s="7">
        <f t="shared" si="66"/>
        <v>-0.387500000000728</v>
      </c>
      <c r="AB126" s="91">
        <v>45992</v>
      </c>
      <c r="AC126" s="65">
        <v>46023</v>
      </c>
      <c r="AD126" s="65">
        <v>46387</v>
      </c>
      <c r="AE126" s="66">
        <f ca="1" t="shared" si="67"/>
        <v>-209</v>
      </c>
      <c r="AF126" s="55">
        <v>18899246993</v>
      </c>
      <c r="AG126" s="202" t="s">
        <v>402</v>
      </c>
      <c r="AH126" s="127"/>
      <c r="AI126" s="22" t="s">
        <v>86</v>
      </c>
      <c r="AJ126" s="14" t="s">
        <v>306</v>
      </c>
      <c r="AK126" s="52">
        <f t="shared" si="69"/>
        <v>9337.6125</v>
      </c>
    </row>
    <row r="127" customHeight="1" spans="1:37">
      <c r="A127" s="55"/>
      <c r="B127" s="55" t="s">
        <v>49</v>
      </c>
      <c r="C127" s="55" t="s">
        <v>52</v>
      </c>
      <c r="D127" s="22" t="s">
        <v>50</v>
      </c>
      <c r="E127" s="22" t="s">
        <v>403</v>
      </c>
      <c r="F127" s="22" t="s">
        <v>52</v>
      </c>
      <c r="G127" s="22"/>
      <c r="H127" s="55" t="s">
        <v>304</v>
      </c>
      <c r="I127" s="71" t="s">
        <v>404</v>
      </c>
      <c r="J127" s="15" t="s">
        <v>404</v>
      </c>
      <c r="K127" s="55" t="s">
        <v>35</v>
      </c>
      <c r="L127" s="125" t="s">
        <v>405</v>
      </c>
      <c r="M127" s="125" t="s">
        <v>123</v>
      </c>
      <c r="N127" s="73">
        <v>66.99</v>
      </c>
      <c r="O127" s="26">
        <v>66.99</v>
      </c>
      <c r="P127" s="83">
        <v>0.9</v>
      </c>
      <c r="Q127" s="77">
        <f t="shared" si="70"/>
        <v>22006.215</v>
      </c>
      <c r="R127" s="61">
        <f t="shared" si="71"/>
        <v>11003.1075</v>
      </c>
      <c r="S127" s="134">
        <v>0.9</v>
      </c>
      <c r="T127" s="77">
        <f t="shared" si="72"/>
        <v>11003.1075</v>
      </c>
      <c r="U127" s="123">
        <v>0.5</v>
      </c>
      <c r="V127" s="77">
        <v>11003</v>
      </c>
      <c r="W127" s="22"/>
      <c r="X127" s="22"/>
      <c r="Y127" s="55"/>
      <c r="Z127" s="77">
        <f t="shared" ref="Z127:Z130" si="74">SUM(V127:Y127)</f>
        <v>11003</v>
      </c>
      <c r="AA127" s="7">
        <f t="shared" si="66"/>
        <v>0.107500000000073</v>
      </c>
      <c r="AB127" s="91">
        <v>45994</v>
      </c>
      <c r="AC127" s="65">
        <v>46023</v>
      </c>
      <c r="AD127" s="65">
        <v>46387</v>
      </c>
      <c r="AE127" s="66">
        <f ca="1" t="shared" si="67"/>
        <v>-209</v>
      </c>
      <c r="AF127" s="55">
        <v>15299403018</v>
      </c>
      <c r="AG127" s="202" t="s">
        <v>406</v>
      </c>
      <c r="AH127" s="55"/>
      <c r="AI127" s="55"/>
      <c r="AJ127" s="14" t="s">
        <v>306</v>
      </c>
      <c r="AK127" s="52">
        <f t="shared" si="69"/>
        <v>11003.1075</v>
      </c>
    </row>
    <row r="128" hidden="1" customHeight="1" spans="1:37">
      <c r="A128" s="78"/>
      <c r="B128" s="78"/>
      <c r="C128" s="78"/>
      <c r="D128" s="78"/>
      <c r="E128" s="78"/>
      <c r="F128" s="78"/>
      <c r="G128" s="78"/>
      <c r="H128" s="78" t="s">
        <v>304</v>
      </c>
      <c r="I128" s="78" t="s">
        <v>407</v>
      </c>
      <c r="J128" s="15" t="s">
        <v>407</v>
      </c>
      <c r="K128" s="55" t="s">
        <v>67</v>
      </c>
      <c r="L128" s="125" t="s">
        <v>408</v>
      </c>
      <c r="M128" s="125" t="s">
        <v>37</v>
      </c>
      <c r="N128" s="73">
        <v>66.99</v>
      </c>
      <c r="O128" s="26">
        <v>66.99</v>
      </c>
      <c r="P128" s="83">
        <v>0.9</v>
      </c>
      <c r="Q128" s="77">
        <f t="shared" si="70"/>
        <v>22006.215</v>
      </c>
      <c r="R128" s="61">
        <f t="shared" si="71"/>
        <v>11003.1075</v>
      </c>
      <c r="S128" s="134">
        <v>0.9</v>
      </c>
      <c r="T128" s="77">
        <f t="shared" si="72"/>
        <v>11003.1075</v>
      </c>
      <c r="U128" s="123">
        <v>0.5</v>
      </c>
      <c r="V128" s="77"/>
      <c r="W128" s="22"/>
      <c r="X128" s="22"/>
      <c r="Y128" s="55"/>
      <c r="Z128" s="77">
        <f t="shared" si="74"/>
        <v>0</v>
      </c>
      <c r="AA128" s="7">
        <f t="shared" si="66"/>
        <v>11003.1075</v>
      </c>
      <c r="AB128" s="64"/>
      <c r="AC128" s="64">
        <v>45708</v>
      </c>
      <c r="AD128" s="64">
        <v>46022</v>
      </c>
      <c r="AE128" s="66">
        <f ca="1" t="shared" si="67"/>
        <v>156</v>
      </c>
      <c r="AF128" s="55">
        <v>13579381712</v>
      </c>
      <c r="AG128" s="202" t="s">
        <v>409</v>
      </c>
      <c r="AH128" s="163"/>
      <c r="AI128" s="6"/>
      <c r="AJ128" s="14" t="s">
        <v>306</v>
      </c>
      <c r="AK128" s="43"/>
    </row>
    <row r="129" hidden="1" customHeight="1" spans="1:37">
      <c r="A129" s="78"/>
      <c r="B129" s="78"/>
      <c r="C129" s="78"/>
      <c r="D129" s="78"/>
      <c r="E129" s="164"/>
      <c r="F129" s="78"/>
      <c r="G129" s="78"/>
      <c r="H129" s="78" t="s">
        <v>304</v>
      </c>
      <c r="I129" s="78" t="s">
        <v>410</v>
      </c>
      <c r="J129" s="15" t="s">
        <v>410</v>
      </c>
      <c r="K129" s="55" t="s">
        <v>67</v>
      </c>
      <c r="L129" s="55" t="s">
        <v>411</v>
      </c>
      <c r="M129" s="125" t="s">
        <v>37</v>
      </c>
      <c r="N129" s="73">
        <v>66.99</v>
      </c>
      <c r="O129" s="26">
        <v>66.99</v>
      </c>
      <c r="P129" s="83">
        <v>0.9</v>
      </c>
      <c r="Q129" s="77">
        <f t="shared" si="70"/>
        <v>22006.215</v>
      </c>
      <c r="R129" s="61">
        <f t="shared" si="71"/>
        <v>11003.1075</v>
      </c>
      <c r="S129" s="75">
        <v>0.9</v>
      </c>
      <c r="T129" s="77">
        <f t="shared" si="72"/>
        <v>11003.1075</v>
      </c>
      <c r="U129" s="123">
        <v>0.5</v>
      </c>
      <c r="V129" s="77"/>
      <c r="W129" s="22"/>
      <c r="X129" s="22"/>
      <c r="Y129" s="55"/>
      <c r="Z129" s="77">
        <f t="shared" si="74"/>
        <v>0</v>
      </c>
      <c r="AA129" s="7">
        <f t="shared" si="66"/>
        <v>11003.1075</v>
      </c>
      <c r="AB129" s="64"/>
      <c r="AC129" s="64">
        <v>45709</v>
      </c>
      <c r="AD129" s="64">
        <v>46022</v>
      </c>
      <c r="AE129" s="66">
        <f ca="1" t="shared" si="67"/>
        <v>156</v>
      </c>
      <c r="AF129" s="55">
        <v>13779764136</v>
      </c>
      <c r="AG129" s="202" t="s">
        <v>412</v>
      </c>
      <c r="AH129" s="163"/>
      <c r="AI129" s="6"/>
      <c r="AJ129" s="14" t="s">
        <v>306</v>
      </c>
      <c r="AK129" s="43"/>
    </row>
    <row r="130" hidden="1" customHeight="1" spans="1:37">
      <c r="A130" s="55"/>
      <c r="B130" s="55"/>
      <c r="C130" s="22"/>
      <c r="D130" s="55"/>
      <c r="E130" s="22"/>
      <c r="F130" s="22"/>
      <c r="G130" s="22"/>
      <c r="H130" s="55" t="s">
        <v>304</v>
      </c>
      <c r="I130" s="22" t="s">
        <v>413</v>
      </c>
      <c r="J130" s="22"/>
      <c r="K130" s="55" t="s">
        <v>67</v>
      </c>
      <c r="L130" s="55" t="s">
        <v>414</v>
      </c>
      <c r="M130" s="125" t="s">
        <v>37</v>
      </c>
      <c r="N130" s="26">
        <v>66.99</v>
      </c>
      <c r="O130" s="26"/>
      <c r="P130" s="83">
        <v>0.9</v>
      </c>
      <c r="Q130" s="77">
        <f>N130*P130*319</f>
        <v>19232.829</v>
      </c>
      <c r="R130" s="61">
        <f t="shared" si="71"/>
        <v>9616.4145</v>
      </c>
      <c r="S130" s="75">
        <v>0.9</v>
      </c>
      <c r="T130" s="77">
        <f>N130*S130*U130*319</f>
        <v>9616.4145</v>
      </c>
      <c r="U130" s="123">
        <v>0.5</v>
      </c>
      <c r="V130" s="77"/>
      <c r="W130" s="55"/>
      <c r="X130" s="55"/>
      <c r="Y130" s="55"/>
      <c r="Z130" s="77">
        <f t="shared" si="74"/>
        <v>0</v>
      </c>
      <c r="AA130" s="7">
        <f t="shared" si="66"/>
        <v>9616.4145</v>
      </c>
      <c r="AB130" s="64"/>
      <c r="AC130" s="64">
        <v>45703</v>
      </c>
      <c r="AD130" s="64">
        <v>46022</v>
      </c>
      <c r="AE130" s="64"/>
      <c r="AF130" s="55">
        <v>15739238743</v>
      </c>
      <c r="AG130" s="202" t="s">
        <v>415</v>
      </c>
      <c r="AH130" s="163">
        <f>AD130-AC130</f>
        <v>319</v>
      </c>
      <c r="AI130" s="6"/>
      <c r="AJ130" s="14" t="s">
        <v>306</v>
      </c>
      <c r="AK130" s="43"/>
    </row>
    <row r="131" hidden="1" customHeight="1" spans="1:37">
      <c r="A131" s="55"/>
      <c r="B131" s="55"/>
      <c r="C131" s="55"/>
      <c r="D131" s="55"/>
      <c r="E131" s="55"/>
      <c r="F131" s="55"/>
      <c r="G131" s="55"/>
      <c r="H131" s="22" t="s">
        <v>304</v>
      </c>
      <c r="I131" s="22" t="s">
        <v>416</v>
      </c>
      <c r="J131" s="22"/>
      <c r="K131" s="22" t="s">
        <v>67</v>
      </c>
      <c r="L131" s="22" t="s">
        <v>417</v>
      </c>
      <c r="M131" s="22" t="s">
        <v>37</v>
      </c>
      <c r="N131" s="26">
        <v>104.74</v>
      </c>
      <c r="O131" s="26"/>
      <c r="P131" s="134">
        <v>0.9</v>
      </c>
      <c r="Q131" s="77">
        <f>N131*P131*365</f>
        <v>34407.09</v>
      </c>
      <c r="R131" s="61">
        <f t="shared" si="71"/>
        <v>17203.545</v>
      </c>
      <c r="S131" s="55"/>
      <c r="T131" s="8"/>
      <c r="U131" s="55"/>
      <c r="V131" s="8"/>
      <c r="W131" s="55"/>
      <c r="X131" s="55"/>
      <c r="Y131" s="55"/>
      <c r="Z131" s="77">
        <f>SUM(V131:X131)</f>
        <v>0</v>
      </c>
      <c r="AA131" s="77"/>
      <c r="AB131" s="55"/>
      <c r="AC131" s="55"/>
      <c r="AD131" s="55"/>
      <c r="AE131" s="55"/>
      <c r="AF131" s="103"/>
      <c r="AG131" s="103"/>
      <c r="AH131" s="163"/>
      <c r="AI131" s="6"/>
      <c r="AJ131" s="14" t="s">
        <v>306</v>
      </c>
      <c r="AK131" s="43"/>
    </row>
    <row r="132" hidden="1" customHeight="1" spans="1:37">
      <c r="A132" s="78"/>
      <c r="B132" s="78"/>
      <c r="C132" s="78"/>
      <c r="D132" s="78"/>
      <c r="E132" s="78"/>
      <c r="F132" s="78"/>
      <c r="G132" s="78"/>
      <c r="H132" s="78" t="s">
        <v>304</v>
      </c>
      <c r="I132" s="78" t="s">
        <v>418</v>
      </c>
      <c r="J132" s="15" t="s">
        <v>418</v>
      </c>
      <c r="K132" s="55" t="s">
        <v>67</v>
      </c>
      <c r="L132" s="75" t="s">
        <v>417</v>
      </c>
      <c r="M132" s="125" t="s">
        <v>37</v>
      </c>
      <c r="N132" s="73">
        <f>37.59+5.82</f>
        <v>43.41</v>
      </c>
      <c r="O132" s="26">
        <v>43.41</v>
      </c>
      <c r="P132" s="83">
        <v>0.9</v>
      </c>
      <c r="Q132" s="77">
        <f t="shared" ref="Q132:Q146" si="75">O132*P132*365</f>
        <v>14260.185</v>
      </c>
      <c r="R132" s="61">
        <f t="shared" si="71"/>
        <v>7130.0925</v>
      </c>
      <c r="S132" s="134">
        <v>0.9</v>
      </c>
      <c r="T132" s="77">
        <f t="shared" ref="T132:T146" si="76">O132*S132*U132*365</f>
        <v>7130.0925</v>
      </c>
      <c r="U132" s="123">
        <v>0.5</v>
      </c>
      <c r="V132" s="77"/>
      <c r="W132" s="22"/>
      <c r="X132" s="22"/>
      <c r="Y132" s="55"/>
      <c r="Z132" s="77">
        <f t="shared" ref="Z132:Z146" si="77">SUM(V132:Y132)</f>
        <v>0</v>
      </c>
      <c r="AA132" s="7">
        <f t="shared" ref="AA132:AA146" si="78">T132-Z132</f>
        <v>7130.0925</v>
      </c>
      <c r="AB132" s="64"/>
      <c r="AC132" s="64">
        <v>45658</v>
      </c>
      <c r="AD132" s="64">
        <v>46022</v>
      </c>
      <c r="AE132" s="66">
        <f ca="1" t="shared" ref="AE132:AE146" si="79">TODAY()-AD132</f>
        <v>156</v>
      </c>
      <c r="AF132" s="55">
        <v>13657520437</v>
      </c>
      <c r="AG132" s="202" t="s">
        <v>419</v>
      </c>
      <c r="AH132" s="163"/>
      <c r="AI132" s="6"/>
      <c r="AJ132" s="14" t="s">
        <v>306</v>
      </c>
      <c r="AK132" s="43"/>
    </row>
    <row r="133" customHeight="1" spans="1:37">
      <c r="A133" s="55"/>
      <c r="B133" s="22" t="s">
        <v>49</v>
      </c>
      <c r="C133" s="22" t="s">
        <v>52</v>
      </c>
      <c r="D133" s="22" t="s">
        <v>50</v>
      </c>
      <c r="E133" s="15" t="s">
        <v>420</v>
      </c>
      <c r="F133" s="22" t="s">
        <v>52</v>
      </c>
      <c r="G133" s="22"/>
      <c r="H133" s="55" t="s">
        <v>304</v>
      </c>
      <c r="I133" s="71" t="s">
        <v>421</v>
      </c>
      <c r="J133" s="15" t="s">
        <v>421</v>
      </c>
      <c r="K133" s="55" t="s">
        <v>35</v>
      </c>
      <c r="L133" s="75" t="s">
        <v>422</v>
      </c>
      <c r="M133" s="125" t="s">
        <v>84</v>
      </c>
      <c r="N133" s="73">
        <v>26.66</v>
      </c>
      <c r="O133" s="26">
        <v>26.66</v>
      </c>
      <c r="P133" s="83">
        <v>0.9</v>
      </c>
      <c r="Q133" s="77">
        <f t="shared" si="75"/>
        <v>8757.81</v>
      </c>
      <c r="R133" s="61">
        <f t="shared" si="71"/>
        <v>4378.905</v>
      </c>
      <c r="S133" s="134">
        <v>0.9</v>
      </c>
      <c r="T133" s="77">
        <f t="shared" si="76"/>
        <v>4378.905</v>
      </c>
      <c r="U133" s="123">
        <v>0.5</v>
      </c>
      <c r="V133" s="77">
        <v>4379</v>
      </c>
      <c r="W133" s="22"/>
      <c r="X133" s="22"/>
      <c r="Y133" s="55"/>
      <c r="Z133" s="77">
        <f t="shared" si="77"/>
        <v>4379</v>
      </c>
      <c r="AA133" s="7">
        <f t="shared" si="78"/>
        <v>-0.0950000000002547</v>
      </c>
      <c r="AB133" s="91">
        <v>46000</v>
      </c>
      <c r="AC133" s="65">
        <v>46023</v>
      </c>
      <c r="AD133" s="65">
        <v>46387</v>
      </c>
      <c r="AE133" s="66">
        <f ca="1" t="shared" si="79"/>
        <v>-209</v>
      </c>
      <c r="AF133" s="55">
        <v>13239864300</v>
      </c>
      <c r="AG133" s="55" t="s">
        <v>423</v>
      </c>
      <c r="AH133" s="163"/>
      <c r="AI133" s="6"/>
      <c r="AJ133" s="14" t="s">
        <v>306</v>
      </c>
      <c r="AK133" s="52">
        <f t="shared" ref="AK133:AK146" si="80">T133</f>
        <v>4378.905</v>
      </c>
    </row>
    <row r="134" customHeight="1" spans="1:37">
      <c r="A134" s="55"/>
      <c r="B134" s="22" t="s">
        <v>49</v>
      </c>
      <c r="C134" s="22" t="s">
        <v>52</v>
      </c>
      <c r="D134" s="22" t="s">
        <v>50</v>
      </c>
      <c r="E134" s="22" t="s">
        <v>424</v>
      </c>
      <c r="F134" s="22" t="s">
        <v>52</v>
      </c>
      <c r="G134" s="22"/>
      <c r="H134" s="55" t="s">
        <v>304</v>
      </c>
      <c r="I134" s="71" t="s">
        <v>425</v>
      </c>
      <c r="J134" s="15" t="s">
        <v>425</v>
      </c>
      <c r="K134" s="55" t="s">
        <v>35</v>
      </c>
      <c r="L134" s="75" t="s">
        <v>426</v>
      </c>
      <c r="M134" s="125" t="s">
        <v>37</v>
      </c>
      <c r="N134" s="73">
        <v>61.73</v>
      </c>
      <c r="O134" s="26">
        <v>61.73</v>
      </c>
      <c r="P134" s="83">
        <v>0.9</v>
      </c>
      <c r="Q134" s="77">
        <f t="shared" si="75"/>
        <v>20278.305</v>
      </c>
      <c r="R134" s="61">
        <f t="shared" si="71"/>
        <v>10139.1525</v>
      </c>
      <c r="S134" s="75">
        <v>0.9</v>
      </c>
      <c r="T134" s="77">
        <f t="shared" si="76"/>
        <v>10139.1525</v>
      </c>
      <c r="U134" s="123">
        <v>0.5</v>
      </c>
      <c r="V134" s="77">
        <v>10139</v>
      </c>
      <c r="W134" s="22"/>
      <c r="X134" s="22"/>
      <c r="Y134" s="55"/>
      <c r="Z134" s="77">
        <f t="shared" si="77"/>
        <v>10139</v>
      </c>
      <c r="AA134" s="7">
        <f t="shared" si="78"/>
        <v>0.152499999998327</v>
      </c>
      <c r="AB134" s="91">
        <v>45993</v>
      </c>
      <c r="AC134" s="65">
        <v>46023</v>
      </c>
      <c r="AD134" s="65">
        <v>46387</v>
      </c>
      <c r="AE134" s="66">
        <f ca="1" t="shared" si="79"/>
        <v>-209</v>
      </c>
      <c r="AF134" s="55">
        <v>15599905643</v>
      </c>
      <c r="AG134" s="55" t="s">
        <v>427</v>
      </c>
      <c r="AH134" s="163"/>
      <c r="AI134" s="6"/>
      <c r="AJ134" s="14" t="s">
        <v>306</v>
      </c>
      <c r="AK134" s="52">
        <f t="shared" si="80"/>
        <v>10139.1525</v>
      </c>
    </row>
    <row r="135" customHeight="1" spans="1:37">
      <c r="A135" s="55"/>
      <c r="B135" s="22" t="s">
        <v>49</v>
      </c>
      <c r="C135" s="55" t="s">
        <v>52</v>
      </c>
      <c r="D135" s="22" t="s">
        <v>50</v>
      </c>
      <c r="E135" s="22" t="s">
        <v>428</v>
      </c>
      <c r="F135" s="22" t="s">
        <v>52</v>
      </c>
      <c r="G135" s="22"/>
      <c r="H135" s="55" t="s">
        <v>304</v>
      </c>
      <c r="I135" s="71" t="s">
        <v>429</v>
      </c>
      <c r="J135" s="15" t="s">
        <v>429</v>
      </c>
      <c r="K135" s="55" t="s">
        <v>35</v>
      </c>
      <c r="L135" s="75" t="s">
        <v>430</v>
      </c>
      <c r="M135" s="125" t="s">
        <v>37</v>
      </c>
      <c r="N135" s="73">
        <v>66.59</v>
      </c>
      <c r="O135" s="26">
        <v>66.59</v>
      </c>
      <c r="P135" s="83">
        <v>0.9</v>
      </c>
      <c r="Q135" s="77">
        <f t="shared" si="75"/>
        <v>21874.815</v>
      </c>
      <c r="R135" s="61">
        <f t="shared" si="71"/>
        <v>10937.4075</v>
      </c>
      <c r="S135" s="75">
        <v>0.9</v>
      </c>
      <c r="T135" s="77">
        <f t="shared" si="76"/>
        <v>10937.4075</v>
      </c>
      <c r="U135" s="123">
        <v>0.5</v>
      </c>
      <c r="V135" s="77">
        <v>10937</v>
      </c>
      <c r="W135" s="22"/>
      <c r="X135" s="22"/>
      <c r="Y135" s="55"/>
      <c r="Z135" s="77">
        <f t="shared" si="77"/>
        <v>10937</v>
      </c>
      <c r="AA135" s="7">
        <f t="shared" si="78"/>
        <v>0.407500000001164</v>
      </c>
      <c r="AB135" s="91">
        <v>45994</v>
      </c>
      <c r="AC135" s="65">
        <v>46023</v>
      </c>
      <c r="AD135" s="65">
        <v>46387</v>
      </c>
      <c r="AE135" s="66">
        <f ca="1" t="shared" si="79"/>
        <v>-209</v>
      </c>
      <c r="AF135" s="55">
        <v>15699400788</v>
      </c>
      <c r="AG135" s="202" t="s">
        <v>431</v>
      </c>
      <c r="AH135" s="163"/>
      <c r="AI135" s="6"/>
      <c r="AJ135" s="14" t="s">
        <v>306</v>
      </c>
      <c r="AK135" s="52">
        <f t="shared" si="80"/>
        <v>10937.4075</v>
      </c>
    </row>
    <row r="136" customHeight="1" spans="1:37">
      <c r="A136" s="55"/>
      <c r="B136" s="22" t="s">
        <v>49</v>
      </c>
      <c r="C136" s="22" t="s">
        <v>52</v>
      </c>
      <c r="D136" s="22" t="s">
        <v>50</v>
      </c>
      <c r="E136" s="22" t="s">
        <v>432</v>
      </c>
      <c r="F136" s="22" t="s">
        <v>52</v>
      </c>
      <c r="G136" s="22"/>
      <c r="H136" s="55" t="s">
        <v>304</v>
      </c>
      <c r="I136" s="71" t="s">
        <v>433</v>
      </c>
      <c r="J136" s="15" t="s">
        <v>433</v>
      </c>
      <c r="K136" s="55" t="s">
        <v>35</v>
      </c>
      <c r="L136" s="97" t="s">
        <v>434</v>
      </c>
      <c r="M136" s="125" t="s">
        <v>37</v>
      </c>
      <c r="N136" s="73">
        <v>30.76</v>
      </c>
      <c r="O136" s="26">
        <v>30.76</v>
      </c>
      <c r="P136" s="83">
        <v>0.9</v>
      </c>
      <c r="Q136" s="77">
        <f t="shared" si="75"/>
        <v>10104.66</v>
      </c>
      <c r="R136" s="61">
        <f t="shared" si="71"/>
        <v>5052.33</v>
      </c>
      <c r="S136" s="75">
        <v>0.9</v>
      </c>
      <c r="T136" s="77">
        <f t="shared" si="76"/>
        <v>5052.33</v>
      </c>
      <c r="U136" s="123">
        <v>0.5</v>
      </c>
      <c r="V136" s="77">
        <v>5052</v>
      </c>
      <c r="W136" s="22"/>
      <c r="X136" s="22"/>
      <c r="Y136" s="55"/>
      <c r="Z136" s="77">
        <f t="shared" si="77"/>
        <v>5052</v>
      </c>
      <c r="AA136" s="7">
        <f t="shared" si="78"/>
        <v>0.329999999999927</v>
      </c>
      <c r="AB136" s="91">
        <v>45993</v>
      </c>
      <c r="AC136" s="65">
        <v>46023</v>
      </c>
      <c r="AD136" s="65">
        <v>46387</v>
      </c>
      <c r="AE136" s="66">
        <f ca="1" t="shared" si="79"/>
        <v>-209</v>
      </c>
      <c r="AF136" s="55">
        <v>13899212458</v>
      </c>
      <c r="AG136" s="202" t="s">
        <v>435</v>
      </c>
      <c r="AH136" s="6"/>
      <c r="AI136" s="6"/>
      <c r="AJ136" s="14" t="s">
        <v>306</v>
      </c>
      <c r="AK136" s="52">
        <f t="shared" si="80"/>
        <v>5052.33</v>
      </c>
    </row>
    <row r="137" customHeight="1" spans="1:37">
      <c r="A137" s="55"/>
      <c r="B137" s="22" t="s">
        <v>49</v>
      </c>
      <c r="C137" s="22" t="s">
        <v>52</v>
      </c>
      <c r="D137" s="22" t="s">
        <v>50</v>
      </c>
      <c r="E137" s="22" t="s">
        <v>436</v>
      </c>
      <c r="F137" s="22"/>
      <c r="G137" s="22"/>
      <c r="H137" s="55" t="s">
        <v>304</v>
      </c>
      <c r="I137" s="71" t="s">
        <v>437</v>
      </c>
      <c r="J137" s="15" t="s">
        <v>437</v>
      </c>
      <c r="K137" s="55" t="s">
        <v>35</v>
      </c>
      <c r="L137" s="55" t="s">
        <v>438</v>
      </c>
      <c r="M137" s="125" t="s">
        <v>37</v>
      </c>
      <c r="N137" s="73">
        <v>38.59</v>
      </c>
      <c r="O137" s="26">
        <v>38.59</v>
      </c>
      <c r="P137" s="83">
        <v>0.9</v>
      </c>
      <c r="Q137" s="77">
        <f t="shared" si="75"/>
        <v>12676.815</v>
      </c>
      <c r="R137" s="61">
        <f t="shared" si="71"/>
        <v>6338.4075</v>
      </c>
      <c r="S137" s="134">
        <v>0.9</v>
      </c>
      <c r="T137" s="77">
        <f t="shared" si="76"/>
        <v>6338.4075</v>
      </c>
      <c r="U137" s="123">
        <v>0.5</v>
      </c>
      <c r="V137" s="77">
        <v>6338</v>
      </c>
      <c r="W137" s="22"/>
      <c r="X137" s="22"/>
      <c r="Y137" s="55"/>
      <c r="Z137" s="77">
        <f t="shared" si="77"/>
        <v>6338</v>
      </c>
      <c r="AA137" s="7">
        <f t="shared" si="78"/>
        <v>0.407500000000255</v>
      </c>
      <c r="AB137" s="91">
        <v>46020</v>
      </c>
      <c r="AC137" s="65">
        <v>46023</v>
      </c>
      <c r="AD137" s="65">
        <v>46387</v>
      </c>
      <c r="AE137" s="66">
        <f ca="1" t="shared" si="79"/>
        <v>-209</v>
      </c>
      <c r="AF137" s="55">
        <v>15899330383</v>
      </c>
      <c r="AG137" s="202" t="s">
        <v>439</v>
      </c>
      <c r="AH137" s="163"/>
      <c r="AI137" s="6"/>
      <c r="AJ137" s="14" t="s">
        <v>306</v>
      </c>
      <c r="AK137" s="52">
        <f t="shared" si="80"/>
        <v>6338.4075</v>
      </c>
    </row>
    <row r="138" customHeight="1" spans="1:37">
      <c r="A138" s="55"/>
      <c r="B138" s="22" t="s">
        <v>49</v>
      </c>
      <c r="C138" s="55" t="s">
        <v>52</v>
      </c>
      <c r="D138" s="22" t="s">
        <v>50</v>
      </c>
      <c r="E138" s="22" t="s">
        <v>440</v>
      </c>
      <c r="F138" s="22" t="s">
        <v>52</v>
      </c>
      <c r="G138" s="22"/>
      <c r="H138" s="55" t="s">
        <v>304</v>
      </c>
      <c r="I138" s="71" t="s">
        <v>441</v>
      </c>
      <c r="J138" s="15" t="s">
        <v>441</v>
      </c>
      <c r="K138" s="55" t="s">
        <v>35</v>
      </c>
      <c r="L138" s="55" t="s">
        <v>442</v>
      </c>
      <c r="M138" s="125" t="s">
        <v>37</v>
      </c>
      <c r="N138" s="73">
        <v>40.12</v>
      </c>
      <c r="O138" s="26">
        <v>40.12</v>
      </c>
      <c r="P138" s="83">
        <v>1.2</v>
      </c>
      <c r="Q138" s="77">
        <f t="shared" si="75"/>
        <v>17572.56</v>
      </c>
      <c r="R138" s="61">
        <f t="shared" si="71"/>
        <v>8786.28</v>
      </c>
      <c r="S138" s="75">
        <v>1.2</v>
      </c>
      <c r="T138" s="77">
        <f t="shared" si="76"/>
        <v>8786.28</v>
      </c>
      <c r="U138" s="123">
        <v>0.5</v>
      </c>
      <c r="V138" s="77">
        <v>8786</v>
      </c>
      <c r="W138" s="22"/>
      <c r="X138" s="22"/>
      <c r="Y138" s="55"/>
      <c r="Z138" s="77">
        <f t="shared" si="77"/>
        <v>8786</v>
      </c>
      <c r="AA138" s="7">
        <f t="shared" si="78"/>
        <v>0.279999999998836</v>
      </c>
      <c r="AB138" s="91">
        <v>45994</v>
      </c>
      <c r="AC138" s="65">
        <v>46023</v>
      </c>
      <c r="AD138" s="65">
        <v>46387</v>
      </c>
      <c r="AE138" s="66">
        <f ca="1" t="shared" si="79"/>
        <v>-209</v>
      </c>
      <c r="AF138" s="55">
        <v>13779749084</v>
      </c>
      <c r="AG138" s="202" t="s">
        <v>443</v>
      </c>
      <c r="AH138" s="163"/>
      <c r="AI138" s="6"/>
      <c r="AJ138" s="14" t="s">
        <v>306</v>
      </c>
      <c r="AK138" s="52">
        <f t="shared" si="80"/>
        <v>8786.28</v>
      </c>
    </row>
    <row r="139" customHeight="1" spans="1:37">
      <c r="A139" s="55"/>
      <c r="B139" s="22" t="s">
        <v>49</v>
      </c>
      <c r="C139" s="55" t="s">
        <v>52</v>
      </c>
      <c r="D139" s="22" t="s">
        <v>50</v>
      </c>
      <c r="E139" s="15" t="s">
        <v>444</v>
      </c>
      <c r="F139" s="22"/>
      <c r="G139" s="22"/>
      <c r="H139" s="55" t="s">
        <v>304</v>
      </c>
      <c r="I139" s="71" t="s">
        <v>445</v>
      </c>
      <c r="J139" s="15" t="s">
        <v>445</v>
      </c>
      <c r="K139" s="55" t="s">
        <v>35</v>
      </c>
      <c r="L139" s="55" t="s">
        <v>446</v>
      </c>
      <c r="M139" s="125" t="s">
        <v>37</v>
      </c>
      <c r="N139" s="73">
        <v>55.28</v>
      </c>
      <c r="O139" s="26">
        <v>55.28</v>
      </c>
      <c r="P139" s="83">
        <v>1.2</v>
      </c>
      <c r="Q139" s="77">
        <f t="shared" si="75"/>
        <v>24212.64</v>
      </c>
      <c r="R139" s="61">
        <f t="shared" si="71"/>
        <v>12106.32</v>
      </c>
      <c r="S139" s="75">
        <v>1.2</v>
      </c>
      <c r="T139" s="77">
        <f t="shared" si="76"/>
        <v>12106.32</v>
      </c>
      <c r="U139" s="123">
        <v>0.5</v>
      </c>
      <c r="V139" s="77">
        <v>12106</v>
      </c>
      <c r="W139" s="22"/>
      <c r="X139" s="22"/>
      <c r="Y139" s="55"/>
      <c r="Z139" s="77">
        <f t="shared" si="77"/>
        <v>12106</v>
      </c>
      <c r="AA139" s="7">
        <f t="shared" si="78"/>
        <v>0.319999999999709</v>
      </c>
      <c r="AB139" s="91">
        <v>45995</v>
      </c>
      <c r="AC139" s="65">
        <v>46023</v>
      </c>
      <c r="AD139" s="65">
        <v>46387</v>
      </c>
      <c r="AE139" s="66">
        <f ca="1" t="shared" si="79"/>
        <v>-209</v>
      </c>
      <c r="AF139" s="130">
        <v>15719004844</v>
      </c>
      <c r="AG139" s="201" t="s">
        <v>447</v>
      </c>
      <c r="AH139" s="163"/>
      <c r="AI139" s="6"/>
      <c r="AJ139" s="14" t="s">
        <v>306</v>
      </c>
      <c r="AK139" s="52">
        <f t="shared" si="80"/>
        <v>12106.32</v>
      </c>
    </row>
    <row r="140" customHeight="1" spans="1:37">
      <c r="A140" s="55"/>
      <c r="B140" s="22" t="s">
        <v>49</v>
      </c>
      <c r="C140" s="22" t="s">
        <v>52</v>
      </c>
      <c r="D140" s="22" t="s">
        <v>50</v>
      </c>
      <c r="E140" s="22" t="s">
        <v>448</v>
      </c>
      <c r="F140" s="22" t="s">
        <v>52</v>
      </c>
      <c r="G140" s="22"/>
      <c r="H140" s="55" t="s">
        <v>304</v>
      </c>
      <c r="I140" s="71" t="s">
        <v>449</v>
      </c>
      <c r="J140" s="15" t="s">
        <v>449</v>
      </c>
      <c r="K140" s="55" t="s">
        <v>35</v>
      </c>
      <c r="L140" s="55" t="s">
        <v>450</v>
      </c>
      <c r="M140" s="125" t="s">
        <v>37</v>
      </c>
      <c r="N140" s="73">
        <v>55.28</v>
      </c>
      <c r="O140" s="26">
        <v>55.28</v>
      </c>
      <c r="P140" s="83">
        <v>1.2</v>
      </c>
      <c r="Q140" s="77">
        <f t="shared" si="75"/>
        <v>24212.64</v>
      </c>
      <c r="R140" s="61">
        <f t="shared" si="71"/>
        <v>12106.32</v>
      </c>
      <c r="S140" s="134">
        <v>1.2</v>
      </c>
      <c r="T140" s="77">
        <f t="shared" si="76"/>
        <v>12106.32</v>
      </c>
      <c r="U140" s="123">
        <v>0.5</v>
      </c>
      <c r="V140" s="77">
        <v>12106</v>
      </c>
      <c r="W140" s="22"/>
      <c r="X140" s="22"/>
      <c r="Y140" s="55"/>
      <c r="Z140" s="77">
        <f t="shared" si="77"/>
        <v>12106</v>
      </c>
      <c r="AA140" s="7">
        <f t="shared" si="78"/>
        <v>0.319999999999709</v>
      </c>
      <c r="AB140" s="91">
        <v>45993</v>
      </c>
      <c r="AC140" s="65">
        <v>46023</v>
      </c>
      <c r="AD140" s="65">
        <v>46387</v>
      </c>
      <c r="AE140" s="66">
        <f ca="1" t="shared" si="79"/>
        <v>-209</v>
      </c>
      <c r="AF140" s="55">
        <v>13899220384</v>
      </c>
      <c r="AG140" s="202" t="s">
        <v>451</v>
      </c>
      <c r="AH140" s="163"/>
      <c r="AI140" s="6"/>
      <c r="AJ140" s="14" t="s">
        <v>306</v>
      </c>
      <c r="AK140" s="52">
        <f t="shared" si="80"/>
        <v>12106.32</v>
      </c>
    </row>
    <row r="141" customHeight="1" spans="1:37">
      <c r="A141" s="55"/>
      <c r="B141" s="22" t="s">
        <v>49</v>
      </c>
      <c r="C141" s="22" t="s">
        <v>52</v>
      </c>
      <c r="D141" s="22" t="s">
        <v>50</v>
      </c>
      <c r="E141" s="15" t="s">
        <v>452</v>
      </c>
      <c r="F141" s="22" t="s">
        <v>52</v>
      </c>
      <c r="G141" s="22"/>
      <c r="H141" s="55" t="s">
        <v>304</v>
      </c>
      <c r="I141" s="71" t="s">
        <v>453</v>
      </c>
      <c r="J141" s="15" t="s">
        <v>453</v>
      </c>
      <c r="K141" s="55" t="s">
        <v>35</v>
      </c>
      <c r="L141" s="55" t="s">
        <v>454</v>
      </c>
      <c r="M141" s="125" t="s">
        <v>37</v>
      </c>
      <c r="N141" s="73">
        <v>35.17</v>
      </c>
      <c r="O141" s="26">
        <v>35.17</v>
      </c>
      <c r="P141" s="83">
        <v>1.3</v>
      </c>
      <c r="Q141" s="77">
        <f t="shared" si="75"/>
        <v>16688.165</v>
      </c>
      <c r="R141" s="61">
        <f t="shared" si="71"/>
        <v>8344.0825</v>
      </c>
      <c r="S141" s="75">
        <v>1.3</v>
      </c>
      <c r="T141" s="77">
        <f t="shared" si="76"/>
        <v>8344.0825</v>
      </c>
      <c r="U141" s="123">
        <v>0.5</v>
      </c>
      <c r="V141" s="77">
        <v>8344</v>
      </c>
      <c r="W141" s="22"/>
      <c r="X141" s="22"/>
      <c r="Y141" s="55"/>
      <c r="Z141" s="77">
        <f t="shared" si="77"/>
        <v>8344</v>
      </c>
      <c r="AA141" s="7">
        <f t="shared" si="78"/>
        <v>0.0825000000004366</v>
      </c>
      <c r="AB141" s="91">
        <v>46021</v>
      </c>
      <c r="AC141" s="65">
        <v>46023</v>
      </c>
      <c r="AD141" s="65">
        <v>46387</v>
      </c>
      <c r="AE141" s="66">
        <f ca="1" t="shared" si="79"/>
        <v>-209</v>
      </c>
      <c r="AF141" s="55">
        <v>13070025359</v>
      </c>
      <c r="AG141" s="202" t="s">
        <v>455</v>
      </c>
      <c r="AH141" s="163"/>
      <c r="AI141" s="6"/>
      <c r="AJ141" s="14" t="s">
        <v>306</v>
      </c>
      <c r="AK141" s="52">
        <f t="shared" si="80"/>
        <v>8344.0825</v>
      </c>
    </row>
    <row r="142" customHeight="1" spans="1:37">
      <c r="A142" s="55"/>
      <c r="B142" s="22" t="s">
        <v>49</v>
      </c>
      <c r="C142" s="22" t="s">
        <v>52</v>
      </c>
      <c r="D142" s="22" t="s">
        <v>50</v>
      </c>
      <c r="E142" s="15" t="s">
        <v>456</v>
      </c>
      <c r="F142" s="22" t="s">
        <v>52</v>
      </c>
      <c r="G142" s="22"/>
      <c r="H142" s="55" t="s">
        <v>304</v>
      </c>
      <c r="I142" s="71" t="s">
        <v>457</v>
      </c>
      <c r="J142" s="15" t="s">
        <v>457</v>
      </c>
      <c r="K142" s="55" t="s">
        <v>35</v>
      </c>
      <c r="L142" s="55" t="s">
        <v>458</v>
      </c>
      <c r="M142" s="125" t="s">
        <v>37</v>
      </c>
      <c r="N142" s="73">
        <v>37.91</v>
      </c>
      <c r="O142" s="26">
        <v>37.91</v>
      </c>
      <c r="P142" s="83">
        <v>1.3</v>
      </c>
      <c r="Q142" s="77">
        <f t="shared" si="75"/>
        <v>17988.295</v>
      </c>
      <c r="R142" s="61">
        <f t="shared" si="71"/>
        <v>8994.1475</v>
      </c>
      <c r="S142" s="55">
        <v>1.3</v>
      </c>
      <c r="T142" s="77">
        <f t="shared" si="76"/>
        <v>8994.1475</v>
      </c>
      <c r="U142" s="123">
        <v>0.5</v>
      </c>
      <c r="V142" s="77">
        <v>8994</v>
      </c>
      <c r="W142" s="22"/>
      <c r="X142" s="22"/>
      <c r="Y142" s="55"/>
      <c r="Z142" s="77">
        <f t="shared" si="77"/>
        <v>8994</v>
      </c>
      <c r="AA142" s="7">
        <f t="shared" si="78"/>
        <v>0.147499999999127</v>
      </c>
      <c r="AB142" s="91">
        <v>45996</v>
      </c>
      <c r="AC142" s="65">
        <v>46023</v>
      </c>
      <c r="AD142" s="65">
        <v>46387</v>
      </c>
      <c r="AE142" s="66">
        <f ca="1" t="shared" si="79"/>
        <v>-209</v>
      </c>
      <c r="AF142" s="55">
        <v>13579368776</v>
      </c>
      <c r="AG142" s="202" t="s">
        <v>459</v>
      </c>
      <c r="AH142" s="163"/>
      <c r="AI142" s="6"/>
      <c r="AJ142" s="14" t="s">
        <v>306</v>
      </c>
      <c r="AK142" s="52">
        <f t="shared" si="80"/>
        <v>8994.1475</v>
      </c>
    </row>
    <row r="143" customHeight="1" spans="1:37">
      <c r="A143" s="55"/>
      <c r="B143" s="22" t="s">
        <v>49</v>
      </c>
      <c r="C143" s="22" t="s">
        <v>52</v>
      </c>
      <c r="D143" s="22" t="s">
        <v>50</v>
      </c>
      <c r="E143" s="15" t="s">
        <v>460</v>
      </c>
      <c r="F143" s="22" t="s">
        <v>52</v>
      </c>
      <c r="G143" s="22"/>
      <c r="H143" s="55" t="s">
        <v>304</v>
      </c>
      <c r="I143" s="71" t="s">
        <v>461</v>
      </c>
      <c r="J143" s="15" t="s">
        <v>461</v>
      </c>
      <c r="K143" s="55" t="s">
        <v>35</v>
      </c>
      <c r="L143" s="55" t="s">
        <v>462</v>
      </c>
      <c r="M143" s="125" t="s">
        <v>37</v>
      </c>
      <c r="N143" s="73">
        <v>60.52</v>
      </c>
      <c r="O143" s="26">
        <v>60.52</v>
      </c>
      <c r="P143" s="83">
        <v>1.3</v>
      </c>
      <c r="Q143" s="77">
        <f t="shared" si="75"/>
        <v>28716.74</v>
      </c>
      <c r="R143" s="61">
        <f t="shared" si="71"/>
        <v>14358.37</v>
      </c>
      <c r="S143" s="55">
        <v>1.3</v>
      </c>
      <c r="T143" s="77">
        <f t="shared" si="76"/>
        <v>14358.37</v>
      </c>
      <c r="U143" s="123">
        <v>0.5</v>
      </c>
      <c r="V143" s="77">
        <v>6358</v>
      </c>
      <c r="W143" s="22">
        <v>8000</v>
      </c>
      <c r="X143" s="22"/>
      <c r="Y143" s="55"/>
      <c r="Z143" s="77">
        <f t="shared" si="77"/>
        <v>14358</v>
      </c>
      <c r="AA143" s="7">
        <f t="shared" si="78"/>
        <v>0.3700000000008</v>
      </c>
      <c r="AB143" s="91">
        <v>46010</v>
      </c>
      <c r="AC143" s="65">
        <v>46023</v>
      </c>
      <c r="AD143" s="65">
        <v>46387</v>
      </c>
      <c r="AE143" s="66">
        <f ca="1" t="shared" si="79"/>
        <v>-209</v>
      </c>
      <c r="AF143" s="55">
        <v>13899296554</v>
      </c>
      <c r="AG143" s="202" t="s">
        <v>463</v>
      </c>
      <c r="AH143" s="22"/>
      <c r="AI143" s="22" t="s">
        <v>86</v>
      </c>
      <c r="AJ143" s="14" t="s">
        <v>306</v>
      </c>
      <c r="AK143" s="52">
        <f t="shared" si="80"/>
        <v>14358.37</v>
      </c>
    </row>
    <row r="144" customHeight="1" spans="1:37">
      <c r="A144" s="55"/>
      <c r="B144" s="22" t="s">
        <v>49</v>
      </c>
      <c r="C144" s="22" t="s">
        <v>52</v>
      </c>
      <c r="D144" s="22" t="s">
        <v>50</v>
      </c>
      <c r="E144" s="15" t="s">
        <v>464</v>
      </c>
      <c r="F144" s="22" t="s">
        <v>52</v>
      </c>
      <c r="G144" s="22"/>
      <c r="H144" s="55" t="s">
        <v>304</v>
      </c>
      <c r="I144" s="71" t="s">
        <v>465</v>
      </c>
      <c r="J144" s="15" t="s">
        <v>465</v>
      </c>
      <c r="K144" s="55" t="s">
        <v>35</v>
      </c>
      <c r="L144" s="55" t="s">
        <v>454</v>
      </c>
      <c r="M144" s="125" t="s">
        <v>37</v>
      </c>
      <c r="N144" s="73">
        <v>60.52</v>
      </c>
      <c r="O144" s="26">
        <v>60.52</v>
      </c>
      <c r="P144" s="83">
        <v>1.3</v>
      </c>
      <c r="Q144" s="77">
        <f t="shared" si="75"/>
        <v>28716.74</v>
      </c>
      <c r="R144" s="61">
        <f t="shared" si="71"/>
        <v>14358.37</v>
      </c>
      <c r="S144" s="134">
        <v>1.3</v>
      </c>
      <c r="T144" s="77">
        <f t="shared" si="76"/>
        <v>14358.37</v>
      </c>
      <c r="U144" s="123">
        <v>0.5</v>
      </c>
      <c r="V144" s="77">
        <v>14358</v>
      </c>
      <c r="W144" s="22"/>
      <c r="X144" s="22"/>
      <c r="Y144" s="55"/>
      <c r="Z144" s="77">
        <f t="shared" si="77"/>
        <v>14358</v>
      </c>
      <c r="AA144" s="7">
        <f t="shared" si="78"/>
        <v>0.3700000000008</v>
      </c>
      <c r="AB144" s="91">
        <v>46021</v>
      </c>
      <c r="AC144" s="65">
        <v>46023</v>
      </c>
      <c r="AD144" s="65">
        <v>46387</v>
      </c>
      <c r="AE144" s="66">
        <f ca="1" t="shared" si="79"/>
        <v>-209</v>
      </c>
      <c r="AF144" s="55">
        <v>13070025359</v>
      </c>
      <c r="AG144" s="201" t="s">
        <v>455</v>
      </c>
      <c r="AH144" s="163"/>
      <c r="AI144" s="6"/>
      <c r="AJ144" s="14" t="s">
        <v>306</v>
      </c>
      <c r="AK144" s="52">
        <f t="shared" si="80"/>
        <v>14358.37</v>
      </c>
    </row>
    <row r="145" customHeight="1" spans="1:37">
      <c r="A145" s="55"/>
      <c r="B145" s="22" t="s">
        <v>49</v>
      </c>
      <c r="C145" s="22" t="s">
        <v>52</v>
      </c>
      <c r="D145" s="22" t="s">
        <v>50</v>
      </c>
      <c r="E145" s="15" t="s">
        <v>466</v>
      </c>
      <c r="F145" s="22" t="s">
        <v>52</v>
      </c>
      <c r="G145" s="22"/>
      <c r="H145" s="55" t="s">
        <v>304</v>
      </c>
      <c r="I145" s="71" t="s">
        <v>467</v>
      </c>
      <c r="J145" s="15" t="s">
        <v>467</v>
      </c>
      <c r="K145" s="55" t="s">
        <v>35</v>
      </c>
      <c r="L145" s="55" t="s">
        <v>468</v>
      </c>
      <c r="M145" s="125" t="s">
        <v>37</v>
      </c>
      <c r="N145" s="73">
        <v>60.52</v>
      </c>
      <c r="O145" s="26">
        <v>60.52</v>
      </c>
      <c r="P145" s="83">
        <v>1.3</v>
      </c>
      <c r="Q145" s="77">
        <f t="shared" si="75"/>
        <v>28716.74</v>
      </c>
      <c r="R145" s="61">
        <f t="shared" si="71"/>
        <v>14358.37</v>
      </c>
      <c r="S145" s="55">
        <v>1.3</v>
      </c>
      <c r="T145" s="77">
        <f t="shared" si="76"/>
        <v>14358.37</v>
      </c>
      <c r="U145" s="123">
        <v>0.5</v>
      </c>
      <c r="V145" s="77">
        <v>14358</v>
      </c>
      <c r="W145" s="22"/>
      <c r="X145" s="22"/>
      <c r="Y145" s="55"/>
      <c r="Z145" s="77">
        <f t="shared" si="77"/>
        <v>14358</v>
      </c>
      <c r="AA145" s="7">
        <f t="shared" si="78"/>
        <v>0.3700000000008</v>
      </c>
      <c r="AB145" s="91">
        <v>46015</v>
      </c>
      <c r="AC145" s="65">
        <v>46023</v>
      </c>
      <c r="AD145" s="65">
        <v>46387</v>
      </c>
      <c r="AE145" s="66">
        <f ca="1" t="shared" si="79"/>
        <v>-209</v>
      </c>
      <c r="AF145" s="55">
        <v>15292329113</v>
      </c>
      <c r="AG145" s="202" t="s">
        <v>469</v>
      </c>
      <c r="AH145" s="163"/>
      <c r="AI145" s="65"/>
      <c r="AJ145" s="14" t="s">
        <v>306</v>
      </c>
      <c r="AK145" s="52">
        <f t="shared" si="80"/>
        <v>14358.37</v>
      </c>
    </row>
    <row r="146" customHeight="1" spans="1:37">
      <c r="A146" s="55"/>
      <c r="B146" s="22" t="s">
        <v>49</v>
      </c>
      <c r="C146" s="22" t="s">
        <v>52</v>
      </c>
      <c r="D146" s="55" t="s">
        <v>50</v>
      </c>
      <c r="E146" s="22" t="s">
        <v>470</v>
      </c>
      <c r="F146" s="22" t="s">
        <v>52</v>
      </c>
      <c r="G146" s="22"/>
      <c r="H146" s="165" t="s">
        <v>304</v>
      </c>
      <c r="I146" s="71" t="s">
        <v>471</v>
      </c>
      <c r="J146" s="15" t="s">
        <v>471</v>
      </c>
      <c r="K146" s="55" t="s">
        <v>35</v>
      </c>
      <c r="L146" s="55" t="s">
        <v>472</v>
      </c>
      <c r="M146" s="125" t="s">
        <v>37</v>
      </c>
      <c r="N146" s="73">
        <v>60.52</v>
      </c>
      <c r="O146" s="166">
        <v>60.52</v>
      </c>
      <c r="P146" s="83">
        <v>1.3</v>
      </c>
      <c r="Q146" s="77">
        <f t="shared" si="75"/>
        <v>28716.74</v>
      </c>
      <c r="R146" s="61">
        <f t="shared" si="71"/>
        <v>14358.37</v>
      </c>
      <c r="S146" s="167">
        <v>1.3</v>
      </c>
      <c r="T146" s="77">
        <f t="shared" si="76"/>
        <v>14358.37</v>
      </c>
      <c r="U146" s="123">
        <v>0.5</v>
      </c>
      <c r="V146" s="77">
        <v>14358</v>
      </c>
      <c r="W146" s="22"/>
      <c r="X146" s="22"/>
      <c r="Y146" s="55"/>
      <c r="Z146" s="77">
        <f t="shared" si="77"/>
        <v>14358</v>
      </c>
      <c r="AA146" s="7">
        <f t="shared" si="78"/>
        <v>0.3700000000008</v>
      </c>
      <c r="AB146" s="91">
        <v>45989</v>
      </c>
      <c r="AC146" s="65">
        <v>46023</v>
      </c>
      <c r="AD146" s="65">
        <v>46387</v>
      </c>
      <c r="AE146" s="66">
        <f ca="1" t="shared" si="79"/>
        <v>-209</v>
      </c>
      <c r="AF146" s="55">
        <v>13579117878</v>
      </c>
      <c r="AG146" s="202" t="s">
        <v>473</v>
      </c>
      <c r="AH146" s="163"/>
      <c r="AI146" s="6"/>
      <c r="AJ146" s="14" t="s">
        <v>306</v>
      </c>
      <c r="AK146" s="52">
        <f t="shared" si="80"/>
        <v>14358.37</v>
      </c>
    </row>
    <row r="147" hidden="1" customHeight="1" spans="1:37">
      <c r="A147" s="55"/>
      <c r="B147" s="55"/>
      <c r="C147" s="55"/>
      <c r="D147" s="55"/>
      <c r="E147" s="55"/>
      <c r="F147" s="55"/>
      <c r="G147" s="55"/>
      <c r="H147" s="165" t="s">
        <v>304</v>
      </c>
      <c r="I147" s="165" t="s">
        <v>474</v>
      </c>
      <c r="J147" s="165"/>
      <c r="K147" s="165" t="s">
        <v>67</v>
      </c>
      <c r="L147" s="55"/>
      <c r="M147" s="55"/>
      <c r="N147" s="166">
        <v>30.26</v>
      </c>
      <c r="O147" s="166"/>
      <c r="P147" s="83"/>
      <c r="Q147" s="77">
        <f t="shared" ref="Q147:Q153" si="81">N147*P147*365</f>
        <v>0</v>
      </c>
      <c r="R147" s="77"/>
      <c r="S147" s="55"/>
      <c r="T147" s="8"/>
      <c r="U147" s="55"/>
      <c r="V147" s="8"/>
      <c r="W147" s="55"/>
      <c r="X147" s="55"/>
      <c r="Y147" s="55"/>
      <c r="Z147" s="77">
        <f t="shared" ref="Z147:Z153" si="82">SUM(V147:X147)</f>
        <v>0</v>
      </c>
      <c r="AA147" s="77"/>
      <c r="AB147" s="55"/>
      <c r="AC147" s="55"/>
      <c r="AD147" s="55"/>
      <c r="AE147" s="55"/>
      <c r="AF147" s="55"/>
      <c r="AG147" s="55"/>
      <c r="AH147" s="163"/>
      <c r="AI147" s="6"/>
      <c r="AJ147" s="14" t="s">
        <v>306</v>
      </c>
      <c r="AK147" s="43"/>
    </row>
    <row r="148" hidden="1" customHeight="1" spans="1:37">
      <c r="A148" s="55"/>
      <c r="B148" s="55"/>
      <c r="C148" s="55"/>
      <c r="D148" s="55"/>
      <c r="E148" s="55"/>
      <c r="F148" s="55"/>
      <c r="G148" s="55"/>
      <c r="H148" s="165" t="s">
        <v>304</v>
      </c>
      <c r="I148" s="165" t="s">
        <v>475</v>
      </c>
      <c r="J148" s="165"/>
      <c r="K148" s="165" t="s">
        <v>67</v>
      </c>
      <c r="L148" s="55"/>
      <c r="M148" s="55"/>
      <c r="N148" s="166">
        <v>30.26</v>
      </c>
      <c r="O148" s="166"/>
      <c r="P148" s="83"/>
      <c r="Q148" s="77">
        <f t="shared" si="81"/>
        <v>0</v>
      </c>
      <c r="R148" s="77"/>
      <c r="S148" s="55"/>
      <c r="T148" s="8"/>
      <c r="U148" s="55"/>
      <c r="V148" s="8"/>
      <c r="W148" s="55"/>
      <c r="X148" s="55"/>
      <c r="Y148" s="55"/>
      <c r="Z148" s="77">
        <f t="shared" si="82"/>
        <v>0</v>
      </c>
      <c r="AA148" s="77"/>
      <c r="AB148" s="55"/>
      <c r="AC148" s="55"/>
      <c r="AD148" s="55"/>
      <c r="AE148" s="55"/>
      <c r="AF148" s="55"/>
      <c r="AG148" s="55"/>
      <c r="AH148" s="163"/>
      <c r="AI148" s="6"/>
      <c r="AJ148" s="14" t="s">
        <v>306</v>
      </c>
      <c r="AK148" s="43"/>
    </row>
    <row r="149" hidden="1" customHeight="1" spans="1:37">
      <c r="A149" s="55"/>
      <c r="B149" s="55"/>
      <c r="C149" s="55"/>
      <c r="D149" s="55"/>
      <c r="E149" s="55"/>
      <c r="F149" s="55"/>
      <c r="G149" s="55"/>
      <c r="H149" s="165" t="s">
        <v>304</v>
      </c>
      <c r="I149" s="165" t="s">
        <v>476</v>
      </c>
      <c r="J149" s="165"/>
      <c r="K149" s="165" t="s">
        <v>67</v>
      </c>
      <c r="L149" s="55"/>
      <c r="M149" s="55"/>
      <c r="N149" s="166">
        <v>11.56</v>
      </c>
      <c r="O149" s="166"/>
      <c r="P149" s="83"/>
      <c r="Q149" s="77">
        <f t="shared" si="81"/>
        <v>0</v>
      </c>
      <c r="R149" s="77"/>
      <c r="S149" s="55"/>
      <c r="T149" s="8"/>
      <c r="U149" s="55"/>
      <c r="V149" s="8"/>
      <c r="W149" s="55"/>
      <c r="X149" s="55"/>
      <c r="Y149" s="55"/>
      <c r="Z149" s="77">
        <f t="shared" si="82"/>
        <v>0</v>
      </c>
      <c r="AA149" s="77"/>
      <c r="AB149" s="55"/>
      <c r="AC149" s="55"/>
      <c r="AD149" s="55"/>
      <c r="AE149" s="55"/>
      <c r="AF149" s="55"/>
      <c r="AG149" s="55"/>
      <c r="AH149" s="163"/>
      <c r="AI149" s="6"/>
      <c r="AJ149" s="14" t="s">
        <v>306</v>
      </c>
      <c r="AK149" s="43"/>
    </row>
    <row r="150" hidden="1" customHeight="1" spans="1:37">
      <c r="A150" s="55"/>
      <c r="B150" s="55"/>
      <c r="C150" s="55"/>
      <c r="D150" s="55"/>
      <c r="E150" s="55"/>
      <c r="F150" s="55"/>
      <c r="G150" s="55"/>
      <c r="H150" s="165" t="s">
        <v>304</v>
      </c>
      <c r="I150" s="165" t="s">
        <v>477</v>
      </c>
      <c r="J150" s="165"/>
      <c r="K150" s="165" t="s">
        <v>67</v>
      </c>
      <c r="L150" s="55"/>
      <c r="M150" s="55"/>
      <c r="N150" s="166">
        <v>11.56</v>
      </c>
      <c r="O150" s="166"/>
      <c r="P150" s="83"/>
      <c r="Q150" s="77">
        <f t="shared" si="81"/>
        <v>0</v>
      </c>
      <c r="R150" s="77"/>
      <c r="S150" s="55"/>
      <c r="T150" s="8"/>
      <c r="U150" s="55"/>
      <c r="V150" s="8"/>
      <c r="W150" s="55"/>
      <c r="X150" s="55"/>
      <c r="Y150" s="55"/>
      <c r="Z150" s="77">
        <f t="shared" si="82"/>
        <v>0</v>
      </c>
      <c r="AA150" s="77"/>
      <c r="AB150" s="55"/>
      <c r="AC150" s="55"/>
      <c r="AD150" s="55"/>
      <c r="AE150" s="55"/>
      <c r="AF150" s="55"/>
      <c r="AG150" s="55"/>
      <c r="AH150" s="163"/>
      <c r="AI150" s="6"/>
      <c r="AJ150" s="14" t="s">
        <v>306</v>
      </c>
      <c r="AK150" s="43"/>
    </row>
    <row r="151" hidden="1" customHeight="1" spans="1:37">
      <c r="A151" s="55"/>
      <c r="B151" s="55"/>
      <c r="C151" s="55"/>
      <c r="D151" s="55"/>
      <c r="E151" s="55"/>
      <c r="F151" s="55"/>
      <c r="G151" s="55"/>
      <c r="H151" s="165" t="s">
        <v>304</v>
      </c>
      <c r="I151" s="165" t="s">
        <v>478</v>
      </c>
      <c r="J151" s="165"/>
      <c r="K151" s="165" t="s">
        <v>67</v>
      </c>
      <c r="L151" s="55"/>
      <c r="M151" s="55"/>
      <c r="N151" s="166">
        <v>11.56</v>
      </c>
      <c r="O151" s="166"/>
      <c r="P151" s="83"/>
      <c r="Q151" s="77">
        <f t="shared" si="81"/>
        <v>0</v>
      </c>
      <c r="R151" s="77"/>
      <c r="S151" s="55"/>
      <c r="T151" s="8"/>
      <c r="U151" s="55"/>
      <c r="V151" s="8"/>
      <c r="W151" s="55"/>
      <c r="X151" s="55"/>
      <c r="Y151" s="55"/>
      <c r="Z151" s="77">
        <f t="shared" si="82"/>
        <v>0</v>
      </c>
      <c r="AA151" s="77"/>
      <c r="AB151" s="55"/>
      <c r="AC151" s="55"/>
      <c r="AD151" s="55"/>
      <c r="AE151" s="55"/>
      <c r="AF151" s="55"/>
      <c r="AG151" s="55"/>
      <c r="AH151" s="163"/>
      <c r="AI151" s="6"/>
      <c r="AJ151" s="14" t="s">
        <v>306</v>
      </c>
      <c r="AK151" s="43"/>
    </row>
    <row r="152" hidden="1" customHeight="1" spans="1:37">
      <c r="A152" s="55"/>
      <c r="B152" s="55"/>
      <c r="C152" s="55"/>
      <c r="D152" s="55"/>
      <c r="E152" s="55"/>
      <c r="F152" s="55"/>
      <c r="G152" s="55"/>
      <c r="H152" s="165" t="s">
        <v>304</v>
      </c>
      <c r="I152" s="165" t="s">
        <v>479</v>
      </c>
      <c r="J152" s="165"/>
      <c r="K152" s="165" t="s">
        <v>67</v>
      </c>
      <c r="L152" s="55"/>
      <c r="M152" s="55"/>
      <c r="N152" s="166">
        <v>11.56</v>
      </c>
      <c r="O152" s="166"/>
      <c r="P152" s="83"/>
      <c r="Q152" s="77">
        <f t="shared" si="81"/>
        <v>0</v>
      </c>
      <c r="R152" s="77"/>
      <c r="S152" s="55"/>
      <c r="T152" s="8"/>
      <c r="U152" s="55"/>
      <c r="V152" s="8"/>
      <c r="W152" s="55"/>
      <c r="X152" s="55"/>
      <c r="Y152" s="55"/>
      <c r="Z152" s="77">
        <f t="shared" si="82"/>
        <v>0</v>
      </c>
      <c r="AA152" s="77"/>
      <c r="AB152" s="55"/>
      <c r="AC152" s="55"/>
      <c r="AD152" s="55"/>
      <c r="AE152" s="55"/>
      <c r="AF152" s="55"/>
      <c r="AG152" s="55"/>
      <c r="AH152" s="163"/>
      <c r="AI152" s="6"/>
      <c r="AJ152" s="14" t="s">
        <v>306</v>
      </c>
      <c r="AK152" s="43"/>
    </row>
    <row r="153" hidden="1" customHeight="1" spans="1:37">
      <c r="A153" s="55"/>
      <c r="B153" s="55"/>
      <c r="C153" s="55"/>
      <c r="D153" s="55"/>
      <c r="E153" s="55"/>
      <c r="F153" s="55"/>
      <c r="G153" s="55"/>
      <c r="H153" s="165" t="s">
        <v>304</v>
      </c>
      <c r="I153" s="165" t="s">
        <v>480</v>
      </c>
      <c r="J153" s="165"/>
      <c r="K153" s="165" t="s">
        <v>67</v>
      </c>
      <c r="L153" s="55"/>
      <c r="M153" s="55"/>
      <c r="N153" s="166">
        <v>11.75</v>
      </c>
      <c r="O153" s="166"/>
      <c r="P153" s="83"/>
      <c r="Q153" s="77">
        <f t="shared" si="81"/>
        <v>0</v>
      </c>
      <c r="R153" s="77"/>
      <c r="S153" s="55"/>
      <c r="T153" s="8"/>
      <c r="U153" s="55"/>
      <c r="V153" s="8"/>
      <c r="W153" s="55"/>
      <c r="X153" s="55"/>
      <c r="Y153" s="55"/>
      <c r="Z153" s="77">
        <f t="shared" si="82"/>
        <v>0</v>
      </c>
      <c r="AA153" s="77"/>
      <c r="AB153" s="55"/>
      <c r="AC153" s="55"/>
      <c r="AD153" s="55"/>
      <c r="AE153" s="55"/>
      <c r="AF153" s="55"/>
      <c r="AG153" s="55"/>
      <c r="AH153" s="163"/>
      <c r="AI153" s="6"/>
      <c r="AJ153" s="14" t="s">
        <v>306</v>
      </c>
      <c r="AK153" s="43"/>
    </row>
    <row r="154" hidden="1" customHeight="1" spans="1:37">
      <c r="A154" s="78"/>
      <c r="B154" s="78"/>
      <c r="C154" s="78"/>
      <c r="D154" s="78"/>
      <c r="E154" s="78"/>
      <c r="F154" s="78"/>
      <c r="G154" s="78"/>
      <c r="H154" s="78" t="s">
        <v>304</v>
      </c>
      <c r="I154" s="78" t="s">
        <v>481</v>
      </c>
      <c r="J154" s="15" t="s">
        <v>481</v>
      </c>
      <c r="K154" s="55" t="s">
        <v>67</v>
      </c>
      <c r="L154" s="22" t="s">
        <v>482</v>
      </c>
      <c r="M154" s="125" t="s">
        <v>37</v>
      </c>
      <c r="N154" s="73">
        <v>37.09</v>
      </c>
      <c r="O154" s="26">
        <v>37.09</v>
      </c>
      <c r="P154" s="83">
        <v>1.8</v>
      </c>
      <c r="Q154" s="77">
        <f t="shared" ref="Q154:Q163" si="83">O154*P154*365</f>
        <v>24368.13</v>
      </c>
      <c r="R154" s="61">
        <f t="shared" ref="R154:R183" si="84">Q154*50%</f>
        <v>12184.065</v>
      </c>
      <c r="S154" s="55">
        <v>1.8</v>
      </c>
      <c r="T154" s="77">
        <f t="shared" ref="T154:T163" si="85">O154*S154*U154*365</f>
        <v>12184.065</v>
      </c>
      <c r="U154" s="123">
        <v>0.5</v>
      </c>
      <c r="V154" s="77"/>
      <c r="W154" s="22"/>
      <c r="X154" s="22"/>
      <c r="Y154" s="55"/>
      <c r="Z154" s="77">
        <f t="shared" ref="Z154:Z179" si="86">SUM(V154:Y154)</f>
        <v>0</v>
      </c>
      <c r="AA154" s="7">
        <f t="shared" ref="AA154:AA179" si="87">T154-Z154</f>
        <v>12184.065</v>
      </c>
      <c r="AB154" s="64"/>
      <c r="AC154" s="64">
        <v>45658</v>
      </c>
      <c r="AD154" s="64">
        <v>46022</v>
      </c>
      <c r="AE154" s="66">
        <f ca="1" t="shared" ref="AE154:AE163" si="88">TODAY()-AD154</f>
        <v>156</v>
      </c>
      <c r="AF154" s="22">
        <v>13657564677</v>
      </c>
      <c r="AG154" s="197" t="s">
        <v>483</v>
      </c>
      <c r="AH154" s="163"/>
      <c r="AI154" s="6"/>
      <c r="AJ154" s="14" t="s">
        <v>306</v>
      </c>
      <c r="AK154" s="43"/>
    </row>
    <row r="155" hidden="1" customHeight="1" spans="1:37">
      <c r="A155" s="78"/>
      <c r="B155" s="78"/>
      <c r="C155" s="78"/>
      <c r="D155" s="78"/>
      <c r="E155" s="78"/>
      <c r="F155" s="78"/>
      <c r="G155" s="78"/>
      <c r="H155" s="78" t="s">
        <v>304</v>
      </c>
      <c r="I155" s="78" t="s">
        <v>484</v>
      </c>
      <c r="J155" s="15" t="s">
        <v>484</v>
      </c>
      <c r="K155" s="55" t="s">
        <v>67</v>
      </c>
      <c r="L155" s="22" t="s">
        <v>485</v>
      </c>
      <c r="M155" s="125" t="s">
        <v>37</v>
      </c>
      <c r="N155" s="73">
        <v>37.09</v>
      </c>
      <c r="O155" s="26">
        <v>37.09</v>
      </c>
      <c r="P155" s="83">
        <v>1.5</v>
      </c>
      <c r="Q155" s="77">
        <f t="shared" si="83"/>
        <v>20306.775</v>
      </c>
      <c r="R155" s="61">
        <f t="shared" si="84"/>
        <v>10153.3875</v>
      </c>
      <c r="S155" s="134">
        <v>1.5</v>
      </c>
      <c r="T155" s="77">
        <f t="shared" si="85"/>
        <v>10153.3875</v>
      </c>
      <c r="U155" s="123">
        <v>0.5</v>
      </c>
      <c r="V155" s="77"/>
      <c r="W155" s="22"/>
      <c r="X155" s="22"/>
      <c r="Y155" s="55"/>
      <c r="Z155" s="77">
        <f t="shared" si="86"/>
        <v>0</v>
      </c>
      <c r="AA155" s="7">
        <f t="shared" si="87"/>
        <v>10153.3875</v>
      </c>
      <c r="AB155" s="64"/>
      <c r="AC155" s="64">
        <v>45658</v>
      </c>
      <c r="AD155" s="64">
        <v>46022</v>
      </c>
      <c r="AE155" s="66">
        <f ca="1" t="shared" si="88"/>
        <v>156</v>
      </c>
      <c r="AF155" s="22">
        <v>13779752489</v>
      </c>
      <c r="AG155" s="197" t="s">
        <v>486</v>
      </c>
      <c r="AH155" s="163"/>
      <c r="AI155" s="6"/>
      <c r="AJ155" s="14" t="s">
        <v>306</v>
      </c>
      <c r="AK155" s="43"/>
    </row>
    <row r="156" customHeight="1" spans="1:37">
      <c r="A156" s="55"/>
      <c r="B156" s="22" t="s">
        <v>49</v>
      </c>
      <c r="C156" s="22" t="s">
        <v>52</v>
      </c>
      <c r="D156" s="55" t="s">
        <v>50</v>
      </c>
      <c r="E156" s="22" t="s">
        <v>487</v>
      </c>
      <c r="F156" s="22" t="s">
        <v>52</v>
      </c>
      <c r="G156" s="22"/>
      <c r="H156" s="55" t="s">
        <v>304</v>
      </c>
      <c r="I156" s="71" t="s">
        <v>488</v>
      </c>
      <c r="J156" s="15" t="s">
        <v>488</v>
      </c>
      <c r="K156" s="55" t="s">
        <v>35</v>
      </c>
      <c r="L156" s="22" t="s">
        <v>489</v>
      </c>
      <c r="M156" s="125" t="s">
        <v>37</v>
      </c>
      <c r="N156" s="73">
        <v>37.09</v>
      </c>
      <c r="O156" s="26">
        <v>37.09</v>
      </c>
      <c r="P156" s="83">
        <v>1.3</v>
      </c>
      <c r="Q156" s="77">
        <f t="shared" si="83"/>
        <v>17599.205</v>
      </c>
      <c r="R156" s="61">
        <f t="shared" si="84"/>
        <v>8799.6025</v>
      </c>
      <c r="S156" s="134">
        <v>1.3</v>
      </c>
      <c r="T156" s="77">
        <f t="shared" si="85"/>
        <v>8799.6025</v>
      </c>
      <c r="U156" s="123">
        <v>0.5</v>
      </c>
      <c r="V156" s="77">
        <v>8800</v>
      </c>
      <c r="W156" s="22"/>
      <c r="X156" s="22"/>
      <c r="Y156" s="55"/>
      <c r="Z156" s="77">
        <f t="shared" si="86"/>
        <v>8800</v>
      </c>
      <c r="AA156" s="7">
        <f t="shared" si="87"/>
        <v>-0.397499999999127</v>
      </c>
      <c r="AB156" s="91">
        <v>45992</v>
      </c>
      <c r="AC156" s="65">
        <v>46023</v>
      </c>
      <c r="AD156" s="65">
        <v>46387</v>
      </c>
      <c r="AE156" s="66">
        <f ca="1" t="shared" si="88"/>
        <v>-209</v>
      </c>
      <c r="AF156" s="22">
        <v>13369885123</v>
      </c>
      <c r="AG156" s="197" t="s">
        <v>490</v>
      </c>
      <c r="AH156" s="163"/>
      <c r="AI156" s="6"/>
      <c r="AJ156" s="14" t="s">
        <v>306</v>
      </c>
      <c r="AK156" s="52">
        <f t="shared" ref="AK156:AK158" si="89">T156</f>
        <v>8799.6025</v>
      </c>
    </row>
    <row r="157" customHeight="1" spans="1:37">
      <c r="A157" s="55"/>
      <c r="B157" s="22" t="s">
        <v>49</v>
      </c>
      <c r="C157" s="22" t="s">
        <v>52</v>
      </c>
      <c r="D157" s="55" t="s">
        <v>50</v>
      </c>
      <c r="E157" s="22" t="s">
        <v>491</v>
      </c>
      <c r="F157" s="22" t="s">
        <v>52</v>
      </c>
      <c r="G157" s="22"/>
      <c r="H157" s="55" t="s">
        <v>304</v>
      </c>
      <c r="I157" s="71" t="s">
        <v>492</v>
      </c>
      <c r="J157" s="15" t="s">
        <v>492</v>
      </c>
      <c r="K157" s="55" t="s">
        <v>35</v>
      </c>
      <c r="L157" s="22" t="s">
        <v>493</v>
      </c>
      <c r="M157" s="125" t="s">
        <v>37</v>
      </c>
      <c r="N157" s="73">
        <v>37.09</v>
      </c>
      <c r="O157" s="26">
        <v>37.09</v>
      </c>
      <c r="P157" s="83">
        <v>1.3</v>
      </c>
      <c r="Q157" s="77">
        <f t="shared" si="83"/>
        <v>17599.205</v>
      </c>
      <c r="R157" s="61">
        <f t="shared" si="84"/>
        <v>8799.6025</v>
      </c>
      <c r="S157" s="134">
        <v>1.3</v>
      </c>
      <c r="T157" s="77">
        <f t="shared" si="85"/>
        <v>8799.6025</v>
      </c>
      <c r="U157" s="123">
        <v>0.5</v>
      </c>
      <c r="V157" s="77">
        <v>8800</v>
      </c>
      <c r="W157" s="22"/>
      <c r="X157" s="22"/>
      <c r="Y157" s="55"/>
      <c r="Z157" s="77">
        <f t="shared" si="86"/>
        <v>8800</v>
      </c>
      <c r="AA157" s="7">
        <f t="shared" si="87"/>
        <v>-0.397499999999127</v>
      </c>
      <c r="AB157" s="91">
        <v>45992</v>
      </c>
      <c r="AC157" s="65">
        <v>46023</v>
      </c>
      <c r="AD157" s="65">
        <v>46387</v>
      </c>
      <c r="AE157" s="66">
        <f ca="1" t="shared" si="88"/>
        <v>-209</v>
      </c>
      <c r="AF157" s="22">
        <v>13239860291</v>
      </c>
      <c r="AG157" s="197" t="s">
        <v>494</v>
      </c>
      <c r="AH157" s="163"/>
      <c r="AI157" s="6"/>
      <c r="AJ157" s="14" t="s">
        <v>306</v>
      </c>
      <c r="AK157" s="52">
        <f t="shared" si="89"/>
        <v>8799.6025</v>
      </c>
    </row>
    <row r="158" customHeight="1" spans="1:37">
      <c r="A158" s="55"/>
      <c r="B158" s="22" t="s">
        <v>49</v>
      </c>
      <c r="C158" s="22" t="s">
        <v>52</v>
      </c>
      <c r="D158" s="55" t="s">
        <v>50</v>
      </c>
      <c r="E158" s="22" t="s">
        <v>495</v>
      </c>
      <c r="F158" s="22" t="s">
        <v>52</v>
      </c>
      <c r="G158" s="22"/>
      <c r="H158" s="55" t="s">
        <v>304</v>
      </c>
      <c r="I158" s="71" t="s">
        <v>496</v>
      </c>
      <c r="J158" s="15" t="s">
        <v>496</v>
      </c>
      <c r="K158" s="55" t="s">
        <v>35</v>
      </c>
      <c r="L158" s="22" t="s">
        <v>497</v>
      </c>
      <c r="M158" s="125" t="s">
        <v>37</v>
      </c>
      <c r="N158" s="73">
        <v>37.09</v>
      </c>
      <c r="O158" s="26">
        <v>37.09</v>
      </c>
      <c r="P158" s="83">
        <v>1.3</v>
      </c>
      <c r="Q158" s="77">
        <f t="shared" si="83"/>
        <v>17599.205</v>
      </c>
      <c r="R158" s="61">
        <f t="shared" si="84"/>
        <v>8799.6025</v>
      </c>
      <c r="S158" s="134">
        <v>1.3</v>
      </c>
      <c r="T158" s="77">
        <f t="shared" si="85"/>
        <v>8799.6025</v>
      </c>
      <c r="U158" s="123">
        <v>0.5</v>
      </c>
      <c r="V158" s="77">
        <v>8800</v>
      </c>
      <c r="W158" s="22"/>
      <c r="X158" s="22"/>
      <c r="Y158" s="55"/>
      <c r="Z158" s="77">
        <f t="shared" si="86"/>
        <v>8800</v>
      </c>
      <c r="AA158" s="7">
        <f t="shared" si="87"/>
        <v>-0.397499999999127</v>
      </c>
      <c r="AB158" s="91">
        <v>45999</v>
      </c>
      <c r="AC158" s="65">
        <v>46023</v>
      </c>
      <c r="AD158" s="65">
        <v>46387</v>
      </c>
      <c r="AE158" s="66">
        <f ca="1" t="shared" si="88"/>
        <v>-209</v>
      </c>
      <c r="AF158" s="55">
        <v>13579389480</v>
      </c>
      <c r="AG158" s="202" t="s">
        <v>498</v>
      </c>
      <c r="AH158" s="163"/>
      <c r="AI158" s="6"/>
      <c r="AJ158" s="14" t="s">
        <v>306</v>
      </c>
      <c r="AK158" s="52">
        <f t="shared" si="89"/>
        <v>8799.6025</v>
      </c>
    </row>
    <row r="159" hidden="1" customHeight="1" spans="1:37">
      <c r="A159" s="55"/>
      <c r="B159" s="55"/>
      <c r="C159" s="55"/>
      <c r="D159" s="55"/>
      <c r="E159" s="80" t="s">
        <v>499</v>
      </c>
      <c r="F159" s="80" t="s">
        <v>52</v>
      </c>
      <c r="G159" s="22"/>
      <c r="H159" s="168" t="s">
        <v>304</v>
      </c>
      <c r="I159" s="161" t="s">
        <v>500</v>
      </c>
      <c r="J159" s="126" t="s">
        <v>500</v>
      </c>
      <c r="K159" s="168" t="s">
        <v>67</v>
      </c>
      <c r="L159" s="169"/>
      <c r="M159" s="125" t="s">
        <v>37</v>
      </c>
      <c r="N159" s="73">
        <v>37.09</v>
      </c>
      <c r="O159" s="26">
        <v>37.09</v>
      </c>
      <c r="P159" s="83">
        <v>1.8</v>
      </c>
      <c r="Q159" s="77">
        <f t="shared" si="83"/>
        <v>24368.13</v>
      </c>
      <c r="R159" s="61">
        <f t="shared" si="84"/>
        <v>12184.065</v>
      </c>
      <c r="S159" s="134">
        <v>1.8</v>
      </c>
      <c r="T159" s="77">
        <f t="shared" si="85"/>
        <v>12184.065</v>
      </c>
      <c r="U159" s="123">
        <v>0.5</v>
      </c>
      <c r="V159" s="77"/>
      <c r="W159" s="22"/>
      <c r="X159" s="22"/>
      <c r="Y159" s="55"/>
      <c r="Z159" s="77">
        <f t="shared" si="86"/>
        <v>0</v>
      </c>
      <c r="AA159" s="7">
        <f t="shared" si="87"/>
        <v>12184.065</v>
      </c>
      <c r="AB159" s="64"/>
      <c r="AC159" s="64">
        <v>45658</v>
      </c>
      <c r="AD159" s="64">
        <v>46022</v>
      </c>
      <c r="AE159" s="66">
        <f ca="1" t="shared" si="88"/>
        <v>156</v>
      </c>
      <c r="AF159" s="55">
        <v>13779455553</v>
      </c>
      <c r="AG159" s="202" t="s">
        <v>501</v>
      </c>
      <c r="AH159" s="163"/>
      <c r="AI159" s="6"/>
      <c r="AJ159" s="14" t="s">
        <v>306</v>
      </c>
      <c r="AK159" s="43"/>
    </row>
    <row r="160" customHeight="1" spans="1:37">
      <c r="A160" s="55"/>
      <c r="B160" s="55" t="s">
        <v>49</v>
      </c>
      <c r="C160" s="22" t="s">
        <v>52</v>
      </c>
      <c r="D160" s="55" t="s">
        <v>50</v>
      </c>
      <c r="E160" s="95"/>
      <c r="F160" s="95"/>
      <c r="G160" s="22"/>
      <c r="H160" s="168" t="s">
        <v>304</v>
      </c>
      <c r="I160" s="161" t="s">
        <v>502</v>
      </c>
      <c r="J160" s="126" t="s">
        <v>502</v>
      </c>
      <c r="K160" s="168" t="s">
        <v>35</v>
      </c>
      <c r="L160" s="22" t="s">
        <v>503</v>
      </c>
      <c r="M160" s="125" t="s">
        <v>37</v>
      </c>
      <c r="N160" s="73">
        <v>37.09</v>
      </c>
      <c r="O160" s="26">
        <v>37.09</v>
      </c>
      <c r="P160" s="83">
        <v>1.5</v>
      </c>
      <c r="Q160" s="77">
        <f t="shared" si="83"/>
        <v>20306.775</v>
      </c>
      <c r="R160" s="61">
        <f t="shared" si="84"/>
        <v>10153.3875</v>
      </c>
      <c r="S160" s="134">
        <v>1.5</v>
      </c>
      <c r="T160" s="77">
        <f t="shared" si="85"/>
        <v>10153.3875</v>
      </c>
      <c r="U160" s="123">
        <v>0.5</v>
      </c>
      <c r="V160" s="77">
        <v>4000</v>
      </c>
      <c r="W160" s="22">
        <v>6153</v>
      </c>
      <c r="X160" s="22"/>
      <c r="Y160" s="55"/>
      <c r="Z160" s="77">
        <f t="shared" si="86"/>
        <v>10153</v>
      </c>
      <c r="AA160" s="7">
        <f t="shared" si="87"/>
        <v>0.387500000000728</v>
      </c>
      <c r="AB160" s="64">
        <v>45968</v>
      </c>
      <c r="AC160" s="65">
        <v>46023</v>
      </c>
      <c r="AD160" s="65">
        <v>46387</v>
      </c>
      <c r="AE160" s="66">
        <f ca="1" t="shared" si="88"/>
        <v>-209</v>
      </c>
      <c r="AF160" s="55">
        <v>13779455553</v>
      </c>
      <c r="AG160" s="202" t="s">
        <v>501</v>
      </c>
      <c r="AH160" s="163"/>
      <c r="AI160" s="6"/>
      <c r="AJ160" s="14" t="s">
        <v>306</v>
      </c>
      <c r="AK160" s="52">
        <f t="shared" ref="AK160:AK163" si="90">T160</f>
        <v>10153.3875</v>
      </c>
    </row>
    <row r="161" customHeight="1" spans="1:37">
      <c r="A161" s="55"/>
      <c r="B161" s="22" t="s">
        <v>49</v>
      </c>
      <c r="C161" s="55" t="s">
        <v>52</v>
      </c>
      <c r="D161" s="55" t="s">
        <v>50</v>
      </c>
      <c r="E161" s="22" t="s">
        <v>504</v>
      </c>
      <c r="F161" s="22" t="s">
        <v>52</v>
      </c>
      <c r="G161" s="22"/>
      <c r="H161" s="55" t="s">
        <v>304</v>
      </c>
      <c r="I161" s="71" t="s">
        <v>505</v>
      </c>
      <c r="J161" s="15" t="s">
        <v>505</v>
      </c>
      <c r="K161" s="55" t="s">
        <v>35</v>
      </c>
      <c r="L161" s="22" t="s">
        <v>506</v>
      </c>
      <c r="M161" s="125" t="s">
        <v>37</v>
      </c>
      <c r="N161" s="73">
        <v>37.09</v>
      </c>
      <c r="O161" s="26">
        <v>37.09</v>
      </c>
      <c r="P161" s="83">
        <v>1.2</v>
      </c>
      <c r="Q161" s="77">
        <f t="shared" si="83"/>
        <v>16245.42</v>
      </c>
      <c r="R161" s="61">
        <f t="shared" si="84"/>
        <v>8122.71</v>
      </c>
      <c r="S161" s="55">
        <v>1.2</v>
      </c>
      <c r="T161" s="77">
        <f t="shared" si="85"/>
        <v>8122.71</v>
      </c>
      <c r="U161" s="123">
        <v>0.5</v>
      </c>
      <c r="V161" s="77">
        <v>8123</v>
      </c>
      <c r="W161" s="22"/>
      <c r="X161" s="22"/>
      <c r="Y161" s="55"/>
      <c r="Z161" s="77">
        <f t="shared" si="86"/>
        <v>8123</v>
      </c>
      <c r="AA161" s="7">
        <f t="shared" si="87"/>
        <v>-0.289999999999964</v>
      </c>
      <c r="AB161" s="91">
        <v>45995</v>
      </c>
      <c r="AC161" s="65">
        <v>46023</v>
      </c>
      <c r="AD161" s="65">
        <v>46387</v>
      </c>
      <c r="AE161" s="66">
        <f ca="1" t="shared" si="88"/>
        <v>-209</v>
      </c>
      <c r="AF161" s="22">
        <v>13579146872</v>
      </c>
      <c r="AG161" s="197" t="s">
        <v>507</v>
      </c>
      <c r="AH161" s="170"/>
      <c r="AI161" s="6"/>
      <c r="AJ161" s="14" t="s">
        <v>306</v>
      </c>
      <c r="AK161" s="52">
        <f t="shared" si="90"/>
        <v>8122.71</v>
      </c>
    </row>
    <row r="162" customHeight="1" spans="1:37">
      <c r="A162" s="55"/>
      <c r="B162" s="22" t="s">
        <v>49</v>
      </c>
      <c r="C162" s="55" t="s">
        <v>52</v>
      </c>
      <c r="D162" s="55" t="s">
        <v>50</v>
      </c>
      <c r="E162" s="15" t="s">
        <v>508</v>
      </c>
      <c r="F162" s="22" t="s">
        <v>52</v>
      </c>
      <c r="G162" s="22"/>
      <c r="H162" s="55" t="s">
        <v>304</v>
      </c>
      <c r="I162" s="71" t="s">
        <v>509</v>
      </c>
      <c r="J162" s="15" t="s">
        <v>509</v>
      </c>
      <c r="K162" s="55" t="s">
        <v>35</v>
      </c>
      <c r="L162" s="22" t="s">
        <v>510</v>
      </c>
      <c r="M162" s="125" t="s">
        <v>511</v>
      </c>
      <c r="N162" s="73">
        <v>37.09</v>
      </c>
      <c r="O162" s="26">
        <v>37.09</v>
      </c>
      <c r="P162" s="83">
        <v>1.2</v>
      </c>
      <c r="Q162" s="77">
        <f t="shared" si="83"/>
        <v>16245.42</v>
      </c>
      <c r="R162" s="61">
        <f t="shared" si="84"/>
        <v>8122.71</v>
      </c>
      <c r="S162" s="55">
        <v>1.2</v>
      </c>
      <c r="T162" s="77">
        <f t="shared" si="85"/>
        <v>8122.71</v>
      </c>
      <c r="U162" s="123">
        <v>0.5</v>
      </c>
      <c r="V162" s="77">
        <v>8123</v>
      </c>
      <c r="W162" s="22"/>
      <c r="X162" s="22"/>
      <c r="Y162" s="55"/>
      <c r="Z162" s="77">
        <f t="shared" si="86"/>
        <v>8123</v>
      </c>
      <c r="AA162" s="7">
        <f t="shared" si="87"/>
        <v>-0.289999999999964</v>
      </c>
      <c r="AB162" s="91">
        <v>45995</v>
      </c>
      <c r="AC162" s="65">
        <v>46023</v>
      </c>
      <c r="AD162" s="65">
        <v>46387</v>
      </c>
      <c r="AE162" s="66">
        <f ca="1" t="shared" si="88"/>
        <v>-209</v>
      </c>
      <c r="AF162" s="22">
        <v>19999735609</v>
      </c>
      <c r="AG162" s="197" t="s">
        <v>512</v>
      </c>
      <c r="AH162" s="170"/>
      <c r="AI162" s="6"/>
      <c r="AJ162" s="14" t="s">
        <v>306</v>
      </c>
      <c r="AK162" s="52">
        <f t="shared" si="90"/>
        <v>8122.71</v>
      </c>
    </row>
    <row r="163" customHeight="1" spans="1:37">
      <c r="A163" s="55"/>
      <c r="B163" s="55" t="s">
        <v>49</v>
      </c>
      <c r="C163" s="55" t="s">
        <v>52</v>
      </c>
      <c r="D163" s="22" t="s">
        <v>50</v>
      </c>
      <c r="E163" s="95" t="s">
        <v>513</v>
      </c>
      <c r="F163" s="22" t="s">
        <v>52</v>
      </c>
      <c r="G163" s="22"/>
      <c r="H163" s="55" t="s">
        <v>304</v>
      </c>
      <c r="I163" s="71" t="s">
        <v>514</v>
      </c>
      <c r="J163" s="15" t="s">
        <v>514</v>
      </c>
      <c r="K163" s="55" t="s">
        <v>35</v>
      </c>
      <c r="L163" s="22" t="s">
        <v>515</v>
      </c>
      <c r="M163" s="125" t="s">
        <v>37</v>
      </c>
      <c r="N163" s="73">
        <v>37.09</v>
      </c>
      <c r="O163" s="26">
        <v>37.09</v>
      </c>
      <c r="P163" s="83">
        <v>1.2</v>
      </c>
      <c r="Q163" s="77">
        <f t="shared" si="83"/>
        <v>16245.42</v>
      </c>
      <c r="R163" s="61">
        <f t="shared" si="84"/>
        <v>8122.71</v>
      </c>
      <c r="S163" s="134">
        <v>1.2</v>
      </c>
      <c r="T163" s="77">
        <f t="shared" si="85"/>
        <v>8122.71</v>
      </c>
      <c r="U163" s="123">
        <v>0.5</v>
      </c>
      <c r="V163" s="77">
        <v>8123</v>
      </c>
      <c r="W163" s="22"/>
      <c r="X163" s="22"/>
      <c r="Y163" s="55"/>
      <c r="Z163" s="77">
        <f t="shared" si="86"/>
        <v>8123</v>
      </c>
      <c r="AA163" s="7">
        <f t="shared" si="87"/>
        <v>-0.289999999999964</v>
      </c>
      <c r="AB163" s="91">
        <v>45995</v>
      </c>
      <c r="AC163" s="65">
        <v>46023</v>
      </c>
      <c r="AD163" s="65">
        <v>46387</v>
      </c>
      <c r="AE163" s="66">
        <f ca="1" t="shared" si="88"/>
        <v>-209</v>
      </c>
      <c r="AF163" s="22">
        <v>15599954571</v>
      </c>
      <c r="AG163" s="197" t="s">
        <v>516</v>
      </c>
      <c r="AH163" s="163"/>
      <c r="AI163" s="6"/>
      <c r="AJ163" s="14" t="s">
        <v>306</v>
      </c>
      <c r="AK163" s="52">
        <f t="shared" si="90"/>
        <v>8122.71</v>
      </c>
    </row>
    <row r="164" hidden="1" customHeight="1" spans="1:37">
      <c r="A164" s="78"/>
      <c r="B164" s="78"/>
      <c r="C164" s="78"/>
      <c r="D164" s="78"/>
      <c r="E164" s="79"/>
      <c r="F164" s="79"/>
      <c r="G164" s="78"/>
      <c r="H164" s="78" t="s">
        <v>304</v>
      </c>
      <c r="I164" s="33" t="s">
        <v>517</v>
      </c>
      <c r="J164" s="126" t="s">
        <v>517</v>
      </c>
      <c r="K164" s="55" t="s">
        <v>67</v>
      </c>
      <c r="L164" s="22" t="s">
        <v>518</v>
      </c>
      <c r="M164" s="125" t="s">
        <v>37</v>
      </c>
      <c r="N164" s="166">
        <v>46.87</v>
      </c>
      <c r="O164" s="166"/>
      <c r="P164" s="83">
        <v>1.8</v>
      </c>
      <c r="Q164" s="77">
        <f>N164*P164*365</f>
        <v>30793.59</v>
      </c>
      <c r="R164" s="61">
        <f t="shared" si="84"/>
        <v>15396.795</v>
      </c>
      <c r="S164" s="134">
        <v>1.8</v>
      </c>
      <c r="T164" s="77">
        <v>15397</v>
      </c>
      <c r="U164" s="123">
        <v>0.5</v>
      </c>
      <c r="V164" s="77"/>
      <c r="W164" s="22"/>
      <c r="X164" s="22"/>
      <c r="Y164" s="55"/>
      <c r="Z164" s="77">
        <f t="shared" si="86"/>
        <v>0</v>
      </c>
      <c r="AA164" s="7">
        <f t="shared" si="87"/>
        <v>15397</v>
      </c>
      <c r="AB164" s="64">
        <v>45673</v>
      </c>
      <c r="AC164" s="64">
        <v>45658</v>
      </c>
      <c r="AD164" s="64">
        <v>46022</v>
      </c>
      <c r="AE164" s="64"/>
      <c r="AF164" s="22">
        <v>15739595814</v>
      </c>
      <c r="AG164" s="22" t="s">
        <v>519</v>
      </c>
      <c r="AH164" s="6"/>
      <c r="AI164" s="6"/>
      <c r="AJ164" s="14" t="s">
        <v>306</v>
      </c>
      <c r="AK164" s="43"/>
    </row>
    <row r="165" customHeight="1" spans="1:37">
      <c r="A165" s="55"/>
      <c r="B165" s="55" t="s">
        <v>49</v>
      </c>
      <c r="C165" s="22" t="s">
        <v>52</v>
      </c>
      <c r="D165" s="55" t="s">
        <v>50</v>
      </c>
      <c r="E165" s="95" t="s">
        <v>520</v>
      </c>
      <c r="F165" s="95" t="s">
        <v>52</v>
      </c>
      <c r="G165" s="22"/>
      <c r="H165" s="165" t="s">
        <v>304</v>
      </c>
      <c r="I165" s="161" t="s">
        <v>521</v>
      </c>
      <c r="J165" s="126" t="s">
        <v>521</v>
      </c>
      <c r="K165" s="55" t="s">
        <v>35</v>
      </c>
      <c r="L165" s="22" t="s">
        <v>522</v>
      </c>
      <c r="M165" s="125" t="s">
        <v>37</v>
      </c>
      <c r="N165" s="73">
        <v>46.87</v>
      </c>
      <c r="O165" s="166">
        <v>46.87</v>
      </c>
      <c r="P165" s="83">
        <v>1.5</v>
      </c>
      <c r="Q165" s="77">
        <f t="shared" ref="Q165:Q173" si="91">O165*P165*365</f>
        <v>25661.325</v>
      </c>
      <c r="R165" s="61">
        <f t="shared" si="84"/>
        <v>12830.6625</v>
      </c>
      <c r="S165" s="134">
        <v>1.5</v>
      </c>
      <c r="T165" s="77">
        <f t="shared" ref="T165:T173" si="92">O165*S165*U165*365</f>
        <v>12830.6625</v>
      </c>
      <c r="U165" s="123">
        <v>0.5</v>
      </c>
      <c r="V165" s="77">
        <v>12831</v>
      </c>
      <c r="W165" s="77"/>
      <c r="X165" s="22"/>
      <c r="Y165" s="55"/>
      <c r="Z165" s="77">
        <f t="shared" si="86"/>
        <v>12831</v>
      </c>
      <c r="AA165" s="7">
        <f t="shared" si="87"/>
        <v>-0.337500000001455</v>
      </c>
      <c r="AB165" s="64">
        <v>45952</v>
      </c>
      <c r="AC165" s="65">
        <v>46023</v>
      </c>
      <c r="AD165" s="65">
        <v>46387</v>
      </c>
      <c r="AE165" s="66">
        <f ca="1" t="shared" ref="AE165:AE173" si="93">TODAY()-AD165</f>
        <v>-209</v>
      </c>
      <c r="AF165" s="22">
        <v>13999675394</v>
      </c>
      <c r="AG165" s="197" t="s">
        <v>523</v>
      </c>
      <c r="AH165" s="6"/>
      <c r="AI165" s="6"/>
      <c r="AJ165" s="14" t="s">
        <v>306</v>
      </c>
      <c r="AK165" s="52">
        <f t="shared" ref="AK165:AK167" si="94">T165</f>
        <v>12830.6625</v>
      </c>
    </row>
    <row r="166" customHeight="1" spans="1:37">
      <c r="A166" s="55"/>
      <c r="B166" s="55" t="s">
        <v>49</v>
      </c>
      <c r="C166" s="22" t="s">
        <v>52</v>
      </c>
      <c r="D166" s="55" t="s">
        <v>50</v>
      </c>
      <c r="E166" s="22" t="s">
        <v>524</v>
      </c>
      <c r="F166" s="103"/>
      <c r="G166" s="22"/>
      <c r="H166" s="22" t="s">
        <v>304</v>
      </c>
      <c r="I166" s="161">
        <v>55</v>
      </c>
      <c r="J166" s="126">
        <v>55</v>
      </c>
      <c r="K166" s="22" t="s">
        <v>35</v>
      </c>
      <c r="L166" s="22" t="s">
        <v>518</v>
      </c>
      <c r="M166" s="125" t="s">
        <v>37</v>
      </c>
      <c r="N166" s="73">
        <v>46.87</v>
      </c>
      <c r="O166" s="26">
        <v>46.87</v>
      </c>
      <c r="P166" s="83">
        <v>1.5</v>
      </c>
      <c r="Q166" s="77">
        <f t="shared" si="91"/>
        <v>25661.325</v>
      </c>
      <c r="R166" s="61">
        <f t="shared" si="84"/>
        <v>12830.6625</v>
      </c>
      <c r="S166" s="134">
        <v>1.5</v>
      </c>
      <c r="T166" s="77">
        <f t="shared" si="92"/>
        <v>12830.6625</v>
      </c>
      <c r="U166" s="123">
        <v>0.5</v>
      </c>
      <c r="V166" s="77">
        <v>12831</v>
      </c>
      <c r="W166" s="22"/>
      <c r="X166" s="22"/>
      <c r="Y166" s="55"/>
      <c r="Z166" s="77">
        <f t="shared" si="86"/>
        <v>12831</v>
      </c>
      <c r="AA166" s="7">
        <f t="shared" si="87"/>
        <v>-0.337500000001455</v>
      </c>
      <c r="AB166" s="91">
        <v>46020</v>
      </c>
      <c r="AC166" s="65">
        <v>46023</v>
      </c>
      <c r="AD166" s="65">
        <v>46387</v>
      </c>
      <c r="AE166" s="66">
        <f ca="1" t="shared" si="93"/>
        <v>-209</v>
      </c>
      <c r="AF166" s="22">
        <v>15739595814</v>
      </c>
      <c r="AG166" s="103" t="s">
        <v>519</v>
      </c>
      <c r="AH166" s="6"/>
      <c r="AI166" s="6"/>
      <c r="AJ166" s="14" t="s">
        <v>306</v>
      </c>
      <c r="AK166" s="52">
        <f t="shared" si="94"/>
        <v>12830.6625</v>
      </c>
    </row>
    <row r="167" customHeight="1" spans="1:37">
      <c r="A167" s="55"/>
      <c r="B167" s="55" t="s">
        <v>49</v>
      </c>
      <c r="C167" s="22"/>
      <c r="D167" s="22" t="s">
        <v>60</v>
      </c>
      <c r="E167" s="22" t="s">
        <v>525</v>
      </c>
      <c r="F167" s="95" t="s">
        <v>52</v>
      </c>
      <c r="G167" s="22"/>
      <c r="H167" s="22" t="s">
        <v>304</v>
      </c>
      <c r="I167" s="161" t="s">
        <v>526</v>
      </c>
      <c r="J167" s="126" t="s">
        <v>526</v>
      </c>
      <c r="K167" s="22" t="s">
        <v>35</v>
      </c>
      <c r="L167" s="22" t="s">
        <v>527</v>
      </c>
      <c r="M167" s="125" t="s">
        <v>37</v>
      </c>
      <c r="N167" s="73">
        <v>46.87</v>
      </c>
      <c r="O167" s="26">
        <v>46.87</v>
      </c>
      <c r="P167" s="83">
        <v>1.5</v>
      </c>
      <c r="Q167" s="77">
        <f t="shared" si="91"/>
        <v>25661.325</v>
      </c>
      <c r="R167" s="61">
        <f t="shared" si="84"/>
        <v>12830.6625</v>
      </c>
      <c r="S167" s="134">
        <v>1.5</v>
      </c>
      <c r="T167" s="77">
        <f t="shared" si="92"/>
        <v>12830.6625</v>
      </c>
      <c r="U167" s="123">
        <v>0.5</v>
      </c>
      <c r="V167" s="77">
        <v>4145</v>
      </c>
      <c r="W167" s="22">
        <v>8686</v>
      </c>
      <c r="X167" s="22"/>
      <c r="Y167" s="55"/>
      <c r="Z167" s="77">
        <f t="shared" si="86"/>
        <v>12831</v>
      </c>
      <c r="AA167" s="7">
        <f t="shared" si="87"/>
        <v>-0.337500000001455</v>
      </c>
      <c r="AB167" s="91">
        <v>46087</v>
      </c>
      <c r="AC167" s="65">
        <v>46073</v>
      </c>
      <c r="AD167" s="65">
        <v>46465</v>
      </c>
      <c r="AE167" s="66">
        <f ca="1" t="shared" si="93"/>
        <v>-287</v>
      </c>
      <c r="AF167" s="22">
        <v>17590764625</v>
      </c>
      <c r="AG167" s="204" t="s">
        <v>528</v>
      </c>
      <c r="AH167" s="6"/>
      <c r="AI167" s="6"/>
      <c r="AJ167" s="14" t="s">
        <v>306</v>
      </c>
      <c r="AK167" s="52">
        <f t="shared" si="94"/>
        <v>12830.6625</v>
      </c>
    </row>
    <row r="168" hidden="1" customHeight="1" spans="1:37">
      <c r="A168" s="78"/>
      <c r="B168" s="78"/>
      <c r="C168" s="78"/>
      <c r="D168" s="78"/>
      <c r="E168" s="78"/>
      <c r="F168" s="78"/>
      <c r="G168" s="78"/>
      <c r="H168" s="78" t="s">
        <v>304</v>
      </c>
      <c r="I168" s="78" t="s">
        <v>529</v>
      </c>
      <c r="J168" s="15" t="s">
        <v>529</v>
      </c>
      <c r="K168" s="55" t="s">
        <v>67</v>
      </c>
      <c r="L168" s="125" t="s">
        <v>530</v>
      </c>
      <c r="M168" s="125" t="s">
        <v>37</v>
      </c>
      <c r="N168" s="73">
        <v>46.87</v>
      </c>
      <c r="O168" s="26">
        <v>46.87</v>
      </c>
      <c r="P168" s="83">
        <v>1.2</v>
      </c>
      <c r="Q168" s="77">
        <f t="shared" si="91"/>
        <v>20529.06</v>
      </c>
      <c r="R168" s="61">
        <f t="shared" si="84"/>
        <v>10264.53</v>
      </c>
      <c r="S168" s="55">
        <v>1.2</v>
      </c>
      <c r="T168" s="77">
        <f t="shared" si="92"/>
        <v>10264.53</v>
      </c>
      <c r="U168" s="123">
        <v>0.5</v>
      </c>
      <c r="V168" s="77"/>
      <c r="W168" s="22"/>
      <c r="X168" s="22"/>
      <c r="Y168" s="55"/>
      <c r="Z168" s="77">
        <f t="shared" si="86"/>
        <v>0</v>
      </c>
      <c r="AA168" s="7">
        <f t="shared" si="87"/>
        <v>10264.53</v>
      </c>
      <c r="AB168" s="64"/>
      <c r="AC168" s="65">
        <v>45658</v>
      </c>
      <c r="AD168" s="65">
        <v>46022</v>
      </c>
      <c r="AE168" s="66">
        <f ca="1" t="shared" si="93"/>
        <v>156</v>
      </c>
      <c r="AF168" s="22">
        <v>15026382229</v>
      </c>
      <c r="AG168" s="197" t="s">
        <v>531</v>
      </c>
      <c r="AH168" s="171"/>
      <c r="AI168" s="6"/>
      <c r="AJ168" s="14" t="s">
        <v>306</v>
      </c>
      <c r="AK168" s="43"/>
    </row>
    <row r="169" customHeight="1" spans="1:37">
      <c r="A169" s="55"/>
      <c r="B169" s="55" t="s">
        <v>49</v>
      </c>
      <c r="C169" s="22" t="s">
        <v>52</v>
      </c>
      <c r="D169" s="55" t="s">
        <v>50</v>
      </c>
      <c r="E169" s="80" t="s">
        <v>532</v>
      </c>
      <c r="F169" s="22" t="s">
        <v>52</v>
      </c>
      <c r="G169" s="22"/>
      <c r="H169" s="55" t="s">
        <v>304</v>
      </c>
      <c r="I169" s="71" t="s">
        <v>533</v>
      </c>
      <c r="J169" s="15" t="s">
        <v>533</v>
      </c>
      <c r="K169" s="55" t="s">
        <v>35</v>
      </c>
      <c r="L169" s="172" t="s">
        <v>534</v>
      </c>
      <c r="M169" s="125" t="s">
        <v>37</v>
      </c>
      <c r="N169" s="73">
        <v>26.19</v>
      </c>
      <c r="O169" s="26">
        <v>26.19</v>
      </c>
      <c r="P169" s="83">
        <v>1.2</v>
      </c>
      <c r="Q169" s="77">
        <f t="shared" si="91"/>
        <v>11471.22</v>
      </c>
      <c r="R169" s="61">
        <f t="shared" si="84"/>
        <v>5735.61</v>
      </c>
      <c r="S169" s="134">
        <v>1.2</v>
      </c>
      <c r="T169" s="77">
        <f t="shared" si="92"/>
        <v>5735.61</v>
      </c>
      <c r="U169" s="123">
        <v>0.5</v>
      </c>
      <c r="V169" s="77">
        <v>5736</v>
      </c>
      <c r="W169" s="22"/>
      <c r="X169" s="22"/>
      <c r="Y169" s="55"/>
      <c r="Z169" s="77">
        <f t="shared" si="86"/>
        <v>5736</v>
      </c>
      <c r="AA169" s="7">
        <f t="shared" si="87"/>
        <v>-0.389999999999418</v>
      </c>
      <c r="AB169" s="64">
        <v>46007</v>
      </c>
      <c r="AC169" s="64">
        <v>46023</v>
      </c>
      <c r="AD169" s="64">
        <v>46387</v>
      </c>
      <c r="AE169" s="66">
        <f ca="1" t="shared" si="93"/>
        <v>-209</v>
      </c>
      <c r="AF169" s="22">
        <v>13201178364</v>
      </c>
      <c r="AG169" s="197" t="s">
        <v>535</v>
      </c>
      <c r="AH169" s="6"/>
      <c r="AI169" s="6"/>
      <c r="AJ169" s="14" t="s">
        <v>306</v>
      </c>
      <c r="AK169" s="52">
        <f t="shared" ref="AK169:AK173" si="95">T169</f>
        <v>5735.61</v>
      </c>
    </row>
    <row r="170" customHeight="1" spans="1:37">
      <c r="A170" s="55"/>
      <c r="B170" s="55" t="s">
        <v>49</v>
      </c>
      <c r="C170" s="55" t="s">
        <v>52</v>
      </c>
      <c r="D170" s="55" t="s">
        <v>50</v>
      </c>
      <c r="E170" s="22" t="s">
        <v>536</v>
      </c>
      <c r="F170" s="95" t="s">
        <v>52</v>
      </c>
      <c r="G170" s="22"/>
      <c r="H170" s="55" t="s">
        <v>304</v>
      </c>
      <c r="I170" s="71" t="s">
        <v>537</v>
      </c>
      <c r="J170" s="15" t="s">
        <v>537</v>
      </c>
      <c r="K170" s="55" t="s">
        <v>35</v>
      </c>
      <c r="L170" s="172" t="s">
        <v>538</v>
      </c>
      <c r="M170" s="125" t="s">
        <v>37</v>
      </c>
      <c r="N170" s="73">
        <v>26.19</v>
      </c>
      <c r="O170" s="26">
        <v>26.19</v>
      </c>
      <c r="P170" s="83">
        <v>1.2</v>
      </c>
      <c r="Q170" s="77">
        <f t="shared" si="91"/>
        <v>11471.22</v>
      </c>
      <c r="R170" s="61">
        <f t="shared" si="84"/>
        <v>5735.61</v>
      </c>
      <c r="S170" s="134">
        <v>1.2</v>
      </c>
      <c r="T170" s="77">
        <f t="shared" si="92"/>
        <v>5735.61</v>
      </c>
      <c r="U170" s="123">
        <v>0.5</v>
      </c>
      <c r="V170" s="77">
        <v>5736</v>
      </c>
      <c r="W170" s="22"/>
      <c r="X170" s="22"/>
      <c r="Y170" s="55"/>
      <c r="Z170" s="77">
        <f t="shared" si="86"/>
        <v>5736</v>
      </c>
      <c r="AA170" s="7">
        <f t="shared" si="87"/>
        <v>-0.389999999999418</v>
      </c>
      <c r="AB170" s="64">
        <v>45995</v>
      </c>
      <c r="AC170" s="64">
        <v>46023</v>
      </c>
      <c r="AD170" s="64">
        <v>46387</v>
      </c>
      <c r="AE170" s="66">
        <f ca="1" t="shared" si="93"/>
        <v>-209</v>
      </c>
      <c r="AF170" s="22">
        <v>13239847413</v>
      </c>
      <c r="AG170" s="197" t="s">
        <v>539</v>
      </c>
      <c r="AH170" s="6"/>
      <c r="AI170" s="22" t="s">
        <v>86</v>
      </c>
      <c r="AJ170" s="14" t="s">
        <v>306</v>
      </c>
      <c r="AK170" s="52">
        <f t="shared" si="95"/>
        <v>5735.61</v>
      </c>
    </row>
    <row r="171" customHeight="1" spans="1:37">
      <c r="A171" s="55"/>
      <c r="B171" s="55" t="s">
        <v>49</v>
      </c>
      <c r="C171" s="55" t="s">
        <v>52</v>
      </c>
      <c r="D171" s="55" t="s">
        <v>50</v>
      </c>
      <c r="E171" s="80" t="s">
        <v>540</v>
      </c>
      <c r="F171" s="80" t="s">
        <v>52</v>
      </c>
      <c r="G171" s="22"/>
      <c r="H171" s="55" t="s">
        <v>304</v>
      </c>
      <c r="I171" s="71" t="s">
        <v>541</v>
      </c>
      <c r="J171" s="15" t="s">
        <v>541</v>
      </c>
      <c r="K171" s="55" t="s">
        <v>35</v>
      </c>
      <c r="L171" s="22" t="s">
        <v>542</v>
      </c>
      <c r="M171" s="125" t="s">
        <v>37</v>
      </c>
      <c r="N171" s="73">
        <v>17.92</v>
      </c>
      <c r="O171" s="26">
        <v>17.92</v>
      </c>
      <c r="P171" s="83">
        <v>1.3</v>
      </c>
      <c r="Q171" s="77">
        <f t="shared" si="91"/>
        <v>8503.04</v>
      </c>
      <c r="R171" s="61">
        <f t="shared" si="84"/>
        <v>4251.52</v>
      </c>
      <c r="S171" s="75">
        <v>1.3</v>
      </c>
      <c r="T171" s="77">
        <f t="shared" si="92"/>
        <v>4251.52</v>
      </c>
      <c r="U171" s="123">
        <v>0.5</v>
      </c>
      <c r="V171" s="77">
        <v>4252</v>
      </c>
      <c r="W171" s="22"/>
      <c r="X171" s="22"/>
      <c r="Y171" s="55"/>
      <c r="Z171" s="77">
        <f t="shared" si="86"/>
        <v>4252</v>
      </c>
      <c r="AA171" s="7">
        <f t="shared" si="87"/>
        <v>-0.479999999999563</v>
      </c>
      <c r="AB171" s="64">
        <v>45995</v>
      </c>
      <c r="AC171" s="64">
        <v>46023</v>
      </c>
      <c r="AD171" s="64">
        <v>46387</v>
      </c>
      <c r="AE171" s="66">
        <f ca="1" t="shared" si="93"/>
        <v>-209</v>
      </c>
      <c r="AF171" s="22">
        <v>13779444608</v>
      </c>
      <c r="AG171" s="197" t="s">
        <v>543</v>
      </c>
      <c r="AH171" s="6"/>
      <c r="AI171" s="6"/>
      <c r="AJ171" s="14" t="s">
        <v>306</v>
      </c>
      <c r="AK171" s="52">
        <f t="shared" si="95"/>
        <v>4251.52</v>
      </c>
    </row>
    <row r="172" customHeight="1" spans="1:37">
      <c r="A172" s="55"/>
      <c r="B172" s="55" t="s">
        <v>49</v>
      </c>
      <c r="C172" s="55" t="s">
        <v>52</v>
      </c>
      <c r="D172" s="55" t="s">
        <v>50</v>
      </c>
      <c r="E172" s="95"/>
      <c r="F172" s="95"/>
      <c r="G172" s="22"/>
      <c r="H172" s="55" t="s">
        <v>304</v>
      </c>
      <c r="I172" s="71" t="s">
        <v>544</v>
      </c>
      <c r="J172" s="15" t="s">
        <v>544</v>
      </c>
      <c r="K172" s="55" t="s">
        <v>35</v>
      </c>
      <c r="L172" s="22"/>
      <c r="M172" s="125"/>
      <c r="N172" s="73">
        <v>34.47</v>
      </c>
      <c r="O172" s="26">
        <v>34.47</v>
      </c>
      <c r="P172" s="83">
        <v>1.3</v>
      </c>
      <c r="Q172" s="77">
        <f t="shared" si="91"/>
        <v>16356.015</v>
      </c>
      <c r="R172" s="61">
        <f t="shared" si="84"/>
        <v>8178.0075</v>
      </c>
      <c r="S172" s="75">
        <v>1.3</v>
      </c>
      <c r="T172" s="77">
        <f t="shared" si="92"/>
        <v>8178.0075</v>
      </c>
      <c r="U172" s="123">
        <v>0.5</v>
      </c>
      <c r="V172" s="77">
        <v>8178</v>
      </c>
      <c r="W172" s="22"/>
      <c r="X172" s="22"/>
      <c r="Y172" s="55"/>
      <c r="Z172" s="77">
        <f t="shared" si="86"/>
        <v>8178</v>
      </c>
      <c r="AA172" s="7">
        <f t="shared" si="87"/>
        <v>0.00749999999970896</v>
      </c>
      <c r="AB172" s="64">
        <v>45995</v>
      </c>
      <c r="AC172" s="64">
        <v>46023</v>
      </c>
      <c r="AD172" s="64">
        <v>46387</v>
      </c>
      <c r="AE172" s="66">
        <f ca="1" t="shared" si="93"/>
        <v>-209</v>
      </c>
      <c r="AF172" s="22"/>
      <c r="AG172" s="22"/>
      <c r="AH172" s="6"/>
      <c r="AI172" s="6"/>
      <c r="AJ172" s="14" t="s">
        <v>306</v>
      </c>
      <c r="AK172" s="52">
        <f t="shared" si="95"/>
        <v>8178.0075</v>
      </c>
    </row>
    <row r="173" customHeight="1" spans="1:37">
      <c r="A173" s="55"/>
      <c r="B173" s="55" t="s">
        <v>49</v>
      </c>
      <c r="C173" s="22" t="s">
        <v>52</v>
      </c>
      <c r="D173" s="55" t="s">
        <v>50</v>
      </c>
      <c r="E173" s="95" t="s">
        <v>545</v>
      </c>
      <c r="F173" s="95" t="s">
        <v>52</v>
      </c>
      <c r="G173" s="22"/>
      <c r="H173" s="55" t="s">
        <v>304</v>
      </c>
      <c r="I173" s="71" t="s">
        <v>546</v>
      </c>
      <c r="J173" s="15" t="s">
        <v>546</v>
      </c>
      <c r="K173" s="55" t="s">
        <v>35</v>
      </c>
      <c r="L173" s="22" t="s">
        <v>547</v>
      </c>
      <c r="M173" s="125" t="s">
        <v>37</v>
      </c>
      <c r="N173" s="73">
        <v>19.04</v>
      </c>
      <c r="O173" s="26">
        <v>19.04</v>
      </c>
      <c r="P173" s="83">
        <v>1.2</v>
      </c>
      <c r="Q173" s="77">
        <f t="shared" si="91"/>
        <v>8339.52</v>
      </c>
      <c r="R173" s="61">
        <f t="shared" si="84"/>
        <v>4169.76</v>
      </c>
      <c r="S173" s="75">
        <v>1.2</v>
      </c>
      <c r="T173" s="77">
        <f t="shared" si="92"/>
        <v>4169.76</v>
      </c>
      <c r="U173" s="123">
        <v>0.5</v>
      </c>
      <c r="V173" s="77">
        <v>4170</v>
      </c>
      <c r="W173" s="22"/>
      <c r="X173" s="22"/>
      <c r="Y173" s="55"/>
      <c r="Z173" s="77">
        <f t="shared" si="86"/>
        <v>4170</v>
      </c>
      <c r="AA173" s="7">
        <f t="shared" si="87"/>
        <v>-0.239999999999782</v>
      </c>
      <c r="AB173" s="64">
        <v>46007</v>
      </c>
      <c r="AC173" s="64">
        <v>46023</v>
      </c>
      <c r="AD173" s="64">
        <v>46387</v>
      </c>
      <c r="AE173" s="66">
        <f ca="1" t="shared" si="93"/>
        <v>-209</v>
      </c>
      <c r="AF173" s="22">
        <v>13199746000</v>
      </c>
      <c r="AG173" s="197" t="s">
        <v>548</v>
      </c>
      <c r="AH173" s="6"/>
      <c r="AI173" s="6"/>
      <c r="AJ173" s="14" t="s">
        <v>306</v>
      </c>
      <c r="AK173" s="52">
        <f t="shared" si="95"/>
        <v>4169.76</v>
      </c>
    </row>
    <row r="174" hidden="1" customHeight="1" spans="1:37">
      <c r="A174" s="78"/>
      <c r="B174" s="78"/>
      <c r="C174" s="78"/>
      <c r="D174" s="78"/>
      <c r="E174" s="164"/>
      <c r="F174" s="78"/>
      <c r="G174" s="78"/>
      <c r="H174" s="78" t="s">
        <v>304</v>
      </c>
      <c r="I174" s="78" t="s">
        <v>549</v>
      </c>
      <c r="J174" s="15" t="s">
        <v>549</v>
      </c>
      <c r="K174" s="165" t="s">
        <v>67</v>
      </c>
      <c r="L174" s="22" t="s">
        <v>550</v>
      </c>
      <c r="M174" s="125" t="s">
        <v>37</v>
      </c>
      <c r="N174" s="166">
        <v>46.87</v>
      </c>
      <c r="O174" s="166"/>
      <c r="P174" s="83">
        <v>1.8</v>
      </c>
      <c r="Q174" s="77">
        <f>N174*P174*365</f>
        <v>30793.59</v>
      </c>
      <c r="R174" s="61">
        <f t="shared" si="84"/>
        <v>15396.795</v>
      </c>
      <c r="S174" s="134">
        <v>1.8</v>
      </c>
      <c r="T174" s="8">
        <f>N174*S174*U174*365</f>
        <v>15396.795</v>
      </c>
      <c r="U174" s="123">
        <v>0.5</v>
      </c>
      <c r="V174" s="77"/>
      <c r="W174" s="22"/>
      <c r="X174" s="22"/>
      <c r="Y174" s="55"/>
      <c r="Z174" s="77">
        <f t="shared" si="86"/>
        <v>0</v>
      </c>
      <c r="AA174" s="7">
        <f t="shared" si="87"/>
        <v>15396.795</v>
      </c>
      <c r="AB174" s="64">
        <v>45659</v>
      </c>
      <c r="AC174" s="64">
        <v>45658</v>
      </c>
      <c r="AD174" s="64">
        <v>46022</v>
      </c>
      <c r="AE174" s="64"/>
      <c r="AF174" s="22">
        <v>15199403214</v>
      </c>
      <c r="AG174" s="22" t="s">
        <v>551</v>
      </c>
      <c r="AH174" s="6"/>
      <c r="AI174" s="6"/>
      <c r="AJ174" s="14" t="s">
        <v>306</v>
      </c>
      <c r="AK174" s="43"/>
    </row>
    <row r="175" hidden="1" customHeight="1" spans="1:37">
      <c r="A175" s="78"/>
      <c r="B175" s="78"/>
      <c r="C175" s="78"/>
      <c r="D175" s="78"/>
      <c r="E175" s="78"/>
      <c r="F175" s="78"/>
      <c r="G175" s="78"/>
      <c r="H175" s="78" t="s">
        <v>304</v>
      </c>
      <c r="I175" s="78" t="s">
        <v>552</v>
      </c>
      <c r="J175" s="15" t="s">
        <v>552</v>
      </c>
      <c r="K175" s="55" t="s">
        <v>67</v>
      </c>
      <c r="L175" s="22" t="s">
        <v>553</v>
      </c>
      <c r="M175" s="22" t="s">
        <v>37</v>
      </c>
      <c r="N175" s="73">
        <v>46.87</v>
      </c>
      <c r="O175" s="26">
        <v>46.87</v>
      </c>
      <c r="P175" s="83">
        <v>1.5</v>
      </c>
      <c r="Q175" s="77">
        <f t="shared" ref="Q175:Q179" si="96">O175*P175*365</f>
        <v>25661.325</v>
      </c>
      <c r="R175" s="61">
        <f t="shared" si="84"/>
        <v>12830.6625</v>
      </c>
      <c r="S175" s="75">
        <v>1.5</v>
      </c>
      <c r="T175" s="77">
        <f t="shared" ref="T175:T179" si="97">O175*S175*U175*365</f>
        <v>12830.6625</v>
      </c>
      <c r="U175" s="123">
        <v>0.5</v>
      </c>
      <c r="V175" s="77"/>
      <c r="W175" s="22"/>
      <c r="X175" s="22"/>
      <c r="Y175" s="55"/>
      <c r="Z175" s="77">
        <f t="shared" si="86"/>
        <v>0</v>
      </c>
      <c r="AA175" s="7">
        <f t="shared" si="87"/>
        <v>12830.6625</v>
      </c>
      <c r="AB175" s="64"/>
      <c r="AC175" s="64">
        <v>45658</v>
      </c>
      <c r="AD175" s="64">
        <v>46022</v>
      </c>
      <c r="AE175" s="66">
        <f ca="1" t="shared" ref="AE175:AE179" si="98">TODAY()-AD175</f>
        <v>156</v>
      </c>
      <c r="AF175" s="22">
        <v>13565168785</v>
      </c>
      <c r="AG175" s="197" t="s">
        <v>554</v>
      </c>
      <c r="AH175" s="6"/>
      <c r="AI175" s="6"/>
      <c r="AJ175" s="14" t="s">
        <v>306</v>
      </c>
      <c r="AK175" s="43"/>
    </row>
    <row r="176" hidden="1" customHeight="1" spans="1:37">
      <c r="A176" s="78"/>
      <c r="B176" s="78"/>
      <c r="C176" s="78"/>
      <c r="D176" s="78"/>
      <c r="E176" s="164"/>
      <c r="F176" s="78"/>
      <c r="G176" s="78"/>
      <c r="H176" s="78" t="s">
        <v>304</v>
      </c>
      <c r="I176" s="78" t="s">
        <v>555</v>
      </c>
      <c r="J176" s="15" t="s">
        <v>555</v>
      </c>
      <c r="K176" s="55" t="s">
        <v>67</v>
      </c>
      <c r="L176" s="22" t="s">
        <v>556</v>
      </c>
      <c r="M176" s="22" t="s">
        <v>69</v>
      </c>
      <c r="N176" s="73">
        <v>46.87</v>
      </c>
      <c r="O176" s="26">
        <v>46.87</v>
      </c>
      <c r="P176" s="83">
        <v>1.5</v>
      </c>
      <c r="Q176" s="77">
        <f t="shared" si="96"/>
        <v>25661.325</v>
      </c>
      <c r="R176" s="61">
        <f t="shared" si="84"/>
        <v>12830.6625</v>
      </c>
      <c r="S176" s="134">
        <v>1.5</v>
      </c>
      <c r="T176" s="77">
        <f t="shared" si="97"/>
        <v>12830.6625</v>
      </c>
      <c r="U176" s="123">
        <v>0.5</v>
      </c>
      <c r="V176" s="77"/>
      <c r="W176" s="22"/>
      <c r="X176" s="22"/>
      <c r="Y176" s="55"/>
      <c r="Z176" s="77">
        <f t="shared" si="86"/>
        <v>0</v>
      </c>
      <c r="AA176" s="7">
        <f t="shared" si="87"/>
        <v>12830.6625</v>
      </c>
      <c r="AB176" s="64"/>
      <c r="AC176" s="64">
        <v>45658</v>
      </c>
      <c r="AD176" s="64">
        <v>46022</v>
      </c>
      <c r="AE176" s="66">
        <f ca="1" t="shared" si="98"/>
        <v>156</v>
      </c>
      <c r="AF176" s="22">
        <v>18097833319</v>
      </c>
      <c r="AG176" s="197" t="s">
        <v>557</v>
      </c>
      <c r="AJ176" s="14" t="s">
        <v>306</v>
      </c>
      <c r="AK176" s="43"/>
    </row>
    <row r="177" customHeight="1" spans="1:37">
      <c r="A177" s="55"/>
      <c r="B177" s="55" t="s">
        <v>49</v>
      </c>
      <c r="C177" s="22" t="s">
        <v>52</v>
      </c>
      <c r="D177" s="55" t="s">
        <v>50</v>
      </c>
      <c r="E177" s="15" t="s">
        <v>558</v>
      </c>
      <c r="F177" s="22" t="s">
        <v>52</v>
      </c>
      <c r="G177" s="22"/>
      <c r="H177" s="55" t="s">
        <v>304</v>
      </c>
      <c r="I177" s="71" t="s">
        <v>559</v>
      </c>
      <c r="J177" s="15" t="s">
        <v>559</v>
      </c>
      <c r="K177" s="55" t="s">
        <v>35</v>
      </c>
      <c r="L177" s="22" t="s">
        <v>560</v>
      </c>
      <c r="M177" s="22" t="s">
        <v>37</v>
      </c>
      <c r="N177" s="73">
        <v>46.87</v>
      </c>
      <c r="O177" s="26">
        <v>46.87</v>
      </c>
      <c r="P177" s="83">
        <v>1.3</v>
      </c>
      <c r="Q177" s="77">
        <f t="shared" si="96"/>
        <v>22239.815</v>
      </c>
      <c r="R177" s="61">
        <f t="shared" si="84"/>
        <v>11119.9075</v>
      </c>
      <c r="S177" s="134">
        <v>1.3</v>
      </c>
      <c r="T177" s="77">
        <f t="shared" si="97"/>
        <v>11119.9075</v>
      </c>
      <c r="U177" s="123">
        <v>0.5</v>
      </c>
      <c r="V177" s="77">
        <v>11120</v>
      </c>
      <c r="W177" s="22"/>
      <c r="X177" s="22"/>
      <c r="Y177" s="55"/>
      <c r="Z177" s="77">
        <f t="shared" si="86"/>
        <v>11120</v>
      </c>
      <c r="AA177" s="7">
        <f t="shared" si="87"/>
        <v>-0.0925000000006548</v>
      </c>
      <c r="AB177" s="64">
        <v>45996</v>
      </c>
      <c r="AC177" s="64">
        <v>46023</v>
      </c>
      <c r="AD177" s="64">
        <v>46387</v>
      </c>
      <c r="AE177" s="66">
        <f ca="1" t="shared" si="98"/>
        <v>-209</v>
      </c>
      <c r="AF177" s="22">
        <v>18096913813</v>
      </c>
      <c r="AG177" s="22" t="s">
        <v>561</v>
      </c>
      <c r="AJ177" s="14" t="s">
        <v>306</v>
      </c>
      <c r="AK177" s="52">
        <f t="shared" ref="AK177:AK179" si="99">T177</f>
        <v>11119.9075</v>
      </c>
    </row>
    <row r="178" customHeight="1" spans="1:37">
      <c r="A178" s="55"/>
      <c r="B178" s="55" t="s">
        <v>49</v>
      </c>
      <c r="C178" s="22" t="s">
        <v>52</v>
      </c>
      <c r="D178" s="22" t="s">
        <v>50</v>
      </c>
      <c r="E178" s="15" t="s">
        <v>562</v>
      </c>
      <c r="F178" s="22" t="s">
        <v>52</v>
      </c>
      <c r="G178" s="22"/>
      <c r="H178" s="55" t="s">
        <v>304</v>
      </c>
      <c r="I178" s="71" t="s">
        <v>563</v>
      </c>
      <c r="J178" s="15" t="s">
        <v>563</v>
      </c>
      <c r="K178" s="55" t="s">
        <v>35</v>
      </c>
      <c r="L178" s="22" t="s">
        <v>564</v>
      </c>
      <c r="M178" s="22" t="s">
        <v>37</v>
      </c>
      <c r="N178" s="73">
        <v>46.87</v>
      </c>
      <c r="O178" s="26">
        <v>46.87</v>
      </c>
      <c r="P178" s="83">
        <v>1.3</v>
      </c>
      <c r="Q178" s="77">
        <f t="shared" si="96"/>
        <v>22239.815</v>
      </c>
      <c r="R178" s="61">
        <f t="shared" si="84"/>
        <v>11119.9075</v>
      </c>
      <c r="S178" s="75">
        <v>1.3</v>
      </c>
      <c r="T178" s="77">
        <f t="shared" si="97"/>
        <v>11119.9075</v>
      </c>
      <c r="U178" s="123">
        <v>0.5</v>
      </c>
      <c r="V178" s="77">
        <v>11120</v>
      </c>
      <c r="W178" s="22"/>
      <c r="X178" s="22"/>
      <c r="Y178" s="55"/>
      <c r="Z178" s="77">
        <f t="shared" si="86"/>
        <v>11120</v>
      </c>
      <c r="AA178" s="7">
        <f t="shared" si="87"/>
        <v>-0.0925000000006548</v>
      </c>
      <c r="AB178" s="64">
        <v>45996</v>
      </c>
      <c r="AC178" s="64">
        <v>46023</v>
      </c>
      <c r="AD178" s="64">
        <v>46387</v>
      </c>
      <c r="AE178" s="66">
        <f ca="1" t="shared" si="98"/>
        <v>-209</v>
      </c>
      <c r="AF178" s="22">
        <v>13899228061</v>
      </c>
      <c r="AG178" s="197" t="s">
        <v>565</v>
      </c>
      <c r="AH178" s="6"/>
      <c r="AI178" s="6"/>
      <c r="AJ178" s="14" t="s">
        <v>306</v>
      </c>
      <c r="AK178" s="52">
        <f t="shared" si="99"/>
        <v>11119.9075</v>
      </c>
    </row>
    <row r="179" customHeight="1" spans="1:37">
      <c r="A179" s="55"/>
      <c r="B179" s="55" t="s">
        <v>49</v>
      </c>
      <c r="C179" s="55" t="s">
        <v>52</v>
      </c>
      <c r="D179" s="22" t="s">
        <v>50</v>
      </c>
      <c r="E179" s="15" t="s">
        <v>566</v>
      </c>
      <c r="F179" s="95" t="s">
        <v>52</v>
      </c>
      <c r="G179" s="22"/>
      <c r="H179" s="55" t="s">
        <v>304</v>
      </c>
      <c r="I179" s="71" t="s">
        <v>567</v>
      </c>
      <c r="J179" s="15" t="s">
        <v>567</v>
      </c>
      <c r="K179" s="55" t="s">
        <v>35</v>
      </c>
      <c r="L179" s="22" t="s">
        <v>568</v>
      </c>
      <c r="M179" s="22" t="s">
        <v>37</v>
      </c>
      <c r="N179" s="73">
        <v>36.62</v>
      </c>
      <c r="O179" s="26">
        <v>36.62</v>
      </c>
      <c r="P179" s="83">
        <v>1.2</v>
      </c>
      <c r="Q179" s="77">
        <f t="shared" si="96"/>
        <v>16039.56</v>
      </c>
      <c r="R179" s="61">
        <f t="shared" si="84"/>
        <v>8019.78</v>
      </c>
      <c r="S179" s="75">
        <v>1.2</v>
      </c>
      <c r="T179" s="77">
        <f t="shared" si="97"/>
        <v>8019.78</v>
      </c>
      <c r="U179" s="123">
        <v>0.5</v>
      </c>
      <c r="V179" s="77">
        <v>8020</v>
      </c>
      <c r="W179" s="22"/>
      <c r="X179" s="22"/>
      <c r="Y179" s="55"/>
      <c r="Z179" s="77">
        <f t="shared" si="86"/>
        <v>8020</v>
      </c>
      <c r="AA179" s="7">
        <f t="shared" si="87"/>
        <v>-0.220000000001164</v>
      </c>
      <c r="AB179" s="64">
        <v>45995</v>
      </c>
      <c r="AC179" s="64">
        <v>46023</v>
      </c>
      <c r="AD179" s="64">
        <v>46387</v>
      </c>
      <c r="AE179" s="66">
        <f ca="1" t="shared" si="98"/>
        <v>-209</v>
      </c>
      <c r="AF179" s="22">
        <v>13070020056</v>
      </c>
      <c r="AG179" s="197" t="s">
        <v>569</v>
      </c>
      <c r="AJ179" s="14" t="s">
        <v>306</v>
      </c>
      <c r="AK179" s="52">
        <f t="shared" si="99"/>
        <v>8019.78</v>
      </c>
    </row>
    <row r="180" hidden="1" customHeight="1" spans="1:37">
      <c r="A180" s="55"/>
      <c r="B180" s="55"/>
      <c r="C180" s="55"/>
      <c r="D180" s="55"/>
      <c r="E180" s="55"/>
      <c r="F180" s="55"/>
      <c r="G180" s="55"/>
      <c r="H180" s="165" t="s">
        <v>304</v>
      </c>
      <c r="I180" s="165" t="s">
        <v>570</v>
      </c>
      <c r="J180" s="165"/>
      <c r="K180" s="165" t="s">
        <v>67</v>
      </c>
      <c r="L180" s="55"/>
      <c r="M180" s="55"/>
      <c r="N180" s="166">
        <v>27.99</v>
      </c>
      <c r="O180" s="166"/>
      <c r="P180" s="165">
        <v>1.8</v>
      </c>
      <c r="Q180" s="77">
        <f>N180*P180*365</f>
        <v>18389.43</v>
      </c>
      <c r="R180" s="61">
        <f t="shared" si="84"/>
        <v>9194.715</v>
      </c>
      <c r="S180" s="55"/>
      <c r="T180" s="8"/>
      <c r="U180" s="55"/>
      <c r="V180" s="8"/>
      <c r="W180" s="55"/>
      <c r="X180" s="55"/>
      <c r="Y180" s="55"/>
      <c r="Z180" s="77">
        <f>SUM(V180:X180)</f>
        <v>0</v>
      </c>
      <c r="AA180" s="77"/>
      <c r="AB180" s="55"/>
      <c r="AC180" s="55"/>
      <c r="AD180" s="55"/>
      <c r="AE180" s="55"/>
      <c r="AF180" s="55"/>
      <c r="AG180" s="55"/>
      <c r="AJ180" s="14" t="s">
        <v>306</v>
      </c>
      <c r="AK180" s="43"/>
    </row>
    <row r="181" hidden="1" customHeight="1" spans="1:37">
      <c r="A181" s="78"/>
      <c r="B181" s="78"/>
      <c r="C181" s="78"/>
      <c r="D181" s="78"/>
      <c r="E181" s="173"/>
      <c r="F181" s="78"/>
      <c r="G181" s="78"/>
      <c r="H181" s="78" t="s">
        <v>304</v>
      </c>
      <c r="I181" s="78" t="s">
        <v>571</v>
      </c>
      <c r="J181" s="15" t="s">
        <v>571</v>
      </c>
      <c r="K181" s="55" t="s">
        <v>67</v>
      </c>
      <c r="L181" s="22" t="s">
        <v>572</v>
      </c>
      <c r="M181" s="22" t="s">
        <v>37</v>
      </c>
      <c r="N181" s="73">
        <v>27.99</v>
      </c>
      <c r="O181" s="26">
        <v>27.99</v>
      </c>
      <c r="P181" s="83">
        <v>1.5</v>
      </c>
      <c r="Q181" s="77">
        <f t="shared" ref="Q181:Q185" si="100">O181*P181*365</f>
        <v>15324.525</v>
      </c>
      <c r="R181" s="61">
        <f t="shared" si="84"/>
        <v>7662.2625</v>
      </c>
      <c r="S181" s="134">
        <v>1.5</v>
      </c>
      <c r="T181" s="77">
        <f t="shared" ref="T181:T185" si="101">O181*S181*U181*365</f>
        <v>7662.2625</v>
      </c>
      <c r="U181" s="123">
        <v>0.5</v>
      </c>
      <c r="V181" s="77"/>
      <c r="W181" s="22"/>
      <c r="X181" s="22"/>
      <c r="Y181" s="55"/>
      <c r="Z181" s="77">
        <f t="shared" ref="Z181:Z187" si="102">SUM(V181:Y181)</f>
        <v>0</v>
      </c>
      <c r="AA181" s="7">
        <f t="shared" ref="AA181:AA187" si="103">T181-Z181</f>
        <v>7662.2625</v>
      </c>
      <c r="AB181" s="64"/>
      <c r="AC181" s="64">
        <v>45785</v>
      </c>
      <c r="AD181" s="64">
        <v>46022</v>
      </c>
      <c r="AE181" s="66">
        <f ca="1" t="shared" ref="AE181:AE187" si="104">TODAY()-AD181</f>
        <v>156</v>
      </c>
      <c r="AF181" s="22">
        <v>13779800178</v>
      </c>
      <c r="AG181" s="197" t="s">
        <v>573</v>
      </c>
      <c r="AJ181" s="14" t="s">
        <v>306</v>
      </c>
      <c r="AK181" s="43"/>
    </row>
    <row r="182" hidden="1" customHeight="1" spans="1:37">
      <c r="A182" s="78"/>
      <c r="B182" s="78"/>
      <c r="C182" s="78"/>
      <c r="D182" s="78"/>
      <c r="E182" s="78"/>
      <c r="F182" s="78"/>
      <c r="G182" s="78"/>
      <c r="H182" s="78" t="s">
        <v>304</v>
      </c>
      <c r="I182" s="78" t="s">
        <v>574</v>
      </c>
      <c r="J182" s="15" t="s">
        <v>574</v>
      </c>
      <c r="K182" s="55" t="s">
        <v>67</v>
      </c>
      <c r="L182" s="22" t="s">
        <v>575</v>
      </c>
      <c r="M182" s="22" t="s">
        <v>37</v>
      </c>
      <c r="N182" s="73">
        <v>27.99</v>
      </c>
      <c r="O182" s="26">
        <v>27.99</v>
      </c>
      <c r="P182" s="83">
        <v>1.5</v>
      </c>
      <c r="Q182" s="77">
        <f t="shared" si="100"/>
        <v>15324.525</v>
      </c>
      <c r="R182" s="61">
        <f t="shared" si="84"/>
        <v>7662.2625</v>
      </c>
      <c r="S182" s="134">
        <v>1.5</v>
      </c>
      <c r="T182" s="77">
        <f t="shared" si="101"/>
        <v>7662.2625</v>
      </c>
      <c r="U182" s="123">
        <v>0.5</v>
      </c>
      <c r="V182" s="77"/>
      <c r="W182" s="22"/>
      <c r="X182" s="22"/>
      <c r="Y182" s="55"/>
      <c r="Z182" s="77">
        <f t="shared" si="102"/>
        <v>0</v>
      </c>
      <c r="AA182" s="7">
        <f t="shared" si="103"/>
        <v>7662.2625</v>
      </c>
      <c r="AB182" s="64"/>
      <c r="AC182" s="64">
        <v>45658</v>
      </c>
      <c r="AD182" s="64">
        <v>46022</v>
      </c>
      <c r="AE182" s="66">
        <f ca="1" t="shared" si="104"/>
        <v>156</v>
      </c>
      <c r="AF182" s="22">
        <v>15809976244</v>
      </c>
      <c r="AG182" s="22" t="s">
        <v>576</v>
      </c>
      <c r="AJ182" s="14" t="s">
        <v>306</v>
      </c>
      <c r="AK182" s="43"/>
    </row>
    <row r="183" customHeight="1" spans="1:37">
      <c r="A183" s="55"/>
      <c r="B183" s="55" t="s">
        <v>49</v>
      </c>
      <c r="C183" s="55" t="s">
        <v>52</v>
      </c>
      <c r="D183" s="22" t="s">
        <v>50</v>
      </c>
      <c r="E183" s="15" t="s">
        <v>577</v>
      </c>
      <c r="F183" s="22" t="s">
        <v>52</v>
      </c>
      <c r="G183" s="22"/>
      <c r="H183" s="55" t="s">
        <v>304</v>
      </c>
      <c r="I183" s="71" t="s">
        <v>578</v>
      </c>
      <c r="J183" s="15" t="s">
        <v>578</v>
      </c>
      <c r="K183" s="55" t="s">
        <v>35</v>
      </c>
      <c r="L183" s="22" t="s">
        <v>579</v>
      </c>
      <c r="M183" s="22" t="s">
        <v>37</v>
      </c>
      <c r="N183" s="73">
        <v>27.99</v>
      </c>
      <c r="O183" s="26">
        <v>27.99</v>
      </c>
      <c r="P183" s="83">
        <v>1.5</v>
      </c>
      <c r="Q183" s="77">
        <f t="shared" si="100"/>
        <v>15324.525</v>
      </c>
      <c r="R183" s="61">
        <f t="shared" si="84"/>
        <v>7662.2625</v>
      </c>
      <c r="S183" s="134">
        <v>1.5</v>
      </c>
      <c r="T183" s="77">
        <f t="shared" si="101"/>
        <v>7662.2625</v>
      </c>
      <c r="U183" s="123">
        <v>0.5</v>
      </c>
      <c r="V183" s="77">
        <v>7662</v>
      </c>
      <c r="W183" s="22"/>
      <c r="X183" s="22"/>
      <c r="Y183" s="55"/>
      <c r="Z183" s="77">
        <f t="shared" si="102"/>
        <v>7662</v>
      </c>
      <c r="AA183" s="7">
        <f t="shared" si="103"/>
        <v>0.262499999999818</v>
      </c>
      <c r="AB183" s="64">
        <v>45994</v>
      </c>
      <c r="AC183" s="64">
        <v>46023</v>
      </c>
      <c r="AD183" s="64">
        <v>46387</v>
      </c>
      <c r="AE183" s="66">
        <f ca="1" t="shared" si="104"/>
        <v>-209</v>
      </c>
      <c r="AF183" s="22">
        <v>15352771248</v>
      </c>
      <c r="AG183" s="197" t="s">
        <v>580</v>
      </c>
      <c r="AJ183" s="14" t="s">
        <v>306</v>
      </c>
      <c r="AK183" s="52">
        <f t="shared" ref="AK183:AK187" si="105">T183</f>
        <v>7662.2625</v>
      </c>
    </row>
    <row r="184" customHeight="1" spans="1:37">
      <c r="A184" s="22"/>
      <c r="B184" s="55" t="s">
        <v>49</v>
      </c>
      <c r="C184" s="22"/>
      <c r="D184" s="22" t="s">
        <v>50</v>
      </c>
      <c r="E184" s="15" t="s">
        <v>581</v>
      </c>
      <c r="F184" s="22"/>
      <c r="G184" s="22"/>
      <c r="H184" s="22" t="s">
        <v>304</v>
      </c>
      <c r="I184" s="71" t="s">
        <v>582</v>
      </c>
      <c r="J184" s="15" t="s">
        <v>582</v>
      </c>
      <c r="K184" s="55" t="s">
        <v>35</v>
      </c>
      <c r="L184" s="22" t="s">
        <v>583</v>
      </c>
      <c r="M184" s="22" t="s">
        <v>37</v>
      </c>
      <c r="N184" s="73">
        <v>27.99</v>
      </c>
      <c r="O184" s="26">
        <v>27.99</v>
      </c>
      <c r="P184" s="83">
        <v>1.3</v>
      </c>
      <c r="Q184" s="77">
        <f t="shared" si="100"/>
        <v>13281.255</v>
      </c>
      <c r="R184" s="61">
        <f>Q184*70%</f>
        <v>9296.8785</v>
      </c>
      <c r="S184" s="134">
        <v>1.3</v>
      </c>
      <c r="T184" s="77">
        <f t="shared" si="101"/>
        <v>9296.8785</v>
      </c>
      <c r="U184" s="123">
        <v>0.7</v>
      </c>
      <c r="V184" s="77">
        <v>9297</v>
      </c>
      <c r="W184" s="22"/>
      <c r="X184" s="22"/>
      <c r="Y184" s="55"/>
      <c r="Z184" s="77">
        <f t="shared" si="102"/>
        <v>9297</v>
      </c>
      <c r="AA184" s="7">
        <f t="shared" si="103"/>
        <v>-0.121499999999287</v>
      </c>
      <c r="AB184" s="64">
        <v>46027</v>
      </c>
      <c r="AC184" s="64">
        <v>46023</v>
      </c>
      <c r="AD184" s="64">
        <v>46387</v>
      </c>
      <c r="AE184" s="66">
        <f ca="1" t="shared" si="104"/>
        <v>-209</v>
      </c>
      <c r="AF184" s="22">
        <v>15276417995</v>
      </c>
      <c r="AG184" s="197" t="s">
        <v>584</v>
      </c>
      <c r="AJ184" s="14" t="s">
        <v>306</v>
      </c>
      <c r="AK184" s="52">
        <f t="shared" si="105"/>
        <v>9296.8785</v>
      </c>
    </row>
    <row r="185" customHeight="1" spans="1:37">
      <c r="A185" s="55"/>
      <c r="B185" s="55" t="s">
        <v>49</v>
      </c>
      <c r="C185" s="55" t="s">
        <v>52</v>
      </c>
      <c r="D185" s="22" t="s">
        <v>50</v>
      </c>
      <c r="E185" s="15" t="s">
        <v>585</v>
      </c>
      <c r="F185" s="22" t="s">
        <v>52</v>
      </c>
      <c r="G185" s="22"/>
      <c r="H185" s="55" t="s">
        <v>304</v>
      </c>
      <c r="I185" s="71" t="s">
        <v>586</v>
      </c>
      <c r="J185" s="15" t="s">
        <v>586</v>
      </c>
      <c r="K185" s="55" t="s">
        <v>35</v>
      </c>
      <c r="L185" s="22" t="s">
        <v>587</v>
      </c>
      <c r="M185" s="22" t="s">
        <v>37</v>
      </c>
      <c r="N185" s="73">
        <v>27.57</v>
      </c>
      <c r="O185" s="26">
        <v>27.57</v>
      </c>
      <c r="P185" s="83">
        <v>1.5</v>
      </c>
      <c r="Q185" s="77">
        <f t="shared" si="100"/>
        <v>15094.575</v>
      </c>
      <c r="R185" s="61">
        <f t="shared" ref="R185:R196" si="106">Q185*50%</f>
        <v>7547.2875</v>
      </c>
      <c r="S185" s="75">
        <v>1.5</v>
      </c>
      <c r="T185" s="77">
        <f t="shared" si="101"/>
        <v>7547.2875</v>
      </c>
      <c r="U185" s="123">
        <v>0.5</v>
      </c>
      <c r="V185" s="77">
        <v>7547</v>
      </c>
      <c r="W185" s="22"/>
      <c r="X185" s="22"/>
      <c r="Y185" s="55"/>
      <c r="Z185" s="77">
        <f t="shared" si="102"/>
        <v>7547</v>
      </c>
      <c r="AA185" s="7">
        <f t="shared" si="103"/>
        <v>0.287500000000364</v>
      </c>
      <c r="AB185" s="64">
        <v>45994</v>
      </c>
      <c r="AC185" s="64">
        <v>46023</v>
      </c>
      <c r="AD185" s="64">
        <v>46387</v>
      </c>
      <c r="AE185" s="66">
        <f ca="1" t="shared" si="104"/>
        <v>-209</v>
      </c>
      <c r="AF185" s="22">
        <v>13779463773</v>
      </c>
      <c r="AG185" s="197" t="s">
        <v>588</v>
      </c>
      <c r="AJ185" s="14" t="s">
        <v>306</v>
      </c>
      <c r="AK185" s="52">
        <f t="shared" si="105"/>
        <v>7547.2875</v>
      </c>
    </row>
    <row r="186" hidden="1" customHeight="1" spans="1:37">
      <c r="A186" s="55"/>
      <c r="B186" s="22"/>
      <c r="C186" s="22"/>
      <c r="D186" s="22"/>
      <c r="E186" s="15" t="s">
        <v>589</v>
      </c>
      <c r="F186" s="22"/>
      <c r="G186" s="22"/>
      <c r="H186" s="55" t="s">
        <v>304</v>
      </c>
      <c r="I186" s="71">
        <v>75</v>
      </c>
      <c r="J186" s="15" t="s">
        <v>590</v>
      </c>
      <c r="K186" s="55" t="s">
        <v>126</v>
      </c>
      <c r="L186" s="22" t="s">
        <v>591</v>
      </c>
      <c r="M186" s="22" t="s">
        <v>37</v>
      </c>
      <c r="N186" s="73">
        <v>27.57</v>
      </c>
      <c r="O186" s="26">
        <v>27.57</v>
      </c>
      <c r="P186" s="83">
        <v>1.5</v>
      </c>
      <c r="Q186" s="77">
        <f>O186*P186*90</f>
        <v>3721.95</v>
      </c>
      <c r="R186" s="61">
        <f>Q186*100%</f>
        <v>3721.95</v>
      </c>
      <c r="S186" s="55">
        <v>1.5</v>
      </c>
      <c r="T186" s="77">
        <f>O186*S186*U186*90</f>
        <v>3721.95</v>
      </c>
      <c r="U186" s="123">
        <v>1</v>
      </c>
      <c r="V186" s="77">
        <v>3722</v>
      </c>
      <c r="W186" s="22"/>
      <c r="X186" s="22"/>
      <c r="Y186" s="55"/>
      <c r="Z186" s="77">
        <f t="shared" si="102"/>
        <v>3722</v>
      </c>
      <c r="AA186" s="7">
        <f t="shared" si="103"/>
        <v>-0.0499999999997272</v>
      </c>
      <c r="AB186" s="64"/>
      <c r="AC186" s="64">
        <v>46023</v>
      </c>
      <c r="AD186" s="64">
        <v>46112</v>
      </c>
      <c r="AE186" s="66">
        <f ca="1" t="shared" si="104"/>
        <v>66</v>
      </c>
      <c r="AF186" s="22">
        <v>18699781262</v>
      </c>
      <c r="AG186" s="197" t="s">
        <v>592</v>
      </c>
      <c r="AH186" s="43">
        <f>AD186-AC186</f>
        <v>89</v>
      </c>
      <c r="AJ186" s="14" t="s">
        <v>306</v>
      </c>
      <c r="AK186" s="43">
        <f t="shared" si="105"/>
        <v>3721.95</v>
      </c>
    </row>
    <row r="187" s="46" customFormat="1" customHeight="1" spans="1:37">
      <c r="A187" s="22"/>
      <c r="B187" s="55" t="s">
        <v>49</v>
      </c>
      <c r="C187" s="22" t="s">
        <v>52</v>
      </c>
      <c r="D187" s="22" t="s">
        <v>50</v>
      </c>
      <c r="E187" s="15" t="s">
        <v>593</v>
      </c>
      <c r="F187" s="22" t="s">
        <v>52</v>
      </c>
      <c r="G187" s="22"/>
      <c r="H187" s="22" t="s">
        <v>304</v>
      </c>
      <c r="I187" s="71" t="s">
        <v>594</v>
      </c>
      <c r="J187" s="15" t="s">
        <v>594</v>
      </c>
      <c r="K187" s="22" t="s">
        <v>35</v>
      </c>
      <c r="L187" s="22" t="s">
        <v>595</v>
      </c>
      <c r="M187" s="22" t="s">
        <v>37</v>
      </c>
      <c r="N187" s="73">
        <v>29.3</v>
      </c>
      <c r="O187" s="26">
        <v>29.3</v>
      </c>
      <c r="P187" s="83">
        <v>1.5</v>
      </c>
      <c r="Q187" s="77">
        <f t="shared" ref="Q187:Q195" si="107">O187*P187*365</f>
        <v>16041.75</v>
      </c>
      <c r="R187" s="61">
        <f t="shared" si="106"/>
        <v>8020.875</v>
      </c>
      <c r="S187" s="22">
        <v>1.5</v>
      </c>
      <c r="T187" s="77">
        <f t="shared" ref="T187:T195" si="108">O187*S187*U187*365</f>
        <v>8020.875</v>
      </c>
      <c r="U187" s="124">
        <v>0.5</v>
      </c>
      <c r="V187" s="77">
        <v>8021</v>
      </c>
      <c r="W187" s="22"/>
      <c r="X187" s="22"/>
      <c r="Y187" s="22"/>
      <c r="Z187" s="77">
        <f t="shared" si="102"/>
        <v>8021</v>
      </c>
      <c r="AA187" s="16">
        <f t="shared" si="103"/>
        <v>-0.124999999999091</v>
      </c>
      <c r="AB187" s="64">
        <v>45992</v>
      </c>
      <c r="AC187" s="64">
        <v>46023</v>
      </c>
      <c r="AD187" s="64">
        <v>46387</v>
      </c>
      <c r="AE187" s="66">
        <f ca="1" t="shared" si="104"/>
        <v>-209</v>
      </c>
      <c r="AF187" s="22">
        <v>18699701274</v>
      </c>
      <c r="AG187" s="197" t="s">
        <v>596</v>
      </c>
      <c r="AJ187" s="14" t="s">
        <v>306</v>
      </c>
      <c r="AK187" s="52">
        <f t="shared" si="105"/>
        <v>8020.875</v>
      </c>
    </row>
    <row r="188" hidden="1" customHeight="1" spans="1:37">
      <c r="A188" s="55"/>
      <c r="B188" s="55"/>
      <c r="C188" s="55"/>
      <c r="D188" s="55"/>
      <c r="E188" s="55"/>
      <c r="F188" s="55"/>
      <c r="G188" s="55"/>
      <c r="H188" s="165" t="s">
        <v>304</v>
      </c>
      <c r="I188" s="165" t="s">
        <v>597</v>
      </c>
      <c r="J188" s="165"/>
      <c r="K188" s="165" t="s">
        <v>67</v>
      </c>
      <c r="L188" s="55"/>
      <c r="M188" s="55"/>
      <c r="N188" s="166">
        <v>27.99</v>
      </c>
      <c r="O188" s="166"/>
      <c r="P188" s="118"/>
      <c r="Q188" s="77">
        <f>N188*P188*365</f>
        <v>0</v>
      </c>
      <c r="R188" s="77"/>
      <c r="S188" s="55"/>
      <c r="T188" s="8"/>
      <c r="U188" s="55"/>
      <c r="V188" s="8"/>
      <c r="W188" s="55"/>
      <c r="X188" s="55"/>
      <c r="Y188" s="55"/>
      <c r="Z188" s="77">
        <f>SUM(V188:X188)</f>
        <v>0</v>
      </c>
      <c r="AA188" s="77"/>
      <c r="AB188" s="55"/>
      <c r="AC188" s="55"/>
      <c r="AD188" s="55"/>
      <c r="AE188" s="55"/>
      <c r="AF188" s="55"/>
      <c r="AG188" s="55"/>
      <c r="AJ188" s="14" t="s">
        <v>306</v>
      </c>
      <c r="AK188" s="43"/>
    </row>
    <row r="189" hidden="1" customHeight="1" spans="1:37">
      <c r="A189" s="55"/>
      <c r="B189" s="55"/>
      <c r="C189" s="55"/>
      <c r="D189" s="55"/>
      <c r="E189" s="55"/>
      <c r="F189" s="55"/>
      <c r="G189" s="55"/>
      <c r="H189" s="165" t="s">
        <v>304</v>
      </c>
      <c r="I189" s="165" t="s">
        <v>598</v>
      </c>
      <c r="J189" s="165"/>
      <c r="K189" s="165" t="s">
        <v>67</v>
      </c>
      <c r="L189" s="55"/>
      <c r="M189" s="55"/>
      <c r="N189" s="166">
        <v>27.99</v>
      </c>
      <c r="O189" s="166"/>
      <c r="P189" s="118"/>
      <c r="Q189" s="77">
        <f>N189*P189*365</f>
        <v>0</v>
      </c>
      <c r="R189" s="77"/>
      <c r="S189" s="55"/>
      <c r="T189" s="8"/>
      <c r="U189" s="55"/>
      <c r="V189" s="8"/>
      <c r="W189" s="55"/>
      <c r="X189" s="55"/>
      <c r="Y189" s="55"/>
      <c r="Z189" s="77">
        <f>SUM(V189:X189)</f>
        <v>0</v>
      </c>
      <c r="AA189" s="77"/>
      <c r="AB189" s="55"/>
      <c r="AC189" s="55"/>
      <c r="AD189" s="55"/>
      <c r="AE189" s="55"/>
      <c r="AF189" s="55"/>
      <c r="AG189" s="55"/>
      <c r="AJ189" s="14" t="s">
        <v>306</v>
      </c>
      <c r="AK189" s="43"/>
    </row>
    <row r="190" customHeight="1" spans="1:37">
      <c r="A190" s="55"/>
      <c r="B190" s="55" t="s">
        <v>49</v>
      </c>
      <c r="C190" s="55" t="s">
        <v>52</v>
      </c>
      <c r="D190" s="22" t="s">
        <v>50</v>
      </c>
      <c r="E190" s="15" t="s">
        <v>599</v>
      </c>
      <c r="F190" s="22" t="s">
        <v>52</v>
      </c>
      <c r="G190" s="22"/>
      <c r="H190" s="55" t="s">
        <v>304</v>
      </c>
      <c r="I190" s="71" t="s">
        <v>600</v>
      </c>
      <c r="J190" s="15" t="s">
        <v>600</v>
      </c>
      <c r="K190" s="55" t="s">
        <v>35</v>
      </c>
      <c r="L190" s="22" t="s">
        <v>601</v>
      </c>
      <c r="M190" s="22" t="s">
        <v>37</v>
      </c>
      <c r="N190" s="73">
        <v>27.99</v>
      </c>
      <c r="O190" s="26">
        <v>27.99</v>
      </c>
      <c r="P190" s="83">
        <v>1.5</v>
      </c>
      <c r="Q190" s="77">
        <f t="shared" si="107"/>
        <v>15324.525</v>
      </c>
      <c r="R190" s="61">
        <f t="shared" si="106"/>
        <v>7662.2625</v>
      </c>
      <c r="S190" s="134">
        <v>1.5</v>
      </c>
      <c r="T190" s="77">
        <f t="shared" si="108"/>
        <v>7662.2625</v>
      </c>
      <c r="U190" s="123">
        <v>0.5</v>
      </c>
      <c r="V190" s="77">
        <v>7662</v>
      </c>
      <c r="W190" s="22"/>
      <c r="X190" s="22"/>
      <c r="Y190" s="55"/>
      <c r="Z190" s="77">
        <f t="shared" ref="Z190:Z195" si="109">SUM(V190:Y190)</f>
        <v>7662</v>
      </c>
      <c r="AA190" s="7">
        <f t="shared" ref="AA190:AA195" si="110">T190-Z190</f>
        <v>0.262499999999818</v>
      </c>
      <c r="AB190" s="91">
        <v>45995</v>
      </c>
      <c r="AC190" s="65">
        <v>46023</v>
      </c>
      <c r="AD190" s="65">
        <v>46387</v>
      </c>
      <c r="AE190" s="66">
        <f ca="1" t="shared" ref="AE190:AE195" si="111">TODAY()-AD190</f>
        <v>-209</v>
      </c>
      <c r="AF190" s="22">
        <v>17599556226</v>
      </c>
      <c r="AG190" s="197" t="s">
        <v>602</v>
      </c>
      <c r="AJ190" s="14" t="s">
        <v>306</v>
      </c>
      <c r="AK190" s="52">
        <f t="shared" ref="AK190:AK195" si="112">T190</f>
        <v>7662.2625</v>
      </c>
    </row>
    <row r="191" customHeight="1" spans="1:37">
      <c r="A191" s="55"/>
      <c r="B191" s="55" t="s">
        <v>49</v>
      </c>
      <c r="C191" s="55" t="s">
        <v>52</v>
      </c>
      <c r="D191" s="22" t="s">
        <v>50</v>
      </c>
      <c r="E191" s="15" t="s">
        <v>603</v>
      </c>
      <c r="F191" s="22" t="s">
        <v>52</v>
      </c>
      <c r="G191" s="22"/>
      <c r="H191" s="55" t="s">
        <v>304</v>
      </c>
      <c r="I191" s="71" t="s">
        <v>604</v>
      </c>
      <c r="J191" s="15" t="s">
        <v>604</v>
      </c>
      <c r="K191" s="55" t="s">
        <v>35</v>
      </c>
      <c r="L191" s="22" t="s">
        <v>605</v>
      </c>
      <c r="M191" s="22" t="s">
        <v>37</v>
      </c>
      <c r="N191" s="73">
        <v>27.99</v>
      </c>
      <c r="O191" s="26">
        <v>27.99</v>
      </c>
      <c r="P191" s="83">
        <v>1.5</v>
      </c>
      <c r="Q191" s="77">
        <f t="shared" si="107"/>
        <v>15324.525</v>
      </c>
      <c r="R191" s="61">
        <f t="shared" si="106"/>
        <v>7662.2625</v>
      </c>
      <c r="S191" s="55">
        <v>1.5</v>
      </c>
      <c r="T191" s="77">
        <f t="shared" si="108"/>
        <v>7662.2625</v>
      </c>
      <c r="U191" s="123">
        <v>0.5</v>
      </c>
      <c r="V191" s="77">
        <v>7662</v>
      </c>
      <c r="W191" s="22"/>
      <c r="X191" s="22"/>
      <c r="Y191" s="55"/>
      <c r="Z191" s="77">
        <f t="shared" si="109"/>
        <v>7662</v>
      </c>
      <c r="AA191" s="7">
        <f t="shared" si="110"/>
        <v>0.262499999999818</v>
      </c>
      <c r="AB191" s="64">
        <v>45994</v>
      </c>
      <c r="AC191" s="64">
        <v>46023</v>
      </c>
      <c r="AD191" s="64">
        <v>46387</v>
      </c>
      <c r="AE191" s="66">
        <f ca="1" t="shared" si="111"/>
        <v>-209</v>
      </c>
      <c r="AF191" s="22">
        <v>13899236711</v>
      </c>
      <c r="AG191" s="197" t="s">
        <v>606</v>
      </c>
      <c r="AH191" s="171"/>
      <c r="AI191" s="6"/>
      <c r="AJ191" s="14" t="s">
        <v>306</v>
      </c>
      <c r="AK191" s="52">
        <f t="shared" si="112"/>
        <v>7662.2625</v>
      </c>
    </row>
    <row r="192" customHeight="1" spans="1:37">
      <c r="A192" s="55"/>
      <c r="B192" s="55" t="s">
        <v>49</v>
      </c>
      <c r="C192" s="55" t="s">
        <v>52</v>
      </c>
      <c r="D192" s="22" t="s">
        <v>50</v>
      </c>
      <c r="E192" s="15" t="s">
        <v>607</v>
      </c>
      <c r="F192" s="22" t="s">
        <v>52</v>
      </c>
      <c r="G192" s="22"/>
      <c r="H192" s="55" t="s">
        <v>304</v>
      </c>
      <c r="I192" s="71" t="s">
        <v>608</v>
      </c>
      <c r="J192" s="15" t="s">
        <v>608</v>
      </c>
      <c r="K192" s="55" t="s">
        <v>35</v>
      </c>
      <c r="L192" s="22" t="s">
        <v>609</v>
      </c>
      <c r="M192" s="22" t="s">
        <v>37</v>
      </c>
      <c r="N192" s="73">
        <v>27.99</v>
      </c>
      <c r="O192" s="26">
        <v>27.99</v>
      </c>
      <c r="P192" s="83">
        <v>1.3</v>
      </c>
      <c r="Q192" s="77">
        <f t="shared" si="107"/>
        <v>13281.255</v>
      </c>
      <c r="R192" s="61">
        <f t="shared" si="106"/>
        <v>6640.6275</v>
      </c>
      <c r="S192" s="134">
        <v>1.3</v>
      </c>
      <c r="T192" s="77">
        <f t="shared" si="108"/>
        <v>6640.6275</v>
      </c>
      <c r="U192" s="123">
        <v>0.5</v>
      </c>
      <c r="V192" s="77">
        <v>6641</v>
      </c>
      <c r="W192" s="22"/>
      <c r="X192" s="22"/>
      <c r="Y192" s="55"/>
      <c r="Z192" s="77">
        <f t="shared" si="109"/>
        <v>6641</v>
      </c>
      <c r="AA192" s="7">
        <f t="shared" si="110"/>
        <v>-0.372499999999491</v>
      </c>
      <c r="AB192" s="65">
        <v>45995</v>
      </c>
      <c r="AC192" s="65">
        <v>46023</v>
      </c>
      <c r="AD192" s="65">
        <v>46387</v>
      </c>
      <c r="AE192" s="66">
        <f ca="1" t="shared" si="111"/>
        <v>-209</v>
      </c>
      <c r="AF192" s="22">
        <v>18709979830</v>
      </c>
      <c r="AG192" s="197" t="s">
        <v>610</v>
      </c>
      <c r="AJ192" s="14" t="s">
        <v>306</v>
      </c>
      <c r="AK192" s="52">
        <f t="shared" si="112"/>
        <v>6640.6275</v>
      </c>
    </row>
    <row r="193" customHeight="1" spans="1:37">
      <c r="A193" s="55"/>
      <c r="B193" s="55" t="s">
        <v>49</v>
      </c>
      <c r="C193" s="55" t="s">
        <v>52</v>
      </c>
      <c r="D193" s="22" t="s">
        <v>50</v>
      </c>
      <c r="E193" s="15" t="s">
        <v>611</v>
      </c>
      <c r="F193" s="22" t="s">
        <v>52</v>
      </c>
      <c r="G193" s="22"/>
      <c r="H193" s="55" t="s">
        <v>304</v>
      </c>
      <c r="I193" s="71" t="s">
        <v>612</v>
      </c>
      <c r="J193" s="15" t="s">
        <v>612</v>
      </c>
      <c r="K193" s="55" t="s">
        <v>35</v>
      </c>
      <c r="L193" s="22" t="s">
        <v>613</v>
      </c>
      <c r="M193" s="22" t="s">
        <v>37</v>
      </c>
      <c r="N193" s="73">
        <v>27.57</v>
      </c>
      <c r="O193" s="26">
        <v>27.57</v>
      </c>
      <c r="P193" s="83">
        <v>1.3</v>
      </c>
      <c r="Q193" s="77">
        <f t="shared" si="107"/>
        <v>13081.965</v>
      </c>
      <c r="R193" s="61">
        <f t="shared" si="106"/>
        <v>6540.9825</v>
      </c>
      <c r="S193" s="134">
        <v>1.3</v>
      </c>
      <c r="T193" s="77">
        <f t="shared" si="108"/>
        <v>6540.9825</v>
      </c>
      <c r="U193" s="123">
        <v>0.5</v>
      </c>
      <c r="V193" s="77">
        <v>6541</v>
      </c>
      <c r="W193" s="22"/>
      <c r="X193" s="22"/>
      <c r="Y193" s="55"/>
      <c r="Z193" s="77">
        <f t="shared" si="109"/>
        <v>6541</v>
      </c>
      <c r="AA193" s="7">
        <f t="shared" si="110"/>
        <v>-0.0174999999999272</v>
      </c>
      <c r="AB193" s="65">
        <v>45995</v>
      </c>
      <c r="AC193" s="65">
        <v>46023</v>
      </c>
      <c r="AD193" s="65">
        <v>46387</v>
      </c>
      <c r="AE193" s="66">
        <f ca="1" t="shared" si="111"/>
        <v>-209</v>
      </c>
      <c r="AF193" s="22">
        <v>13909979894</v>
      </c>
      <c r="AG193" s="197" t="s">
        <v>614</v>
      </c>
      <c r="AJ193" s="14" t="s">
        <v>306</v>
      </c>
      <c r="AK193" s="52">
        <f t="shared" si="112"/>
        <v>6540.9825</v>
      </c>
    </row>
    <row r="194" customHeight="1" spans="1:37">
      <c r="A194" s="55"/>
      <c r="B194" s="55" t="s">
        <v>49</v>
      </c>
      <c r="C194" s="55" t="s">
        <v>52</v>
      </c>
      <c r="D194" s="22" t="s">
        <v>50</v>
      </c>
      <c r="E194" s="15" t="s">
        <v>615</v>
      </c>
      <c r="F194" s="22" t="s">
        <v>52</v>
      </c>
      <c r="G194" s="22"/>
      <c r="H194" s="55" t="s">
        <v>304</v>
      </c>
      <c r="I194" s="71" t="s">
        <v>616</v>
      </c>
      <c r="J194" s="15" t="s">
        <v>616</v>
      </c>
      <c r="K194" s="55" t="s">
        <v>35</v>
      </c>
      <c r="L194" s="22" t="s">
        <v>617</v>
      </c>
      <c r="M194" s="22" t="s">
        <v>37</v>
      </c>
      <c r="N194" s="73">
        <v>27.57</v>
      </c>
      <c r="O194" s="26">
        <v>27.57</v>
      </c>
      <c r="P194" s="83">
        <v>1.3</v>
      </c>
      <c r="Q194" s="77">
        <f t="shared" si="107"/>
        <v>13081.965</v>
      </c>
      <c r="R194" s="61">
        <f t="shared" si="106"/>
        <v>6540.9825</v>
      </c>
      <c r="S194" s="134">
        <v>1.3</v>
      </c>
      <c r="T194" s="77">
        <f t="shared" si="108"/>
        <v>6540.9825</v>
      </c>
      <c r="U194" s="123">
        <v>0.5</v>
      </c>
      <c r="V194" s="77">
        <v>6541</v>
      </c>
      <c r="W194" s="22"/>
      <c r="X194" s="22"/>
      <c r="Y194" s="55"/>
      <c r="Z194" s="77">
        <f t="shared" si="109"/>
        <v>6541</v>
      </c>
      <c r="AA194" s="7">
        <f t="shared" si="110"/>
        <v>-0.0174999999999272</v>
      </c>
      <c r="AB194" s="65">
        <v>45995</v>
      </c>
      <c r="AC194" s="65">
        <v>46023</v>
      </c>
      <c r="AD194" s="65">
        <v>46387</v>
      </c>
      <c r="AE194" s="66">
        <f ca="1" t="shared" si="111"/>
        <v>-209</v>
      </c>
      <c r="AF194" s="22">
        <v>19018212469</v>
      </c>
      <c r="AG194" s="197" t="s">
        <v>618</v>
      </c>
      <c r="AJ194" s="14" t="s">
        <v>306</v>
      </c>
      <c r="AK194" s="52">
        <f t="shared" si="112"/>
        <v>6540.9825</v>
      </c>
    </row>
    <row r="195" customHeight="1" spans="1:37">
      <c r="A195" s="22"/>
      <c r="B195" s="55" t="s">
        <v>49</v>
      </c>
      <c r="C195" s="22" t="s">
        <v>52</v>
      </c>
      <c r="D195" s="22" t="s">
        <v>50</v>
      </c>
      <c r="E195" s="15" t="s">
        <v>619</v>
      </c>
      <c r="F195" s="22" t="s">
        <v>52</v>
      </c>
      <c r="G195" s="22"/>
      <c r="H195" s="55" t="s">
        <v>304</v>
      </c>
      <c r="I195" s="71" t="s">
        <v>620</v>
      </c>
      <c r="J195" s="15" t="s">
        <v>620</v>
      </c>
      <c r="K195" s="55" t="s">
        <v>35</v>
      </c>
      <c r="L195" s="22" t="s">
        <v>621</v>
      </c>
      <c r="M195" s="22" t="s">
        <v>37</v>
      </c>
      <c r="N195" s="73">
        <v>29.3</v>
      </c>
      <c r="O195" s="26">
        <v>29.3</v>
      </c>
      <c r="P195" s="83">
        <v>1.2</v>
      </c>
      <c r="Q195" s="77">
        <f t="shared" si="107"/>
        <v>12833.4</v>
      </c>
      <c r="R195" s="61">
        <f t="shared" si="106"/>
        <v>6416.7</v>
      </c>
      <c r="S195" s="134">
        <v>1.2</v>
      </c>
      <c r="T195" s="77">
        <f t="shared" si="108"/>
        <v>6416.7</v>
      </c>
      <c r="U195" s="123">
        <v>0.5</v>
      </c>
      <c r="V195" s="77">
        <v>6417</v>
      </c>
      <c r="W195" s="22"/>
      <c r="X195" s="22"/>
      <c r="Y195" s="55"/>
      <c r="Z195" s="77">
        <f t="shared" si="109"/>
        <v>6417</v>
      </c>
      <c r="AA195" s="7">
        <f t="shared" si="110"/>
        <v>-0.300000000000182</v>
      </c>
      <c r="AB195" s="65">
        <v>45996</v>
      </c>
      <c r="AC195" s="65">
        <v>46023</v>
      </c>
      <c r="AD195" s="65">
        <v>46387</v>
      </c>
      <c r="AE195" s="66">
        <f ca="1" t="shared" si="111"/>
        <v>-209</v>
      </c>
      <c r="AF195" s="22">
        <v>15292553334</v>
      </c>
      <c r="AG195" s="197" t="s">
        <v>622</v>
      </c>
      <c r="AH195" s="174"/>
      <c r="AI195" s="174"/>
      <c r="AJ195" s="14" t="s">
        <v>306</v>
      </c>
      <c r="AK195" s="52">
        <f t="shared" si="112"/>
        <v>6416.7</v>
      </c>
    </row>
    <row r="196" hidden="1" customHeight="1" spans="1:37">
      <c r="A196" s="55"/>
      <c r="B196" s="55"/>
      <c r="C196" s="55"/>
      <c r="D196" s="55"/>
      <c r="E196" s="55"/>
      <c r="F196" s="55"/>
      <c r="G196" s="55"/>
      <c r="H196" s="55" t="s">
        <v>304</v>
      </c>
      <c r="I196" s="55" t="s">
        <v>623</v>
      </c>
      <c r="J196" s="55"/>
      <c r="K196" s="175" t="s">
        <v>67</v>
      </c>
      <c r="L196" s="22" t="s">
        <v>624</v>
      </c>
      <c r="M196" s="22" t="s">
        <v>37</v>
      </c>
      <c r="N196" s="26">
        <v>36.7</v>
      </c>
      <c r="O196" s="26"/>
      <c r="P196" s="134">
        <v>1.8</v>
      </c>
      <c r="Q196" s="77">
        <f>N196*P196*365</f>
        <v>24111.9</v>
      </c>
      <c r="R196" s="61">
        <f t="shared" si="106"/>
        <v>12055.95</v>
      </c>
      <c r="S196" s="55"/>
      <c r="T196" s="8"/>
      <c r="U196" s="55"/>
      <c r="V196" s="8"/>
      <c r="W196" s="55"/>
      <c r="X196" s="55"/>
      <c r="Y196" s="55"/>
      <c r="Z196" s="77">
        <f>SUM(V196:X196)</f>
        <v>0</v>
      </c>
      <c r="AA196" s="77"/>
      <c r="AB196" s="55"/>
      <c r="AC196" s="55"/>
      <c r="AD196" s="55"/>
      <c r="AE196" s="55"/>
      <c r="AF196" s="22">
        <v>13565153194</v>
      </c>
      <c r="AG196" s="197" t="s">
        <v>625</v>
      </c>
      <c r="AJ196" s="14" t="s">
        <v>306</v>
      </c>
      <c r="AK196" s="43"/>
    </row>
    <row r="197" hidden="1" customHeight="1" spans="1:37">
      <c r="A197" s="55"/>
      <c r="B197" s="55"/>
      <c r="C197" s="55"/>
      <c r="D197" s="55"/>
      <c r="E197" s="55"/>
      <c r="F197" s="55"/>
      <c r="G197" s="55"/>
      <c r="H197" s="78" t="s">
        <v>304</v>
      </c>
      <c r="I197" s="176" t="s">
        <v>626</v>
      </c>
      <c r="J197" s="176"/>
      <c r="K197" s="175" t="s">
        <v>67</v>
      </c>
      <c r="L197" s="55"/>
      <c r="M197" s="55"/>
      <c r="N197" s="132"/>
      <c r="O197" s="132"/>
      <c r="P197" s="118"/>
      <c r="Q197" s="77">
        <f>N197*P197*365</f>
        <v>0</v>
      </c>
      <c r="R197" s="77"/>
      <c r="S197" s="55"/>
      <c r="T197" s="8"/>
      <c r="U197" s="55"/>
      <c r="V197" s="8"/>
      <c r="W197" s="55"/>
      <c r="X197" s="55"/>
      <c r="Y197" s="55"/>
      <c r="Z197" s="77">
        <f>SUM(V197:X197)</f>
        <v>0</v>
      </c>
      <c r="AA197" s="77"/>
      <c r="AB197" s="55"/>
      <c r="AC197" s="55"/>
      <c r="AD197" s="55"/>
      <c r="AE197" s="55"/>
      <c r="AF197" s="55"/>
      <c r="AG197" s="55"/>
      <c r="AJ197" s="14" t="s">
        <v>306</v>
      </c>
      <c r="AK197" s="43"/>
    </row>
    <row r="198" hidden="1" customHeight="1" spans="1:37">
      <c r="A198" s="78"/>
      <c r="B198" s="78"/>
      <c r="C198" s="78"/>
      <c r="D198" s="78"/>
      <c r="E198" s="78"/>
      <c r="F198" s="78"/>
      <c r="G198" s="78"/>
      <c r="H198" s="78" t="s">
        <v>304</v>
      </c>
      <c r="I198" s="78" t="s">
        <v>627</v>
      </c>
      <c r="J198" s="15" t="s">
        <v>627</v>
      </c>
      <c r="K198" s="55" t="s">
        <v>67</v>
      </c>
      <c r="L198" s="22" t="s">
        <v>628</v>
      </c>
      <c r="M198" s="22" t="s">
        <v>37</v>
      </c>
      <c r="N198" s="73">
        <v>36.7</v>
      </c>
      <c r="O198" s="26">
        <v>36.7</v>
      </c>
      <c r="P198" s="83">
        <v>1.3</v>
      </c>
      <c r="Q198" s="77">
        <f t="shared" ref="Q198:Q211" si="113">O198*P198*365</f>
        <v>17414.15</v>
      </c>
      <c r="R198" s="61">
        <f t="shared" ref="R198:R226" si="114">Q198*50%</f>
        <v>8707.075</v>
      </c>
      <c r="S198" s="55">
        <v>1.3</v>
      </c>
      <c r="T198" s="77">
        <f t="shared" ref="T198:T211" si="115">O198*S198*U198*365</f>
        <v>8707.075</v>
      </c>
      <c r="U198" s="123">
        <v>0.5</v>
      </c>
      <c r="V198" s="77"/>
      <c r="W198" s="22"/>
      <c r="X198" s="22"/>
      <c r="Y198" s="55"/>
      <c r="Z198" s="77">
        <f t="shared" ref="Z198:Z226" si="116">SUM(V198:Y198)</f>
        <v>0</v>
      </c>
      <c r="AA198" s="7">
        <f t="shared" ref="AA198:AA226" si="117">T198-Z198</f>
        <v>8707.075</v>
      </c>
      <c r="AB198" s="64"/>
      <c r="AC198" s="64">
        <v>45658</v>
      </c>
      <c r="AD198" s="64">
        <v>46022</v>
      </c>
      <c r="AE198" s="66">
        <f ca="1" t="shared" ref="AE198:AE211" si="118">TODAY()-AD198</f>
        <v>156</v>
      </c>
      <c r="AF198" s="22">
        <v>18909978552</v>
      </c>
      <c r="AG198" s="197" t="s">
        <v>629</v>
      </c>
      <c r="AJ198" s="14" t="s">
        <v>306</v>
      </c>
      <c r="AK198" s="43"/>
    </row>
    <row r="199" hidden="1" customHeight="1" spans="1:37">
      <c r="A199" s="78"/>
      <c r="B199" s="78"/>
      <c r="C199" s="78"/>
      <c r="D199" s="78"/>
      <c r="E199" s="164"/>
      <c r="F199" s="78"/>
      <c r="G199" s="78"/>
      <c r="H199" s="78" t="s">
        <v>304</v>
      </c>
      <c r="I199" s="176" t="s">
        <v>630</v>
      </c>
      <c r="J199" s="70" t="s">
        <v>630</v>
      </c>
      <c r="K199" s="55" t="s">
        <v>67</v>
      </c>
      <c r="L199" s="22" t="s">
        <v>631</v>
      </c>
      <c r="M199" s="22" t="s">
        <v>37</v>
      </c>
      <c r="N199" s="73">
        <v>36.7</v>
      </c>
      <c r="O199" s="26">
        <v>36.7</v>
      </c>
      <c r="P199" s="83">
        <v>1.5</v>
      </c>
      <c r="Q199" s="77">
        <f t="shared" si="113"/>
        <v>20093.25</v>
      </c>
      <c r="R199" s="61">
        <f t="shared" si="114"/>
        <v>10046.625</v>
      </c>
      <c r="S199" s="55">
        <v>1.5</v>
      </c>
      <c r="T199" s="77">
        <f t="shared" si="115"/>
        <v>10046.625</v>
      </c>
      <c r="U199" s="123">
        <v>0.5</v>
      </c>
      <c r="V199" s="77"/>
      <c r="W199" s="22"/>
      <c r="X199" s="22"/>
      <c r="Y199" s="55"/>
      <c r="Z199" s="77">
        <f t="shared" si="116"/>
        <v>0</v>
      </c>
      <c r="AA199" s="7">
        <f t="shared" si="117"/>
        <v>10046.625</v>
      </c>
      <c r="AB199" s="64"/>
      <c r="AC199" s="64">
        <v>45658</v>
      </c>
      <c r="AD199" s="64">
        <v>46022</v>
      </c>
      <c r="AE199" s="66">
        <f ca="1" t="shared" si="118"/>
        <v>156</v>
      </c>
      <c r="AF199" s="22">
        <v>16699971530</v>
      </c>
      <c r="AG199" s="197" t="s">
        <v>632</v>
      </c>
      <c r="AJ199" s="14" t="s">
        <v>306</v>
      </c>
      <c r="AK199" s="43"/>
    </row>
    <row r="200" customHeight="1" spans="1:37">
      <c r="A200" s="55"/>
      <c r="B200" s="55" t="s">
        <v>49</v>
      </c>
      <c r="C200" s="22" t="s">
        <v>52</v>
      </c>
      <c r="D200" s="22" t="s">
        <v>50</v>
      </c>
      <c r="E200" s="15" t="s">
        <v>633</v>
      </c>
      <c r="F200" s="22" t="s">
        <v>52</v>
      </c>
      <c r="G200" s="22"/>
      <c r="H200" s="55" t="s">
        <v>304</v>
      </c>
      <c r="I200" s="71" t="s">
        <v>634</v>
      </c>
      <c r="J200" s="15" t="s">
        <v>634</v>
      </c>
      <c r="K200" s="55" t="s">
        <v>35</v>
      </c>
      <c r="L200" s="22" t="s">
        <v>635</v>
      </c>
      <c r="M200" s="22" t="s">
        <v>37</v>
      </c>
      <c r="N200" s="73">
        <v>36.7</v>
      </c>
      <c r="O200" s="26">
        <v>36.7</v>
      </c>
      <c r="P200" s="83">
        <v>1.3</v>
      </c>
      <c r="Q200" s="77">
        <f t="shared" si="113"/>
        <v>17414.15</v>
      </c>
      <c r="R200" s="61">
        <f t="shared" si="114"/>
        <v>8707.075</v>
      </c>
      <c r="S200" s="75">
        <v>1.3</v>
      </c>
      <c r="T200" s="77">
        <f t="shared" si="115"/>
        <v>8707.075</v>
      </c>
      <c r="U200" s="123">
        <v>0.5</v>
      </c>
      <c r="V200" s="77">
        <v>8707</v>
      </c>
      <c r="W200" s="22"/>
      <c r="X200" s="22"/>
      <c r="Y200" s="55"/>
      <c r="Z200" s="77">
        <f t="shared" si="116"/>
        <v>8707</v>
      </c>
      <c r="AA200" s="7">
        <f t="shared" si="117"/>
        <v>0.0750000000007276</v>
      </c>
      <c r="AB200" s="65">
        <v>45993</v>
      </c>
      <c r="AC200" s="65">
        <v>46023</v>
      </c>
      <c r="AD200" s="65">
        <v>46387</v>
      </c>
      <c r="AE200" s="66">
        <f ca="1" t="shared" si="118"/>
        <v>-209</v>
      </c>
      <c r="AF200" s="22">
        <v>13779763524</v>
      </c>
      <c r="AG200" s="197" t="s">
        <v>636</v>
      </c>
      <c r="AJ200" s="14" t="s">
        <v>306</v>
      </c>
      <c r="AK200" s="52">
        <f t="shared" ref="AK200:AK203" si="119">T200</f>
        <v>8707.075</v>
      </c>
    </row>
    <row r="201" hidden="1" customHeight="1" spans="1:37">
      <c r="A201" s="78"/>
      <c r="B201" s="78"/>
      <c r="C201" s="78"/>
      <c r="D201" s="78"/>
      <c r="E201" s="164"/>
      <c r="F201" s="78"/>
      <c r="G201" s="78"/>
      <c r="H201" s="78" t="s">
        <v>304</v>
      </c>
      <c r="I201" s="176" t="s">
        <v>637</v>
      </c>
      <c r="J201" s="70" t="s">
        <v>637</v>
      </c>
      <c r="K201" s="55" t="s">
        <v>67</v>
      </c>
      <c r="L201" s="22" t="s">
        <v>638</v>
      </c>
      <c r="M201" s="22" t="s">
        <v>37</v>
      </c>
      <c r="N201" s="73">
        <v>36.7</v>
      </c>
      <c r="O201" s="26">
        <v>36.7</v>
      </c>
      <c r="P201" s="83">
        <v>1.4</v>
      </c>
      <c r="Q201" s="77">
        <f t="shared" si="113"/>
        <v>18753.7</v>
      </c>
      <c r="R201" s="61">
        <f t="shared" si="114"/>
        <v>9376.85</v>
      </c>
      <c r="S201" s="134">
        <v>1.4</v>
      </c>
      <c r="T201" s="77">
        <f t="shared" si="115"/>
        <v>9376.85</v>
      </c>
      <c r="U201" s="123">
        <v>0.5</v>
      </c>
      <c r="V201" s="77"/>
      <c r="W201" s="22"/>
      <c r="X201" s="22"/>
      <c r="Y201" s="55"/>
      <c r="Z201" s="77">
        <f t="shared" si="116"/>
        <v>0</v>
      </c>
      <c r="AA201" s="7">
        <f t="shared" si="117"/>
        <v>9376.85</v>
      </c>
      <c r="AB201" s="64"/>
      <c r="AC201" s="64">
        <v>45748</v>
      </c>
      <c r="AD201" s="64">
        <v>46022</v>
      </c>
      <c r="AE201" s="66">
        <f ca="1" t="shared" si="118"/>
        <v>156</v>
      </c>
      <c r="AF201" s="22">
        <v>16699270328</v>
      </c>
      <c r="AG201" s="197" t="s">
        <v>639</v>
      </c>
      <c r="AJ201" s="14" t="s">
        <v>306</v>
      </c>
      <c r="AK201" s="43"/>
    </row>
    <row r="202" customHeight="1" spans="1:37">
      <c r="A202" s="55"/>
      <c r="B202" s="55" t="s">
        <v>49</v>
      </c>
      <c r="C202" s="55" t="s">
        <v>52</v>
      </c>
      <c r="D202" s="22" t="s">
        <v>50</v>
      </c>
      <c r="E202" s="15" t="s">
        <v>640</v>
      </c>
      <c r="F202" s="22" t="s">
        <v>52</v>
      </c>
      <c r="G202" s="22"/>
      <c r="H202" s="55" t="s">
        <v>304</v>
      </c>
      <c r="I202" s="71" t="s">
        <v>641</v>
      </c>
      <c r="J202" s="15" t="s">
        <v>641</v>
      </c>
      <c r="K202" s="55" t="s">
        <v>35</v>
      </c>
      <c r="L202" s="22" t="s">
        <v>642</v>
      </c>
      <c r="M202" s="22" t="s">
        <v>37</v>
      </c>
      <c r="N202" s="73">
        <v>36.7</v>
      </c>
      <c r="O202" s="26">
        <v>36.7</v>
      </c>
      <c r="P202" s="83">
        <v>1.3</v>
      </c>
      <c r="Q202" s="77">
        <f t="shared" si="113"/>
        <v>17414.15</v>
      </c>
      <c r="R202" s="61">
        <f t="shared" si="114"/>
        <v>8707.075</v>
      </c>
      <c r="S202" s="134">
        <v>1.3</v>
      </c>
      <c r="T202" s="77">
        <f t="shared" si="115"/>
        <v>8707.075</v>
      </c>
      <c r="U202" s="123">
        <v>0.5</v>
      </c>
      <c r="V202" s="77">
        <v>8707</v>
      </c>
      <c r="W202" s="22"/>
      <c r="X202" s="22"/>
      <c r="Y202" s="55"/>
      <c r="Z202" s="77">
        <f t="shared" si="116"/>
        <v>8707</v>
      </c>
      <c r="AA202" s="7">
        <f t="shared" si="117"/>
        <v>0.0750000000007276</v>
      </c>
      <c r="AB202" s="65">
        <v>45994</v>
      </c>
      <c r="AC202" s="65">
        <v>46023</v>
      </c>
      <c r="AD202" s="65">
        <v>46387</v>
      </c>
      <c r="AE202" s="66">
        <f ca="1" t="shared" si="118"/>
        <v>-209</v>
      </c>
      <c r="AF202" s="22">
        <v>15886809949</v>
      </c>
      <c r="AG202" s="197" t="s">
        <v>643</v>
      </c>
      <c r="AJ202" s="14" t="s">
        <v>306</v>
      </c>
      <c r="AK202" s="52">
        <f t="shared" si="119"/>
        <v>8707.075</v>
      </c>
    </row>
    <row r="203" customHeight="1" spans="1:37">
      <c r="A203" s="55"/>
      <c r="B203" s="22" t="s">
        <v>49</v>
      </c>
      <c r="C203" s="22" t="s">
        <v>52</v>
      </c>
      <c r="D203" s="55" t="s">
        <v>50</v>
      </c>
      <c r="E203" s="15" t="s">
        <v>644</v>
      </c>
      <c r="F203" s="22" t="s">
        <v>52</v>
      </c>
      <c r="G203" s="22"/>
      <c r="H203" s="55" t="s">
        <v>304</v>
      </c>
      <c r="I203" s="177" t="s">
        <v>645</v>
      </c>
      <c r="J203" s="70" t="s">
        <v>645</v>
      </c>
      <c r="K203" s="55" t="s">
        <v>35</v>
      </c>
      <c r="L203" s="22" t="s">
        <v>646</v>
      </c>
      <c r="M203" s="22" t="s">
        <v>647</v>
      </c>
      <c r="N203" s="73">
        <v>36.7</v>
      </c>
      <c r="O203" s="26">
        <v>36.7</v>
      </c>
      <c r="P203" s="83">
        <v>1.3</v>
      </c>
      <c r="Q203" s="77">
        <f t="shared" si="113"/>
        <v>17414.15</v>
      </c>
      <c r="R203" s="61">
        <f t="shared" si="114"/>
        <v>8707.075</v>
      </c>
      <c r="S203" s="134">
        <v>1.3</v>
      </c>
      <c r="T203" s="77">
        <f t="shared" si="115"/>
        <v>8707.075</v>
      </c>
      <c r="U203" s="123">
        <v>0.5</v>
      </c>
      <c r="V203" s="77">
        <v>8707</v>
      </c>
      <c r="W203" s="22"/>
      <c r="X203" s="22"/>
      <c r="Y203" s="55"/>
      <c r="Z203" s="77">
        <f t="shared" si="116"/>
        <v>8707</v>
      </c>
      <c r="AA203" s="7">
        <f t="shared" si="117"/>
        <v>0.0750000000007276</v>
      </c>
      <c r="AB203" s="65">
        <v>45993</v>
      </c>
      <c r="AC203" s="65">
        <v>46023</v>
      </c>
      <c r="AD203" s="65">
        <v>46387</v>
      </c>
      <c r="AE203" s="66">
        <f ca="1" t="shared" si="118"/>
        <v>-209</v>
      </c>
      <c r="AF203" s="22">
        <v>13565166670</v>
      </c>
      <c r="AG203" s="197" t="s">
        <v>648</v>
      </c>
      <c r="AH203" s="43" t="s">
        <v>649</v>
      </c>
      <c r="AJ203" s="14" t="s">
        <v>306</v>
      </c>
      <c r="AK203" s="52">
        <f t="shared" si="119"/>
        <v>8707.075</v>
      </c>
    </row>
    <row r="204" hidden="1" customHeight="1" spans="1:37">
      <c r="A204" s="78"/>
      <c r="B204" s="78"/>
      <c r="C204" s="78"/>
      <c r="D204" s="78"/>
      <c r="E204" s="78"/>
      <c r="F204" s="78"/>
      <c r="G204" s="78"/>
      <c r="H204" s="78" t="s">
        <v>304</v>
      </c>
      <c r="I204" s="78" t="s">
        <v>650</v>
      </c>
      <c r="J204" s="15" t="s">
        <v>650</v>
      </c>
      <c r="K204" s="55" t="s">
        <v>67</v>
      </c>
      <c r="L204" s="22" t="s">
        <v>651</v>
      </c>
      <c r="M204" s="22" t="s">
        <v>37</v>
      </c>
      <c r="N204" s="73">
        <v>36.7</v>
      </c>
      <c r="O204" s="26">
        <v>36.7</v>
      </c>
      <c r="P204" s="83">
        <v>1.4</v>
      </c>
      <c r="Q204" s="77">
        <f t="shared" si="113"/>
        <v>18753.7</v>
      </c>
      <c r="R204" s="61">
        <f t="shared" si="114"/>
        <v>9376.85</v>
      </c>
      <c r="S204" s="55">
        <v>1.4</v>
      </c>
      <c r="T204" s="77">
        <f t="shared" si="115"/>
        <v>9376.85</v>
      </c>
      <c r="U204" s="123">
        <v>0.5</v>
      </c>
      <c r="V204" s="77"/>
      <c r="W204" s="22"/>
      <c r="X204" s="22"/>
      <c r="Y204" s="55"/>
      <c r="Z204" s="77">
        <f t="shared" si="116"/>
        <v>0</v>
      </c>
      <c r="AA204" s="7">
        <f t="shared" si="117"/>
        <v>9376.85</v>
      </c>
      <c r="AB204" s="64"/>
      <c r="AC204" s="65">
        <v>45698</v>
      </c>
      <c r="AD204" s="64">
        <v>46022</v>
      </c>
      <c r="AE204" s="66">
        <f ca="1" t="shared" si="118"/>
        <v>156</v>
      </c>
      <c r="AF204" s="22">
        <v>18799937647</v>
      </c>
      <c r="AG204" s="197" t="s">
        <v>652</v>
      </c>
      <c r="AH204" s="171"/>
      <c r="AI204" s="6"/>
      <c r="AJ204" s="14" t="s">
        <v>306</v>
      </c>
      <c r="AK204" s="43"/>
    </row>
    <row r="205" hidden="1" customHeight="1" spans="1:37">
      <c r="A205" s="78"/>
      <c r="B205" s="78"/>
      <c r="C205" s="78"/>
      <c r="D205" s="78"/>
      <c r="E205" s="78"/>
      <c r="F205" s="78"/>
      <c r="G205" s="78"/>
      <c r="H205" s="78" t="s">
        <v>304</v>
      </c>
      <c r="I205" s="176" t="s">
        <v>653</v>
      </c>
      <c r="J205" s="70" t="s">
        <v>653</v>
      </c>
      <c r="K205" s="55" t="s">
        <v>67</v>
      </c>
      <c r="L205" s="22" t="s">
        <v>654</v>
      </c>
      <c r="M205" s="22" t="s">
        <v>37</v>
      </c>
      <c r="N205" s="73">
        <v>36.7</v>
      </c>
      <c r="O205" s="26">
        <v>36.7</v>
      </c>
      <c r="P205" s="83">
        <v>1.3</v>
      </c>
      <c r="Q205" s="77">
        <f t="shared" si="113"/>
        <v>17414.15</v>
      </c>
      <c r="R205" s="61">
        <f t="shared" si="114"/>
        <v>8707.075</v>
      </c>
      <c r="S205" s="134">
        <v>1.3</v>
      </c>
      <c r="T205" s="77">
        <f t="shared" si="115"/>
        <v>8707.075</v>
      </c>
      <c r="U205" s="123">
        <v>0.5</v>
      </c>
      <c r="V205" s="77"/>
      <c r="W205" s="22"/>
      <c r="X205" s="22"/>
      <c r="Y205" s="55"/>
      <c r="Z205" s="77">
        <f t="shared" si="116"/>
        <v>0</v>
      </c>
      <c r="AA205" s="7">
        <f t="shared" si="117"/>
        <v>8707.075</v>
      </c>
      <c r="AB205" s="64"/>
      <c r="AC205" s="64">
        <v>45705</v>
      </c>
      <c r="AD205" s="64">
        <v>46022</v>
      </c>
      <c r="AE205" s="66">
        <f ca="1" t="shared" si="118"/>
        <v>156</v>
      </c>
      <c r="AF205" s="22">
        <v>18709979758</v>
      </c>
      <c r="AG205" s="197" t="s">
        <v>655</v>
      </c>
      <c r="AJ205" s="14" t="s">
        <v>306</v>
      </c>
      <c r="AK205" s="43"/>
    </row>
    <row r="206" customHeight="1" spans="1:37">
      <c r="A206" s="22"/>
      <c r="B206" s="22" t="s">
        <v>49</v>
      </c>
      <c r="C206" s="22" t="s">
        <v>52</v>
      </c>
      <c r="D206" s="55" t="s">
        <v>50</v>
      </c>
      <c r="E206" s="15" t="s">
        <v>656</v>
      </c>
      <c r="F206" s="22" t="s">
        <v>52</v>
      </c>
      <c r="G206" s="22"/>
      <c r="H206" s="22" t="s">
        <v>304</v>
      </c>
      <c r="I206" s="71" t="s">
        <v>657</v>
      </c>
      <c r="J206" s="70" t="s">
        <v>657</v>
      </c>
      <c r="K206" s="55" t="s">
        <v>35</v>
      </c>
      <c r="L206" s="22" t="s">
        <v>658</v>
      </c>
      <c r="M206" s="22" t="s">
        <v>37</v>
      </c>
      <c r="N206" s="73">
        <v>36.7</v>
      </c>
      <c r="O206" s="26">
        <v>36.7</v>
      </c>
      <c r="P206" s="83">
        <v>1.3</v>
      </c>
      <c r="Q206" s="77">
        <f t="shared" si="113"/>
        <v>17414.15</v>
      </c>
      <c r="R206" s="61">
        <f t="shared" si="114"/>
        <v>8707.075</v>
      </c>
      <c r="S206" s="134">
        <v>1.3</v>
      </c>
      <c r="T206" s="77">
        <f t="shared" si="115"/>
        <v>8707.075</v>
      </c>
      <c r="U206" s="123">
        <v>0.5</v>
      </c>
      <c r="V206" s="77">
        <v>8000</v>
      </c>
      <c r="W206" s="22">
        <v>707</v>
      </c>
      <c r="X206" s="22"/>
      <c r="Y206" s="55"/>
      <c r="Z206" s="77">
        <f t="shared" si="116"/>
        <v>8707</v>
      </c>
      <c r="AA206" s="7">
        <f t="shared" si="117"/>
        <v>0.0750000000007276</v>
      </c>
      <c r="AB206" s="65">
        <v>46013</v>
      </c>
      <c r="AC206" s="65">
        <v>46023</v>
      </c>
      <c r="AD206" s="65">
        <v>46387</v>
      </c>
      <c r="AE206" s="66">
        <f ca="1" t="shared" si="118"/>
        <v>-209</v>
      </c>
      <c r="AF206" s="22">
        <v>16699979320</v>
      </c>
      <c r="AG206" s="197" t="s">
        <v>659</v>
      </c>
      <c r="AJ206" s="14" t="s">
        <v>306</v>
      </c>
      <c r="AK206" s="52">
        <f t="shared" ref="AK206:AK209" si="120">T206</f>
        <v>8707.075</v>
      </c>
    </row>
    <row r="207" customHeight="1" spans="1:37">
      <c r="A207" s="22"/>
      <c r="B207" s="22" t="s">
        <v>49</v>
      </c>
      <c r="C207" s="22" t="s">
        <v>52</v>
      </c>
      <c r="D207" s="55" t="s">
        <v>50</v>
      </c>
      <c r="E207" s="15" t="s">
        <v>660</v>
      </c>
      <c r="F207" s="22"/>
      <c r="G207" s="22"/>
      <c r="H207" s="22" t="s">
        <v>304</v>
      </c>
      <c r="I207" s="71" t="s">
        <v>661</v>
      </c>
      <c r="J207" s="70" t="s">
        <v>661</v>
      </c>
      <c r="K207" s="55" t="s">
        <v>35</v>
      </c>
      <c r="L207" s="22" t="s">
        <v>662</v>
      </c>
      <c r="M207" s="22" t="s">
        <v>37</v>
      </c>
      <c r="N207" s="73">
        <v>36.7</v>
      </c>
      <c r="O207" s="26">
        <v>36.7</v>
      </c>
      <c r="P207" s="83">
        <v>1.3</v>
      </c>
      <c r="Q207" s="77">
        <f t="shared" si="113"/>
        <v>17414.15</v>
      </c>
      <c r="R207" s="61">
        <f t="shared" si="114"/>
        <v>8707.075</v>
      </c>
      <c r="S207" s="134">
        <v>1.3</v>
      </c>
      <c r="T207" s="77">
        <f t="shared" si="115"/>
        <v>8707.075</v>
      </c>
      <c r="U207" s="123">
        <v>0.5</v>
      </c>
      <c r="V207" s="77">
        <v>8707</v>
      </c>
      <c r="W207" s="22"/>
      <c r="X207" s="22"/>
      <c r="Y207" s="55"/>
      <c r="Z207" s="77">
        <f t="shared" si="116"/>
        <v>8707</v>
      </c>
      <c r="AA207" s="7">
        <f t="shared" si="117"/>
        <v>0.0750000000007276</v>
      </c>
      <c r="AB207" s="65">
        <v>46013</v>
      </c>
      <c r="AC207" s="65">
        <v>46023</v>
      </c>
      <c r="AD207" s="65">
        <v>46387</v>
      </c>
      <c r="AE207" s="66">
        <f ca="1" t="shared" si="118"/>
        <v>-209</v>
      </c>
      <c r="AF207" s="22">
        <v>15292311014</v>
      </c>
      <c r="AG207" s="197" t="s">
        <v>663</v>
      </c>
      <c r="AJ207" s="14" t="s">
        <v>306</v>
      </c>
      <c r="AK207" s="52">
        <f t="shared" si="120"/>
        <v>8707.075</v>
      </c>
    </row>
    <row r="208" customHeight="1" spans="1:37">
      <c r="A208" s="55"/>
      <c r="B208" s="22" t="s">
        <v>49</v>
      </c>
      <c r="C208" s="55" t="s">
        <v>52</v>
      </c>
      <c r="D208" s="55" t="s">
        <v>50</v>
      </c>
      <c r="E208" s="15" t="s">
        <v>664</v>
      </c>
      <c r="F208" s="22" t="s">
        <v>52</v>
      </c>
      <c r="G208" s="22"/>
      <c r="H208" s="55" t="s">
        <v>304</v>
      </c>
      <c r="I208" s="177" t="s">
        <v>665</v>
      </c>
      <c r="J208" s="70" t="s">
        <v>665</v>
      </c>
      <c r="K208" s="55" t="s">
        <v>35</v>
      </c>
      <c r="L208" s="22" t="s">
        <v>666</v>
      </c>
      <c r="M208" s="22" t="s">
        <v>37</v>
      </c>
      <c r="N208" s="73">
        <v>36.7</v>
      </c>
      <c r="O208" s="26">
        <v>36.7</v>
      </c>
      <c r="P208" s="83">
        <v>1.3</v>
      </c>
      <c r="Q208" s="77">
        <f t="shared" si="113"/>
        <v>17414.15</v>
      </c>
      <c r="R208" s="61">
        <f t="shared" si="114"/>
        <v>8707.075</v>
      </c>
      <c r="S208" s="134">
        <v>1.3</v>
      </c>
      <c r="T208" s="77">
        <f t="shared" si="115"/>
        <v>8707.075</v>
      </c>
      <c r="U208" s="123">
        <v>0.5</v>
      </c>
      <c r="V208" s="77">
        <v>8707</v>
      </c>
      <c r="W208" s="22"/>
      <c r="X208" s="22"/>
      <c r="Y208" s="55"/>
      <c r="Z208" s="77">
        <f t="shared" si="116"/>
        <v>8707</v>
      </c>
      <c r="AA208" s="7">
        <f t="shared" si="117"/>
        <v>0.0750000000007276</v>
      </c>
      <c r="AB208" s="65">
        <v>45995</v>
      </c>
      <c r="AC208" s="65">
        <v>46023</v>
      </c>
      <c r="AD208" s="65">
        <v>46387</v>
      </c>
      <c r="AE208" s="66">
        <f ca="1" t="shared" si="118"/>
        <v>-209</v>
      </c>
      <c r="AF208" s="22">
        <v>13999667292</v>
      </c>
      <c r="AG208" s="197" t="s">
        <v>667</v>
      </c>
      <c r="AJ208" s="14" t="s">
        <v>306</v>
      </c>
      <c r="AK208" s="52">
        <f t="shared" si="120"/>
        <v>8707.075</v>
      </c>
    </row>
    <row r="209" customHeight="1" spans="1:37">
      <c r="A209" s="55"/>
      <c r="B209" s="22" t="s">
        <v>49</v>
      </c>
      <c r="C209" s="22" t="s">
        <v>52</v>
      </c>
      <c r="D209" s="55" t="s">
        <v>50</v>
      </c>
      <c r="E209" s="15" t="s">
        <v>668</v>
      </c>
      <c r="F209" s="22" t="s">
        <v>52</v>
      </c>
      <c r="G209" s="22"/>
      <c r="H209" s="55" t="s">
        <v>304</v>
      </c>
      <c r="I209" s="177" t="s">
        <v>669</v>
      </c>
      <c r="J209" s="70" t="s">
        <v>669</v>
      </c>
      <c r="K209" s="55" t="s">
        <v>35</v>
      </c>
      <c r="L209" s="22" t="s">
        <v>670</v>
      </c>
      <c r="M209" s="22" t="s">
        <v>37</v>
      </c>
      <c r="N209" s="73">
        <v>36.7</v>
      </c>
      <c r="O209" s="26">
        <v>36.7</v>
      </c>
      <c r="P209" s="83">
        <v>1.3</v>
      </c>
      <c r="Q209" s="77">
        <f t="shared" si="113"/>
        <v>17414.15</v>
      </c>
      <c r="R209" s="61">
        <f t="shared" si="114"/>
        <v>8707.075</v>
      </c>
      <c r="S209" s="134">
        <v>1.3</v>
      </c>
      <c r="T209" s="77">
        <f t="shared" si="115"/>
        <v>8707.075</v>
      </c>
      <c r="U209" s="123">
        <v>0.5</v>
      </c>
      <c r="V209" s="77">
        <v>8707</v>
      </c>
      <c r="W209" s="22"/>
      <c r="X209" s="22"/>
      <c r="Y209" s="55"/>
      <c r="Z209" s="77">
        <f t="shared" si="116"/>
        <v>8707</v>
      </c>
      <c r="AA209" s="7">
        <f t="shared" si="117"/>
        <v>0.0750000000007276</v>
      </c>
      <c r="AB209" s="65">
        <v>45993</v>
      </c>
      <c r="AC209" s="65">
        <v>46023</v>
      </c>
      <c r="AD209" s="65">
        <v>46387</v>
      </c>
      <c r="AE209" s="66">
        <f ca="1" t="shared" si="118"/>
        <v>-209</v>
      </c>
      <c r="AF209" s="22">
        <v>18299992936</v>
      </c>
      <c r="AG209" s="197" t="s">
        <v>671</v>
      </c>
      <c r="AJ209" s="14" t="s">
        <v>306</v>
      </c>
      <c r="AK209" s="52">
        <f t="shared" si="120"/>
        <v>8707.075</v>
      </c>
    </row>
    <row r="210" hidden="1" customHeight="1" spans="1:37">
      <c r="A210" s="78"/>
      <c r="B210" s="78"/>
      <c r="C210" s="164"/>
      <c r="D210" s="78"/>
      <c r="E210" s="164"/>
      <c r="F210" s="78"/>
      <c r="G210" s="78"/>
      <c r="H210" s="78" t="s">
        <v>304</v>
      </c>
      <c r="I210" s="78" t="s">
        <v>672</v>
      </c>
      <c r="J210" s="15" t="s">
        <v>672</v>
      </c>
      <c r="K210" s="55" t="s">
        <v>67</v>
      </c>
      <c r="L210" s="75" t="s">
        <v>673</v>
      </c>
      <c r="M210" s="22" t="s">
        <v>37</v>
      </c>
      <c r="N210" s="73">
        <v>36.7</v>
      </c>
      <c r="O210" s="26">
        <v>36.7</v>
      </c>
      <c r="P210" s="83">
        <v>1.3</v>
      </c>
      <c r="Q210" s="77">
        <f t="shared" si="113"/>
        <v>17414.15</v>
      </c>
      <c r="R210" s="61">
        <f t="shared" si="114"/>
        <v>8707.075</v>
      </c>
      <c r="S210" s="75">
        <v>1.3</v>
      </c>
      <c r="T210" s="77">
        <f t="shared" si="115"/>
        <v>8707.075</v>
      </c>
      <c r="U210" s="123">
        <v>0.5</v>
      </c>
      <c r="V210" s="77"/>
      <c r="W210" s="22"/>
      <c r="X210" s="22"/>
      <c r="Y210" s="55"/>
      <c r="Z210" s="77">
        <f t="shared" si="116"/>
        <v>0</v>
      </c>
      <c r="AA210" s="7">
        <f t="shared" si="117"/>
        <v>8707.075</v>
      </c>
      <c r="AB210" s="64"/>
      <c r="AC210" s="64">
        <v>45658</v>
      </c>
      <c r="AD210" s="64">
        <v>46022</v>
      </c>
      <c r="AE210" s="66">
        <f ca="1" t="shared" si="118"/>
        <v>156</v>
      </c>
      <c r="AF210" s="55">
        <v>13779827754</v>
      </c>
      <c r="AG210" s="202" t="s">
        <v>674</v>
      </c>
      <c r="AH210" s="174"/>
      <c r="AI210" s="174"/>
      <c r="AJ210" s="14" t="s">
        <v>306</v>
      </c>
      <c r="AK210" s="43"/>
    </row>
    <row r="211" hidden="1" customHeight="1" spans="1:37">
      <c r="A211" s="78"/>
      <c r="B211" s="78"/>
      <c r="C211" s="164"/>
      <c r="D211" s="78"/>
      <c r="E211" s="78"/>
      <c r="F211" s="78"/>
      <c r="G211" s="78"/>
      <c r="H211" s="78" t="s">
        <v>304</v>
      </c>
      <c r="I211" s="176" t="s">
        <v>675</v>
      </c>
      <c r="J211" s="70" t="s">
        <v>675</v>
      </c>
      <c r="K211" s="55" t="s">
        <v>67</v>
      </c>
      <c r="L211" s="9" t="s">
        <v>676</v>
      </c>
      <c r="M211" s="22" t="s">
        <v>37</v>
      </c>
      <c r="N211" s="73">
        <v>37.6</v>
      </c>
      <c r="O211" s="26">
        <v>37.6</v>
      </c>
      <c r="P211" s="83">
        <v>1.3</v>
      </c>
      <c r="Q211" s="77">
        <f t="shared" si="113"/>
        <v>17841.2</v>
      </c>
      <c r="R211" s="61">
        <f t="shared" si="114"/>
        <v>8920.6</v>
      </c>
      <c r="S211" s="75">
        <v>1.3</v>
      </c>
      <c r="T211" s="77">
        <f t="shared" si="115"/>
        <v>8920.6</v>
      </c>
      <c r="U211" s="123">
        <v>0.5</v>
      </c>
      <c r="V211" s="77"/>
      <c r="W211" s="22"/>
      <c r="X211" s="22"/>
      <c r="Y211" s="55"/>
      <c r="Z211" s="77">
        <f t="shared" si="116"/>
        <v>0</v>
      </c>
      <c r="AA211" s="7">
        <f t="shared" si="117"/>
        <v>8920.6</v>
      </c>
      <c r="AB211" s="64"/>
      <c r="AC211" s="64">
        <v>45703</v>
      </c>
      <c r="AD211" s="64">
        <v>46022</v>
      </c>
      <c r="AE211" s="66">
        <f ca="1" t="shared" si="118"/>
        <v>156</v>
      </c>
      <c r="AF211" s="22">
        <v>15899373945</v>
      </c>
      <c r="AG211" s="197" t="s">
        <v>677</v>
      </c>
      <c r="AH211" s="174"/>
      <c r="AI211" s="174"/>
      <c r="AJ211" s="14" t="s">
        <v>306</v>
      </c>
      <c r="AK211" s="43"/>
    </row>
    <row r="212" hidden="1" customHeight="1" spans="1:37">
      <c r="A212" s="78"/>
      <c r="B212" s="78"/>
      <c r="C212" s="78"/>
      <c r="D212" s="78"/>
      <c r="E212" s="79"/>
      <c r="F212" s="79"/>
      <c r="G212" s="78"/>
      <c r="H212" s="78" t="s">
        <v>304</v>
      </c>
      <c r="I212" s="78" t="s">
        <v>678</v>
      </c>
      <c r="J212" s="15" t="s">
        <v>678</v>
      </c>
      <c r="K212" s="55" t="s">
        <v>67</v>
      </c>
      <c r="L212" s="80" t="s">
        <v>411</v>
      </c>
      <c r="M212" s="22" t="s">
        <v>37</v>
      </c>
      <c r="N212" s="26">
        <v>47.58</v>
      </c>
      <c r="O212" s="26"/>
      <c r="P212" s="83">
        <v>1.8</v>
      </c>
      <c r="Q212" s="77">
        <f>N212*P212*365</f>
        <v>31260.06</v>
      </c>
      <c r="R212" s="107">
        <f t="shared" si="114"/>
        <v>15630.03</v>
      </c>
      <c r="S212" s="75">
        <v>1.8</v>
      </c>
      <c r="T212" s="8">
        <f>N212*S212*U212*365</f>
        <v>15630.03</v>
      </c>
      <c r="U212" s="123">
        <v>0.5</v>
      </c>
      <c r="V212" s="77"/>
      <c r="W212" s="22"/>
      <c r="X212" s="22"/>
      <c r="Y212" s="55"/>
      <c r="Z212" s="77">
        <f t="shared" si="116"/>
        <v>0</v>
      </c>
      <c r="AA212" s="7">
        <f t="shared" si="117"/>
        <v>15630.03</v>
      </c>
      <c r="AB212" s="64">
        <v>45656</v>
      </c>
      <c r="AC212" s="65">
        <v>45658</v>
      </c>
      <c r="AD212" s="65">
        <v>46022</v>
      </c>
      <c r="AE212" s="65"/>
      <c r="AF212" s="103">
        <v>13779764136</v>
      </c>
      <c r="AG212" s="204" t="s">
        <v>412</v>
      </c>
      <c r="AH212" s="163"/>
      <c r="AI212" s="6"/>
      <c r="AJ212" s="14" t="s">
        <v>306</v>
      </c>
      <c r="AK212" s="43"/>
    </row>
    <row r="213" hidden="1" customHeight="1" spans="1:37">
      <c r="A213" s="78"/>
      <c r="B213" s="78"/>
      <c r="C213" s="78"/>
      <c r="D213" s="78"/>
      <c r="E213" s="139"/>
      <c r="F213" s="139"/>
      <c r="G213" s="78"/>
      <c r="H213" s="78" t="s">
        <v>304</v>
      </c>
      <c r="I213" s="78" t="s">
        <v>679</v>
      </c>
      <c r="J213" s="15" t="s">
        <v>679</v>
      </c>
      <c r="K213" s="55" t="s">
        <v>67</v>
      </c>
      <c r="L213" s="95"/>
      <c r="M213" s="22"/>
      <c r="N213" s="73">
        <v>47.58</v>
      </c>
      <c r="O213" s="26">
        <v>47.58</v>
      </c>
      <c r="P213" s="83">
        <v>1.5</v>
      </c>
      <c r="Q213" s="77">
        <f t="shared" ref="Q213:Q220" si="121">O213*P213*365</f>
        <v>26050.05</v>
      </c>
      <c r="R213" s="61">
        <f t="shared" si="114"/>
        <v>13025.025</v>
      </c>
      <c r="S213" s="75">
        <v>1.5</v>
      </c>
      <c r="T213" s="77">
        <f t="shared" ref="T213:T220" si="122">O213*S213*U213*365</f>
        <v>13025.025</v>
      </c>
      <c r="U213" s="123">
        <v>0.5</v>
      </c>
      <c r="V213" s="77"/>
      <c r="W213" s="22"/>
      <c r="X213" s="22"/>
      <c r="Y213" s="55"/>
      <c r="Z213" s="77">
        <f t="shared" si="116"/>
        <v>0</v>
      </c>
      <c r="AA213" s="7">
        <f t="shared" si="117"/>
        <v>13025.025</v>
      </c>
      <c r="AB213" s="64"/>
      <c r="AC213" s="65">
        <v>45658</v>
      </c>
      <c r="AD213" s="65">
        <v>46022</v>
      </c>
      <c r="AE213" s="66">
        <f ca="1" t="shared" ref="AE213:AE220" si="123">TODAY()-AD213</f>
        <v>156</v>
      </c>
      <c r="AF213" s="103">
        <v>13779764136</v>
      </c>
      <c r="AG213" s="204" t="s">
        <v>412</v>
      </c>
      <c r="AH213" s="163"/>
      <c r="AI213" s="6"/>
      <c r="AJ213" s="14" t="s">
        <v>306</v>
      </c>
      <c r="AK213" s="43"/>
    </row>
    <row r="214" customHeight="1" spans="1:37">
      <c r="A214" s="55"/>
      <c r="B214" s="22" t="s">
        <v>49</v>
      </c>
      <c r="C214" s="22" t="s">
        <v>52</v>
      </c>
      <c r="D214" s="55" t="s">
        <v>50</v>
      </c>
      <c r="E214" s="15" t="s">
        <v>680</v>
      </c>
      <c r="F214" s="22" t="s">
        <v>52</v>
      </c>
      <c r="G214" s="22"/>
      <c r="H214" s="55" t="s">
        <v>304</v>
      </c>
      <c r="I214" s="71" t="s">
        <v>681</v>
      </c>
      <c r="J214" s="15" t="s">
        <v>681</v>
      </c>
      <c r="K214" s="55" t="s">
        <v>35</v>
      </c>
      <c r="L214" s="22" t="s">
        <v>682</v>
      </c>
      <c r="M214" s="22" t="s">
        <v>37</v>
      </c>
      <c r="N214" s="73">
        <v>47.58</v>
      </c>
      <c r="O214" s="26">
        <v>47.58</v>
      </c>
      <c r="P214" s="83">
        <v>1.3</v>
      </c>
      <c r="Q214" s="77">
        <f t="shared" si="121"/>
        <v>22576.71</v>
      </c>
      <c r="R214" s="61">
        <f t="shared" si="114"/>
        <v>11288.355</v>
      </c>
      <c r="S214" s="134">
        <v>1.3</v>
      </c>
      <c r="T214" s="77">
        <f t="shared" si="122"/>
        <v>11288.355</v>
      </c>
      <c r="U214" s="123">
        <v>0.5</v>
      </c>
      <c r="V214" s="77">
        <v>11288</v>
      </c>
      <c r="W214" s="22"/>
      <c r="X214" s="22"/>
      <c r="Y214" s="55"/>
      <c r="Z214" s="77">
        <f t="shared" si="116"/>
        <v>11288</v>
      </c>
      <c r="AA214" s="7">
        <f t="shared" si="117"/>
        <v>0.354999999999563</v>
      </c>
      <c r="AB214" s="65">
        <v>45993</v>
      </c>
      <c r="AC214" s="65">
        <v>46023</v>
      </c>
      <c r="AD214" s="65">
        <v>46387</v>
      </c>
      <c r="AE214" s="66">
        <f ca="1" t="shared" si="123"/>
        <v>-209</v>
      </c>
      <c r="AF214" s="22">
        <v>13565695683</v>
      </c>
      <c r="AG214" s="197" t="s">
        <v>683</v>
      </c>
      <c r="AH214" s="22"/>
      <c r="AI214" s="6"/>
      <c r="AJ214" s="14" t="s">
        <v>306</v>
      </c>
      <c r="AK214" s="52">
        <f t="shared" ref="AK214:AK218" si="124">T214</f>
        <v>11288.355</v>
      </c>
    </row>
    <row r="215" customHeight="1" spans="1:37">
      <c r="A215" s="55"/>
      <c r="B215" s="22" t="s">
        <v>49</v>
      </c>
      <c r="C215" s="55" t="s">
        <v>52</v>
      </c>
      <c r="D215" s="55" t="s">
        <v>50</v>
      </c>
      <c r="E215" s="15" t="s">
        <v>684</v>
      </c>
      <c r="F215" s="22" t="s">
        <v>52</v>
      </c>
      <c r="G215" s="22"/>
      <c r="H215" s="55" t="s">
        <v>304</v>
      </c>
      <c r="I215" s="71" t="s">
        <v>685</v>
      </c>
      <c r="J215" s="15" t="s">
        <v>685</v>
      </c>
      <c r="K215" s="55" t="s">
        <v>35</v>
      </c>
      <c r="L215" s="22" t="s">
        <v>686</v>
      </c>
      <c r="M215" s="22" t="s">
        <v>37</v>
      </c>
      <c r="N215" s="73">
        <v>47.58</v>
      </c>
      <c r="O215" s="26">
        <v>47.58</v>
      </c>
      <c r="P215" s="83">
        <v>1.2</v>
      </c>
      <c r="Q215" s="77">
        <f t="shared" si="121"/>
        <v>20840.04</v>
      </c>
      <c r="R215" s="61">
        <f t="shared" si="114"/>
        <v>10420.02</v>
      </c>
      <c r="S215" s="55">
        <v>1.2</v>
      </c>
      <c r="T215" s="77">
        <f t="shared" si="122"/>
        <v>10420.02</v>
      </c>
      <c r="U215" s="123">
        <v>0.5</v>
      </c>
      <c r="V215" s="77">
        <v>10420</v>
      </c>
      <c r="W215" s="22"/>
      <c r="X215" s="22"/>
      <c r="Y215" s="55"/>
      <c r="Z215" s="77">
        <f t="shared" si="116"/>
        <v>10420</v>
      </c>
      <c r="AA215" s="7">
        <f t="shared" si="117"/>
        <v>0.0199999999986176</v>
      </c>
      <c r="AB215" s="65">
        <v>45994</v>
      </c>
      <c r="AC215" s="65">
        <v>46023</v>
      </c>
      <c r="AD215" s="65">
        <v>46387</v>
      </c>
      <c r="AE215" s="66">
        <f ca="1" t="shared" si="123"/>
        <v>-209</v>
      </c>
      <c r="AF215" s="22">
        <v>18240952627</v>
      </c>
      <c r="AG215" s="197" t="s">
        <v>687</v>
      </c>
      <c r="AJ215" s="14" t="s">
        <v>306</v>
      </c>
      <c r="AK215" s="52">
        <f t="shared" si="124"/>
        <v>10420.02</v>
      </c>
    </row>
    <row r="216" customHeight="1" spans="1:37">
      <c r="A216" s="55"/>
      <c r="B216" s="22" t="s">
        <v>49</v>
      </c>
      <c r="C216" s="55" t="s">
        <v>52</v>
      </c>
      <c r="D216" s="55" t="s">
        <v>50</v>
      </c>
      <c r="E216" s="15" t="s">
        <v>688</v>
      </c>
      <c r="F216" s="22" t="s">
        <v>52</v>
      </c>
      <c r="G216" s="22"/>
      <c r="H216" s="55" t="s">
        <v>304</v>
      </c>
      <c r="I216" s="71" t="s">
        <v>689</v>
      </c>
      <c r="J216" s="15" t="s">
        <v>689</v>
      </c>
      <c r="K216" s="55" t="s">
        <v>35</v>
      </c>
      <c r="L216" s="22" t="s">
        <v>690</v>
      </c>
      <c r="M216" s="22" t="s">
        <v>37</v>
      </c>
      <c r="N216" s="73">
        <v>47.58</v>
      </c>
      <c r="O216" s="26">
        <v>47.58</v>
      </c>
      <c r="P216" s="83">
        <v>1</v>
      </c>
      <c r="Q216" s="77">
        <f t="shared" si="121"/>
        <v>17366.7</v>
      </c>
      <c r="R216" s="61">
        <f t="shared" si="114"/>
        <v>8683.35</v>
      </c>
      <c r="S216" s="134">
        <v>1</v>
      </c>
      <c r="T216" s="77">
        <f t="shared" si="122"/>
        <v>8683.35</v>
      </c>
      <c r="U216" s="123">
        <v>0.5</v>
      </c>
      <c r="V216" s="77">
        <v>8683</v>
      </c>
      <c r="W216" s="22"/>
      <c r="X216" s="22"/>
      <c r="Y216" s="55"/>
      <c r="Z216" s="77">
        <f t="shared" si="116"/>
        <v>8683</v>
      </c>
      <c r="AA216" s="7">
        <f t="shared" si="117"/>
        <v>0.350000000000364</v>
      </c>
      <c r="AB216" s="65">
        <v>45994</v>
      </c>
      <c r="AC216" s="65">
        <v>46023</v>
      </c>
      <c r="AD216" s="65">
        <v>46387</v>
      </c>
      <c r="AE216" s="66">
        <f ca="1" t="shared" si="123"/>
        <v>-209</v>
      </c>
      <c r="AF216" s="22">
        <v>15628188846</v>
      </c>
      <c r="AG216" s="22" t="s">
        <v>691</v>
      </c>
      <c r="AJ216" s="14" t="s">
        <v>306</v>
      </c>
      <c r="AK216" s="52">
        <f t="shared" si="124"/>
        <v>8683.35</v>
      </c>
    </row>
    <row r="217" customHeight="1" spans="1:37">
      <c r="A217" s="55"/>
      <c r="B217" s="22" t="s">
        <v>49</v>
      </c>
      <c r="C217" s="22" t="s">
        <v>52</v>
      </c>
      <c r="D217" s="55" t="s">
        <v>50</v>
      </c>
      <c r="E217" s="15" t="s">
        <v>692</v>
      </c>
      <c r="F217" s="22" t="s">
        <v>52</v>
      </c>
      <c r="G217" s="22"/>
      <c r="H217" s="55" t="s">
        <v>304</v>
      </c>
      <c r="I217" s="71" t="s">
        <v>693</v>
      </c>
      <c r="J217" s="15" t="s">
        <v>693</v>
      </c>
      <c r="K217" s="55" t="s">
        <v>35</v>
      </c>
      <c r="L217" s="22" t="s">
        <v>414</v>
      </c>
      <c r="M217" s="22" t="s">
        <v>37</v>
      </c>
      <c r="N217" s="73">
        <v>30.78</v>
      </c>
      <c r="O217" s="26">
        <v>30.78</v>
      </c>
      <c r="P217" s="83">
        <v>1.2</v>
      </c>
      <c r="Q217" s="77">
        <f t="shared" si="121"/>
        <v>13481.64</v>
      </c>
      <c r="R217" s="61">
        <f t="shared" si="114"/>
        <v>6740.82</v>
      </c>
      <c r="S217" s="55">
        <v>1.2</v>
      </c>
      <c r="T217" s="77">
        <f t="shared" si="122"/>
        <v>6740.82</v>
      </c>
      <c r="U217" s="123">
        <v>0.5</v>
      </c>
      <c r="V217" s="77">
        <v>6741</v>
      </c>
      <c r="W217" s="22"/>
      <c r="X217" s="22"/>
      <c r="Y217" s="55"/>
      <c r="Z217" s="77">
        <f t="shared" si="116"/>
        <v>6741</v>
      </c>
      <c r="AA217" s="7">
        <f t="shared" si="117"/>
        <v>-0.180000000000291</v>
      </c>
      <c r="AB217" s="65">
        <v>45993</v>
      </c>
      <c r="AC217" s="65">
        <v>46023</v>
      </c>
      <c r="AD217" s="65">
        <v>46387</v>
      </c>
      <c r="AE217" s="66">
        <f ca="1" t="shared" si="123"/>
        <v>-209</v>
      </c>
      <c r="AF217" s="22">
        <v>15292560923</v>
      </c>
      <c r="AG217" s="197" t="s">
        <v>415</v>
      </c>
      <c r="AJ217" s="14" t="s">
        <v>306</v>
      </c>
      <c r="AK217" s="52">
        <f t="shared" si="124"/>
        <v>6740.82</v>
      </c>
    </row>
    <row r="218" customHeight="1" spans="1:37">
      <c r="A218" s="55"/>
      <c r="B218" s="22" t="s">
        <v>49</v>
      </c>
      <c r="C218" s="22" t="s">
        <v>52</v>
      </c>
      <c r="D218" s="55" t="s">
        <v>50</v>
      </c>
      <c r="E218" s="15" t="s">
        <v>694</v>
      </c>
      <c r="F218" s="22" t="s">
        <v>52</v>
      </c>
      <c r="G218" s="22"/>
      <c r="H218" s="55" t="s">
        <v>304</v>
      </c>
      <c r="I218" s="71" t="s">
        <v>695</v>
      </c>
      <c r="J218" s="15" t="s">
        <v>695</v>
      </c>
      <c r="K218" s="55" t="s">
        <v>35</v>
      </c>
      <c r="L218" s="22" t="s">
        <v>696</v>
      </c>
      <c r="M218" s="22" t="s">
        <v>37</v>
      </c>
      <c r="N218" s="73">
        <v>49.15</v>
      </c>
      <c r="O218" s="26">
        <v>49.15</v>
      </c>
      <c r="P218" s="83">
        <v>1.1</v>
      </c>
      <c r="Q218" s="77">
        <f t="shared" si="121"/>
        <v>19733.725</v>
      </c>
      <c r="R218" s="61">
        <f t="shared" si="114"/>
        <v>9866.8625</v>
      </c>
      <c r="S218" s="134">
        <v>1.1</v>
      </c>
      <c r="T218" s="77">
        <f t="shared" si="122"/>
        <v>9866.8625</v>
      </c>
      <c r="U218" s="123">
        <v>0.5</v>
      </c>
      <c r="V218" s="77">
        <v>9867</v>
      </c>
      <c r="W218" s="22"/>
      <c r="X218" s="22"/>
      <c r="Y218" s="55"/>
      <c r="Z218" s="77">
        <f t="shared" si="116"/>
        <v>9867</v>
      </c>
      <c r="AA218" s="7">
        <f t="shared" si="117"/>
        <v>-0.137499999998909</v>
      </c>
      <c r="AB218" s="65">
        <v>45993</v>
      </c>
      <c r="AC218" s="65">
        <v>46023</v>
      </c>
      <c r="AD218" s="65">
        <v>46387</v>
      </c>
      <c r="AE218" s="66">
        <f ca="1" t="shared" si="123"/>
        <v>-209</v>
      </c>
      <c r="AF218" s="22">
        <v>18199094204</v>
      </c>
      <c r="AG218" s="197" t="s">
        <v>697</v>
      </c>
      <c r="AJ218" s="14" t="s">
        <v>306</v>
      </c>
      <c r="AK218" s="52">
        <f t="shared" si="124"/>
        <v>9866.8625</v>
      </c>
    </row>
    <row r="219" hidden="1" customHeight="1" spans="1:37">
      <c r="A219" s="78"/>
      <c r="B219" s="78"/>
      <c r="C219" s="164"/>
      <c r="D219" s="78"/>
      <c r="E219" s="78"/>
      <c r="F219" s="78"/>
      <c r="G219" s="78"/>
      <c r="H219" s="78" t="s">
        <v>304</v>
      </c>
      <c r="I219" s="78" t="s">
        <v>698</v>
      </c>
      <c r="J219" s="15" t="s">
        <v>698</v>
      </c>
      <c r="K219" s="55" t="s">
        <v>67</v>
      </c>
      <c r="L219" s="22" t="s">
        <v>699</v>
      </c>
      <c r="M219" s="22" t="s">
        <v>37</v>
      </c>
      <c r="N219" s="73">
        <v>23.51</v>
      </c>
      <c r="O219" s="26">
        <v>23.51</v>
      </c>
      <c r="P219" s="83">
        <v>1.3</v>
      </c>
      <c r="Q219" s="77">
        <f t="shared" si="121"/>
        <v>11155.495</v>
      </c>
      <c r="R219" s="61">
        <f t="shared" si="114"/>
        <v>5577.7475</v>
      </c>
      <c r="S219" s="134">
        <v>1.3</v>
      </c>
      <c r="T219" s="77">
        <f t="shared" si="122"/>
        <v>5577.7475</v>
      </c>
      <c r="U219" s="123">
        <v>0.5</v>
      </c>
      <c r="V219" s="77"/>
      <c r="W219" s="22"/>
      <c r="X219" s="22"/>
      <c r="Y219" s="55"/>
      <c r="Z219" s="77">
        <f t="shared" si="116"/>
        <v>0</v>
      </c>
      <c r="AA219" s="7">
        <f t="shared" si="117"/>
        <v>5577.7475</v>
      </c>
      <c r="AB219" s="64"/>
      <c r="AC219" s="65">
        <v>45698</v>
      </c>
      <c r="AD219" s="65">
        <v>46022</v>
      </c>
      <c r="AE219" s="66">
        <f ca="1" t="shared" si="123"/>
        <v>156</v>
      </c>
      <c r="AF219" s="22">
        <v>13779794920</v>
      </c>
      <c r="AG219" s="197" t="s">
        <v>700</v>
      </c>
      <c r="AJ219" s="14" t="s">
        <v>306</v>
      </c>
      <c r="AK219" s="43"/>
    </row>
    <row r="220" customHeight="1" spans="1:37">
      <c r="A220" s="55"/>
      <c r="B220" s="22" t="s">
        <v>49</v>
      </c>
      <c r="C220" s="22" t="s">
        <v>52</v>
      </c>
      <c r="D220" s="55" t="s">
        <v>50</v>
      </c>
      <c r="E220" s="22" t="s">
        <v>701</v>
      </c>
      <c r="F220" s="22"/>
      <c r="G220" s="22"/>
      <c r="H220" s="55" t="s">
        <v>304</v>
      </c>
      <c r="I220" s="71" t="s">
        <v>702</v>
      </c>
      <c r="J220" s="15" t="s">
        <v>702</v>
      </c>
      <c r="K220" s="55" t="s">
        <v>35</v>
      </c>
      <c r="L220" s="22" t="s">
        <v>703</v>
      </c>
      <c r="M220" s="22" t="s">
        <v>37</v>
      </c>
      <c r="N220" s="73">
        <v>30.45</v>
      </c>
      <c r="O220" s="26">
        <v>30.45</v>
      </c>
      <c r="P220" s="83">
        <v>1.3</v>
      </c>
      <c r="Q220" s="77">
        <f t="shared" si="121"/>
        <v>14448.525</v>
      </c>
      <c r="R220" s="61">
        <f t="shared" si="114"/>
        <v>7224.2625</v>
      </c>
      <c r="S220" s="55">
        <v>1.3</v>
      </c>
      <c r="T220" s="77">
        <f t="shared" si="122"/>
        <v>7224.2625</v>
      </c>
      <c r="U220" s="123">
        <v>0.5</v>
      </c>
      <c r="V220" s="77">
        <v>7224</v>
      </c>
      <c r="W220" s="22"/>
      <c r="X220" s="22"/>
      <c r="Y220" s="55"/>
      <c r="Z220" s="77">
        <f t="shared" si="116"/>
        <v>7224</v>
      </c>
      <c r="AA220" s="7">
        <f t="shared" si="117"/>
        <v>0.262499999999818</v>
      </c>
      <c r="AB220" s="65">
        <v>45992</v>
      </c>
      <c r="AC220" s="65">
        <v>46023</v>
      </c>
      <c r="AD220" s="65">
        <v>46387</v>
      </c>
      <c r="AE220" s="66">
        <f ca="1" t="shared" si="123"/>
        <v>-209</v>
      </c>
      <c r="AF220" s="172">
        <v>18899206841</v>
      </c>
      <c r="AG220" s="197" t="s">
        <v>704</v>
      </c>
      <c r="AH220" s="6"/>
      <c r="AI220" s="6"/>
      <c r="AJ220" s="14" t="s">
        <v>306</v>
      </c>
      <c r="AK220" s="52">
        <f t="shared" ref="AK220:AK226" si="125">T220</f>
        <v>7224.2625</v>
      </c>
    </row>
    <row r="221" hidden="1" customHeight="1" spans="1:37">
      <c r="A221" s="78"/>
      <c r="B221" s="78"/>
      <c r="C221" s="78"/>
      <c r="D221" s="78"/>
      <c r="E221" s="78"/>
      <c r="F221" s="78"/>
      <c r="G221" s="78"/>
      <c r="H221" s="78" t="s">
        <v>304</v>
      </c>
      <c r="I221" s="78" t="s">
        <v>705</v>
      </c>
      <c r="J221" s="15" t="s">
        <v>705</v>
      </c>
      <c r="K221" s="55" t="s">
        <v>67</v>
      </c>
      <c r="L221" s="22" t="s">
        <v>706</v>
      </c>
      <c r="M221" s="22" t="s">
        <v>37</v>
      </c>
      <c r="N221" s="26">
        <v>47.58</v>
      </c>
      <c r="O221" s="26"/>
      <c r="P221" s="83">
        <v>1.8</v>
      </c>
      <c r="Q221" s="77">
        <f>N221*P221*346</f>
        <v>29632.824</v>
      </c>
      <c r="R221" s="61">
        <f t="shared" si="114"/>
        <v>14816.412</v>
      </c>
      <c r="S221" s="134">
        <v>1.8</v>
      </c>
      <c r="T221" s="8">
        <v>14816</v>
      </c>
      <c r="U221" s="123">
        <v>0.5</v>
      </c>
      <c r="V221" s="77"/>
      <c r="W221" s="22"/>
      <c r="X221" s="22"/>
      <c r="Y221" s="55"/>
      <c r="Z221" s="77">
        <f t="shared" si="116"/>
        <v>0</v>
      </c>
      <c r="AA221" s="7">
        <f t="shared" si="117"/>
        <v>14816</v>
      </c>
      <c r="AB221" s="64">
        <v>45664</v>
      </c>
      <c r="AC221" s="64">
        <v>45677</v>
      </c>
      <c r="AD221" s="65">
        <v>46022</v>
      </c>
      <c r="AE221" s="65"/>
      <c r="AF221" s="22">
        <v>15569047817</v>
      </c>
      <c r="AG221" s="197" t="s">
        <v>707</v>
      </c>
      <c r="AH221" s="6"/>
      <c r="AI221" s="6"/>
      <c r="AJ221" s="14" t="s">
        <v>306</v>
      </c>
      <c r="AK221" s="43"/>
    </row>
    <row r="222" customHeight="1" spans="1:37">
      <c r="A222" s="55"/>
      <c r="B222" s="22" t="s">
        <v>49</v>
      </c>
      <c r="C222" s="22" t="s">
        <v>52</v>
      </c>
      <c r="D222" s="55" t="s">
        <v>50</v>
      </c>
      <c r="E222" s="22" t="s">
        <v>708</v>
      </c>
      <c r="F222" s="22" t="s">
        <v>52</v>
      </c>
      <c r="G222" s="22"/>
      <c r="H222" s="22" t="s">
        <v>304</v>
      </c>
      <c r="I222" s="71" t="s">
        <v>709</v>
      </c>
      <c r="J222" s="15" t="s">
        <v>709</v>
      </c>
      <c r="K222" s="22" t="s">
        <v>35</v>
      </c>
      <c r="L222" s="9" t="s">
        <v>710</v>
      </c>
      <c r="M222" s="22" t="s">
        <v>37</v>
      </c>
      <c r="N222" s="73">
        <v>47.58</v>
      </c>
      <c r="O222" s="26">
        <v>47.58</v>
      </c>
      <c r="P222" s="83">
        <v>1.3</v>
      </c>
      <c r="Q222" s="77">
        <f t="shared" ref="Q222:Q226" si="126">O222*P222*365</f>
        <v>22576.71</v>
      </c>
      <c r="R222" s="61">
        <f t="shared" si="114"/>
        <v>11288.355</v>
      </c>
      <c r="S222" s="75">
        <v>1.3</v>
      </c>
      <c r="T222" s="77">
        <v>11289</v>
      </c>
      <c r="U222" s="123">
        <v>0.5</v>
      </c>
      <c r="V222" s="77">
        <v>11289</v>
      </c>
      <c r="W222" s="22"/>
      <c r="X222" s="22"/>
      <c r="Y222" s="55"/>
      <c r="Z222" s="77">
        <f t="shared" si="116"/>
        <v>11289</v>
      </c>
      <c r="AA222" s="7">
        <f t="shared" si="117"/>
        <v>0</v>
      </c>
      <c r="AB222" s="65">
        <v>45971</v>
      </c>
      <c r="AC222" s="65">
        <v>46023</v>
      </c>
      <c r="AD222" s="65">
        <v>46387</v>
      </c>
      <c r="AE222" s="66">
        <f ca="1" t="shared" ref="AE222:AE226" si="127">TODAY()-AD222</f>
        <v>-209</v>
      </c>
      <c r="AF222" s="22">
        <v>13779441263</v>
      </c>
      <c r="AG222" s="197" t="s">
        <v>711</v>
      </c>
      <c r="AH222" s="6"/>
      <c r="AI222" s="6"/>
      <c r="AJ222" s="14" t="s">
        <v>306</v>
      </c>
      <c r="AK222" s="52">
        <f t="shared" si="125"/>
        <v>11289</v>
      </c>
    </row>
    <row r="223" customHeight="1" spans="1:37">
      <c r="A223" s="55"/>
      <c r="B223" s="22" t="s">
        <v>49</v>
      </c>
      <c r="C223" s="22" t="s">
        <v>52</v>
      </c>
      <c r="D223" s="55" t="s">
        <v>50</v>
      </c>
      <c r="E223" s="22" t="s">
        <v>712</v>
      </c>
      <c r="F223" s="22" t="s">
        <v>52</v>
      </c>
      <c r="G223" s="22"/>
      <c r="H223" s="55" t="s">
        <v>304</v>
      </c>
      <c r="I223" s="71" t="s">
        <v>713</v>
      </c>
      <c r="J223" s="15" t="s">
        <v>713</v>
      </c>
      <c r="K223" s="55" t="s">
        <v>35</v>
      </c>
      <c r="L223" s="9" t="s">
        <v>714</v>
      </c>
      <c r="M223" s="22" t="s">
        <v>37</v>
      </c>
      <c r="N223" s="73">
        <v>47.58</v>
      </c>
      <c r="O223" s="26">
        <v>47.58</v>
      </c>
      <c r="P223" s="83">
        <v>1.3</v>
      </c>
      <c r="Q223" s="77">
        <f t="shared" si="126"/>
        <v>22576.71</v>
      </c>
      <c r="R223" s="61">
        <f t="shared" si="114"/>
        <v>11288.355</v>
      </c>
      <c r="S223" s="75">
        <v>1.3</v>
      </c>
      <c r="T223" s="77">
        <f t="shared" ref="T223:T226" si="128">O223*S223*U223*365</f>
        <v>11288.355</v>
      </c>
      <c r="U223" s="123">
        <v>0.5</v>
      </c>
      <c r="V223" s="77">
        <v>2500</v>
      </c>
      <c r="W223" s="22">
        <v>8788</v>
      </c>
      <c r="X223" s="22"/>
      <c r="Y223" s="55"/>
      <c r="Z223" s="77">
        <f t="shared" si="116"/>
        <v>11288</v>
      </c>
      <c r="AA223" s="7">
        <f t="shared" si="117"/>
        <v>0.354999999999563</v>
      </c>
      <c r="AB223" s="65">
        <v>45999</v>
      </c>
      <c r="AC223" s="65">
        <v>46023</v>
      </c>
      <c r="AD223" s="65">
        <v>46387</v>
      </c>
      <c r="AE223" s="66">
        <f ca="1" t="shared" si="127"/>
        <v>-209</v>
      </c>
      <c r="AF223" s="22">
        <v>13899269600</v>
      </c>
      <c r="AG223" s="197" t="s">
        <v>715</v>
      </c>
      <c r="AH223" s="6"/>
      <c r="AI223" s="6"/>
      <c r="AJ223" s="14" t="s">
        <v>306</v>
      </c>
      <c r="AK223" s="52">
        <f t="shared" si="125"/>
        <v>11288.355</v>
      </c>
    </row>
    <row r="224" customHeight="1" spans="1:37">
      <c r="A224" s="55"/>
      <c r="B224" s="22" t="s">
        <v>49</v>
      </c>
      <c r="C224" s="22" t="s">
        <v>52</v>
      </c>
      <c r="D224" s="55" t="s">
        <v>50</v>
      </c>
      <c r="E224" s="22" t="s">
        <v>716</v>
      </c>
      <c r="F224" s="22" t="s">
        <v>52</v>
      </c>
      <c r="G224" s="22"/>
      <c r="H224" s="22" t="s">
        <v>304</v>
      </c>
      <c r="I224" s="71" t="s">
        <v>717</v>
      </c>
      <c r="J224" s="15" t="s">
        <v>717</v>
      </c>
      <c r="K224" s="22" t="s">
        <v>35</v>
      </c>
      <c r="L224" s="22" t="s">
        <v>718</v>
      </c>
      <c r="M224" s="22" t="s">
        <v>37</v>
      </c>
      <c r="N224" s="73">
        <v>47.58</v>
      </c>
      <c r="O224" s="26">
        <v>47.58</v>
      </c>
      <c r="P224" s="83">
        <v>1.2</v>
      </c>
      <c r="Q224" s="77">
        <f t="shared" si="126"/>
        <v>20840.04</v>
      </c>
      <c r="R224" s="61">
        <f t="shared" si="114"/>
        <v>10420.02</v>
      </c>
      <c r="S224" s="134">
        <v>1.2</v>
      </c>
      <c r="T224" s="77">
        <f t="shared" si="128"/>
        <v>10420.02</v>
      </c>
      <c r="U224" s="123">
        <v>0.5</v>
      </c>
      <c r="V224" s="12">
        <v>10420</v>
      </c>
      <c r="W224" s="22"/>
      <c r="X224" s="22"/>
      <c r="Y224" s="55"/>
      <c r="Z224" s="77">
        <f t="shared" si="116"/>
        <v>10420</v>
      </c>
      <c r="AA224" s="7">
        <f t="shared" si="117"/>
        <v>0.0199999999986176</v>
      </c>
      <c r="AB224" s="65">
        <v>45999</v>
      </c>
      <c r="AC224" s="65">
        <v>46023</v>
      </c>
      <c r="AD224" s="65">
        <v>46387</v>
      </c>
      <c r="AE224" s="66">
        <f ca="1" t="shared" si="127"/>
        <v>-209</v>
      </c>
      <c r="AF224" s="22">
        <v>13779466817</v>
      </c>
      <c r="AG224" s="197" t="s">
        <v>719</v>
      </c>
      <c r="AH224" s="6"/>
      <c r="AI224" s="6"/>
      <c r="AJ224" s="14" t="s">
        <v>306</v>
      </c>
      <c r="AK224" s="52">
        <f t="shared" si="125"/>
        <v>10420.02</v>
      </c>
    </row>
    <row r="225" customHeight="1" spans="1:37">
      <c r="A225" s="55"/>
      <c r="B225" s="22" t="s">
        <v>49</v>
      </c>
      <c r="C225" s="22" t="s">
        <v>52</v>
      </c>
      <c r="D225" s="55" t="s">
        <v>50</v>
      </c>
      <c r="E225" s="80" t="s">
        <v>720</v>
      </c>
      <c r="F225" s="80" t="s">
        <v>52</v>
      </c>
      <c r="G225" s="22"/>
      <c r="H225" s="55" t="s">
        <v>304</v>
      </c>
      <c r="I225" s="71" t="s">
        <v>721</v>
      </c>
      <c r="J225" s="15" t="s">
        <v>721</v>
      </c>
      <c r="K225" s="55" t="s">
        <v>35</v>
      </c>
      <c r="L225" s="22" t="s">
        <v>722</v>
      </c>
      <c r="M225" s="22" t="s">
        <v>37</v>
      </c>
      <c r="N225" s="73">
        <v>47.58</v>
      </c>
      <c r="O225" s="26">
        <v>47.58</v>
      </c>
      <c r="P225" s="83">
        <v>1.2</v>
      </c>
      <c r="Q225" s="77">
        <f t="shared" si="126"/>
        <v>20840.04</v>
      </c>
      <c r="R225" s="61">
        <f t="shared" si="114"/>
        <v>10420.02</v>
      </c>
      <c r="S225" s="75">
        <v>1.2</v>
      </c>
      <c r="T225" s="77">
        <f t="shared" si="128"/>
        <v>10420.02</v>
      </c>
      <c r="U225" s="123">
        <v>0.5</v>
      </c>
      <c r="V225" s="77">
        <v>10420</v>
      </c>
      <c r="W225" s="22"/>
      <c r="X225" s="22"/>
      <c r="Y225" s="55"/>
      <c r="Z225" s="77">
        <f t="shared" si="116"/>
        <v>10420</v>
      </c>
      <c r="AA225" s="7">
        <f t="shared" si="117"/>
        <v>0.0199999999986176</v>
      </c>
      <c r="AB225" s="65">
        <v>45996</v>
      </c>
      <c r="AC225" s="65">
        <v>46023</v>
      </c>
      <c r="AD225" s="65">
        <v>46387</v>
      </c>
      <c r="AE225" s="66">
        <f ca="1" t="shared" si="127"/>
        <v>-209</v>
      </c>
      <c r="AF225" s="22">
        <v>13239835212</v>
      </c>
      <c r="AG225" s="197" t="s">
        <v>723</v>
      </c>
      <c r="AJ225" s="14" t="s">
        <v>306</v>
      </c>
      <c r="AK225" s="52">
        <f t="shared" si="125"/>
        <v>10420.02</v>
      </c>
    </row>
    <row r="226" customHeight="1" spans="1:37">
      <c r="A226" s="55"/>
      <c r="B226" s="22" t="s">
        <v>49</v>
      </c>
      <c r="C226" s="22" t="s">
        <v>52</v>
      </c>
      <c r="D226" s="55" t="s">
        <v>50</v>
      </c>
      <c r="E226" s="95"/>
      <c r="F226" s="95"/>
      <c r="G226" s="22"/>
      <c r="H226" s="55" t="s">
        <v>304</v>
      </c>
      <c r="I226" s="71" t="s">
        <v>724</v>
      </c>
      <c r="J226" s="15" t="s">
        <v>724</v>
      </c>
      <c r="K226" s="55" t="s">
        <v>35</v>
      </c>
      <c r="L226" s="22"/>
      <c r="M226" s="22"/>
      <c r="N226" s="73">
        <v>30.78</v>
      </c>
      <c r="O226" s="26">
        <v>30.78</v>
      </c>
      <c r="P226" s="83">
        <v>1.2</v>
      </c>
      <c r="Q226" s="77">
        <f t="shared" si="126"/>
        <v>13481.64</v>
      </c>
      <c r="R226" s="61">
        <f t="shared" si="114"/>
        <v>6740.82</v>
      </c>
      <c r="S226" s="75">
        <v>1.2</v>
      </c>
      <c r="T226" s="77">
        <f t="shared" si="128"/>
        <v>6740.82</v>
      </c>
      <c r="U226" s="123">
        <v>0.5</v>
      </c>
      <c r="V226" s="77">
        <v>6741</v>
      </c>
      <c r="W226" s="22"/>
      <c r="X226" s="22"/>
      <c r="Y226" s="55"/>
      <c r="Z226" s="77">
        <f t="shared" si="116"/>
        <v>6741</v>
      </c>
      <c r="AA226" s="7">
        <f t="shared" si="117"/>
        <v>-0.180000000000291</v>
      </c>
      <c r="AB226" s="65">
        <v>45996</v>
      </c>
      <c r="AC226" s="65">
        <v>46023</v>
      </c>
      <c r="AD226" s="65">
        <v>46387</v>
      </c>
      <c r="AE226" s="66">
        <f ca="1" t="shared" si="127"/>
        <v>-209</v>
      </c>
      <c r="AF226" s="22"/>
      <c r="AG226" s="22"/>
      <c r="AJ226" s="14" t="s">
        <v>306</v>
      </c>
      <c r="AK226" s="52">
        <f t="shared" si="125"/>
        <v>6740.82</v>
      </c>
    </row>
    <row r="227" hidden="1" customHeight="1" spans="1:37">
      <c r="A227" s="55"/>
      <c r="B227" s="55"/>
      <c r="C227" s="55"/>
      <c r="D227" s="55"/>
      <c r="E227" s="55"/>
      <c r="F227" s="55"/>
      <c r="G227" s="55"/>
      <c r="H227" s="78" t="s">
        <v>304</v>
      </c>
      <c r="I227" s="78" t="s">
        <v>725</v>
      </c>
      <c r="J227" s="78"/>
      <c r="K227" s="78" t="s">
        <v>239</v>
      </c>
      <c r="L227" s="55"/>
      <c r="M227" s="55"/>
      <c r="N227" s="132">
        <v>123.06</v>
      </c>
      <c r="O227" s="132"/>
      <c r="P227" s="118"/>
      <c r="Q227" s="77">
        <f t="shared" ref="Q227:Q241" si="129">N227*P227*365</f>
        <v>0</v>
      </c>
      <c r="R227" s="77"/>
      <c r="S227" s="55"/>
      <c r="T227" s="8"/>
      <c r="U227" s="55"/>
      <c r="V227" s="8"/>
      <c r="W227" s="55"/>
      <c r="X227" s="55"/>
      <c r="Y227" s="55"/>
      <c r="Z227" s="77">
        <f t="shared" ref="Z227:Z233" si="130">SUM(V227:X227)</f>
        <v>0</v>
      </c>
      <c r="AA227" s="77"/>
      <c r="AB227" s="55"/>
      <c r="AC227" s="55"/>
      <c r="AD227" s="55"/>
      <c r="AE227" s="55"/>
      <c r="AF227" s="55"/>
      <c r="AG227" s="55"/>
      <c r="AJ227" s="14" t="s">
        <v>306</v>
      </c>
      <c r="AK227" s="43"/>
    </row>
    <row r="228" hidden="1" customHeight="1" spans="1:37">
      <c r="A228" s="55"/>
      <c r="B228" s="55"/>
      <c r="C228" s="55"/>
      <c r="D228" s="55"/>
      <c r="E228" s="55"/>
      <c r="F228" s="55"/>
      <c r="G228" s="55"/>
      <c r="H228" s="55" t="s">
        <v>304</v>
      </c>
      <c r="I228" s="55" t="s">
        <v>726</v>
      </c>
      <c r="J228" s="55"/>
      <c r="K228" s="55" t="s">
        <v>67</v>
      </c>
      <c r="L228" s="22" t="s">
        <v>727</v>
      </c>
      <c r="M228" s="22" t="s">
        <v>37</v>
      </c>
      <c r="N228" s="26">
        <v>15.73</v>
      </c>
      <c r="O228" s="26"/>
      <c r="P228" s="134">
        <v>1.5</v>
      </c>
      <c r="Q228" s="77">
        <f t="shared" si="129"/>
        <v>8612.175</v>
      </c>
      <c r="R228" s="61">
        <f t="shared" ref="R228:R230" si="131">Q228*50%</f>
        <v>4306.0875</v>
      </c>
      <c r="S228" s="55"/>
      <c r="T228" s="8"/>
      <c r="U228" s="55"/>
      <c r="V228" s="8"/>
      <c r="W228" s="55"/>
      <c r="X228" s="55"/>
      <c r="Y228" s="55"/>
      <c r="Z228" s="77">
        <f t="shared" si="130"/>
        <v>0</v>
      </c>
      <c r="AA228" s="77"/>
      <c r="AB228" s="55"/>
      <c r="AC228" s="55"/>
      <c r="AD228" s="55"/>
      <c r="AE228" s="55"/>
      <c r="AF228" s="22">
        <v>15599757864</v>
      </c>
      <c r="AG228" s="197" t="s">
        <v>728</v>
      </c>
      <c r="AJ228" s="14" t="s">
        <v>306</v>
      </c>
      <c r="AK228" s="43"/>
    </row>
    <row r="229" hidden="1" customHeight="1" spans="1:37">
      <c r="A229" s="78"/>
      <c r="B229" s="78"/>
      <c r="C229" s="78"/>
      <c r="D229" s="78"/>
      <c r="E229" s="79"/>
      <c r="F229" s="79"/>
      <c r="G229" s="78"/>
      <c r="H229" s="78" t="s">
        <v>304</v>
      </c>
      <c r="I229" s="78" t="s">
        <v>729</v>
      </c>
      <c r="J229" s="15" t="s">
        <v>729</v>
      </c>
      <c r="K229" s="55" t="s">
        <v>67</v>
      </c>
      <c r="L229" s="22"/>
      <c r="M229" s="22"/>
      <c r="N229" s="73">
        <v>15.73</v>
      </c>
      <c r="O229" s="26">
        <v>15.73</v>
      </c>
      <c r="P229" s="83">
        <v>1.5</v>
      </c>
      <c r="Q229" s="77">
        <f>O229*P229*365</f>
        <v>8612.175</v>
      </c>
      <c r="R229" s="61">
        <f t="shared" si="131"/>
        <v>4306.0875</v>
      </c>
      <c r="S229" s="134">
        <v>1.5</v>
      </c>
      <c r="T229" s="77">
        <f>O229*S229*U229*365</f>
        <v>4306.0875</v>
      </c>
      <c r="U229" s="123">
        <v>0.5</v>
      </c>
      <c r="V229" s="77"/>
      <c r="W229" s="22"/>
      <c r="X229" s="22"/>
      <c r="Y229" s="55"/>
      <c r="Z229" s="77">
        <f t="shared" ref="Z229:Z239" si="132">SUM(V229:Y229)</f>
        <v>0</v>
      </c>
      <c r="AA229" s="7">
        <f t="shared" ref="AA229:AA239" si="133">T229-Z229</f>
        <v>4306.0875</v>
      </c>
      <c r="AB229" s="64"/>
      <c r="AC229" s="64">
        <v>45677</v>
      </c>
      <c r="AD229" s="65">
        <v>46022</v>
      </c>
      <c r="AE229" s="66">
        <f ca="1">TODAY()-AD229</f>
        <v>156</v>
      </c>
      <c r="AF229" s="22"/>
      <c r="AG229" s="22"/>
      <c r="AH229" s="6"/>
      <c r="AI229" s="6"/>
      <c r="AJ229" s="14" t="s">
        <v>306</v>
      </c>
      <c r="AK229" s="43"/>
    </row>
    <row r="230" hidden="1" customHeight="1" spans="1:37">
      <c r="A230" s="78"/>
      <c r="B230" s="78"/>
      <c r="C230" s="78"/>
      <c r="D230" s="78"/>
      <c r="E230" s="139"/>
      <c r="F230" s="139"/>
      <c r="G230" s="78"/>
      <c r="H230" s="78" t="s">
        <v>304</v>
      </c>
      <c r="I230" s="78" t="s">
        <v>730</v>
      </c>
      <c r="J230" s="15" t="s">
        <v>730</v>
      </c>
      <c r="K230" s="55" t="s">
        <v>67</v>
      </c>
      <c r="L230" s="22"/>
      <c r="M230" s="22"/>
      <c r="N230" s="73">
        <v>15.92</v>
      </c>
      <c r="O230" s="26">
        <v>15.92</v>
      </c>
      <c r="P230" s="83">
        <v>1.5</v>
      </c>
      <c r="Q230" s="77">
        <f>O230*P230*365</f>
        <v>8716.2</v>
      </c>
      <c r="R230" s="61">
        <f t="shared" si="131"/>
        <v>4358.1</v>
      </c>
      <c r="S230" s="134">
        <v>1.5</v>
      </c>
      <c r="T230" s="77">
        <f>O230*S230*U230*365</f>
        <v>4358.1</v>
      </c>
      <c r="U230" s="123">
        <v>0.5</v>
      </c>
      <c r="V230" s="77"/>
      <c r="W230" s="22"/>
      <c r="X230" s="22"/>
      <c r="Y230" s="55"/>
      <c r="Z230" s="77">
        <f t="shared" si="132"/>
        <v>0</v>
      </c>
      <c r="AA230" s="7">
        <f t="shared" si="133"/>
        <v>4358.1</v>
      </c>
      <c r="AB230" s="64"/>
      <c r="AC230" s="64">
        <v>45677</v>
      </c>
      <c r="AD230" s="65">
        <v>46022</v>
      </c>
      <c r="AE230" s="66">
        <f ca="1">TODAY()-AD230</f>
        <v>156</v>
      </c>
      <c r="AF230" s="22"/>
      <c r="AG230" s="22"/>
      <c r="AH230" s="6"/>
      <c r="AI230" s="6"/>
      <c r="AJ230" s="14" t="s">
        <v>306</v>
      </c>
      <c r="AK230" s="43"/>
    </row>
    <row r="231" hidden="1" customHeight="1" spans="1:37">
      <c r="A231" s="55"/>
      <c r="B231" s="55"/>
      <c r="C231" s="55"/>
      <c r="D231" s="55"/>
      <c r="E231" s="55"/>
      <c r="F231" s="55"/>
      <c r="G231" s="55"/>
      <c r="H231" s="165" t="s">
        <v>304</v>
      </c>
      <c r="I231" s="165" t="s">
        <v>731</v>
      </c>
      <c r="J231" s="165"/>
      <c r="K231" s="165" t="s">
        <v>67</v>
      </c>
      <c r="L231" s="55"/>
      <c r="M231" s="55"/>
      <c r="N231" s="166">
        <v>9.82</v>
      </c>
      <c r="O231" s="166"/>
      <c r="P231" s="178"/>
      <c r="Q231" s="77">
        <f t="shared" si="129"/>
        <v>0</v>
      </c>
      <c r="R231" s="77"/>
      <c r="S231" s="55"/>
      <c r="T231" s="8"/>
      <c r="U231" s="55"/>
      <c r="V231" s="8"/>
      <c r="W231" s="55"/>
      <c r="X231" s="55"/>
      <c r="Y231" s="55"/>
      <c r="Z231" s="77">
        <f t="shared" si="130"/>
        <v>0</v>
      </c>
      <c r="AA231" s="77"/>
      <c r="AB231" s="55"/>
      <c r="AC231" s="55"/>
      <c r="AD231" s="55"/>
      <c r="AE231" s="55"/>
      <c r="AF231" s="55"/>
      <c r="AG231" s="55"/>
      <c r="AJ231" s="14" t="s">
        <v>306</v>
      </c>
      <c r="AK231" s="43"/>
    </row>
    <row r="232" hidden="1" customHeight="1" spans="1:37">
      <c r="A232" s="55"/>
      <c r="B232" s="55"/>
      <c r="C232" s="55"/>
      <c r="D232" s="55"/>
      <c r="E232" s="55"/>
      <c r="F232" s="55"/>
      <c r="G232" s="55"/>
      <c r="H232" s="165" t="s">
        <v>304</v>
      </c>
      <c r="I232" s="165" t="s">
        <v>732</v>
      </c>
      <c r="J232" s="165"/>
      <c r="K232" s="165" t="s">
        <v>67</v>
      </c>
      <c r="L232" s="55"/>
      <c r="M232" s="55"/>
      <c r="N232" s="166">
        <v>9.82</v>
      </c>
      <c r="O232" s="166"/>
      <c r="P232" s="178"/>
      <c r="Q232" s="77">
        <f t="shared" si="129"/>
        <v>0</v>
      </c>
      <c r="R232" s="77"/>
      <c r="S232" s="55"/>
      <c r="T232" s="8"/>
      <c r="U232" s="55"/>
      <c r="V232" s="8"/>
      <c r="W232" s="55"/>
      <c r="X232" s="55"/>
      <c r="Y232" s="55"/>
      <c r="Z232" s="77">
        <f t="shared" si="130"/>
        <v>0</v>
      </c>
      <c r="AA232" s="77"/>
      <c r="AB232" s="55"/>
      <c r="AC232" s="55"/>
      <c r="AD232" s="55"/>
      <c r="AE232" s="55"/>
      <c r="AF232" s="55"/>
      <c r="AG232" s="55"/>
      <c r="AJ232" s="14" t="s">
        <v>306</v>
      </c>
      <c r="AK232" s="43"/>
    </row>
    <row r="233" hidden="1" customHeight="1" spans="1:37">
      <c r="A233" s="55"/>
      <c r="B233" s="55"/>
      <c r="C233" s="55"/>
      <c r="D233" s="55"/>
      <c r="E233" s="55"/>
      <c r="F233" s="55"/>
      <c r="G233" s="55"/>
      <c r="H233" s="165" t="s">
        <v>304</v>
      </c>
      <c r="I233" s="165" t="s">
        <v>733</v>
      </c>
      <c r="J233" s="165"/>
      <c r="K233" s="165" t="s">
        <v>67</v>
      </c>
      <c r="L233" s="55"/>
      <c r="M233" s="55"/>
      <c r="N233" s="166">
        <v>5.86</v>
      </c>
      <c r="O233" s="166"/>
      <c r="P233" s="178"/>
      <c r="Q233" s="77">
        <f t="shared" si="129"/>
        <v>0</v>
      </c>
      <c r="R233" s="77"/>
      <c r="S233" s="55"/>
      <c r="T233" s="8"/>
      <c r="U233" s="55"/>
      <c r="V233" s="8"/>
      <c r="W233" s="55"/>
      <c r="X233" s="55"/>
      <c r="Y233" s="55"/>
      <c r="Z233" s="77">
        <f t="shared" si="130"/>
        <v>0</v>
      </c>
      <c r="AA233" s="77"/>
      <c r="AB233" s="55"/>
      <c r="AC233" s="55"/>
      <c r="AD233" s="55"/>
      <c r="AE233" s="55"/>
      <c r="AF233" s="55"/>
      <c r="AG233" s="55"/>
      <c r="AJ233" s="14" t="s">
        <v>306</v>
      </c>
      <c r="AK233" s="43"/>
    </row>
    <row r="234" hidden="1" customHeight="1" spans="1:37">
      <c r="A234" s="55"/>
      <c r="B234" s="22"/>
      <c r="C234" s="22"/>
      <c r="D234" s="55"/>
      <c r="E234" s="118"/>
      <c r="F234" s="22"/>
      <c r="G234" s="22"/>
      <c r="H234" s="55" t="s">
        <v>304</v>
      </c>
      <c r="I234" s="179" t="s">
        <v>734</v>
      </c>
      <c r="J234" s="15" t="s">
        <v>734</v>
      </c>
      <c r="K234" s="55" t="s">
        <v>67</v>
      </c>
      <c r="L234" s="22" t="s">
        <v>735</v>
      </c>
      <c r="M234" s="22" t="s">
        <v>37</v>
      </c>
      <c r="N234" s="26">
        <v>40.41</v>
      </c>
      <c r="O234" s="26"/>
      <c r="P234" s="83">
        <v>1.5</v>
      </c>
      <c r="Q234" s="77">
        <f t="shared" si="129"/>
        <v>22124.475</v>
      </c>
      <c r="R234" s="61">
        <f t="shared" ref="R234:R241" si="134">Q234*50%</f>
        <v>11062.2375</v>
      </c>
      <c r="S234" s="134">
        <v>1.5</v>
      </c>
      <c r="T234" s="8">
        <f t="shared" ref="T234:T239" si="135">N234*S234*U234*365</f>
        <v>11062.2375</v>
      </c>
      <c r="U234" s="123">
        <v>0.5</v>
      </c>
      <c r="V234" s="77"/>
      <c r="W234" s="22"/>
      <c r="X234" s="22"/>
      <c r="Y234" s="55"/>
      <c r="Z234" s="77">
        <f t="shared" si="132"/>
        <v>0</v>
      </c>
      <c r="AA234" s="7">
        <f t="shared" si="133"/>
        <v>11062.2375</v>
      </c>
      <c r="AB234" s="64">
        <v>45672</v>
      </c>
      <c r="AC234" s="65">
        <v>45658</v>
      </c>
      <c r="AD234" s="65">
        <v>46022</v>
      </c>
      <c r="AE234" s="65"/>
      <c r="AF234" s="22">
        <v>18699743776</v>
      </c>
      <c r="AG234" s="197" t="s">
        <v>736</v>
      </c>
      <c r="AJ234" s="14" t="s">
        <v>306</v>
      </c>
      <c r="AK234" s="43"/>
    </row>
    <row r="235" hidden="1" customHeight="1" spans="1:37">
      <c r="A235" s="55"/>
      <c r="B235" s="22"/>
      <c r="C235" s="22"/>
      <c r="D235" s="55"/>
      <c r="E235" s="118"/>
      <c r="F235" s="22"/>
      <c r="G235" s="22"/>
      <c r="H235" s="22" t="s">
        <v>304</v>
      </c>
      <c r="I235" s="179" t="s">
        <v>737</v>
      </c>
      <c r="J235" s="15" t="s">
        <v>737</v>
      </c>
      <c r="K235" s="55" t="s">
        <v>67</v>
      </c>
      <c r="L235" s="75" t="s">
        <v>682</v>
      </c>
      <c r="M235" s="22" t="s">
        <v>37</v>
      </c>
      <c r="N235" s="26">
        <v>40.41</v>
      </c>
      <c r="O235" s="26"/>
      <c r="P235" s="83">
        <v>1.5</v>
      </c>
      <c r="Q235" s="77">
        <f t="shared" si="129"/>
        <v>22124.475</v>
      </c>
      <c r="R235" s="107">
        <f t="shared" si="134"/>
        <v>11062.2375</v>
      </c>
      <c r="S235" s="75">
        <v>1.5</v>
      </c>
      <c r="T235" s="8">
        <f t="shared" si="135"/>
        <v>11062.2375</v>
      </c>
      <c r="U235" s="123">
        <v>0.5</v>
      </c>
      <c r="V235" s="77"/>
      <c r="W235" s="22"/>
      <c r="X235" s="22"/>
      <c r="Y235" s="55"/>
      <c r="Z235" s="77">
        <f t="shared" si="132"/>
        <v>0</v>
      </c>
      <c r="AA235" s="7">
        <f t="shared" si="133"/>
        <v>11062.2375</v>
      </c>
      <c r="AB235" s="64">
        <v>45664</v>
      </c>
      <c r="AC235" s="65">
        <v>45658</v>
      </c>
      <c r="AD235" s="65">
        <v>46022</v>
      </c>
      <c r="AE235" s="65"/>
      <c r="AF235" s="22">
        <v>13565695683</v>
      </c>
      <c r="AG235" s="197" t="s">
        <v>683</v>
      </c>
      <c r="AH235" s="6"/>
      <c r="AI235" s="6"/>
      <c r="AJ235" s="14" t="s">
        <v>306</v>
      </c>
      <c r="AK235" s="43"/>
    </row>
    <row r="236" hidden="1" customHeight="1" spans="1:37">
      <c r="A236" s="55"/>
      <c r="B236" s="22"/>
      <c r="C236" s="22"/>
      <c r="D236" s="55"/>
      <c r="E236" s="118"/>
      <c r="F236" s="22"/>
      <c r="G236" s="22"/>
      <c r="H236" s="22" t="s">
        <v>304</v>
      </c>
      <c r="I236" s="179" t="s">
        <v>738</v>
      </c>
      <c r="J236" s="15" t="s">
        <v>738</v>
      </c>
      <c r="K236" s="55" t="s">
        <v>67</v>
      </c>
      <c r="L236" s="180" t="s">
        <v>450</v>
      </c>
      <c r="M236" s="22" t="s">
        <v>37</v>
      </c>
      <c r="N236" s="26">
        <v>34.64</v>
      </c>
      <c r="O236" s="26"/>
      <c r="P236" s="83">
        <v>1.8</v>
      </c>
      <c r="Q236" s="77">
        <f t="shared" si="129"/>
        <v>22758.48</v>
      </c>
      <c r="R236" s="107">
        <f t="shared" si="134"/>
        <v>11379.24</v>
      </c>
      <c r="S236" s="75">
        <v>1.8</v>
      </c>
      <c r="T236" s="8">
        <f t="shared" si="135"/>
        <v>11379.24</v>
      </c>
      <c r="U236" s="123">
        <v>0.5</v>
      </c>
      <c r="V236" s="77"/>
      <c r="W236" s="22"/>
      <c r="X236" s="22"/>
      <c r="Y236" s="55"/>
      <c r="Z236" s="77">
        <f t="shared" si="132"/>
        <v>0</v>
      </c>
      <c r="AA236" s="7">
        <f t="shared" si="133"/>
        <v>11379.24</v>
      </c>
      <c r="AB236" s="64">
        <v>45664</v>
      </c>
      <c r="AC236" s="65">
        <v>45658</v>
      </c>
      <c r="AD236" s="65">
        <v>46022</v>
      </c>
      <c r="AE236" s="65"/>
      <c r="AF236" s="22">
        <v>13899220384</v>
      </c>
      <c r="AG236" s="197" t="s">
        <v>451</v>
      </c>
      <c r="AH236" s="6"/>
      <c r="AI236" s="6"/>
      <c r="AJ236" s="14" t="s">
        <v>306</v>
      </c>
      <c r="AK236" s="43"/>
    </row>
    <row r="237" hidden="1" customHeight="1" spans="1:37">
      <c r="A237" s="55"/>
      <c r="B237" s="22"/>
      <c r="C237" s="22"/>
      <c r="D237" s="55"/>
      <c r="E237" s="181"/>
      <c r="F237" s="182"/>
      <c r="G237" s="22"/>
      <c r="H237" s="165" t="s">
        <v>304</v>
      </c>
      <c r="I237" s="179" t="s">
        <v>739</v>
      </c>
      <c r="J237" s="15" t="s">
        <v>739</v>
      </c>
      <c r="K237" s="55" t="s">
        <v>67</v>
      </c>
      <c r="L237" s="19" t="s">
        <v>740</v>
      </c>
      <c r="M237" s="70" t="s">
        <v>741</v>
      </c>
      <c r="N237" s="26">
        <v>40.41</v>
      </c>
      <c r="O237" s="26"/>
      <c r="P237" s="83">
        <v>1.4</v>
      </c>
      <c r="Q237" s="77">
        <f t="shared" si="129"/>
        <v>20649.51</v>
      </c>
      <c r="R237" s="107">
        <f t="shared" si="134"/>
        <v>10324.755</v>
      </c>
      <c r="S237" s="9">
        <v>1.4</v>
      </c>
      <c r="T237" s="8">
        <f t="shared" si="135"/>
        <v>10324.755</v>
      </c>
      <c r="U237" s="123">
        <v>0.5</v>
      </c>
      <c r="V237" s="77"/>
      <c r="W237" s="22"/>
      <c r="X237" s="22"/>
      <c r="Y237" s="55"/>
      <c r="Z237" s="77">
        <f t="shared" si="132"/>
        <v>0</v>
      </c>
      <c r="AA237" s="7">
        <f t="shared" si="133"/>
        <v>10324.755</v>
      </c>
      <c r="AB237" s="64">
        <v>45665</v>
      </c>
      <c r="AC237" s="65">
        <v>45658</v>
      </c>
      <c r="AD237" s="65">
        <v>46022</v>
      </c>
      <c r="AE237" s="65"/>
      <c r="AF237" s="55">
        <v>13899261930</v>
      </c>
      <c r="AG237" s="202" t="s">
        <v>742</v>
      </c>
      <c r="AH237" s="6"/>
      <c r="AI237" s="6"/>
      <c r="AJ237" s="14" t="s">
        <v>306</v>
      </c>
      <c r="AK237" s="43"/>
    </row>
    <row r="238" hidden="1" customHeight="1" spans="1:37">
      <c r="A238" s="78"/>
      <c r="B238" s="78"/>
      <c r="C238" s="78"/>
      <c r="D238" s="78"/>
      <c r="E238" s="183"/>
      <c r="F238" s="183"/>
      <c r="G238" s="78"/>
      <c r="H238" s="78" t="s">
        <v>304</v>
      </c>
      <c r="I238" s="78" t="s">
        <v>743</v>
      </c>
      <c r="J238" s="15" t="s">
        <v>743</v>
      </c>
      <c r="K238" s="55" t="s">
        <v>67</v>
      </c>
      <c r="L238" s="19"/>
      <c r="M238" s="70"/>
      <c r="N238" s="26">
        <v>40.41</v>
      </c>
      <c r="O238" s="26">
        <v>40.41</v>
      </c>
      <c r="P238" s="83">
        <v>1.5</v>
      </c>
      <c r="Q238" s="77">
        <f t="shared" si="129"/>
        <v>22124.475</v>
      </c>
      <c r="R238" s="107">
        <f t="shared" si="134"/>
        <v>11062.2375</v>
      </c>
      <c r="S238" s="9">
        <v>1.5</v>
      </c>
      <c r="T238" s="8">
        <f t="shared" si="135"/>
        <v>11062.2375</v>
      </c>
      <c r="U238" s="123">
        <v>0.5</v>
      </c>
      <c r="V238" s="77"/>
      <c r="W238" s="22"/>
      <c r="X238" s="22"/>
      <c r="Y238" s="55"/>
      <c r="Z238" s="77">
        <f t="shared" si="132"/>
        <v>0</v>
      </c>
      <c r="AA238" s="7">
        <f t="shared" si="133"/>
        <v>11062.2375</v>
      </c>
      <c r="AB238" s="64"/>
      <c r="AC238" s="65">
        <v>45658</v>
      </c>
      <c r="AD238" s="65">
        <v>46022</v>
      </c>
      <c r="AE238" s="65"/>
      <c r="AF238" s="55">
        <v>13899261930</v>
      </c>
      <c r="AG238" s="202" t="s">
        <v>742</v>
      </c>
      <c r="AH238" s="6"/>
      <c r="AI238" s="6"/>
      <c r="AJ238" s="14" t="s">
        <v>306</v>
      </c>
      <c r="AK238" s="43"/>
    </row>
    <row r="239" hidden="1" customHeight="1" spans="1:37">
      <c r="A239" s="78"/>
      <c r="B239" s="78"/>
      <c r="C239" s="78"/>
      <c r="D239" s="78"/>
      <c r="E239" s="184"/>
      <c r="F239" s="184"/>
      <c r="G239" s="78"/>
      <c r="H239" s="78" t="s">
        <v>304</v>
      </c>
      <c r="I239" s="78" t="s">
        <v>744</v>
      </c>
      <c r="J239" s="15" t="s">
        <v>744</v>
      </c>
      <c r="K239" s="55" t="s">
        <v>67</v>
      </c>
      <c r="L239" s="19"/>
      <c r="M239" s="70"/>
      <c r="N239" s="26">
        <v>34.64</v>
      </c>
      <c r="O239" s="26"/>
      <c r="P239" s="83">
        <v>1.8</v>
      </c>
      <c r="Q239" s="77">
        <f t="shared" si="129"/>
        <v>22758.48</v>
      </c>
      <c r="R239" s="107">
        <f t="shared" si="134"/>
        <v>11379.24</v>
      </c>
      <c r="S239" s="9">
        <v>1.8</v>
      </c>
      <c r="T239" s="8">
        <f t="shared" si="135"/>
        <v>11379.24</v>
      </c>
      <c r="U239" s="123">
        <v>0.5</v>
      </c>
      <c r="V239" s="77"/>
      <c r="W239" s="77"/>
      <c r="X239" s="22"/>
      <c r="Y239" s="55"/>
      <c r="Z239" s="77">
        <f t="shared" si="132"/>
        <v>0</v>
      </c>
      <c r="AA239" s="7">
        <f t="shared" si="133"/>
        <v>11379.24</v>
      </c>
      <c r="AB239" s="64">
        <v>45665</v>
      </c>
      <c r="AC239" s="65">
        <v>45658</v>
      </c>
      <c r="AD239" s="65">
        <v>46022</v>
      </c>
      <c r="AE239" s="65"/>
      <c r="AF239" s="55">
        <v>13899261930</v>
      </c>
      <c r="AG239" s="202" t="s">
        <v>742</v>
      </c>
      <c r="AH239" s="6"/>
      <c r="AI239" s="6"/>
      <c r="AJ239" s="14" t="s">
        <v>306</v>
      </c>
      <c r="AK239" s="43"/>
    </row>
    <row r="240" hidden="1" customHeight="1" spans="1:37">
      <c r="A240" s="55"/>
      <c r="B240" s="55"/>
      <c r="C240" s="55"/>
      <c r="D240" s="55"/>
      <c r="E240" s="55"/>
      <c r="F240" s="55"/>
      <c r="G240" s="55"/>
      <c r="H240" s="165" t="s">
        <v>304</v>
      </c>
      <c r="I240" s="165" t="s">
        <v>745</v>
      </c>
      <c r="J240" s="165"/>
      <c r="K240" s="165" t="s">
        <v>67</v>
      </c>
      <c r="L240" s="75" t="s">
        <v>746</v>
      </c>
      <c r="M240" s="55"/>
      <c r="N240" s="166">
        <v>22.92</v>
      </c>
      <c r="O240" s="166"/>
      <c r="P240" s="185">
        <v>1.5</v>
      </c>
      <c r="Q240" s="77">
        <f t="shared" si="129"/>
        <v>12548.7</v>
      </c>
      <c r="R240" s="61">
        <f t="shared" si="134"/>
        <v>6274.35</v>
      </c>
      <c r="S240" s="55"/>
      <c r="T240" s="8"/>
      <c r="U240" s="55"/>
      <c r="V240" s="8"/>
      <c r="W240" s="55"/>
      <c r="X240" s="55"/>
      <c r="Y240" s="55"/>
      <c r="Z240" s="77">
        <f>SUM(V240:X240)</f>
        <v>0</v>
      </c>
      <c r="AA240" s="77"/>
      <c r="AB240" s="54"/>
      <c r="AC240" s="65">
        <v>44927</v>
      </c>
      <c r="AD240" s="119">
        <v>45291</v>
      </c>
      <c r="AE240" s="119"/>
      <c r="AF240" s="55"/>
      <c r="AG240" s="55"/>
      <c r="AH240" s="6"/>
      <c r="AI240" s="6"/>
      <c r="AJ240" s="14" t="s">
        <v>306</v>
      </c>
      <c r="AK240" s="43"/>
    </row>
    <row r="241" hidden="1" customHeight="1" spans="1:37">
      <c r="A241" s="55"/>
      <c r="B241" s="55"/>
      <c r="C241" s="55"/>
      <c r="D241" s="55"/>
      <c r="E241" s="55"/>
      <c r="F241" s="55"/>
      <c r="G241" s="55"/>
      <c r="H241" s="165" t="s">
        <v>304</v>
      </c>
      <c r="I241" s="165" t="s">
        <v>747</v>
      </c>
      <c r="J241" s="165"/>
      <c r="K241" s="165"/>
      <c r="L241" s="75"/>
      <c r="M241" s="55"/>
      <c r="N241" s="166">
        <v>22.92</v>
      </c>
      <c r="O241" s="166"/>
      <c r="P241" s="185">
        <v>1.5</v>
      </c>
      <c r="Q241" s="77">
        <f t="shared" si="129"/>
        <v>12548.7</v>
      </c>
      <c r="R241" s="61">
        <f t="shared" si="134"/>
        <v>6274.35</v>
      </c>
      <c r="S241" s="55"/>
      <c r="T241" s="8"/>
      <c r="U241" s="55"/>
      <c r="V241" s="8"/>
      <c r="W241" s="55"/>
      <c r="X241" s="55"/>
      <c r="Y241" s="55"/>
      <c r="Z241" s="77">
        <f>SUM(V241:X241)</f>
        <v>0</v>
      </c>
      <c r="AA241" s="77"/>
      <c r="AB241" s="54"/>
      <c r="AC241" s="65">
        <v>44927</v>
      </c>
      <c r="AD241" s="119">
        <v>45291</v>
      </c>
      <c r="AE241" s="119"/>
      <c r="AF241" s="55"/>
      <c r="AG241" s="55"/>
      <c r="AH241" s="6"/>
      <c r="AI241" s="6"/>
      <c r="AJ241" s="14" t="s">
        <v>306</v>
      </c>
      <c r="AK241" s="43"/>
    </row>
    <row r="242" hidden="1" customHeight="1" spans="1:37">
      <c r="A242" s="55"/>
      <c r="B242" s="55"/>
      <c r="C242" s="55"/>
      <c r="D242" s="10" t="s">
        <v>41</v>
      </c>
      <c r="E242" s="22" t="s">
        <v>748</v>
      </c>
      <c r="F242" s="10" t="s">
        <v>41</v>
      </c>
      <c r="G242" s="10"/>
      <c r="H242" s="55" t="s">
        <v>749</v>
      </c>
      <c r="I242" s="71" t="s">
        <v>34</v>
      </c>
      <c r="J242" s="15" t="s">
        <v>34</v>
      </c>
      <c r="K242" s="55" t="s">
        <v>750</v>
      </c>
      <c r="L242" s="70" t="s">
        <v>751</v>
      </c>
      <c r="M242" s="70" t="s">
        <v>752</v>
      </c>
      <c r="N242" s="186">
        <v>500</v>
      </c>
      <c r="O242" s="187">
        <v>500</v>
      </c>
      <c r="P242" s="118">
        <f>Q242/N242/365</f>
        <v>0.586301369863014</v>
      </c>
      <c r="Q242" s="77">
        <v>107000</v>
      </c>
      <c r="R242" s="61">
        <v>107000</v>
      </c>
      <c r="S242" s="55"/>
      <c r="T242" s="61">
        <v>107000</v>
      </c>
      <c r="U242" s="55"/>
      <c r="V242" s="77"/>
      <c r="W242" s="22"/>
      <c r="X242" s="22"/>
      <c r="Y242" s="55"/>
      <c r="Z242" s="77">
        <f t="shared" ref="Z242:Z249" si="136">SUM(V242:Y242)</f>
        <v>0</v>
      </c>
      <c r="AA242" s="7">
        <f t="shared" ref="AA242:AA245" si="137">T242-Z242</f>
        <v>107000</v>
      </c>
      <c r="AB242" s="54"/>
      <c r="AC242" s="65">
        <v>45658</v>
      </c>
      <c r="AD242" s="65">
        <v>46022</v>
      </c>
      <c r="AE242" s="66">
        <f ca="1" t="shared" ref="AE242:AE248" si="138">TODAY()-AD242</f>
        <v>156</v>
      </c>
      <c r="AF242" s="55">
        <v>13899204700</v>
      </c>
      <c r="AG242" s="55"/>
      <c r="AH242" s="6"/>
      <c r="AI242" s="6"/>
      <c r="AJ242" s="43" t="s">
        <v>753</v>
      </c>
      <c r="AK242" s="43">
        <f>Z242</f>
        <v>0</v>
      </c>
    </row>
    <row r="243" customHeight="1" spans="1:37">
      <c r="A243" s="55"/>
      <c r="B243" s="55"/>
      <c r="C243" s="55"/>
      <c r="D243" s="10" t="s">
        <v>41</v>
      </c>
      <c r="E243" s="22"/>
      <c r="F243" s="10" t="s">
        <v>41</v>
      </c>
      <c r="G243" s="10"/>
      <c r="H243" s="55" t="s">
        <v>749</v>
      </c>
      <c r="I243" s="71" t="s">
        <v>42</v>
      </c>
      <c r="J243" s="15" t="s">
        <v>42</v>
      </c>
      <c r="K243" s="55" t="s">
        <v>35</v>
      </c>
      <c r="L243" s="55" t="s">
        <v>754</v>
      </c>
      <c r="M243" s="55"/>
      <c r="N243" s="186">
        <v>600</v>
      </c>
      <c r="O243" s="187">
        <v>600</v>
      </c>
      <c r="P243" s="55">
        <v>0.3</v>
      </c>
      <c r="Q243" s="77">
        <f t="shared" ref="Q243:Q245" si="139">N243*P243*365</f>
        <v>65700</v>
      </c>
      <c r="R243" s="61">
        <v>65700</v>
      </c>
      <c r="S243" s="55"/>
      <c r="T243" s="61">
        <v>65700</v>
      </c>
      <c r="U243" s="55"/>
      <c r="V243" s="77"/>
      <c r="W243" s="22"/>
      <c r="X243" s="22"/>
      <c r="Y243" s="55"/>
      <c r="Z243" s="77">
        <f t="shared" si="136"/>
        <v>0</v>
      </c>
      <c r="AA243" s="7">
        <f t="shared" si="137"/>
        <v>65700</v>
      </c>
      <c r="AB243" s="54"/>
      <c r="AC243" s="65">
        <v>45170</v>
      </c>
      <c r="AD243" s="65">
        <v>48610</v>
      </c>
      <c r="AE243" s="66">
        <f ca="1" t="shared" si="138"/>
        <v>-2432</v>
      </c>
      <c r="AF243" s="55">
        <v>15299573112</v>
      </c>
      <c r="AG243" s="202" t="s">
        <v>755</v>
      </c>
      <c r="AH243" s="188" t="s">
        <v>756</v>
      </c>
      <c r="AI243" s="6"/>
      <c r="AJ243" s="14" t="s">
        <v>757</v>
      </c>
      <c r="AK243" s="52">
        <f t="shared" ref="AK243:AK249" si="140">T243</f>
        <v>65700</v>
      </c>
    </row>
    <row r="244" customHeight="1" spans="1:37">
      <c r="A244" s="55"/>
      <c r="B244" s="55"/>
      <c r="C244" s="55"/>
      <c r="D244" s="80" t="s">
        <v>41</v>
      </c>
      <c r="E244" s="22"/>
      <c r="F244" s="80" t="s">
        <v>41</v>
      </c>
      <c r="G244" s="80"/>
      <c r="H244" s="87" t="s">
        <v>749</v>
      </c>
      <c r="I244" s="189" t="s">
        <v>356</v>
      </c>
      <c r="J244" s="145" t="s">
        <v>356</v>
      </c>
      <c r="K244" s="87" t="s">
        <v>758</v>
      </c>
      <c r="L244" s="87" t="s">
        <v>759</v>
      </c>
      <c r="M244" s="55"/>
      <c r="N244" s="186">
        <v>2600</v>
      </c>
      <c r="O244" s="187">
        <v>2600</v>
      </c>
      <c r="P244" s="55">
        <v>0.4</v>
      </c>
      <c r="Q244" s="77">
        <f t="shared" si="139"/>
        <v>379600</v>
      </c>
      <c r="R244" s="61">
        <v>379600</v>
      </c>
      <c r="S244" s="55">
        <v>0.4</v>
      </c>
      <c r="T244" s="8">
        <f>N244*S244*365</f>
        <v>379600</v>
      </c>
      <c r="U244" s="190" t="s">
        <v>760</v>
      </c>
      <c r="V244" s="77"/>
      <c r="W244" s="22"/>
      <c r="X244" s="22"/>
      <c r="Y244" s="55"/>
      <c r="Z244" s="77">
        <f t="shared" si="136"/>
        <v>0</v>
      </c>
      <c r="AA244" s="7">
        <f t="shared" si="137"/>
        <v>379600</v>
      </c>
      <c r="AB244" s="54"/>
      <c r="AC244" s="65">
        <v>45231</v>
      </c>
      <c r="AD244" s="65">
        <v>49064</v>
      </c>
      <c r="AE244" s="66">
        <f ca="1" t="shared" si="138"/>
        <v>-2886</v>
      </c>
      <c r="AF244" s="55"/>
      <c r="AG244" s="55"/>
      <c r="AH244" s="188" t="s">
        <v>761</v>
      </c>
      <c r="AI244" s="6" t="s">
        <v>762</v>
      </c>
      <c r="AJ244" s="43" t="s">
        <v>753</v>
      </c>
      <c r="AK244" s="52">
        <f t="shared" si="140"/>
        <v>379600</v>
      </c>
    </row>
    <row r="245" hidden="1" customHeight="1" spans="1:37">
      <c r="A245" s="55"/>
      <c r="B245" s="55"/>
      <c r="C245" s="55"/>
      <c r="D245" s="95"/>
      <c r="E245" s="22"/>
      <c r="F245" s="95"/>
      <c r="G245" s="95"/>
      <c r="H245" s="93"/>
      <c r="I245" s="191"/>
      <c r="J245" s="67"/>
      <c r="K245" s="93"/>
      <c r="L245" s="93"/>
      <c r="M245" s="55"/>
      <c r="N245" s="186">
        <v>1900</v>
      </c>
      <c r="O245" s="187">
        <v>1900</v>
      </c>
      <c r="P245" s="55">
        <v>0.18</v>
      </c>
      <c r="Q245" s="77">
        <f t="shared" si="139"/>
        <v>124830</v>
      </c>
      <c r="R245" s="61">
        <v>124830</v>
      </c>
      <c r="S245" s="55">
        <v>0.18</v>
      </c>
      <c r="T245" s="8">
        <f>N245*S245*365</f>
        <v>124830</v>
      </c>
      <c r="U245" s="192"/>
      <c r="V245" s="77"/>
      <c r="W245" s="22"/>
      <c r="X245" s="22"/>
      <c r="Y245" s="55"/>
      <c r="Z245" s="77">
        <f t="shared" si="136"/>
        <v>0</v>
      </c>
      <c r="AA245" s="7">
        <f t="shared" si="137"/>
        <v>124830</v>
      </c>
      <c r="AB245" s="54"/>
      <c r="AC245" s="65"/>
      <c r="AD245" s="65"/>
      <c r="AE245" s="66">
        <f ca="1" t="shared" si="138"/>
        <v>46178</v>
      </c>
      <c r="AF245" s="55"/>
      <c r="AG245" s="55"/>
      <c r="AH245" s="6"/>
      <c r="AI245" s="6" t="s">
        <v>762</v>
      </c>
      <c r="AJ245" s="14" t="s">
        <v>757</v>
      </c>
      <c r="AK245" s="43">
        <f>Z245</f>
        <v>0</v>
      </c>
    </row>
    <row r="246" customHeight="1" spans="1:37">
      <c r="A246" s="55"/>
      <c r="B246" s="55"/>
      <c r="C246" s="22"/>
      <c r="D246" s="10" t="s">
        <v>41</v>
      </c>
      <c r="E246" s="22" t="s">
        <v>763</v>
      </c>
      <c r="F246" s="10" t="s">
        <v>764</v>
      </c>
      <c r="G246" s="10"/>
      <c r="H246" s="55" t="s">
        <v>749</v>
      </c>
      <c r="I246" s="71" t="s">
        <v>359</v>
      </c>
      <c r="J246" s="15" t="s">
        <v>359</v>
      </c>
      <c r="K246" s="55" t="s">
        <v>126</v>
      </c>
      <c r="L246" s="55" t="s">
        <v>765</v>
      </c>
      <c r="M246" s="55" t="s">
        <v>766</v>
      </c>
      <c r="N246" s="186">
        <v>1000</v>
      </c>
      <c r="O246" s="187">
        <v>1000</v>
      </c>
      <c r="P246" s="55">
        <v>0.4</v>
      </c>
      <c r="Q246" s="77">
        <v>140000</v>
      </c>
      <c r="R246" s="61"/>
      <c r="S246" s="55"/>
      <c r="T246" s="61">
        <v>130000</v>
      </c>
      <c r="U246" s="125" t="s">
        <v>767</v>
      </c>
      <c r="V246" s="77"/>
      <c r="W246" s="22"/>
      <c r="X246" s="22"/>
      <c r="Y246" s="55"/>
      <c r="Z246" s="77">
        <f t="shared" si="136"/>
        <v>0</v>
      </c>
      <c r="AA246" s="7">
        <v>130000</v>
      </c>
      <c r="AB246" s="65">
        <v>45580</v>
      </c>
      <c r="AC246" s="65">
        <v>45597</v>
      </c>
      <c r="AD246" s="65">
        <v>46752</v>
      </c>
      <c r="AE246" s="66">
        <f ca="1" t="shared" si="138"/>
        <v>-574</v>
      </c>
      <c r="AF246" s="55">
        <v>18809970695</v>
      </c>
      <c r="AG246" s="55" t="s">
        <v>768</v>
      </c>
      <c r="AH246" s="188" t="s">
        <v>769</v>
      </c>
      <c r="AI246" s="6" t="s">
        <v>762</v>
      </c>
      <c r="AJ246" s="14" t="s">
        <v>753</v>
      </c>
      <c r="AK246" s="52">
        <f t="shared" si="140"/>
        <v>130000</v>
      </c>
    </row>
    <row r="247" customHeight="1" spans="1:37">
      <c r="A247" s="55"/>
      <c r="B247" s="55" t="s">
        <v>49</v>
      </c>
      <c r="C247" s="22" t="s">
        <v>52</v>
      </c>
      <c r="D247" s="10" t="s">
        <v>41</v>
      </c>
      <c r="E247" s="22" t="s">
        <v>770</v>
      </c>
      <c r="F247" s="10" t="s">
        <v>52</v>
      </c>
      <c r="G247" s="10" t="s">
        <v>771</v>
      </c>
      <c r="H247" s="55" t="s">
        <v>749</v>
      </c>
      <c r="I247" s="205" t="s">
        <v>362</v>
      </c>
      <c r="J247" s="206" t="s">
        <v>362</v>
      </c>
      <c r="K247" s="55" t="s">
        <v>35</v>
      </c>
      <c r="L247" s="55" t="s">
        <v>772</v>
      </c>
      <c r="M247" s="55" t="s">
        <v>326</v>
      </c>
      <c r="N247" s="186">
        <v>600</v>
      </c>
      <c r="O247" s="187">
        <v>600</v>
      </c>
      <c r="P247" s="55">
        <v>0.4</v>
      </c>
      <c r="Q247" s="77">
        <f t="shared" ref="Q247:Q249" si="141">N247*P247*365</f>
        <v>87600</v>
      </c>
      <c r="R247" s="61">
        <v>87600</v>
      </c>
      <c r="S247" s="55">
        <v>0.4</v>
      </c>
      <c r="T247" s="61">
        <v>87600</v>
      </c>
      <c r="U247" s="125" t="s">
        <v>773</v>
      </c>
      <c r="V247" s="77"/>
      <c r="W247" s="22"/>
      <c r="X247" s="22"/>
      <c r="Y247" s="55"/>
      <c r="Z247" s="77">
        <f t="shared" si="136"/>
        <v>0</v>
      </c>
      <c r="AA247" s="7">
        <f t="shared" ref="AA247:AA249" si="142">T247-Z247</f>
        <v>87600</v>
      </c>
      <c r="AB247" s="65">
        <v>45726</v>
      </c>
      <c r="AC247" s="65">
        <v>45731</v>
      </c>
      <c r="AD247" s="65">
        <v>47648</v>
      </c>
      <c r="AE247" s="66">
        <f ca="1" t="shared" si="138"/>
        <v>-1470</v>
      </c>
      <c r="AF247" s="55">
        <v>13899242224</v>
      </c>
      <c r="AG247" s="202" t="s">
        <v>774</v>
      </c>
      <c r="AH247" s="188" t="s">
        <v>775</v>
      </c>
      <c r="AI247" s="6" t="s">
        <v>762</v>
      </c>
      <c r="AJ247" s="14" t="s">
        <v>757</v>
      </c>
      <c r="AK247" s="52">
        <f t="shared" si="140"/>
        <v>87600</v>
      </c>
    </row>
    <row r="248" customHeight="1" spans="1:37">
      <c r="A248" s="55"/>
      <c r="B248" s="22"/>
      <c r="C248" s="22"/>
      <c r="D248" s="10"/>
      <c r="E248" s="22"/>
      <c r="F248" s="10"/>
      <c r="G248" s="10"/>
      <c r="H248" s="55" t="s">
        <v>749</v>
      </c>
      <c r="I248" s="205" t="s">
        <v>368</v>
      </c>
      <c r="J248" s="206" t="s">
        <v>368</v>
      </c>
      <c r="K248" s="55" t="s">
        <v>35</v>
      </c>
      <c r="L248" s="55" t="s">
        <v>776</v>
      </c>
      <c r="M248" s="55" t="s">
        <v>777</v>
      </c>
      <c r="N248" s="186">
        <v>300</v>
      </c>
      <c r="O248" s="187">
        <v>300</v>
      </c>
      <c r="P248" s="55">
        <v>0.4</v>
      </c>
      <c r="Q248" s="77">
        <f t="shared" si="141"/>
        <v>43800</v>
      </c>
      <c r="R248" s="61">
        <v>43800</v>
      </c>
      <c r="S248" s="55"/>
      <c r="T248" s="61">
        <v>43800</v>
      </c>
      <c r="U248" s="125"/>
      <c r="V248" s="77"/>
      <c r="W248" s="22"/>
      <c r="X248" s="22"/>
      <c r="Y248" s="55"/>
      <c r="Z248" s="77">
        <f t="shared" si="136"/>
        <v>0</v>
      </c>
      <c r="AA248" s="7">
        <f t="shared" si="142"/>
        <v>43800</v>
      </c>
      <c r="AB248" s="65"/>
      <c r="AC248" s="65">
        <v>45809</v>
      </c>
      <c r="AD248" s="65">
        <v>46265</v>
      </c>
      <c r="AE248" s="66">
        <f ca="1" t="shared" si="138"/>
        <v>-87</v>
      </c>
      <c r="AF248" s="55">
        <v>15261126115</v>
      </c>
      <c r="AG248" s="202" t="s">
        <v>778</v>
      </c>
      <c r="AH248" s="188"/>
      <c r="AI248" s="6" t="s">
        <v>116</v>
      </c>
      <c r="AJ248" s="43" t="s">
        <v>753</v>
      </c>
      <c r="AK248" s="52">
        <f t="shared" si="140"/>
        <v>43800</v>
      </c>
    </row>
    <row r="249" hidden="1" customHeight="1" spans="1:37">
      <c r="A249" s="55"/>
      <c r="B249" s="22"/>
      <c r="C249" s="22"/>
      <c r="D249" s="10"/>
      <c r="E249" s="22" t="s">
        <v>779</v>
      </c>
      <c r="F249" s="10"/>
      <c r="G249" s="10"/>
      <c r="H249" s="55" t="s">
        <v>749</v>
      </c>
      <c r="I249" s="71" t="s">
        <v>780</v>
      </c>
      <c r="J249" s="70" t="s">
        <v>780</v>
      </c>
      <c r="K249" s="55" t="s">
        <v>35</v>
      </c>
      <c r="L249" s="55" t="s">
        <v>781</v>
      </c>
      <c r="M249" s="55" t="s">
        <v>782</v>
      </c>
      <c r="N249" s="186">
        <v>700</v>
      </c>
      <c r="O249" s="187">
        <v>700</v>
      </c>
      <c r="P249" s="55">
        <v>0.3</v>
      </c>
      <c r="Q249" s="77">
        <f t="shared" si="141"/>
        <v>76650</v>
      </c>
      <c r="R249" s="61">
        <v>76650</v>
      </c>
      <c r="S249" s="55"/>
      <c r="T249" s="61">
        <v>76650</v>
      </c>
      <c r="U249" s="125"/>
      <c r="V249" s="77">
        <v>10000</v>
      </c>
      <c r="W249" s="22"/>
      <c r="X249" s="22"/>
      <c r="Y249" s="55"/>
      <c r="Z249" s="77">
        <f t="shared" si="136"/>
        <v>10000</v>
      </c>
      <c r="AA249" s="7">
        <f t="shared" si="142"/>
        <v>66650</v>
      </c>
      <c r="AB249" s="65"/>
      <c r="AC249" s="65">
        <v>46023</v>
      </c>
      <c r="AD249" s="65">
        <v>49490</v>
      </c>
      <c r="AE249" s="66"/>
      <c r="AF249" s="55">
        <v>13899243338</v>
      </c>
      <c r="AG249" s="55" t="s">
        <v>783</v>
      </c>
      <c r="AH249" s="188"/>
      <c r="AI249" s="6" t="s">
        <v>116</v>
      </c>
      <c r="AJ249" s="14" t="s">
        <v>757</v>
      </c>
      <c r="AK249" s="43">
        <f t="shared" si="140"/>
        <v>76650</v>
      </c>
    </row>
    <row r="250" hidden="1" customHeight="1" spans="1:37">
      <c r="O250" s="46">
        <f>O243+O244+O249+O247</f>
        <v>4500</v>
      </c>
      <c r="AJ250" s="43"/>
      <c r="AK250" s="43"/>
    </row>
    <row r="251" customHeight="1" spans="1:37">
      <c r="AK251" s="52">
        <f>SUBTOTAL(9,AK3:AK250)</f>
        <v>2835107.372</v>
      </c>
    </row>
  </sheetData>
  <autoFilter xmlns:etc="http://www.wps.cn/officeDocument/2017/etCustomData" ref="A1:AL250" etc:filterBottomFollowUsedRange="0">
    <filterColumn colId="10">
      <filters>
        <filter val="租赁"/>
        <filter val="原面积4312.66㎡"/>
        <filter val="原面积4491.64"/>
        <filter val="租赁（领导特批）"/>
        <filter val="空置"/>
      </filters>
    </filterColumn>
    <filterColumn colId="30">
      <customFilters>
        <customFilter operator="lessThanOrEqual" val="0"/>
      </customFilters>
    </filterColumn>
    <filterColumn colId="35">
      <filters>
        <filter val="F65290120240004942"/>
        <filter val="F65290120240004947"/>
        <filter val="F65290120240004949"/>
        <filter val="F65290120240005470"/>
        <filter val="F65290120240005932"/>
        <filter val="F65290120240005674"/>
        <filter val="F65290120240005123"/>
        <filter val="F65290120240005463"/>
        <filter val="F65290120240005665"/>
        <filter val="F65290120240005527"/>
        <filter val="F65290120240004927"/>
        <filter val="F65290120240005128"/>
        <filter val="F65290120240005129"/>
        <filter val="F65290120240005529"/>
        <filter val="F65290120240005210"/>
        <filter val="F65290120210010202"/>
        <filter val="F65290120240005598"/>
        <filter val="F65290120240005399"/>
      </filters>
    </filterColumn>
    <extLst/>
  </autoFilter>
  <mergeCells count="209">
    <mergeCell ref="B89:B90"/>
    <mergeCell ref="B97:B98"/>
    <mergeCell ref="B99:B100"/>
    <mergeCell ref="B101:B102"/>
    <mergeCell ref="C99:C100"/>
    <mergeCell ref="C101:C102"/>
    <mergeCell ref="D13:D14"/>
    <mergeCell ref="D19:D21"/>
    <mergeCell ref="D99:D100"/>
    <mergeCell ref="D101:D102"/>
    <mergeCell ref="D244:D245"/>
    <mergeCell ref="E15:E16"/>
    <mergeCell ref="E19:E21"/>
    <mergeCell ref="E40:E41"/>
    <mergeCell ref="E46:E47"/>
    <mergeCell ref="E51:E52"/>
    <mergeCell ref="E53:E54"/>
    <mergeCell ref="E55:E56"/>
    <mergeCell ref="E67:E68"/>
    <mergeCell ref="E70:E71"/>
    <mergeCell ref="E74:E75"/>
    <mergeCell ref="E77:E80"/>
    <mergeCell ref="E82:E83"/>
    <mergeCell ref="E84:E85"/>
    <mergeCell ref="E89:E90"/>
    <mergeCell ref="E91:E93"/>
    <mergeCell ref="E97:E98"/>
    <mergeCell ref="E99:E100"/>
    <mergeCell ref="E101:E102"/>
    <mergeCell ref="E115:E116"/>
    <mergeCell ref="E123:E125"/>
    <mergeCell ref="E159:E160"/>
    <mergeCell ref="E171:E172"/>
    <mergeCell ref="E212:E213"/>
    <mergeCell ref="E225:E226"/>
    <mergeCell ref="E229:E230"/>
    <mergeCell ref="F13:F14"/>
    <mergeCell ref="F19:F21"/>
    <mergeCell ref="F40:F41"/>
    <mergeCell ref="F46:F47"/>
    <mergeCell ref="F51:F52"/>
    <mergeCell ref="F53:F54"/>
    <mergeCell ref="F55:F56"/>
    <mergeCell ref="F67:F68"/>
    <mergeCell ref="F70:F71"/>
    <mergeCell ref="F74:F75"/>
    <mergeCell ref="F77:F80"/>
    <mergeCell ref="F84:F85"/>
    <mergeCell ref="F89:F90"/>
    <mergeCell ref="F91:F93"/>
    <mergeCell ref="F97:F98"/>
    <mergeCell ref="F99:F100"/>
    <mergeCell ref="F101:F102"/>
    <mergeCell ref="F115:F116"/>
    <mergeCell ref="F159:F160"/>
    <mergeCell ref="F171:F172"/>
    <mergeCell ref="F212:F213"/>
    <mergeCell ref="F225:F226"/>
    <mergeCell ref="F229:F230"/>
    <mergeCell ref="F244:F245"/>
    <mergeCell ref="G55:G56"/>
    <mergeCell ref="H244:H245"/>
    <mergeCell ref="I244:I245"/>
    <mergeCell ref="J97:J98"/>
    <mergeCell ref="J99:J100"/>
    <mergeCell ref="J101:J102"/>
    <mergeCell ref="K108:K109"/>
    <mergeCell ref="K240:K241"/>
    <mergeCell ref="K244:K245"/>
    <mergeCell ref="L2:L3"/>
    <mergeCell ref="L15:L16"/>
    <mergeCell ref="L19:L21"/>
    <mergeCell ref="L40:L41"/>
    <mergeCell ref="L46:L47"/>
    <mergeCell ref="L51:L52"/>
    <mergeCell ref="L53:L54"/>
    <mergeCell ref="L55:L56"/>
    <mergeCell ref="L67:L68"/>
    <mergeCell ref="L70:L71"/>
    <mergeCell ref="L74:L75"/>
    <mergeCell ref="L77:L80"/>
    <mergeCell ref="L82:L83"/>
    <mergeCell ref="L84:L85"/>
    <mergeCell ref="L89:L90"/>
    <mergeCell ref="L91:L93"/>
    <mergeCell ref="L97:L98"/>
    <mergeCell ref="L99:L100"/>
    <mergeCell ref="L101:L102"/>
    <mergeCell ref="L115:L116"/>
    <mergeCell ref="L123:L125"/>
    <mergeCell ref="L171:L172"/>
    <mergeCell ref="L212:L213"/>
    <mergeCell ref="L225:L226"/>
    <mergeCell ref="L228:L230"/>
    <mergeCell ref="L237:L239"/>
    <mergeCell ref="L240:L241"/>
    <mergeCell ref="L244:L245"/>
    <mergeCell ref="M2:M3"/>
    <mergeCell ref="M15:M16"/>
    <mergeCell ref="M19:M21"/>
    <mergeCell ref="M46:M47"/>
    <mergeCell ref="M51:M52"/>
    <mergeCell ref="M53:M54"/>
    <mergeCell ref="M55:M56"/>
    <mergeCell ref="M67:M68"/>
    <mergeCell ref="M70:M71"/>
    <mergeCell ref="M74:M75"/>
    <mergeCell ref="M89:M90"/>
    <mergeCell ref="M92:M93"/>
    <mergeCell ref="M97:M98"/>
    <mergeCell ref="M123:M125"/>
    <mergeCell ref="M171:M172"/>
    <mergeCell ref="M212:M213"/>
    <mergeCell ref="M225:M226"/>
    <mergeCell ref="M228:M230"/>
    <mergeCell ref="M237:M239"/>
    <mergeCell ref="P97:P98"/>
    <mergeCell ref="P99:P100"/>
    <mergeCell ref="P101:P102"/>
    <mergeCell ref="P103:P104"/>
    <mergeCell ref="P115:P116"/>
    <mergeCell ref="Q13:Q14"/>
    <mergeCell ref="Q97:Q98"/>
    <mergeCell ref="Q99:Q100"/>
    <mergeCell ref="Q101:Q102"/>
    <mergeCell ref="Q103:Q104"/>
    <mergeCell ref="Q115:Q116"/>
    <mergeCell ref="R13:R14"/>
    <mergeCell ref="R97:R98"/>
    <mergeCell ref="R99:R100"/>
    <mergeCell ref="R101:R102"/>
    <mergeCell ref="R103:R104"/>
    <mergeCell ref="R115:R116"/>
    <mergeCell ref="S97:S98"/>
    <mergeCell ref="T13:T14"/>
    <mergeCell ref="T97:T98"/>
    <mergeCell ref="T99:T100"/>
    <mergeCell ref="T101:T102"/>
    <mergeCell ref="T115:T116"/>
    <mergeCell ref="U13:U14"/>
    <mergeCell ref="U244:U245"/>
    <mergeCell ref="V97:V98"/>
    <mergeCell ref="V99:V100"/>
    <mergeCell ref="V115:V116"/>
    <mergeCell ref="Z97:Z98"/>
    <mergeCell ref="Z99:Z100"/>
    <mergeCell ref="Z101:Z102"/>
    <mergeCell ref="Z115:Z116"/>
    <mergeCell ref="AB13:AB14"/>
    <mergeCell ref="AB15:AB16"/>
    <mergeCell ref="AB46:AB47"/>
    <mergeCell ref="AB51:AB52"/>
    <mergeCell ref="AB53:AB54"/>
    <mergeCell ref="AB55:AB56"/>
    <mergeCell ref="AB97:AB98"/>
    <mergeCell ref="AB99:AB100"/>
    <mergeCell ref="AB101:AB102"/>
    <mergeCell ref="AC13:AC14"/>
    <mergeCell ref="AC15:AC16"/>
    <mergeCell ref="AC97:AC98"/>
    <mergeCell ref="AC99:AC100"/>
    <mergeCell ref="AC101:AC102"/>
    <mergeCell ref="AC123:AC125"/>
    <mergeCell ref="AD13:AD14"/>
    <mergeCell ref="AD15:AD16"/>
    <mergeCell ref="AD97:AD98"/>
    <mergeCell ref="AD99:AD100"/>
    <mergeCell ref="AD101:AD102"/>
    <mergeCell ref="AD123:AD125"/>
    <mergeCell ref="AE13:AE14"/>
    <mergeCell ref="AE15:AE16"/>
    <mergeCell ref="AE46:AE47"/>
    <mergeCell ref="AE51:AE52"/>
    <mergeCell ref="AE53:AE54"/>
    <mergeCell ref="AE55:AE56"/>
    <mergeCell ref="AF13:AF14"/>
    <mergeCell ref="AF15:AF16"/>
    <mergeCell ref="AF46:AF47"/>
    <mergeCell ref="AF51:AF52"/>
    <mergeCell ref="AF53:AF54"/>
    <mergeCell ref="AF55:AF56"/>
    <mergeCell ref="AF67:AF68"/>
    <mergeCell ref="AF70:AF71"/>
    <mergeCell ref="AF74:AF75"/>
    <mergeCell ref="AF77:AF80"/>
    <mergeCell ref="AF89:AF90"/>
    <mergeCell ref="AF97:AF98"/>
    <mergeCell ref="AF101:AF102"/>
    <mergeCell ref="AF171:AF172"/>
    <mergeCell ref="AF225:AF226"/>
    <mergeCell ref="AF228:AF230"/>
    <mergeCell ref="AG13:AG14"/>
    <mergeCell ref="AG15:AG16"/>
    <mergeCell ref="AG46:AG47"/>
    <mergeCell ref="AG51:AG52"/>
    <mergeCell ref="AG53:AG54"/>
    <mergeCell ref="AG55:AG56"/>
    <mergeCell ref="AG67:AG68"/>
    <mergeCell ref="AG70:AG71"/>
    <mergeCell ref="AG74:AG75"/>
    <mergeCell ref="AG77:AG80"/>
    <mergeCell ref="AG89:AG90"/>
    <mergeCell ref="AG97:AG98"/>
    <mergeCell ref="AG101:AG102"/>
    <mergeCell ref="AG171:AG172"/>
    <mergeCell ref="AG225:AG226"/>
    <mergeCell ref="AG228:AG230"/>
    <mergeCell ref="AH97:AH98"/>
    <mergeCell ref="AH101:AH102"/>
  </mergeCells>
  <conditionalFormatting sqref="AD2">
    <cfRule type="expression" dxfId="0" priority="108">
      <formula>TODAY()&gt;$AD$2</formula>
    </cfRule>
  </conditionalFormatting>
  <conditionalFormatting sqref="AD5">
    <cfRule type="expression" priority="9">
      <formula>$AD$2&lt;TODAY()</formula>
    </cfRule>
  </conditionalFormatting>
  <conditionalFormatting sqref="AD6">
    <cfRule type="expression" priority="5">
      <formula>$AD$2&lt;TODAY()</formula>
    </cfRule>
  </conditionalFormatting>
  <conditionalFormatting sqref="AD7">
    <cfRule type="expression" priority="116">
      <formula>$AD$2&lt;TODAY()</formula>
    </cfRule>
  </conditionalFormatting>
  <conditionalFormatting sqref="AD8:AE8">
    <cfRule type="expression" priority="115">
      <formula>$AD$2&lt;TODAY()</formula>
    </cfRule>
  </conditionalFormatting>
  <conditionalFormatting sqref="AD12">
    <cfRule type="expression" priority="112">
      <formula>$AD$2&lt;TODAY()</formula>
    </cfRule>
  </conditionalFormatting>
  <conditionalFormatting sqref="AJ12">
    <cfRule type="expression" priority="1">
      <formula>$AD$2&lt;TODAY()</formula>
    </cfRule>
  </conditionalFormatting>
  <conditionalFormatting sqref="AK12">
    <cfRule type="expression" priority="113">
      <formula>$AD$2&lt;TODAY()</formula>
    </cfRule>
  </conditionalFormatting>
  <conditionalFormatting sqref="AD17">
    <cfRule type="expression" priority="114">
      <formula>$AD$2&lt;TODAY()</formula>
    </cfRule>
  </conditionalFormatting>
  <conditionalFormatting sqref="AD18">
    <cfRule type="expression" priority="111">
      <formula>$AD$2&lt;TODAY()</formula>
    </cfRule>
  </conditionalFormatting>
  <conditionalFormatting sqref="AD19">
    <cfRule type="expression" priority="12">
      <formula>$AD$2&lt;TODAY()</formula>
    </cfRule>
  </conditionalFormatting>
  <conditionalFormatting sqref="AD20">
    <cfRule type="expression" priority="11">
      <formula>$AD$2&lt;TODAY()</formula>
    </cfRule>
  </conditionalFormatting>
  <conditionalFormatting sqref="AD21">
    <cfRule type="expression" priority="10">
      <formula>$AD$2&lt;TODAY()</formula>
    </cfRule>
  </conditionalFormatting>
  <conditionalFormatting sqref="AD22">
    <cfRule type="expression" priority="7">
      <formula>$AD$2&lt;TODAY()</formula>
    </cfRule>
  </conditionalFormatting>
  <conditionalFormatting sqref="AD27">
    <cfRule type="expression" priority="6">
      <formula>$AD$2&lt;TODAY()</formula>
    </cfRule>
  </conditionalFormatting>
  <conditionalFormatting sqref="AD29">
    <cfRule type="expression" priority="3">
      <formula>$AD$2&lt;TODAY()</formula>
    </cfRule>
  </conditionalFormatting>
  <conditionalFormatting sqref="AD30:AE30">
    <cfRule type="expression" priority="121">
      <formula>$AD$2&lt;TODAY()</formula>
    </cfRule>
  </conditionalFormatting>
  <conditionalFormatting sqref="AD31:AE31">
    <cfRule type="expression" priority="122">
      <formula>$AD$2&lt;TODAY()</formula>
    </cfRule>
  </conditionalFormatting>
  <conditionalFormatting sqref="AH31">
    <cfRule type="expression" priority="110">
      <formula>$AD$2&lt;TODAY()</formula>
    </cfRule>
  </conditionalFormatting>
  <conditionalFormatting sqref="AD33:AE33">
    <cfRule type="expression" priority="120">
      <formula>$AD$2&lt;TODAY()</formula>
    </cfRule>
  </conditionalFormatting>
  <conditionalFormatting sqref="AD39">
    <cfRule type="expression" priority="129">
      <formula>$AD$2&lt;TODAY()</formula>
    </cfRule>
  </conditionalFormatting>
  <conditionalFormatting sqref="AD40">
    <cfRule type="expression" priority="99">
      <formula>$AD$2&lt;TODAY()</formula>
    </cfRule>
  </conditionalFormatting>
  <conditionalFormatting sqref="AD41">
    <cfRule type="expression" priority="98">
      <formula>$AD$2&lt;TODAY()</formula>
    </cfRule>
  </conditionalFormatting>
  <conditionalFormatting sqref="AD43">
    <cfRule type="expression" priority="29">
      <formula>$AD$2&lt;TODAY()</formula>
    </cfRule>
  </conditionalFormatting>
  <conditionalFormatting sqref="AD46">
    <cfRule type="expression" priority="31">
      <formula>$AD$2&lt;TODAY()</formula>
    </cfRule>
  </conditionalFormatting>
  <conditionalFormatting sqref="AD47">
    <cfRule type="expression" priority="30">
      <formula>$AD$2&lt;TODAY()</formula>
    </cfRule>
  </conditionalFormatting>
  <conditionalFormatting sqref="AD48">
    <cfRule type="expression" priority="16">
      <formula>$AD$2&lt;TODAY()</formula>
    </cfRule>
  </conditionalFormatting>
  <conditionalFormatting sqref="AD49">
    <cfRule type="expression" priority="15">
      <formula>$AD$2&lt;TODAY()</formula>
    </cfRule>
  </conditionalFormatting>
  <conditionalFormatting sqref="AD50">
    <cfRule type="expression" priority="76">
      <formula>$AD$2&lt;TODAY()</formula>
    </cfRule>
  </conditionalFormatting>
  <conditionalFormatting sqref="AD51">
    <cfRule type="expression" priority="73">
      <formula>$AD$2&lt;TODAY()</formula>
    </cfRule>
  </conditionalFormatting>
  <conditionalFormatting sqref="AD52">
    <cfRule type="expression" priority="72">
      <formula>$AD$2&lt;TODAY()</formula>
    </cfRule>
  </conditionalFormatting>
  <conditionalFormatting sqref="AD53">
    <cfRule type="expression" priority="35">
      <formula>$AD$2&lt;TODAY()</formula>
    </cfRule>
  </conditionalFormatting>
  <conditionalFormatting sqref="AD54">
    <cfRule type="expression" priority="34">
      <formula>$AD$2&lt;TODAY()</formula>
    </cfRule>
  </conditionalFormatting>
  <conditionalFormatting sqref="AD55">
    <cfRule type="expression" priority="27">
      <formula>$AD$2&lt;TODAY()</formula>
    </cfRule>
  </conditionalFormatting>
  <conditionalFormatting sqref="AD56">
    <cfRule type="expression" priority="26">
      <formula>$AD$2&lt;TODAY()</formula>
    </cfRule>
  </conditionalFormatting>
  <conditionalFormatting sqref="AD59">
    <cfRule type="expression" priority="77">
      <formula>$AD$2&lt;TODAY()</formula>
    </cfRule>
  </conditionalFormatting>
  <conditionalFormatting sqref="AD60">
    <cfRule type="expression" priority="147">
      <formula>$AD$2&lt;TODAY()</formula>
    </cfRule>
  </conditionalFormatting>
  <conditionalFormatting sqref="AD61">
    <cfRule type="expression" priority="21">
      <formula>$AD$2&lt;TODAY()</formula>
    </cfRule>
  </conditionalFormatting>
  <conditionalFormatting sqref="AD62">
    <cfRule type="expression" priority="20">
      <formula>$AD$2&lt;TODAY()</formula>
    </cfRule>
  </conditionalFormatting>
  <conditionalFormatting sqref="AD63">
    <cfRule type="expression" priority="17">
      <formula>$AD$2&lt;TODAY()</formula>
    </cfRule>
  </conditionalFormatting>
  <conditionalFormatting sqref="AD64">
    <cfRule type="expression" priority="155">
      <formula>$AD$2&lt;TODAY()</formula>
    </cfRule>
  </conditionalFormatting>
  <conditionalFormatting sqref="AD65">
    <cfRule type="expression" priority="97">
      <formula>$AD$2&lt;TODAY()</formula>
    </cfRule>
  </conditionalFormatting>
  <conditionalFormatting sqref="AD66">
    <cfRule type="expression" priority="18">
      <formula>$AD$2&lt;TODAY()</formula>
    </cfRule>
  </conditionalFormatting>
  <conditionalFormatting sqref="AD67">
    <cfRule type="expression" priority="96">
      <formula>$AD$2&lt;TODAY()</formula>
    </cfRule>
  </conditionalFormatting>
  <conditionalFormatting sqref="AD68">
    <cfRule type="expression" priority="95">
      <formula>$AD$2&lt;TODAY()</formula>
    </cfRule>
  </conditionalFormatting>
  <conditionalFormatting sqref="AD69">
    <cfRule type="expression" priority="24">
      <formula>$AD$2&lt;TODAY()</formula>
    </cfRule>
  </conditionalFormatting>
  <conditionalFormatting sqref="AD70">
    <cfRule type="expression" priority="37">
      <formula>$AD$2&lt;TODAY()</formula>
    </cfRule>
  </conditionalFormatting>
  <conditionalFormatting sqref="AD71">
    <cfRule type="expression" priority="36">
      <formula>$AD$2&lt;TODAY()</formula>
    </cfRule>
  </conditionalFormatting>
  <conditionalFormatting sqref="AD72">
    <cfRule type="expression" priority="78">
      <formula>$AD$2&lt;TODAY()</formula>
    </cfRule>
  </conditionalFormatting>
  <conditionalFormatting sqref="AD73">
    <cfRule type="expression" priority="28">
      <formula>$AD$2&lt;TODAY()</formula>
    </cfRule>
  </conditionalFormatting>
  <conditionalFormatting sqref="AD74">
    <cfRule type="expression" priority="82">
      <formula>$AD$2&lt;TODAY()</formula>
    </cfRule>
  </conditionalFormatting>
  <conditionalFormatting sqref="AD75">
    <cfRule type="expression" priority="83">
      <formula>$AD$2&lt;TODAY()</formula>
    </cfRule>
  </conditionalFormatting>
  <conditionalFormatting sqref="AD76">
    <cfRule type="expression" priority="84">
      <formula>$AD$2&lt;TODAY()</formula>
    </cfRule>
  </conditionalFormatting>
  <conditionalFormatting sqref="AD77">
    <cfRule type="expression" priority="94">
      <formula>$AD$2&lt;TODAY()</formula>
    </cfRule>
  </conditionalFormatting>
  <conditionalFormatting sqref="AD78">
    <cfRule type="expression" priority="93">
      <formula>$AD$2&lt;TODAY()</formula>
    </cfRule>
  </conditionalFormatting>
  <conditionalFormatting sqref="AD79">
    <cfRule type="expression" priority="92">
      <formula>$AD$2&lt;TODAY()</formula>
    </cfRule>
  </conditionalFormatting>
  <conditionalFormatting sqref="AD80">
    <cfRule type="expression" priority="91">
      <formula>$AD$2&lt;TODAY()</formula>
    </cfRule>
  </conditionalFormatting>
  <conditionalFormatting sqref="AD81">
    <cfRule type="expression" priority="38">
      <formula>$AD$2&lt;TODAY()</formula>
    </cfRule>
  </conditionalFormatting>
  <conditionalFormatting sqref="AD82">
    <cfRule type="expression" priority="106">
      <formula>$AD$2&lt;TODAY()</formula>
    </cfRule>
  </conditionalFormatting>
  <conditionalFormatting sqref="AE82">
    <cfRule type="expression" dxfId="1" priority="107">
      <formula>$AD$2&lt;TODAY()</formula>
    </cfRule>
  </conditionalFormatting>
  <conditionalFormatting sqref="AD83">
    <cfRule type="expression" priority="105">
      <formula>$AD$2&lt;TODAY()</formula>
    </cfRule>
  </conditionalFormatting>
  <conditionalFormatting sqref="AD84">
    <cfRule type="expression" priority="80">
      <formula>$AD$2&lt;TODAY()</formula>
    </cfRule>
  </conditionalFormatting>
  <conditionalFormatting sqref="AD85">
    <cfRule type="expression" priority="79">
      <formula>$AD$2&lt;TODAY()</formula>
    </cfRule>
  </conditionalFormatting>
  <conditionalFormatting sqref="AD86:AE86">
    <cfRule type="expression" priority="126">
      <formula>$AD$2&lt;TODAY()</formula>
    </cfRule>
  </conditionalFormatting>
  <conditionalFormatting sqref="AD87">
    <cfRule type="expression" priority="90">
      <formula>$AD$2&lt;TODAY()</formula>
    </cfRule>
  </conditionalFormatting>
  <conditionalFormatting sqref="AD88">
    <cfRule type="expression" priority="89">
      <formula>$AD$2&lt;TODAY()</formula>
    </cfRule>
  </conditionalFormatting>
  <conditionalFormatting sqref="AD89">
    <cfRule type="expression" priority="101">
      <formula>$AD$2&lt;TODAY()</formula>
    </cfRule>
  </conditionalFormatting>
  <conditionalFormatting sqref="AD90">
    <cfRule type="expression" priority="100">
      <formula>$AD$2&lt;TODAY()</formula>
    </cfRule>
  </conditionalFormatting>
  <conditionalFormatting sqref="AD91">
    <cfRule type="expression" priority="87">
      <formula>$AD$2&lt;TODAY()</formula>
    </cfRule>
  </conditionalFormatting>
  <conditionalFormatting sqref="AE91">
    <cfRule type="expression" dxfId="1" priority="88">
      <formula>$AD$2&lt;TODAY()</formula>
    </cfRule>
  </conditionalFormatting>
  <conditionalFormatting sqref="AD92">
    <cfRule type="expression" priority="86">
      <formula>$AD$2&lt;TODAY()</formula>
    </cfRule>
  </conditionalFormatting>
  <conditionalFormatting sqref="AD93">
    <cfRule type="expression" priority="85">
      <formula>$AD$2&lt;TODAY()</formula>
    </cfRule>
  </conditionalFormatting>
  <conditionalFormatting sqref="AD94">
    <cfRule type="expression" priority="25">
      <formula>$AD$2&lt;TODAY()</formula>
    </cfRule>
  </conditionalFormatting>
  <conditionalFormatting sqref="AD95">
    <cfRule type="expression" priority="47">
      <formula>$AD$2&lt;TODAY()</formula>
    </cfRule>
  </conditionalFormatting>
  <conditionalFormatting sqref="AD96">
    <cfRule type="expression" priority="4">
      <formula>$AD$2&lt;TODAY()</formula>
    </cfRule>
  </conditionalFormatting>
  <conditionalFormatting sqref="AD106">
    <cfRule type="expression" priority="152">
      <formula>$AD$2&lt;TODAY()</formula>
    </cfRule>
  </conditionalFormatting>
  <conditionalFormatting sqref="AD110:AE110">
    <cfRule type="expression" priority="125">
      <formula>$AD$2&lt;TODAY()</formula>
    </cfRule>
  </conditionalFormatting>
  <conditionalFormatting sqref="AD113:AE113">
    <cfRule type="expression" priority="134">
      <formula>$AD$2&lt;TODAY()</formula>
    </cfRule>
  </conditionalFormatting>
  <conditionalFormatting sqref="AD114:AE114">
    <cfRule type="expression" priority="124">
      <formula>$AD$2&lt;TODAY()</formula>
    </cfRule>
  </conditionalFormatting>
  <conditionalFormatting sqref="AE120">
    <cfRule type="expression" dxfId="1" priority="41">
      <formula>$AD$2&lt;TODAY()</formula>
    </cfRule>
  </conditionalFormatting>
  <conditionalFormatting sqref="AD128">
    <cfRule type="expression" priority="138">
      <formula>$AD$2&lt;TODAY()</formula>
    </cfRule>
  </conditionalFormatting>
  <conditionalFormatting sqref="AD130:AE130">
    <cfRule type="expression" priority="117">
      <formula>$AD$2&lt;TODAY()</formula>
    </cfRule>
  </conditionalFormatting>
  <conditionalFormatting sqref="AD132">
    <cfRule type="expression" priority="123">
      <formula>$AD$2&lt;TODAY()</formula>
    </cfRule>
  </conditionalFormatting>
  <conditionalFormatting sqref="AI145">
    <cfRule type="expression" priority="151">
      <formula>$AD$2&lt;TODAY()</formula>
    </cfRule>
  </conditionalFormatting>
  <conditionalFormatting sqref="AD154">
    <cfRule type="expression" priority="150">
      <formula>$AD$2&lt;TODAY()</formula>
    </cfRule>
  </conditionalFormatting>
  <conditionalFormatting sqref="AD155">
    <cfRule type="expression" priority="149">
      <formula>$AD$2&lt;TODAY()</formula>
    </cfRule>
  </conditionalFormatting>
  <conditionalFormatting sqref="AD159">
    <cfRule type="expression" priority="119">
      <formula>$AD$2&lt;TODAY()</formula>
    </cfRule>
  </conditionalFormatting>
  <conditionalFormatting sqref="AD160">
    <cfRule type="expression" priority="104">
      <formula>$AD$2&lt;TODAY()</formula>
    </cfRule>
  </conditionalFormatting>
  <conditionalFormatting sqref="AD161">
    <cfRule type="expression" priority="50">
      <formula>$AD$2&lt;TODAY()</formula>
    </cfRule>
  </conditionalFormatting>
  <conditionalFormatting sqref="AD162">
    <cfRule type="expression" priority="55">
      <formula>$AD$2&lt;TODAY()</formula>
    </cfRule>
  </conditionalFormatting>
  <conditionalFormatting sqref="AD163">
    <cfRule type="expression" priority="58">
      <formula>$AD$2&lt;TODAY()</formula>
    </cfRule>
  </conditionalFormatting>
  <conditionalFormatting sqref="AD164:AE164">
    <cfRule type="expression" priority="127">
      <formula>$AD$2&lt;TODAY()</formula>
    </cfRule>
  </conditionalFormatting>
  <conditionalFormatting sqref="AD165">
    <cfRule type="expression" priority="103">
      <formula>$AD$2&lt;TODAY()</formula>
    </cfRule>
  </conditionalFormatting>
  <conditionalFormatting sqref="AD166">
    <cfRule type="expression" priority="14">
      <formula>$AD$2&lt;TODAY()</formula>
    </cfRule>
  </conditionalFormatting>
  <conditionalFormatting sqref="AD167">
    <cfRule type="expression" priority="8">
      <formula>$AD$2&lt;TODAY()</formula>
    </cfRule>
  </conditionalFormatting>
  <conditionalFormatting sqref="AD168">
    <cfRule type="expression" priority="153">
      <formula>$AD$2&lt;TODAY()</formula>
    </cfRule>
  </conditionalFormatting>
  <conditionalFormatting sqref="AD169">
    <cfRule type="expression" priority="33">
      <formula>$AD$2&lt;TODAY()</formula>
    </cfRule>
  </conditionalFormatting>
  <conditionalFormatting sqref="AD170">
    <cfRule type="expression" priority="51">
      <formula>$AD$2&lt;TODAY()</formula>
    </cfRule>
  </conditionalFormatting>
  <conditionalFormatting sqref="AD171">
    <cfRule type="expression" priority="53">
      <formula>$AD$2&lt;TODAY()</formula>
    </cfRule>
  </conditionalFormatting>
  <conditionalFormatting sqref="AD172">
    <cfRule type="expression" priority="52">
      <formula>$AD$2&lt;TODAY()</formula>
    </cfRule>
  </conditionalFormatting>
  <conditionalFormatting sqref="AD173">
    <cfRule type="expression" priority="32">
      <formula>$AD$2&lt;TODAY()</formula>
    </cfRule>
  </conditionalFormatting>
  <conditionalFormatting sqref="AD174:AE174">
    <cfRule type="expression" priority="144">
      <formula>$AD$2&lt;TODAY()</formula>
    </cfRule>
  </conditionalFormatting>
  <conditionalFormatting sqref="AD175">
    <cfRule type="expression" priority="141">
      <formula>$AD$2&lt;TODAY()</formula>
    </cfRule>
  </conditionalFormatting>
  <conditionalFormatting sqref="AD176">
    <cfRule type="expression" priority="75">
      <formula>$AD$2&lt;TODAY()</formula>
    </cfRule>
  </conditionalFormatting>
  <conditionalFormatting sqref="AD177">
    <cfRule type="expression" priority="45">
      <formula>$AD$2&lt;TODAY()</formula>
    </cfRule>
  </conditionalFormatting>
  <conditionalFormatting sqref="AD178">
    <cfRule type="expression" priority="46">
      <formula>$AD$2&lt;TODAY()</formula>
    </cfRule>
  </conditionalFormatting>
  <conditionalFormatting sqref="AD179">
    <cfRule type="expression" priority="56">
      <formula>$AD$2&lt;TODAY()</formula>
    </cfRule>
  </conditionalFormatting>
  <conditionalFormatting sqref="AD181">
    <cfRule type="expression" priority="140">
      <formula>$AD$2&lt;TODAY()</formula>
    </cfRule>
  </conditionalFormatting>
  <conditionalFormatting sqref="AD182">
    <cfRule type="expression" priority="118">
      <formula>$AD$2&lt;TODAY()</formula>
    </cfRule>
  </conditionalFormatting>
  <conditionalFormatting sqref="AD183">
    <cfRule type="expression" priority="64">
      <formula>$AD$2&lt;TODAY()</formula>
    </cfRule>
  </conditionalFormatting>
  <conditionalFormatting sqref="AD184">
    <cfRule type="expression" priority="13">
      <formula>$AD$2&lt;TODAY()</formula>
    </cfRule>
  </conditionalFormatting>
  <conditionalFormatting sqref="AD185">
    <cfRule type="expression" priority="62">
      <formula>$AD$2&lt;TODAY()</formula>
    </cfRule>
  </conditionalFormatting>
  <conditionalFormatting sqref="AD186">
    <cfRule type="expression" priority="2">
      <formula>$AD$2&lt;TODAY()</formula>
    </cfRule>
  </conditionalFormatting>
  <conditionalFormatting sqref="AD187">
    <cfRule type="expression" priority="148">
      <formula>$AD$2&lt;TODAY()</formula>
    </cfRule>
  </conditionalFormatting>
  <conditionalFormatting sqref="AD190">
    <cfRule type="expression" priority="54">
      <formula>$AD$2&lt;TODAY()</formula>
    </cfRule>
  </conditionalFormatting>
  <conditionalFormatting sqref="AD191">
    <cfRule type="expression" priority="60">
      <formula>$AD$2&lt;TODAY()</formula>
    </cfRule>
  </conditionalFormatting>
  <conditionalFormatting sqref="AD192">
    <cfRule type="expression" priority="48">
      <formula>$AD$2&lt;TODAY()</formula>
    </cfRule>
  </conditionalFormatting>
  <conditionalFormatting sqref="AD193">
    <cfRule type="expression" priority="57">
      <formula>$AD$2&lt;TODAY()</formula>
    </cfRule>
  </conditionalFormatting>
  <conditionalFormatting sqref="AD194">
    <cfRule type="expression" priority="49">
      <formula>$AD$2&lt;TODAY()</formula>
    </cfRule>
  </conditionalFormatting>
  <conditionalFormatting sqref="AD195">
    <cfRule type="expression" priority="42">
      <formula>$AD$2&lt;TODAY()</formula>
    </cfRule>
  </conditionalFormatting>
  <conditionalFormatting sqref="AD198">
    <cfRule type="expression" priority="135">
      <formula>$AD$2&lt;TODAY()</formula>
    </cfRule>
  </conditionalFormatting>
  <conditionalFormatting sqref="AD199">
    <cfRule type="expression" priority="146">
      <formula>$AD$2&lt;TODAY()</formula>
    </cfRule>
  </conditionalFormatting>
  <conditionalFormatting sqref="AD200">
    <cfRule type="expression" priority="66">
      <formula>$AD$2&lt;TODAY()</formula>
    </cfRule>
  </conditionalFormatting>
  <conditionalFormatting sqref="AD202">
    <cfRule type="expression" priority="65">
      <formula>$AD$2&lt;TODAY()</formula>
    </cfRule>
  </conditionalFormatting>
  <conditionalFormatting sqref="AD203">
    <cfRule type="expression" priority="70">
      <formula>$AD$2&lt;TODAY()</formula>
    </cfRule>
  </conditionalFormatting>
  <conditionalFormatting sqref="AD206">
    <cfRule type="expression" priority="22">
      <formula>$AD$2&lt;TODAY()</formula>
    </cfRule>
  </conditionalFormatting>
  <conditionalFormatting sqref="AD207">
    <cfRule type="expression" priority="23">
      <formula>$AD$2&lt;TODAY()</formula>
    </cfRule>
  </conditionalFormatting>
  <conditionalFormatting sqref="AD208">
    <cfRule type="expression" priority="59">
      <formula>$AD$2&lt;TODAY()</formula>
    </cfRule>
  </conditionalFormatting>
  <conditionalFormatting sqref="AD209">
    <cfRule type="expression" priority="69">
      <formula>$AD$2&lt;TODAY()</formula>
    </cfRule>
  </conditionalFormatting>
  <conditionalFormatting sqref="AD210">
    <cfRule type="expression" priority="145">
      <formula>$AD$2&lt;TODAY()</formula>
    </cfRule>
  </conditionalFormatting>
  <conditionalFormatting sqref="AD211">
    <cfRule type="expression" priority="139">
      <formula>$AD$2&lt;TODAY()</formula>
    </cfRule>
  </conditionalFormatting>
  <conditionalFormatting sqref="AD212:AE212">
    <cfRule type="expression" priority="143">
      <formula>$AD$2&lt;TODAY()</formula>
    </cfRule>
  </conditionalFormatting>
  <conditionalFormatting sqref="AD213">
    <cfRule type="expression" priority="142">
      <formula>$AD$2&lt;TODAY()</formula>
    </cfRule>
  </conditionalFormatting>
  <conditionalFormatting sqref="AD214">
    <cfRule type="expression" priority="71">
      <formula>$AD$2&lt;TODAY()</formula>
    </cfRule>
  </conditionalFormatting>
  <conditionalFormatting sqref="AD215">
    <cfRule type="expression" priority="61">
      <formula>$AD$2&lt;TODAY()</formula>
    </cfRule>
  </conditionalFormatting>
  <conditionalFormatting sqref="AD216">
    <cfRule type="expression" priority="63">
      <formula>$AD$2&lt;TODAY()</formula>
    </cfRule>
  </conditionalFormatting>
  <conditionalFormatting sqref="AD217">
    <cfRule type="expression" priority="68">
      <formula>$AD$2&lt;TODAY()</formula>
    </cfRule>
  </conditionalFormatting>
  <conditionalFormatting sqref="AD218">
    <cfRule type="expression" priority="67">
      <formula>$AD$2&lt;TODAY()</formula>
    </cfRule>
  </conditionalFormatting>
  <conditionalFormatting sqref="AD220">
    <cfRule type="expression" priority="74">
      <formula>$AD$2&lt;TODAY()</formula>
    </cfRule>
  </conditionalFormatting>
  <conditionalFormatting sqref="AD222">
    <cfRule type="expression" priority="102">
      <formula>$AD$2&lt;TODAY()</formula>
    </cfRule>
  </conditionalFormatting>
  <conditionalFormatting sqref="AD223">
    <cfRule type="expression" priority="39">
      <formula>$AD$2&lt;TODAY()</formula>
    </cfRule>
  </conditionalFormatting>
  <conditionalFormatting sqref="AD224">
    <cfRule type="expression" priority="40">
      <formula>$AD$2&lt;TODAY()</formula>
    </cfRule>
  </conditionalFormatting>
  <conditionalFormatting sqref="AD225">
    <cfRule type="expression" priority="44">
      <formula>$AD$2&lt;TODAY()</formula>
    </cfRule>
  </conditionalFormatting>
  <conditionalFormatting sqref="AD226">
    <cfRule type="expression" priority="43">
      <formula>$AD$2&lt;TODAY()</formula>
    </cfRule>
  </conditionalFormatting>
  <conditionalFormatting sqref="AD234:AE234">
    <cfRule type="expression" priority="128">
      <formula>$AD$2&lt;TODAY()</formula>
    </cfRule>
  </conditionalFormatting>
  <conditionalFormatting sqref="AD235:AE235">
    <cfRule type="expression" priority="136">
      <formula>$AD$2&lt;TODAY()</formula>
    </cfRule>
  </conditionalFormatting>
  <conditionalFormatting sqref="AD236:AE236">
    <cfRule type="expression" priority="137">
      <formula>$AD$2&lt;TODAY()</formula>
    </cfRule>
  </conditionalFormatting>
  <conditionalFormatting sqref="AD237:AE237">
    <cfRule type="expression" priority="133">
      <formula>$AD$2&lt;TODAY()</formula>
    </cfRule>
  </conditionalFormatting>
  <conditionalFormatting sqref="AD238:AE238">
    <cfRule type="expression" priority="132">
      <formula>$AD$2&lt;TODAY()</formula>
    </cfRule>
  </conditionalFormatting>
  <conditionalFormatting sqref="AD239:AE239">
    <cfRule type="expression" priority="131">
      <formula>$AD$2&lt;TODAY()</formula>
    </cfRule>
  </conditionalFormatting>
  <conditionalFormatting sqref="AD242">
    <cfRule type="expression" priority="109">
      <formula>$AD$2&lt;TODAY()</formula>
    </cfRule>
  </conditionalFormatting>
  <conditionalFormatting sqref="AD245">
    <cfRule type="expression" priority="156">
      <formula>$AD$2&lt;TODAY()</formula>
    </cfRule>
  </conditionalFormatting>
  <conditionalFormatting sqref="AE249">
    <cfRule type="expression" dxfId="1" priority="81">
      <formula>$AD$2&lt;TODAY()</formula>
    </cfRule>
  </conditionalFormatting>
  <conditionalFormatting sqref="AD101:AD102">
    <cfRule type="expression" priority="154">
      <formula>$AD$2&lt;TODAY()</formula>
    </cfRule>
  </conditionalFormatting>
  <conditionalFormatting sqref="AD229:AD230">
    <cfRule type="expression" priority="130">
      <formula>$AD$2&lt;TODAY()</formula>
    </cfRule>
  </conditionalFormatting>
  <conditionalFormatting sqref="AE115:AE116">
    <cfRule type="expression" dxfId="1" priority="19">
      <formula>$AD$2&lt;TODAY()</formula>
    </cfRule>
  </conditionalFormatting>
  <conditionalFormatting sqref="AD2:AE2 AE3:AE7 AE12:AE13 AE15 AE17:AE23 AE27:AE29 AE37 AE39:AE46 AE48:AE51 AE53 AE55 AE59:AE81 AE83:AE85 AE87:AE90 AE92:AE102 AE104:AE106 AE111 AE117:AE119 AE121:AE129 AE132:AE146 AE154:AE163 AE165:AE173 AE175:AE179 AE181:AE187 AE190:AE195 AE198:AE211 AE213:AE220 AE222:AE226 AE229:AE230 AE242:AE248">
    <cfRule type="expression" dxfId="1" priority="157">
      <formula>$AD$2&lt;TODAY()</formula>
    </cfRule>
  </conditionalFormatting>
  <conditionalFormatting sqref="AD3:AD4 AD9:AE11 AD13 AD23 AD24:AE26 AD28 AD32:AE32 AD34:AE36 AD37 AD38:AE38 AD42 AD44:AD45 AD57:AE58 AD97:AD99 AD103:AE103 AD104:AD105 AD107:AE109 AD111 AD112:AE112 AD129 AD131:AE131 AD147:AE153 AD180:AE180 AD188:AE189 AD196:AE197 AD201 AD204:AD205 AD219 AD221:AE221 AD227:AE228 AD231:AE233 AD240:AE241 AD243:AD244">
    <cfRule type="expression" priority="158">
      <formula>$AD$2&lt;TODAY()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I30"/>
  <sheetViews>
    <sheetView topLeftCell="V1" workbookViewId="0">
      <selection activeCell="AK257" sqref="AK257"/>
    </sheetView>
  </sheetViews>
  <sheetFormatPr defaultColWidth="9" defaultRowHeight="14.4"/>
  <cols>
    <col min="1" max="1" width="9" style="1"/>
    <col min="2" max="2" width="18.2592592592593" style="1" customWidth="1"/>
    <col min="3" max="4" width="10.6296296296296" style="1" customWidth="1"/>
    <col min="5" max="5" width="20.75" style="1" customWidth="1"/>
    <col min="6" max="6" width="11.3796296296296" style="1" customWidth="1"/>
    <col min="7" max="9" width="11.5" style="1" customWidth="1"/>
    <col min="10" max="10" width="29.6296296296296" style="1" customWidth="1"/>
    <col min="11" max="11" width="15" style="1" customWidth="1"/>
    <col min="12" max="18" width="11.5" style="1" customWidth="1"/>
    <col min="19" max="22" width="9" style="1"/>
    <col min="23" max="23" width="10.3796296296296" style="1"/>
    <col min="24" max="25" width="12.8796296296296" style="1" customWidth="1"/>
    <col min="26" max="26" width="12" style="1" customWidth="1"/>
    <col min="27" max="27" width="12.6296296296296" style="1" customWidth="1"/>
    <col min="28" max="29" width="20.3796296296296" style="1" customWidth="1"/>
    <col min="30" max="30" width="15.25" style="1" customWidth="1"/>
    <col min="31" max="31" width="31.6296296296296" style="1" customWidth="1"/>
    <col min="32" max="33" width="9" style="1"/>
    <col min="34" max="34" width="13" style="2"/>
    <col min="35" max="35" width="12.8888888888889" style="1"/>
    <col min="36" max="16384" width="9" style="1"/>
  </cols>
  <sheetData>
    <row r="1" s="1" customFormat="1" ht="20.4" spans="1:34">
      <c r="A1" s="3" t="s">
        <v>784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AH1" s="2"/>
    </row>
    <row r="2" s="1" customFormat="1" ht="20.4" spans="1:34">
      <c r="A2" s="5" t="s">
        <v>0</v>
      </c>
      <c r="B2" s="5" t="s">
        <v>785</v>
      </c>
      <c r="C2" s="5"/>
      <c r="D2" s="5" t="s">
        <v>1</v>
      </c>
      <c r="E2" s="5" t="s">
        <v>4</v>
      </c>
      <c r="F2" s="5" t="s">
        <v>786</v>
      </c>
      <c r="G2" s="5" t="s">
        <v>787</v>
      </c>
      <c r="H2" s="5" t="s">
        <v>788</v>
      </c>
      <c r="I2" s="5" t="s">
        <v>789</v>
      </c>
      <c r="J2" s="6" t="s">
        <v>11</v>
      </c>
      <c r="K2" s="6" t="s">
        <v>12</v>
      </c>
      <c r="L2" s="5" t="s">
        <v>790</v>
      </c>
      <c r="M2" s="5" t="s">
        <v>791</v>
      </c>
      <c r="N2" s="5" t="s">
        <v>792</v>
      </c>
      <c r="O2" s="5" t="s">
        <v>793</v>
      </c>
      <c r="P2" s="5" t="s">
        <v>18</v>
      </c>
      <c r="Q2" s="5" t="s">
        <v>794</v>
      </c>
      <c r="R2" s="5" t="s">
        <v>795</v>
      </c>
      <c r="S2" s="7" t="s">
        <v>21</v>
      </c>
      <c r="T2" s="6" t="s">
        <v>22</v>
      </c>
      <c r="U2" s="6" t="s">
        <v>23</v>
      </c>
      <c r="V2" s="8">
        <f>SUM(V3:V577)</f>
        <v>137095</v>
      </c>
      <c r="W2" s="8"/>
      <c r="X2" s="6" t="s">
        <v>25</v>
      </c>
      <c r="Y2" s="6" t="s">
        <v>796</v>
      </c>
      <c r="Z2" s="6" t="s">
        <v>797</v>
      </c>
      <c r="AA2" s="6" t="s">
        <v>28</v>
      </c>
      <c r="AB2" s="6" t="s">
        <v>29</v>
      </c>
      <c r="AC2" s="6" t="s">
        <v>30</v>
      </c>
      <c r="AD2" s="9" t="s">
        <v>798</v>
      </c>
      <c r="AE2" s="9"/>
      <c r="AH2" s="2"/>
    </row>
    <row r="3" s="1" customFormat="1" ht="27" customHeight="1" spans="1:34">
      <c r="A3" s="9">
        <v>1</v>
      </c>
      <c r="B3" s="9" t="s">
        <v>799</v>
      </c>
      <c r="C3" s="9" t="s">
        <v>263</v>
      </c>
      <c r="D3" s="9"/>
      <c r="E3" s="9"/>
      <c r="F3" s="9">
        <v>15</v>
      </c>
      <c r="G3" s="9" t="s">
        <v>800</v>
      </c>
      <c r="H3" s="9" t="s">
        <v>801</v>
      </c>
      <c r="I3" s="9" t="s">
        <v>35</v>
      </c>
      <c r="J3" s="10" t="s">
        <v>802</v>
      </c>
      <c r="K3" s="9" t="s">
        <v>803</v>
      </c>
      <c r="L3" s="10">
        <v>235</v>
      </c>
      <c r="M3" s="10"/>
      <c r="N3" s="10">
        <v>0.82</v>
      </c>
      <c r="O3" s="10">
        <f t="shared" ref="O3:O23" si="0">L3*N3*365</f>
        <v>70335.5</v>
      </c>
      <c r="P3" s="11">
        <f t="shared" ref="P3:P8" si="1">Q3/L3/365</f>
        <v>0.705333721946954</v>
      </c>
      <c r="Q3" s="10">
        <v>60500</v>
      </c>
      <c r="R3" s="10"/>
      <c r="S3" s="7"/>
      <c r="T3" s="6"/>
      <c r="U3" s="6"/>
      <c r="V3" s="7">
        <f t="shared" ref="V3:V13" si="2">SUM(S3:U3)</f>
        <v>0</v>
      </c>
      <c r="W3" s="12">
        <f>Q3-V3</f>
        <v>60500</v>
      </c>
      <c r="X3" s="10" t="s">
        <v>804</v>
      </c>
      <c r="Y3" s="6" t="s">
        <v>805</v>
      </c>
      <c r="Z3" s="6" t="s">
        <v>806</v>
      </c>
      <c r="AA3" s="10">
        <v>13899294499</v>
      </c>
      <c r="AB3" s="10" t="s">
        <v>807</v>
      </c>
      <c r="AC3" s="13" t="s">
        <v>808</v>
      </c>
      <c r="AD3" s="9"/>
      <c r="AF3" s="14" t="s">
        <v>809</v>
      </c>
      <c r="AH3" s="2">
        <v>55000</v>
      </c>
    </row>
    <row r="4" s="1" customFormat="1" ht="27" customHeight="1" spans="1:34">
      <c r="A4" s="9">
        <v>2</v>
      </c>
      <c r="B4" s="9" t="s">
        <v>799</v>
      </c>
      <c r="C4" s="9" t="s">
        <v>263</v>
      </c>
      <c r="D4" s="9"/>
      <c r="E4" s="15"/>
      <c r="F4" s="9">
        <v>15</v>
      </c>
      <c r="G4" s="9" t="s">
        <v>810</v>
      </c>
      <c r="H4" s="9" t="s">
        <v>800</v>
      </c>
      <c r="I4" s="9" t="s">
        <v>35</v>
      </c>
      <c r="J4" s="10" t="s">
        <v>811</v>
      </c>
      <c r="K4" s="10" t="s">
        <v>812</v>
      </c>
      <c r="L4" s="10">
        <v>70</v>
      </c>
      <c r="M4" s="10">
        <v>225.58</v>
      </c>
      <c r="N4" s="10">
        <v>0.82</v>
      </c>
      <c r="O4" s="10">
        <f t="shared" si="0"/>
        <v>20951</v>
      </c>
      <c r="P4" s="11">
        <f t="shared" si="1"/>
        <v>1.41119373776908</v>
      </c>
      <c r="Q4" s="10">
        <v>36056</v>
      </c>
      <c r="R4" s="10"/>
      <c r="S4" s="9"/>
      <c r="T4" s="9"/>
      <c r="U4" s="9"/>
      <c r="V4" s="9">
        <f t="shared" si="2"/>
        <v>0</v>
      </c>
      <c r="W4" s="12"/>
      <c r="X4" s="10" t="s">
        <v>813</v>
      </c>
      <c r="Y4" s="13" t="s">
        <v>814</v>
      </c>
      <c r="Z4" s="9" t="s">
        <v>815</v>
      </c>
      <c r="AA4" s="207" t="s">
        <v>816</v>
      </c>
      <c r="AB4" s="10" t="s">
        <v>817</v>
      </c>
      <c r="AC4" s="13" t="s">
        <v>818</v>
      </c>
      <c r="AD4" s="9"/>
      <c r="AE4" s="9"/>
      <c r="AF4" s="14" t="s">
        <v>809</v>
      </c>
      <c r="AH4" s="2">
        <v>36056</v>
      </c>
    </row>
    <row r="5" s="1" customFormat="1" ht="27" customHeight="1" spans="1:34">
      <c r="A5" s="9"/>
      <c r="B5" s="9" t="s">
        <v>799</v>
      </c>
      <c r="C5" s="9" t="s">
        <v>263</v>
      </c>
      <c r="D5" s="9"/>
      <c r="E5" s="15" t="s">
        <v>819</v>
      </c>
      <c r="F5" s="9">
        <v>15</v>
      </c>
      <c r="G5" s="9" t="s">
        <v>820</v>
      </c>
      <c r="H5" s="9"/>
      <c r="I5" s="9" t="s">
        <v>35</v>
      </c>
      <c r="J5" s="10" t="s">
        <v>821</v>
      </c>
      <c r="K5" s="10" t="s">
        <v>822</v>
      </c>
      <c r="L5" s="10">
        <v>125</v>
      </c>
      <c r="M5" s="10"/>
      <c r="N5" s="10"/>
      <c r="O5" s="10"/>
      <c r="P5" s="11">
        <v>0.6</v>
      </c>
      <c r="Q5" s="16">
        <f t="shared" ref="Q5:Q12" si="3">L5*P5*365</f>
        <v>27375</v>
      </c>
      <c r="R5" s="10"/>
      <c r="S5" s="9">
        <v>27375</v>
      </c>
      <c r="T5" s="9"/>
      <c r="U5" s="9"/>
      <c r="V5" s="9">
        <f t="shared" si="2"/>
        <v>27375</v>
      </c>
      <c r="W5" s="12">
        <f>Q5-V5</f>
        <v>0</v>
      </c>
      <c r="X5" s="10" t="s">
        <v>823</v>
      </c>
      <c r="Y5" s="17">
        <v>46097</v>
      </c>
      <c r="Z5" s="9" t="s">
        <v>824</v>
      </c>
      <c r="AA5" s="10">
        <v>13899252220</v>
      </c>
      <c r="AB5" s="207" t="s">
        <v>825</v>
      </c>
      <c r="AC5" s="13" t="s">
        <v>826</v>
      </c>
      <c r="AD5" s="9" t="s">
        <v>86</v>
      </c>
      <c r="AE5" s="9" t="s">
        <v>827</v>
      </c>
      <c r="AF5" s="14" t="s">
        <v>809</v>
      </c>
      <c r="AH5" s="2">
        <v>27375</v>
      </c>
    </row>
    <row r="6" s="1" customFormat="1" ht="27" customHeight="1" spans="1:34">
      <c r="A6" s="9">
        <v>4</v>
      </c>
      <c r="B6" s="9" t="s">
        <v>799</v>
      </c>
      <c r="C6" s="9" t="s">
        <v>263</v>
      </c>
      <c r="D6" s="9"/>
      <c r="E6" s="9"/>
      <c r="F6" s="9">
        <v>15</v>
      </c>
      <c r="G6" s="9" t="s">
        <v>828</v>
      </c>
      <c r="H6" s="9" t="s">
        <v>810</v>
      </c>
      <c r="I6" s="9" t="s">
        <v>35</v>
      </c>
      <c r="J6" s="10" t="s">
        <v>829</v>
      </c>
      <c r="K6" s="9" t="s">
        <v>830</v>
      </c>
      <c r="L6" s="9">
        <v>60</v>
      </c>
      <c r="M6" s="9"/>
      <c r="N6" s="10">
        <v>0.82</v>
      </c>
      <c r="O6" s="10">
        <f t="shared" si="0"/>
        <v>17958</v>
      </c>
      <c r="P6" s="11">
        <f t="shared" si="1"/>
        <v>0.632511415525114</v>
      </c>
      <c r="Q6" s="10">
        <v>13852</v>
      </c>
      <c r="R6" s="10"/>
      <c r="S6" s="9"/>
      <c r="T6" s="9"/>
      <c r="U6" s="9"/>
      <c r="V6" s="9">
        <f t="shared" si="2"/>
        <v>0</v>
      </c>
      <c r="W6" s="12"/>
      <c r="X6" s="10" t="s">
        <v>831</v>
      </c>
      <c r="Y6" s="13" t="s">
        <v>832</v>
      </c>
      <c r="Z6" s="9" t="s">
        <v>833</v>
      </c>
      <c r="AA6" s="9"/>
      <c r="AB6" s="9"/>
      <c r="AC6" s="18" t="s">
        <v>834</v>
      </c>
      <c r="AD6" s="9"/>
      <c r="AE6" s="9"/>
      <c r="AF6" s="14" t="s">
        <v>809</v>
      </c>
      <c r="AH6" s="2">
        <v>13250</v>
      </c>
    </row>
    <row r="7" s="1" customFormat="1" ht="27" customHeight="1" spans="1:34">
      <c r="A7" s="9">
        <v>5</v>
      </c>
      <c r="B7" s="9" t="s">
        <v>799</v>
      </c>
      <c r="C7" s="9" t="s">
        <v>263</v>
      </c>
      <c r="D7" s="9"/>
      <c r="E7" s="9"/>
      <c r="F7" s="9">
        <v>15</v>
      </c>
      <c r="G7" s="9" t="s">
        <v>835</v>
      </c>
      <c r="H7" s="9" t="s">
        <v>836</v>
      </c>
      <c r="I7" s="9" t="s">
        <v>35</v>
      </c>
      <c r="J7" s="10" t="s">
        <v>837</v>
      </c>
      <c r="K7" s="10" t="s">
        <v>838</v>
      </c>
      <c r="L7" s="9">
        <v>80</v>
      </c>
      <c r="M7" s="9"/>
      <c r="N7" s="10">
        <v>0.82</v>
      </c>
      <c r="O7" s="10">
        <f t="shared" si="0"/>
        <v>23944</v>
      </c>
      <c r="P7" s="10">
        <f t="shared" si="1"/>
        <v>0.65</v>
      </c>
      <c r="Q7" s="10">
        <v>18980</v>
      </c>
      <c r="R7" s="10"/>
      <c r="S7" s="9"/>
      <c r="T7" s="9"/>
      <c r="U7" s="9"/>
      <c r="V7" s="9">
        <f t="shared" si="2"/>
        <v>0</v>
      </c>
      <c r="W7" s="12"/>
      <c r="X7" s="10" t="s">
        <v>839</v>
      </c>
      <c r="Y7" s="13" t="s">
        <v>832</v>
      </c>
      <c r="Z7" s="9" t="s">
        <v>840</v>
      </c>
      <c r="AA7" s="10">
        <v>15520612258</v>
      </c>
      <c r="AB7" s="207" t="s">
        <v>841</v>
      </c>
      <c r="AC7" s="13" t="s">
        <v>842</v>
      </c>
      <c r="AD7" s="9"/>
      <c r="AE7" s="13"/>
      <c r="AF7" s="14" t="s">
        <v>809</v>
      </c>
      <c r="AH7" s="2">
        <v>17520</v>
      </c>
    </row>
    <row r="8" s="1" customFormat="1" ht="27" customHeight="1" spans="1:34">
      <c r="A8" s="9">
        <v>7</v>
      </c>
      <c r="B8" s="9" t="s">
        <v>799</v>
      </c>
      <c r="C8" s="9" t="s">
        <v>263</v>
      </c>
      <c r="D8" s="9"/>
      <c r="E8" s="9"/>
      <c r="F8" s="9">
        <v>15</v>
      </c>
      <c r="G8" s="9" t="s">
        <v>843</v>
      </c>
      <c r="H8" s="9" t="s">
        <v>844</v>
      </c>
      <c r="I8" s="9" t="s">
        <v>35</v>
      </c>
      <c r="J8" s="9" t="s">
        <v>845</v>
      </c>
      <c r="K8" s="9" t="s">
        <v>846</v>
      </c>
      <c r="L8" s="9">
        <v>110</v>
      </c>
      <c r="M8" s="9"/>
      <c r="N8" s="10">
        <v>0.82</v>
      </c>
      <c r="O8" s="10">
        <f t="shared" si="0"/>
        <v>32923</v>
      </c>
      <c r="P8" s="11">
        <f t="shared" si="1"/>
        <v>0.573997509339975</v>
      </c>
      <c r="Q8" s="16">
        <v>23046</v>
      </c>
      <c r="R8" s="16"/>
      <c r="S8" s="9"/>
      <c r="T8" s="9"/>
      <c r="U8" s="12"/>
      <c r="V8" s="9">
        <f t="shared" si="2"/>
        <v>0</v>
      </c>
      <c r="W8" s="12"/>
      <c r="X8" s="9" t="s">
        <v>847</v>
      </c>
      <c r="Y8" s="9" t="s">
        <v>848</v>
      </c>
      <c r="Z8" s="9" t="s">
        <v>849</v>
      </c>
      <c r="AA8" s="19" t="s">
        <v>850</v>
      </c>
      <c r="AB8" s="9" t="s">
        <v>851</v>
      </c>
      <c r="AC8" s="20" t="s">
        <v>852</v>
      </c>
      <c r="AD8" s="9"/>
      <c r="AE8" s="9"/>
      <c r="AF8" s="14" t="s">
        <v>809</v>
      </c>
      <c r="AH8" s="2">
        <v>19754</v>
      </c>
    </row>
    <row r="9" s="1" customFormat="1" ht="27" customHeight="1" spans="1:34">
      <c r="A9" s="9">
        <v>8</v>
      </c>
      <c r="B9" s="9" t="s">
        <v>799</v>
      </c>
      <c r="C9" s="9" t="s">
        <v>263</v>
      </c>
      <c r="D9" s="9" t="s">
        <v>60</v>
      </c>
      <c r="E9" s="15" t="s">
        <v>853</v>
      </c>
      <c r="F9" s="9">
        <v>15</v>
      </c>
      <c r="G9" s="9" t="s">
        <v>854</v>
      </c>
      <c r="H9" s="9" t="s">
        <v>855</v>
      </c>
      <c r="I9" s="9" t="s">
        <v>126</v>
      </c>
      <c r="J9" s="21" t="s">
        <v>856</v>
      </c>
      <c r="K9" s="10" t="s">
        <v>857</v>
      </c>
      <c r="L9" s="9">
        <v>293.45</v>
      </c>
      <c r="M9" s="9">
        <v>293.45</v>
      </c>
      <c r="N9" s="10">
        <v>0.45</v>
      </c>
      <c r="O9" s="16">
        <f t="shared" si="0"/>
        <v>48199.1625</v>
      </c>
      <c r="P9" s="11">
        <v>0.5</v>
      </c>
      <c r="Q9" s="16">
        <f t="shared" si="3"/>
        <v>53554.625</v>
      </c>
      <c r="R9" s="16"/>
      <c r="S9" s="9">
        <v>20000</v>
      </c>
      <c r="T9" s="9"/>
      <c r="U9" s="12"/>
      <c r="V9" s="9">
        <f t="shared" si="2"/>
        <v>20000</v>
      </c>
      <c r="W9" s="12"/>
      <c r="X9" s="10" t="s">
        <v>858</v>
      </c>
      <c r="Y9" s="13" t="s">
        <v>859</v>
      </c>
      <c r="Z9" s="9" t="s">
        <v>860</v>
      </c>
      <c r="AA9" s="10">
        <v>14799219999</v>
      </c>
      <c r="AB9" s="207" t="s">
        <v>861</v>
      </c>
      <c r="AC9" s="13" t="s">
        <v>862</v>
      </c>
      <c r="AD9" s="9" t="s">
        <v>116</v>
      </c>
      <c r="AE9" s="9" t="s">
        <v>863</v>
      </c>
      <c r="AF9" s="14" t="s">
        <v>809</v>
      </c>
      <c r="AH9" s="2">
        <v>53555</v>
      </c>
    </row>
    <row r="10" s="1" customFormat="1" ht="27" customHeight="1" spans="1:34">
      <c r="A10" s="9">
        <v>9</v>
      </c>
      <c r="B10" s="9" t="s">
        <v>799</v>
      </c>
      <c r="C10" s="9" t="s">
        <v>263</v>
      </c>
      <c r="D10" s="9"/>
      <c r="E10" s="22"/>
      <c r="F10" s="9">
        <v>15</v>
      </c>
      <c r="G10" s="9" t="s">
        <v>801</v>
      </c>
      <c r="H10" s="9" t="s">
        <v>864</v>
      </c>
      <c r="I10" s="9" t="s">
        <v>35</v>
      </c>
      <c r="J10" s="10" t="s">
        <v>865</v>
      </c>
      <c r="K10" s="10" t="s">
        <v>866</v>
      </c>
      <c r="L10" s="9">
        <v>240</v>
      </c>
      <c r="M10" s="9"/>
      <c r="N10" s="10">
        <v>0.82</v>
      </c>
      <c r="O10" s="16">
        <f t="shared" si="0"/>
        <v>71832</v>
      </c>
      <c r="P10" s="11">
        <v>0.6</v>
      </c>
      <c r="Q10" s="16">
        <f t="shared" si="3"/>
        <v>52560</v>
      </c>
      <c r="R10" s="16"/>
      <c r="S10" s="9">
        <v>52560</v>
      </c>
      <c r="T10" s="9"/>
      <c r="U10" s="12"/>
      <c r="V10" s="9">
        <f t="shared" si="2"/>
        <v>52560</v>
      </c>
      <c r="W10" s="12">
        <f>Q10-V10</f>
        <v>0</v>
      </c>
      <c r="X10" s="10" t="s">
        <v>867</v>
      </c>
      <c r="Y10" s="13" t="s">
        <v>868</v>
      </c>
      <c r="Z10" s="9" t="s">
        <v>869</v>
      </c>
      <c r="AA10" s="10">
        <v>18199492196</v>
      </c>
      <c r="AB10" s="207" t="s">
        <v>870</v>
      </c>
      <c r="AC10" s="13" t="s">
        <v>871</v>
      </c>
      <c r="AD10" s="9" t="s">
        <v>116</v>
      </c>
      <c r="AE10" s="9"/>
      <c r="AF10" s="14" t="s">
        <v>809</v>
      </c>
      <c r="AH10" s="2">
        <v>100740</v>
      </c>
    </row>
    <row r="11" s="1" customFormat="1" ht="27" customHeight="1" spans="1:34">
      <c r="A11" s="9">
        <v>10</v>
      </c>
      <c r="B11" s="9" t="s">
        <v>799</v>
      </c>
      <c r="C11" s="9" t="s">
        <v>263</v>
      </c>
      <c r="D11" s="9"/>
      <c r="E11" s="9"/>
      <c r="F11" s="9">
        <v>15</v>
      </c>
      <c r="G11" s="9" t="s">
        <v>872</v>
      </c>
      <c r="H11" s="9" t="s">
        <v>873</v>
      </c>
      <c r="I11" s="9" t="s">
        <v>35</v>
      </c>
      <c r="J11" s="10" t="s">
        <v>874</v>
      </c>
      <c r="K11" s="10" t="s">
        <v>875</v>
      </c>
      <c r="L11" s="9">
        <v>150</v>
      </c>
      <c r="M11" s="9"/>
      <c r="N11" s="10">
        <v>0.82</v>
      </c>
      <c r="O11" s="16">
        <f t="shared" si="0"/>
        <v>44895</v>
      </c>
      <c r="P11" s="11">
        <v>0.533</v>
      </c>
      <c r="Q11" s="16">
        <f t="shared" si="3"/>
        <v>29181.75</v>
      </c>
      <c r="R11" s="16"/>
      <c r="S11" s="9"/>
      <c r="T11" s="9"/>
      <c r="U11" s="12"/>
      <c r="V11" s="9">
        <f t="shared" si="2"/>
        <v>0</v>
      </c>
      <c r="W11" s="12"/>
      <c r="X11" s="10" t="s">
        <v>876</v>
      </c>
      <c r="Y11" s="13" t="s">
        <v>877</v>
      </c>
      <c r="Z11" s="9" t="s">
        <v>878</v>
      </c>
      <c r="AA11" s="13">
        <v>15599951119</v>
      </c>
      <c r="AB11" s="207" t="s">
        <v>879</v>
      </c>
      <c r="AC11" s="13" t="s">
        <v>880</v>
      </c>
      <c r="AD11" s="9"/>
      <c r="AE11" s="9"/>
      <c r="AF11" s="14" t="s">
        <v>809</v>
      </c>
      <c r="AH11" s="2">
        <v>29182</v>
      </c>
    </row>
    <row r="12" s="1" customFormat="1" ht="27" customHeight="1" spans="1:34">
      <c r="A12" s="9"/>
      <c r="B12" s="9" t="s">
        <v>799</v>
      </c>
      <c r="C12" s="9" t="s">
        <v>263</v>
      </c>
      <c r="D12" s="9"/>
      <c r="E12" s="9"/>
      <c r="F12" s="9">
        <v>15</v>
      </c>
      <c r="G12" s="9" t="s">
        <v>881</v>
      </c>
      <c r="H12" s="9" t="s">
        <v>882</v>
      </c>
      <c r="I12" s="9" t="s">
        <v>35</v>
      </c>
      <c r="J12" s="23" t="s">
        <v>883</v>
      </c>
      <c r="K12" s="23" t="s">
        <v>884</v>
      </c>
      <c r="L12" s="9">
        <v>120</v>
      </c>
      <c r="M12" s="9"/>
      <c r="N12" s="9">
        <v>0.4</v>
      </c>
      <c r="O12" s="16">
        <f t="shared" si="0"/>
        <v>17520</v>
      </c>
      <c r="P12" s="11">
        <v>0.55</v>
      </c>
      <c r="Q12" s="16">
        <f t="shared" si="3"/>
        <v>24090</v>
      </c>
      <c r="R12" s="16"/>
      <c r="S12" s="9"/>
      <c r="T12" s="9"/>
      <c r="U12" s="12"/>
      <c r="V12" s="9">
        <f t="shared" si="2"/>
        <v>0</v>
      </c>
      <c r="W12" s="12">
        <f>Q12-V12</f>
        <v>24090</v>
      </c>
      <c r="X12" s="10" t="s">
        <v>885</v>
      </c>
      <c r="Y12" s="17">
        <v>45839</v>
      </c>
      <c r="Z12" s="24">
        <v>46965</v>
      </c>
      <c r="AA12" s="10">
        <v>15999192770</v>
      </c>
      <c r="AB12" s="207" t="s">
        <v>886</v>
      </c>
      <c r="AC12" s="13" t="s">
        <v>887</v>
      </c>
      <c r="AD12" s="9" t="s">
        <v>86</v>
      </c>
      <c r="AE12" s="9"/>
      <c r="AF12" s="14" t="s">
        <v>809</v>
      </c>
      <c r="AH12" s="2">
        <v>45990</v>
      </c>
    </row>
    <row r="13" s="1" customFormat="1" ht="27" hidden="1" customHeight="1" spans="1:34">
      <c r="A13" s="9">
        <v>12</v>
      </c>
      <c r="B13" s="9" t="s">
        <v>799</v>
      </c>
      <c r="C13" s="9" t="s">
        <v>263</v>
      </c>
      <c r="D13" s="9"/>
      <c r="E13" s="9"/>
      <c r="F13" s="9">
        <v>15</v>
      </c>
      <c r="G13" s="9" t="s">
        <v>888</v>
      </c>
      <c r="H13" s="9" t="s">
        <v>889</v>
      </c>
      <c r="I13" s="9" t="s">
        <v>35</v>
      </c>
      <c r="J13" s="10" t="s">
        <v>837</v>
      </c>
      <c r="K13" s="10" t="s">
        <v>890</v>
      </c>
      <c r="L13" s="9">
        <v>40</v>
      </c>
      <c r="M13" s="9"/>
      <c r="N13" s="9">
        <v>0.4</v>
      </c>
      <c r="O13" s="16">
        <f t="shared" si="0"/>
        <v>5840</v>
      </c>
      <c r="P13" s="9">
        <v>0.4</v>
      </c>
      <c r="Q13" s="16">
        <v>6570</v>
      </c>
      <c r="R13" s="16"/>
      <c r="S13" s="9"/>
      <c r="T13" s="9"/>
      <c r="U13" s="12"/>
      <c r="V13" s="9">
        <f t="shared" si="2"/>
        <v>0</v>
      </c>
      <c r="W13" s="12"/>
      <c r="X13" s="10" t="s">
        <v>891</v>
      </c>
      <c r="Y13" s="13" t="s">
        <v>867</v>
      </c>
      <c r="Z13" s="9" t="s">
        <v>892</v>
      </c>
      <c r="AA13" s="10">
        <v>15520612258</v>
      </c>
      <c r="AB13" s="207" t="s">
        <v>841</v>
      </c>
      <c r="AC13" s="13" t="s">
        <v>893</v>
      </c>
      <c r="AD13" s="9" t="s">
        <v>116</v>
      </c>
      <c r="AE13" s="9"/>
      <c r="AF13" s="14" t="s">
        <v>894</v>
      </c>
    </row>
    <row r="14" s="1" customFormat="1" ht="27" customHeight="1" spans="1:34">
      <c r="A14" s="9"/>
      <c r="B14" s="9" t="s">
        <v>799</v>
      </c>
      <c r="C14" s="9"/>
      <c r="D14" s="9"/>
      <c r="E14" s="9"/>
      <c r="F14" s="9">
        <v>15</v>
      </c>
      <c r="G14" s="9"/>
      <c r="H14" s="9"/>
      <c r="I14" s="9" t="s">
        <v>126</v>
      </c>
      <c r="J14" s="9"/>
      <c r="K14" s="9"/>
      <c r="L14" s="9">
        <v>84.24</v>
      </c>
      <c r="M14" s="9"/>
      <c r="N14" s="9">
        <v>0.4</v>
      </c>
      <c r="O14" s="16">
        <f t="shared" si="0"/>
        <v>12299.04</v>
      </c>
      <c r="P14" s="9">
        <v>0.4</v>
      </c>
      <c r="Q14" s="16">
        <f>L14*P14*365</f>
        <v>12299.04</v>
      </c>
      <c r="R14" s="16"/>
      <c r="S14" s="9"/>
      <c r="T14" s="9"/>
      <c r="U14" s="12"/>
      <c r="V14" s="9"/>
      <c r="W14" s="12"/>
      <c r="X14" s="9"/>
      <c r="Y14" s="9"/>
      <c r="Z14" s="9"/>
      <c r="AA14" s="9"/>
      <c r="AB14" s="9"/>
      <c r="AC14" s="9"/>
      <c r="AD14" s="9"/>
      <c r="AE14" s="9"/>
      <c r="AF14" s="14" t="s">
        <v>809</v>
      </c>
      <c r="AH14" s="2"/>
    </row>
    <row r="15" s="1" customFormat="1" ht="27" hidden="1" customHeight="1" spans="1:34">
      <c r="A15" s="9">
        <v>11</v>
      </c>
      <c r="B15" s="9" t="s">
        <v>799</v>
      </c>
      <c r="C15" s="9" t="s">
        <v>263</v>
      </c>
      <c r="D15" s="9"/>
      <c r="E15" s="9"/>
      <c r="F15" s="9">
        <v>15</v>
      </c>
      <c r="G15" s="9"/>
      <c r="H15" s="25" t="s">
        <v>895</v>
      </c>
      <c r="I15" s="9" t="s">
        <v>35</v>
      </c>
      <c r="J15" s="10" t="s">
        <v>896</v>
      </c>
      <c r="K15" s="10" t="s">
        <v>897</v>
      </c>
      <c r="L15" s="9">
        <v>1600</v>
      </c>
      <c r="M15" s="9"/>
      <c r="N15" s="9">
        <v>0.44</v>
      </c>
      <c r="O15" s="16">
        <f t="shared" si="0"/>
        <v>256960</v>
      </c>
      <c r="P15" s="11">
        <f t="shared" ref="P15:P19" si="4">Q15/L15/365</f>
        <v>0.3</v>
      </c>
      <c r="Q15" s="16">
        <v>175200</v>
      </c>
      <c r="R15" s="16"/>
      <c r="S15" s="9"/>
      <c r="T15" s="9"/>
      <c r="U15" s="12"/>
      <c r="V15" s="9">
        <f t="shared" ref="V15:V23" si="5">SUM(S15:U15)</f>
        <v>0</v>
      </c>
      <c r="W15" s="12"/>
      <c r="X15" s="10" t="s">
        <v>898</v>
      </c>
      <c r="Y15" s="13" t="s">
        <v>899</v>
      </c>
      <c r="Z15" s="9" t="s">
        <v>900</v>
      </c>
      <c r="AA15" s="10">
        <v>13899292900</v>
      </c>
      <c r="AB15" s="207" t="s">
        <v>901</v>
      </c>
      <c r="AC15" s="13" t="s">
        <v>902</v>
      </c>
      <c r="AD15" s="9"/>
      <c r="AE15" s="9" t="s">
        <v>903</v>
      </c>
      <c r="AF15" s="14" t="s">
        <v>894</v>
      </c>
    </row>
    <row r="16" s="1" customFormat="1" ht="27" hidden="1" customHeight="1" spans="1:34">
      <c r="A16" s="9">
        <v>12</v>
      </c>
      <c r="B16" s="9" t="s">
        <v>799</v>
      </c>
      <c r="C16" s="9" t="s">
        <v>50</v>
      </c>
      <c r="D16" s="9"/>
      <c r="E16" s="9"/>
      <c r="F16" s="9">
        <v>16</v>
      </c>
      <c r="G16" s="9"/>
      <c r="H16" s="9" t="s">
        <v>854</v>
      </c>
      <c r="I16" s="9" t="s">
        <v>35</v>
      </c>
      <c r="J16" s="9" t="s">
        <v>904</v>
      </c>
      <c r="K16" s="9" t="s">
        <v>905</v>
      </c>
      <c r="L16" s="9">
        <v>143.13</v>
      </c>
      <c r="M16" s="9"/>
      <c r="N16" s="9">
        <v>1.42</v>
      </c>
      <c r="O16" s="16">
        <f t="shared" si="0"/>
        <v>74184.279</v>
      </c>
      <c r="P16" s="19">
        <v>1.42</v>
      </c>
      <c r="Q16" s="16">
        <f>L16*P16*365</f>
        <v>74184.279</v>
      </c>
      <c r="R16" s="16"/>
      <c r="S16" s="9"/>
      <c r="T16" s="9"/>
      <c r="U16" s="9"/>
      <c r="V16" s="9">
        <f t="shared" si="5"/>
        <v>0</v>
      </c>
      <c r="W16" s="12">
        <f>Q16-V16</f>
        <v>74184.279</v>
      </c>
      <c r="X16" s="9" t="s">
        <v>906</v>
      </c>
      <c r="Y16" s="9" t="s">
        <v>907</v>
      </c>
      <c r="Z16" s="9" t="s">
        <v>908</v>
      </c>
      <c r="AA16" s="10">
        <v>19999777747</v>
      </c>
      <c r="AB16" s="207" t="s">
        <v>909</v>
      </c>
      <c r="AC16" s="10"/>
      <c r="AD16" s="9"/>
      <c r="AE16" s="9"/>
    </row>
    <row r="17" s="1" customFormat="1" ht="27" hidden="1" customHeight="1" spans="1:35">
      <c r="A17" s="9">
        <v>13</v>
      </c>
      <c r="B17" s="9" t="s">
        <v>799</v>
      </c>
      <c r="C17" s="9" t="s">
        <v>50</v>
      </c>
      <c r="D17" s="9"/>
      <c r="E17" s="9"/>
      <c r="F17" s="9">
        <v>16</v>
      </c>
      <c r="G17" s="9"/>
      <c r="H17" s="9" t="s">
        <v>828</v>
      </c>
      <c r="I17" s="9" t="s">
        <v>35</v>
      </c>
      <c r="J17" s="10" t="s">
        <v>829</v>
      </c>
      <c r="K17" s="9"/>
      <c r="L17" s="9">
        <v>15.28</v>
      </c>
      <c r="M17" s="9"/>
      <c r="N17" s="9">
        <v>0.9</v>
      </c>
      <c r="O17" s="16">
        <f t="shared" si="0"/>
        <v>5019.48</v>
      </c>
      <c r="P17" s="26">
        <f t="shared" si="4"/>
        <v>1.07580864950154</v>
      </c>
      <c r="Q17" s="16">
        <v>6000</v>
      </c>
      <c r="R17" s="16"/>
      <c r="S17" s="9"/>
      <c r="T17" s="9"/>
      <c r="U17" s="9"/>
      <c r="V17" s="9">
        <f t="shared" si="5"/>
        <v>0</v>
      </c>
      <c r="W17" s="12"/>
      <c r="X17" s="10" t="s">
        <v>910</v>
      </c>
      <c r="Y17" s="13" t="s">
        <v>911</v>
      </c>
      <c r="Z17" s="13" t="s">
        <v>912</v>
      </c>
      <c r="AA17" s="9">
        <v>13201178117</v>
      </c>
      <c r="AB17" s="9" t="s">
        <v>913</v>
      </c>
      <c r="AC17" s="9"/>
      <c r="AD17" s="9"/>
      <c r="AE17" s="9" t="s">
        <v>914</v>
      </c>
    </row>
    <row r="18" s="1" customFormat="1" ht="27" hidden="1" customHeight="1" spans="1:35">
      <c r="A18" s="9">
        <v>14</v>
      </c>
      <c r="B18" s="9" t="s">
        <v>799</v>
      </c>
      <c r="C18" s="9"/>
      <c r="D18" s="9"/>
      <c r="E18" s="9"/>
      <c r="F18" s="9">
        <v>16</v>
      </c>
      <c r="G18" s="9"/>
      <c r="H18" s="9" t="s">
        <v>843</v>
      </c>
      <c r="I18" s="9" t="s">
        <v>35</v>
      </c>
      <c r="J18" s="9" t="s">
        <v>915</v>
      </c>
      <c r="K18" s="10" t="s">
        <v>916</v>
      </c>
      <c r="L18" s="9">
        <v>15.28</v>
      </c>
      <c r="M18" s="9"/>
      <c r="N18" s="9">
        <v>0.9</v>
      </c>
      <c r="O18" s="16">
        <f t="shared" si="0"/>
        <v>5019.48</v>
      </c>
      <c r="P18" s="26">
        <f t="shared" si="4"/>
        <v>1.43441153266872</v>
      </c>
      <c r="Q18" s="16">
        <v>8000</v>
      </c>
      <c r="R18" s="16"/>
      <c r="S18" s="9"/>
      <c r="T18" s="9"/>
      <c r="U18" s="9"/>
      <c r="V18" s="9">
        <f t="shared" si="5"/>
        <v>0</v>
      </c>
      <c r="W18" s="12"/>
      <c r="X18" s="9" t="s">
        <v>917</v>
      </c>
      <c r="Y18" s="17">
        <v>45920</v>
      </c>
      <c r="Z18" s="24">
        <v>46284</v>
      </c>
      <c r="AA18" s="27" t="s">
        <v>918</v>
      </c>
      <c r="AB18" s="208" t="s">
        <v>919</v>
      </c>
      <c r="AC18" s="9"/>
      <c r="AD18" s="9" t="s">
        <v>86</v>
      </c>
      <c r="AE18" s="9"/>
    </row>
    <row r="19" s="1" customFormat="1" ht="27" hidden="1" customHeight="1" spans="1:35">
      <c r="A19" s="9">
        <v>15</v>
      </c>
      <c r="B19" s="9" t="s">
        <v>799</v>
      </c>
      <c r="C19" s="9" t="s">
        <v>60</v>
      </c>
      <c r="D19" s="9"/>
      <c r="E19" s="9" t="s">
        <v>920</v>
      </c>
      <c r="F19" s="9">
        <v>16</v>
      </c>
      <c r="G19" s="9"/>
      <c r="H19" s="9" t="s">
        <v>921</v>
      </c>
      <c r="I19" s="9" t="s">
        <v>35</v>
      </c>
      <c r="J19" s="9" t="s">
        <v>922</v>
      </c>
      <c r="K19" s="9" t="s">
        <v>923</v>
      </c>
      <c r="L19" s="9">
        <v>39.23</v>
      </c>
      <c r="M19" s="9"/>
      <c r="N19" s="9">
        <v>1.13</v>
      </c>
      <c r="O19" s="16">
        <f t="shared" si="0"/>
        <v>16180.4135</v>
      </c>
      <c r="P19" s="26">
        <f t="shared" si="4"/>
        <v>1.53642550606015</v>
      </c>
      <c r="Q19" s="16">
        <v>22000</v>
      </c>
      <c r="R19" s="16"/>
      <c r="S19" s="9">
        <v>22000</v>
      </c>
      <c r="T19" s="9"/>
      <c r="U19" s="9"/>
      <c r="V19" s="9">
        <f t="shared" si="5"/>
        <v>22000</v>
      </c>
      <c r="W19" s="12"/>
      <c r="X19" s="9" t="s">
        <v>924</v>
      </c>
      <c r="Y19" s="9" t="s">
        <v>925</v>
      </c>
      <c r="Z19" s="9" t="s">
        <v>926</v>
      </c>
      <c r="AA19" s="9">
        <v>13282270062</v>
      </c>
      <c r="AB19" s="209" t="s">
        <v>927</v>
      </c>
      <c r="AC19" s="9"/>
      <c r="AD19" s="9" t="s">
        <v>116</v>
      </c>
      <c r="AE19" s="9"/>
    </row>
    <row r="20" s="1" customFormat="1" ht="27" hidden="1" customHeight="1" spans="1:35">
      <c r="A20" s="9">
        <v>16</v>
      </c>
      <c r="B20" s="9" t="s">
        <v>799</v>
      </c>
      <c r="C20" s="9" t="s">
        <v>50</v>
      </c>
      <c r="D20" s="9"/>
      <c r="E20" s="9"/>
      <c r="F20" s="9">
        <v>16</v>
      </c>
      <c r="G20" s="9"/>
      <c r="H20" s="9" t="s">
        <v>928</v>
      </c>
      <c r="I20" s="9" t="s">
        <v>35</v>
      </c>
      <c r="J20" s="9" t="s">
        <v>929</v>
      </c>
      <c r="K20" s="9" t="s">
        <v>930</v>
      </c>
      <c r="L20" s="19">
        <v>15.27</v>
      </c>
      <c r="M20" s="19"/>
      <c r="N20" s="19">
        <v>1.08</v>
      </c>
      <c r="O20" s="16">
        <f t="shared" si="0"/>
        <v>6019.434</v>
      </c>
      <c r="P20" s="19">
        <v>1.53</v>
      </c>
      <c r="Q20" s="16">
        <f>L20*P20*365</f>
        <v>8527.5315</v>
      </c>
      <c r="R20" s="16"/>
      <c r="S20" s="9"/>
      <c r="T20" s="9"/>
      <c r="U20" s="9"/>
      <c r="V20" s="9">
        <f t="shared" si="5"/>
        <v>0</v>
      </c>
      <c r="W20" s="12">
        <f>Q20-S20</f>
        <v>8527.5315</v>
      </c>
      <c r="X20" s="9" t="s">
        <v>931</v>
      </c>
      <c r="Y20" s="9" t="s">
        <v>932</v>
      </c>
      <c r="Z20" s="9" t="s">
        <v>933</v>
      </c>
      <c r="AA20" s="9">
        <v>13709975382</v>
      </c>
      <c r="AB20" s="209" t="s">
        <v>934</v>
      </c>
      <c r="AC20" s="9"/>
      <c r="AD20" s="9"/>
      <c r="AE20" s="9"/>
    </row>
    <row r="21" s="1" customFormat="1" ht="27" hidden="1" customHeight="1" spans="1:35">
      <c r="A21" s="9">
        <v>17</v>
      </c>
      <c r="B21" s="9" t="s">
        <v>799</v>
      </c>
      <c r="C21" s="9"/>
      <c r="D21" s="9"/>
      <c r="E21" s="9"/>
      <c r="F21" s="9">
        <v>16</v>
      </c>
      <c r="G21" s="9"/>
      <c r="H21" s="9" t="s">
        <v>889</v>
      </c>
      <c r="I21" s="9" t="s">
        <v>35</v>
      </c>
      <c r="J21" s="9" t="s">
        <v>935</v>
      </c>
      <c r="K21" s="9" t="s">
        <v>838</v>
      </c>
      <c r="L21" s="19">
        <v>21.38</v>
      </c>
      <c r="M21" s="19"/>
      <c r="N21" s="19">
        <v>1.51</v>
      </c>
      <c r="O21" s="16">
        <f t="shared" si="0"/>
        <v>11783.587</v>
      </c>
      <c r="P21" s="28">
        <f>Q21/L21/365</f>
        <v>1.60180427233236</v>
      </c>
      <c r="Q21" s="16">
        <v>12500</v>
      </c>
      <c r="R21" s="16"/>
      <c r="S21" s="9"/>
      <c r="T21" s="9"/>
      <c r="U21" s="9"/>
      <c r="V21" s="9">
        <f t="shared" si="5"/>
        <v>0</v>
      </c>
      <c r="W21" s="12">
        <f>Q21-S21</f>
        <v>12500</v>
      </c>
      <c r="X21" s="9" t="s">
        <v>936</v>
      </c>
      <c r="Y21" s="29" t="s">
        <v>911</v>
      </c>
      <c r="Z21" s="29" t="s">
        <v>912</v>
      </c>
      <c r="AA21" s="27">
        <v>15109976580</v>
      </c>
      <c r="AB21" s="208" t="s">
        <v>937</v>
      </c>
      <c r="AC21" s="9"/>
      <c r="AD21" s="9" t="s">
        <v>86</v>
      </c>
      <c r="AE21" s="9"/>
    </row>
    <row r="22" s="1" customFormat="1" ht="26" hidden="1" customHeight="1" spans="1:35">
      <c r="A22" s="9">
        <v>18</v>
      </c>
      <c r="B22" s="9" t="s">
        <v>799</v>
      </c>
      <c r="C22" s="9"/>
      <c r="D22" s="9"/>
      <c r="E22" s="9"/>
      <c r="F22" s="9">
        <v>16</v>
      </c>
      <c r="G22" s="9"/>
      <c r="H22" s="9" t="s">
        <v>938</v>
      </c>
      <c r="I22" s="9" t="s">
        <v>67</v>
      </c>
      <c r="J22" s="9" t="s">
        <v>939</v>
      </c>
      <c r="K22" s="9" t="s">
        <v>940</v>
      </c>
      <c r="L22" s="19">
        <v>139.9</v>
      </c>
      <c r="M22" s="19"/>
      <c r="N22" s="19">
        <v>1.45</v>
      </c>
      <c r="O22" s="16">
        <f t="shared" si="0"/>
        <v>74042.075</v>
      </c>
      <c r="P22" s="19">
        <v>1.45</v>
      </c>
      <c r="Q22" s="16">
        <f>L22*P22*365</f>
        <v>74042.075</v>
      </c>
      <c r="R22" s="16"/>
      <c r="S22" s="9"/>
      <c r="T22" s="9"/>
      <c r="U22" s="9"/>
      <c r="V22" s="9">
        <f t="shared" si="5"/>
        <v>0</v>
      </c>
      <c r="W22" s="12"/>
      <c r="X22" s="9"/>
      <c r="Y22" s="9"/>
      <c r="Z22" s="9"/>
      <c r="AA22" s="30"/>
      <c r="AB22" s="30"/>
      <c r="AC22" s="20"/>
      <c r="AD22" s="20"/>
      <c r="AE22" s="9"/>
    </row>
    <row r="23" s="1" customFormat="1" ht="27" hidden="1" customHeight="1" spans="1:35">
      <c r="A23" s="9">
        <v>19</v>
      </c>
      <c r="B23" s="9" t="s">
        <v>799</v>
      </c>
      <c r="C23" s="9" t="s">
        <v>941</v>
      </c>
      <c r="D23" s="9"/>
      <c r="E23" s="9" t="s">
        <v>942</v>
      </c>
      <c r="F23" s="9">
        <v>16</v>
      </c>
      <c r="G23" s="9"/>
      <c r="H23" s="9" t="s">
        <v>943</v>
      </c>
      <c r="I23" s="9" t="s">
        <v>35</v>
      </c>
      <c r="J23" s="31" t="s">
        <v>944</v>
      </c>
      <c r="K23" s="31" t="s">
        <v>945</v>
      </c>
      <c r="L23" s="19">
        <v>15.28</v>
      </c>
      <c r="M23" s="19"/>
      <c r="N23" s="19">
        <v>1.53</v>
      </c>
      <c r="O23" s="16">
        <f t="shared" si="0"/>
        <v>8533.116</v>
      </c>
      <c r="P23" s="28">
        <f>Q23/L23/365</f>
        <v>1.43441153266872</v>
      </c>
      <c r="Q23" s="16">
        <v>8000</v>
      </c>
      <c r="R23" s="16"/>
      <c r="S23" s="9">
        <v>8000</v>
      </c>
      <c r="T23" s="9"/>
      <c r="U23" s="9"/>
      <c r="V23" s="9">
        <f t="shared" si="5"/>
        <v>8000</v>
      </c>
      <c r="W23" s="12"/>
      <c r="X23" s="10" t="s">
        <v>946</v>
      </c>
      <c r="Y23" s="9" t="s">
        <v>925</v>
      </c>
      <c r="Z23" s="9" t="s">
        <v>926</v>
      </c>
      <c r="AA23" s="30">
        <v>13565696673</v>
      </c>
      <c r="AB23" s="30" t="s">
        <v>947</v>
      </c>
      <c r="AC23" s="9"/>
      <c r="AD23" s="9"/>
      <c r="AE23" s="9"/>
    </row>
    <row r="24" spans="1:35">
      <c r="Z24" s="32"/>
      <c r="AH24" s="2">
        <f>SUBTOTAL(9,AH3:AH23)</f>
        <v>398422</v>
      </c>
      <c r="AI24" s="1">
        <f>AH24+'2026人民市场租赁台账'!AK251</f>
        <v>3233529.372</v>
      </c>
    </row>
    <row r="25" spans="1:35">
      <c r="AI25" s="1">
        <f>AI24/1.03</f>
        <v>3139348.90485437</v>
      </c>
    </row>
    <row r="26" spans="1:35">
      <c r="AI26" s="1">
        <f>AI25*12%</f>
        <v>376721.868582524</v>
      </c>
    </row>
    <row r="27" s="1" customFormat="1" ht="27" customHeight="1" spans="1:35">
      <c r="A27" s="33">
        <v>11</v>
      </c>
      <c r="B27" s="33" t="s">
        <v>799</v>
      </c>
      <c r="C27" s="33"/>
      <c r="D27" s="33"/>
      <c r="E27" s="33" t="s">
        <v>948</v>
      </c>
      <c r="F27" s="33">
        <v>15</v>
      </c>
      <c r="G27" s="33"/>
      <c r="H27" s="33" t="s">
        <v>882</v>
      </c>
      <c r="I27" s="33" t="s">
        <v>35</v>
      </c>
      <c r="J27" s="34" t="s">
        <v>949</v>
      </c>
      <c r="K27" s="34" t="s">
        <v>950</v>
      </c>
      <c r="L27" s="33">
        <v>30</v>
      </c>
      <c r="M27" s="33"/>
      <c r="N27" s="34">
        <v>0.4</v>
      </c>
      <c r="O27" s="35">
        <f t="shared" ref="O27:O29" si="6">L27*N27*365</f>
        <v>4380</v>
      </c>
      <c r="P27" s="36">
        <f>Q27/L27/365</f>
        <v>0.730593607305936</v>
      </c>
      <c r="Q27" s="35">
        <v>8000</v>
      </c>
      <c r="R27" s="35"/>
      <c r="S27" s="33">
        <v>8000</v>
      </c>
      <c r="T27" s="33">
        <v>-4139</v>
      </c>
      <c r="U27" s="37"/>
      <c r="V27" s="33">
        <f>SUM(S27:U27)</f>
        <v>3861</v>
      </c>
      <c r="W27" s="37"/>
      <c r="X27" s="34" t="s">
        <v>951</v>
      </c>
      <c r="Y27" s="38">
        <v>45658</v>
      </c>
      <c r="Z27" s="39">
        <v>46022</v>
      </c>
      <c r="AA27" s="40">
        <v>18799904673</v>
      </c>
      <c r="AB27" s="210" t="s">
        <v>952</v>
      </c>
      <c r="AC27" s="38">
        <v>45833</v>
      </c>
      <c r="AD27" s="33" t="s">
        <v>86</v>
      </c>
      <c r="AE27" s="33" t="s">
        <v>953</v>
      </c>
      <c r="AF27" s="14"/>
      <c r="AG27" s="1">
        <f>Z27-AC27</f>
        <v>189</v>
      </c>
      <c r="AH27" s="2"/>
      <c r="AI27" s="1">
        <f>AI26/12*4</f>
        <v>125573.956194175</v>
      </c>
    </row>
    <row r="28" s="1" customFormat="1" ht="27" customHeight="1" spans="1:35">
      <c r="A28" s="9">
        <v>17</v>
      </c>
      <c r="B28" s="9" t="s">
        <v>799</v>
      </c>
      <c r="C28" s="9"/>
      <c r="D28" s="9"/>
      <c r="E28" s="9"/>
      <c r="F28" s="9">
        <v>16</v>
      </c>
      <c r="G28" s="9"/>
      <c r="H28" s="9" t="s">
        <v>889</v>
      </c>
      <c r="I28" s="9" t="s">
        <v>126</v>
      </c>
      <c r="J28" s="9" t="s">
        <v>954</v>
      </c>
      <c r="K28" s="9" t="s">
        <v>955</v>
      </c>
      <c r="L28" s="19">
        <v>21.38</v>
      </c>
      <c r="M28" s="19"/>
      <c r="N28" s="19">
        <v>1.51</v>
      </c>
      <c r="O28" s="16">
        <f t="shared" si="6"/>
        <v>11783.587</v>
      </c>
      <c r="P28" s="28">
        <v>1.6</v>
      </c>
      <c r="Q28" s="16">
        <f>L28*P28*30</f>
        <v>1026.24</v>
      </c>
      <c r="R28" s="16"/>
      <c r="S28" s="9">
        <v>8500</v>
      </c>
      <c r="T28" s="9"/>
      <c r="U28" s="9"/>
      <c r="V28" s="9"/>
      <c r="W28" s="12">
        <f>Q28-S28</f>
        <v>-7473.76</v>
      </c>
      <c r="X28" s="9"/>
      <c r="Y28" s="29"/>
      <c r="Z28" s="24"/>
      <c r="AA28" s="41"/>
      <c r="AB28" s="41"/>
      <c r="AC28" s="9" t="s">
        <v>956</v>
      </c>
      <c r="AD28" s="9"/>
      <c r="AE28" s="9" t="s">
        <v>957</v>
      </c>
      <c r="AH28" s="2"/>
    </row>
    <row r="29" s="1" customFormat="1" ht="27" customHeight="1" spans="1:35">
      <c r="A29" s="9">
        <v>14</v>
      </c>
      <c r="B29" s="9" t="s">
        <v>799</v>
      </c>
      <c r="C29" s="9" t="s">
        <v>60</v>
      </c>
      <c r="D29" s="9" t="s">
        <v>49</v>
      </c>
      <c r="E29" s="9" t="s">
        <v>958</v>
      </c>
      <c r="F29" s="9">
        <v>16</v>
      </c>
      <c r="G29" s="9"/>
      <c r="H29" s="9" t="s">
        <v>843</v>
      </c>
      <c r="I29" s="9" t="s">
        <v>35</v>
      </c>
      <c r="J29" s="10" t="s">
        <v>108</v>
      </c>
      <c r="K29" s="10" t="s">
        <v>109</v>
      </c>
      <c r="L29" s="9">
        <v>15.28</v>
      </c>
      <c r="M29" s="9"/>
      <c r="N29" s="9">
        <v>1.51</v>
      </c>
      <c r="O29" s="16">
        <f t="shared" si="6"/>
        <v>8421.572</v>
      </c>
      <c r="P29" s="9">
        <v>1.51</v>
      </c>
      <c r="Q29" s="16">
        <f>L29*P29*143</f>
        <v>3299.4104</v>
      </c>
      <c r="R29" s="16"/>
      <c r="S29" s="9">
        <v>3299</v>
      </c>
      <c r="T29" s="9"/>
      <c r="U29" s="9"/>
      <c r="V29" s="9">
        <f>SUM(S29:U29)</f>
        <v>3299</v>
      </c>
      <c r="W29" s="12"/>
      <c r="X29" s="9" t="s">
        <v>959</v>
      </c>
      <c r="Y29" s="17">
        <v>45879</v>
      </c>
      <c r="Z29" s="24">
        <v>46022</v>
      </c>
      <c r="AA29" s="9">
        <v>15003036273</v>
      </c>
      <c r="AB29" s="9" t="s">
        <v>110</v>
      </c>
      <c r="AC29" s="9"/>
      <c r="AD29" s="9" t="s">
        <v>116</v>
      </c>
      <c r="AE29" s="9"/>
      <c r="AF29" s="14"/>
      <c r="AH29" s="2"/>
    </row>
    <row r="30" spans="1:35">
      <c r="J30" s="42"/>
    </row>
  </sheetData>
  <autoFilter xmlns:etc="http://www.wps.cn/officeDocument/2017/etCustomData" ref="A2:AG23" etc:filterBottomFollowUsedRange="0">
    <filterColumn colId="5">
      <customFilters>
        <customFilter operator="equal" val="15"/>
      </customFilters>
    </filterColumn>
    <filterColumn colId="31">
      <filters blank="1"/>
    </filterColumn>
    <extLst/>
  </autoFilter>
  <mergeCells count="1">
    <mergeCell ref="A1:O1"/>
  </mergeCell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2026人民市场租赁台账</vt:lpstr>
      <vt:lpstr>2026怡和浪琴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二哈哈</dc:creator>
  <cp:lastModifiedBy>二哈哈</cp:lastModifiedBy>
  <dcterms:created xsi:type="dcterms:W3CDTF">2026-06-05T08:28:48Z</dcterms:created>
  <dcterms:modified xsi:type="dcterms:W3CDTF">2026-06-05T08:29:11Z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6356909B45B54F32967A7D3CBE6A3ABB_11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