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第五批" sheetId="5" r:id="rId1"/>
    <sheet name="第六批" sheetId="8" r:id="rId2"/>
    <sheet name="返租账户明细" sheetId="7" r:id="rId3"/>
  </sheets>
  <definedNames>
    <definedName name="_xlnm._FilterDatabase" localSheetId="0" hidden="1">第五批!$A$2:$Q$9</definedName>
    <definedName name="_xlnm._FilterDatabase" localSheetId="2" hidden="1">返租账户明细!$A$2:$H$12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<sst xmlns="http://schemas.openxmlformats.org/spreadsheetml/2006/main" count="130" uniqueCount="67">
  <si>
    <t>第五批分期商铺租金返还核算</t>
  </si>
  <si>
    <t>序号</t>
  </si>
  <si>
    <t>项目</t>
  </si>
  <si>
    <t>商铺号</t>
  </si>
  <si>
    <t>面积</t>
  </si>
  <si>
    <t>销售单价</t>
  </si>
  <si>
    <t>销售总价</t>
  </si>
  <si>
    <t>已回款</t>
  </si>
  <si>
    <t>回款占比</t>
  </si>
  <si>
    <t>剩余回款</t>
  </si>
  <si>
    <t>租赁单价</t>
  </si>
  <si>
    <t>租赁总价</t>
  </si>
  <si>
    <t>租期开始时间</t>
  </si>
  <si>
    <t>租期结束时间</t>
  </si>
  <si>
    <t>第一笔交款时间</t>
  </si>
  <si>
    <t>天数</t>
  </si>
  <si>
    <t>申请退租金</t>
  </si>
  <si>
    <t>备注</t>
  </si>
  <si>
    <t>人民市场</t>
  </si>
  <si>
    <t>1-73</t>
  </si>
  <si>
    <t>45.22</t>
  </si>
  <si>
    <t>2026年租金</t>
  </si>
  <si>
    <t>2-60</t>
  </si>
  <si>
    <t>2-52</t>
  </si>
  <si>
    <t>2-67</t>
  </si>
  <si>
    <t>2-66</t>
  </si>
  <si>
    <t>2026年租金，于客户洽谈时承诺从2026.4.1起返租</t>
  </si>
  <si>
    <t>2-80</t>
  </si>
  <si>
    <t>2-47</t>
  </si>
  <si>
    <t>合计</t>
  </si>
  <si>
    <t>制表：</t>
  </si>
  <si>
    <t>第六批分期商铺租金返还核算</t>
  </si>
  <si>
    <t>销售商铺号</t>
  </si>
  <si>
    <t>租赁商铺号</t>
  </si>
  <si>
    <t>销售面积</t>
  </si>
  <si>
    <t>租赁面积</t>
  </si>
  <si>
    <t>2-64</t>
  </si>
  <si>
    <t>2-65</t>
  </si>
  <si>
    <t>1-78</t>
  </si>
  <si>
    <t>1-94/95</t>
  </si>
  <si>
    <t>1-100</t>
  </si>
  <si>
    <t>2025-2026租金</t>
  </si>
  <si>
    <t>1-101</t>
  </si>
  <si>
    <t>1-102</t>
  </si>
  <si>
    <t>第五、六批分期商铺租金返还明细</t>
  </si>
  <si>
    <t>收款人</t>
  </si>
  <si>
    <t>收款账户</t>
  </si>
  <si>
    <t>开户行</t>
  </si>
  <si>
    <t>返租金额</t>
  </si>
  <si>
    <t>艾热提·阿力木</t>
  </si>
  <si>
    <t>622203 3014003291867</t>
  </si>
  <si>
    <t>中国工商银行阿克苏南大街支行</t>
  </si>
  <si>
    <t>阿斯米古丽·买买提</t>
  </si>
  <si>
    <t>6212872089279635</t>
  </si>
  <si>
    <t>阿克苏农商银行</t>
  </si>
  <si>
    <t>阿里木尼沙汗·阿合尼牙孜</t>
  </si>
  <si>
    <t>玛依努尔·麦麦提</t>
  </si>
  <si>
    <t>阿伊先古力·麦麦提</t>
  </si>
  <si>
    <t>古丽胡马·吐尔洪</t>
  </si>
  <si>
    <t>麦力娅·库尔班</t>
  </si>
  <si>
    <t>2-64/65</t>
  </si>
  <si>
    <t>阿斯亚木·牙森</t>
  </si>
  <si>
    <t>6222033014008005247</t>
  </si>
  <si>
    <t>中国工商银行阿克苏西大街支行</t>
  </si>
  <si>
    <t xml:space="preserve"> 阿依谢姆古丽·约麦尔</t>
  </si>
  <si>
    <t>6228483658814574770</t>
  </si>
  <si>
    <t>中国农业银行股份有限公司阿克苏团结西路支行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</si>
</sst>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theme="1"/>
      <name val="宋体"/>
      <charset val="134"/>
      <scheme val="minor"/>
    </font>
    <font>
      <sz val="12"/>
      <color indexed="8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  <xf numFmtId="0" fontId="6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workbookViewId="0">
      <selection activeCell="P9" sqref="P9"/>
    </sheetView>
  </sheetViews>
  <sheetFormatPr defaultColWidth="9" defaultRowHeight="23" customHeight="1"/>
  <cols>
    <col min="1" max="1" width="5.375" customWidth="1"/>
    <col min="2" max="2" width="10.875" customWidth="1"/>
    <col min="3" max="3" width="10.75" customWidth="1"/>
    <col min="4" max="4" width="8.875" customWidth="1"/>
    <col min="5" max="5" width="9.375" customWidth="1"/>
    <col min="6" max="6" width="12.125" customWidth="1"/>
    <col min="7" max="7" width="10.5" customWidth="1"/>
    <col min="8" max="8" width="9.375" customWidth="1"/>
    <col min="9" max="9" width="14.125"/>
    <col min="10" max="10" width="9.375" customWidth="1"/>
    <col min="11" max="11" width="12.875"/>
    <col min="12" max="13" width="13.75" customWidth="1"/>
    <col min="14" max="14" width="16" customWidth="1"/>
    <col min="16" max="16" width="12.625" style="2"/>
    <col min="17" max="17" width="31.875" customWidth="1"/>
  </cols>
  <sheetData>
    <row r="1" ht="4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  <c r="Q1" s="5"/>
    </row>
    <row r="2" s="22" customFormat="1" ht="42" customHeight="1" spans="1:17">
      <c r="A2" s="12" t="s">
        <v>1</v>
      </c>
      <c r="B2" s="12" t="s">
        <v>2</v>
      </c>
      <c r="C2" s="12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5" t="s">
        <v>10</v>
      </c>
      <c r="K2" s="25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26" t="s">
        <v>16</v>
      </c>
      <c r="Q2" s="12" t="s">
        <v>17</v>
      </c>
    </row>
    <row r="3" s="22" customFormat="1" ht="27" customHeight="1" spans="1:17">
      <c r="A3" s="12">
        <v>1</v>
      </c>
      <c r="B3" s="12" t="s">
        <v>18</v>
      </c>
      <c r="C3" s="13" t="s">
        <v>19</v>
      </c>
      <c r="D3" s="13" t="s">
        <v>20</v>
      </c>
      <c r="E3" s="42">
        <v>11500</v>
      </c>
      <c r="F3" s="24">
        <f t="shared" ref="F3:F9" si="0">D3*E3</f>
        <v>520030</v>
      </c>
      <c r="G3" s="42">
        <v>104006</v>
      </c>
      <c r="H3" s="28">
        <f t="shared" ref="H3:H9" si="1">G3/F3</f>
        <v>0.2</v>
      </c>
      <c r="I3" s="24">
        <f>F3-G3</f>
        <v>416024</v>
      </c>
      <c r="J3" s="29">
        <f>2/2</f>
        <v>1</v>
      </c>
      <c r="K3" s="30">
        <f t="shared" ref="K3:K6" si="2">D3*J3*365</f>
        <v>16505.3</v>
      </c>
      <c r="L3" s="31">
        <v>46023</v>
      </c>
      <c r="M3" s="31">
        <v>46387</v>
      </c>
      <c r="N3" s="31">
        <v>46111</v>
      </c>
      <c r="O3" s="29">
        <f t="shared" ref="O3:O9" si="3">M3-N3</f>
        <v>276</v>
      </c>
      <c r="P3" s="21">
        <f t="shared" ref="P3:P7" si="4">D3*J3*O3</f>
        <v>12480.72</v>
      </c>
      <c r="Q3" s="12" t="s">
        <v>21</v>
      </c>
    </row>
    <row r="4" s="22" customFormat="1" ht="27" customHeight="1" spans="1:17">
      <c r="A4" s="12">
        <v>2</v>
      </c>
      <c r="B4" s="12" t="s">
        <v>18</v>
      </c>
      <c r="C4" s="20" t="s">
        <v>22</v>
      </c>
      <c r="D4" s="20">
        <v>19.04</v>
      </c>
      <c r="E4" s="27">
        <v>8600</v>
      </c>
      <c r="F4" s="24">
        <f t="shared" si="0"/>
        <v>163744</v>
      </c>
      <c r="G4" s="27">
        <v>50000</v>
      </c>
      <c r="H4" s="28">
        <f t="shared" si="1"/>
        <v>0.305354700019543</v>
      </c>
      <c r="I4" s="24">
        <f t="shared" ref="I4:I9" si="5">F4-G4</f>
        <v>113744</v>
      </c>
      <c r="J4" s="29">
        <f t="shared" ref="J4:J6" si="6">1.2/2</f>
        <v>0.6</v>
      </c>
      <c r="K4" s="30">
        <f t="shared" si="2"/>
        <v>4169.76</v>
      </c>
      <c r="L4" s="31">
        <v>46023</v>
      </c>
      <c r="M4" s="31">
        <v>46387</v>
      </c>
      <c r="N4" s="31">
        <v>46115</v>
      </c>
      <c r="O4" s="29">
        <f t="shared" si="3"/>
        <v>272</v>
      </c>
      <c r="P4" s="21">
        <f t="shared" si="4"/>
        <v>3107.328</v>
      </c>
      <c r="Q4" s="12" t="s">
        <v>21</v>
      </c>
    </row>
    <row r="5" s="22" customFormat="1" ht="27" customHeight="1" spans="1:17">
      <c r="A5" s="12">
        <v>3</v>
      </c>
      <c r="B5" s="12" t="s">
        <v>18</v>
      </c>
      <c r="C5" s="20" t="s">
        <v>23</v>
      </c>
      <c r="D5" s="20">
        <v>37.09</v>
      </c>
      <c r="E5" s="27">
        <v>8000</v>
      </c>
      <c r="F5" s="24">
        <f t="shared" si="0"/>
        <v>296720</v>
      </c>
      <c r="G5" s="27">
        <v>59344</v>
      </c>
      <c r="H5" s="28">
        <f t="shared" si="1"/>
        <v>0.2</v>
      </c>
      <c r="I5" s="24">
        <f t="shared" si="5"/>
        <v>237376</v>
      </c>
      <c r="J5" s="29">
        <f t="shared" si="6"/>
        <v>0.6</v>
      </c>
      <c r="K5" s="30">
        <f t="shared" si="2"/>
        <v>8122.71</v>
      </c>
      <c r="L5" s="31">
        <v>46023</v>
      </c>
      <c r="M5" s="31">
        <v>46387</v>
      </c>
      <c r="N5" s="31">
        <v>46115</v>
      </c>
      <c r="O5" s="29">
        <f t="shared" si="3"/>
        <v>272</v>
      </c>
      <c r="P5" s="21">
        <f t="shared" si="4"/>
        <v>6053.088</v>
      </c>
      <c r="Q5" s="12" t="s">
        <v>21</v>
      </c>
    </row>
    <row r="6" s="22" customFormat="1" ht="27" customHeight="1" spans="1:17">
      <c r="A6" s="12">
        <v>4</v>
      </c>
      <c r="B6" s="12" t="s">
        <v>18</v>
      </c>
      <c r="C6" s="20" t="s">
        <v>24</v>
      </c>
      <c r="D6" s="20">
        <v>34.47</v>
      </c>
      <c r="E6" s="27">
        <v>7400</v>
      </c>
      <c r="F6" s="24">
        <f t="shared" si="0"/>
        <v>255078</v>
      </c>
      <c r="G6" s="27">
        <v>51016</v>
      </c>
      <c r="H6" s="28">
        <f t="shared" si="1"/>
        <v>0.200001568147782</v>
      </c>
      <c r="I6" s="24">
        <f t="shared" si="5"/>
        <v>204062</v>
      </c>
      <c r="J6" s="29">
        <f>1.3/2</f>
        <v>0.65</v>
      </c>
      <c r="K6" s="30">
        <f t="shared" si="2"/>
        <v>8178.0075</v>
      </c>
      <c r="L6" s="31">
        <v>46023</v>
      </c>
      <c r="M6" s="31">
        <v>46387</v>
      </c>
      <c r="N6" s="31">
        <v>46115</v>
      </c>
      <c r="O6" s="29">
        <f t="shared" si="3"/>
        <v>272</v>
      </c>
      <c r="P6" s="21">
        <f t="shared" si="4"/>
        <v>6094.296</v>
      </c>
      <c r="Q6" s="12" t="s">
        <v>21</v>
      </c>
    </row>
    <row r="7" s="22" customFormat="1" ht="27" customHeight="1" spans="1:17">
      <c r="A7" s="12">
        <v>5</v>
      </c>
      <c r="B7" s="12" t="s">
        <v>18</v>
      </c>
      <c r="C7" s="20" t="s">
        <v>25</v>
      </c>
      <c r="D7" s="13">
        <v>26.19</v>
      </c>
      <c r="E7" s="27">
        <v>7200</v>
      </c>
      <c r="F7" s="24">
        <f t="shared" si="0"/>
        <v>188568</v>
      </c>
      <c r="G7" s="27">
        <v>24568</v>
      </c>
      <c r="H7" s="28">
        <f t="shared" si="1"/>
        <v>0.130287217343346</v>
      </c>
      <c r="I7" s="24">
        <f t="shared" si="5"/>
        <v>164000</v>
      </c>
      <c r="J7" s="29">
        <f>1.2/2</f>
        <v>0.6</v>
      </c>
      <c r="K7" s="30">
        <f t="shared" ref="K7:K9" si="7">D7*J7*365</f>
        <v>5735.61</v>
      </c>
      <c r="L7" s="31">
        <v>46023</v>
      </c>
      <c r="M7" s="31">
        <v>46387</v>
      </c>
      <c r="N7" s="31">
        <v>46122</v>
      </c>
      <c r="O7" s="29">
        <f t="shared" si="3"/>
        <v>265</v>
      </c>
      <c r="P7" s="21">
        <v>4164</v>
      </c>
      <c r="Q7" s="43" t="s">
        <v>26</v>
      </c>
    </row>
    <row r="8" s="22" customFormat="1" ht="27" customHeight="1" spans="1:17">
      <c r="A8" s="12">
        <v>6</v>
      </c>
      <c r="B8" s="12" t="s">
        <v>18</v>
      </c>
      <c r="C8" s="20" t="s">
        <v>27</v>
      </c>
      <c r="D8" s="20">
        <v>27.99</v>
      </c>
      <c r="E8" s="27">
        <v>7800</v>
      </c>
      <c r="F8" s="24">
        <f t="shared" si="0"/>
        <v>218322</v>
      </c>
      <c r="G8" s="27">
        <v>158322</v>
      </c>
      <c r="H8" s="28">
        <f t="shared" si="1"/>
        <v>0.725176574051172</v>
      </c>
      <c r="I8" s="24">
        <f t="shared" si="5"/>
        <v>60000</v>
      </c>
      <c r="J8" s="29">
        <f>1.5/2</f>
        <v>0.75</v>
      </c>
      <c r="K8" s="30">
        <f t="shared" si="7"/>
        <v>7662.2625</v>
      </c>
      <c r="L8" s="31">
        <v>46023</v>
      </c>
      <c r="M8" s="31">
        <v>46387</v>
      </c>
      <c r="N8" s="31">
        <v>46121</v>
      </c>
      <c r="O8" s="29">
        <f t="shared" si="3"/>
        <v>266</v>
      </c>
      <c r="P8" s="21">
        <f t="shared" ref="P7:P9" si="8">D8*J8*O8</f>
        <v>5584.005</v>
      </c>
      <c r="Q8" s="12" t="s">
        <v>21</v>
      </c>
    </row>
    <row r="9" s="22" customFormat="1" ht="27" customHeight="1" spans="1:17">
      <c r="A9" s="12">
        <v>7</v>
      </c>
      <c r="B9" s="12" t="s">
        <v>18</v>
      </c>
      <c r="C9" s="20" t="s">
        <v>28</v>
      </c>
      <c r="D9" s="20">
        <v>37.09</v>
      </c>
      <c r="E9" s="27">
        <v>8000</v>
      </c>
      <c r="F9" s="24">
        <f t="shared" si="0"/>
        <v>296720</v>
      </c>
      <c r="G9" s="27">
        <v>59344</v>
      </c>
      <c r="H9" s="28">
        <f t="shared" si="1"/>
        <v>0.2</v>
      </c>
      <c r="I9" s="24">
        <f t="shared" si="5"/>
        <v>237376</v>
      </c>
      <c r="J9" s="29">
        <f>1.3/2</f>
        <v>0.65</v>
      </c>
      <c r="K9" s="30">
        <f t="shared" si="7"/>
        <v>8799.6025</v>
      </c>
      <c r="L9" s="31">
        <v>46023</v>
      </c>
      <c r="M9" s="31">
        <v>46387</v>
      </c>
      <c r="N9" s="31">
        <v>46129</v>
      </c>
      <c r="O9" s="29">
        <f t="shared" si="3"/>
        <v>258</v>
      </c>
      <c r="P9" s="21">
        <v>6220</v>
      </c>
      <c r="Q9" s="12" t="s">
        <v>21</v>
      </c>
    </row>
    <row r="10" s="22" customFormat="1" ht="27" customHeight="1" spans="1:17">
      <c r="A10" s="12"/>
      <c r="B10" s="44"/>
      <c r="C10" s="20"/>
      <c r="D10" s="20"/>
      <c r="E10" s="27"/>
      <c r="F10" s="45"/>
      <c r="G10" s="27"/>
      <c r="H10" s="46"/>
      <c r="I10" s="45"/>
      <c r="J10" s="29"/>
      <c r="K10" s="37"/>
      <c r="L10" s="31"/>
      <c r="M10" s="31"/>
      <c r="N10" s="31"/>
      <c r="O10" s="29"/>
      <c r="P10" s="39"/>
      <c r="Q10" s="12"/>
    </row>
    <row r="11" s="23" customFormat="1" ht="42" customHeight="1" spans="1:17">
      <c r="A11" s="35" t="s">
        <v>29</v>
      </c>
      <c r="B11" s="36"/>
      <c r="C11" s="37"/>
      <c r="D11" s="37">
        <f>SUM(D3:D10)</f>
        <v>181.87</v>
      </c>
      <c r="E11" s="37"/>
      <c r="F11" s="37">
        <f>SUM(F3:F10)</f>
        <v>1939182</v>
      </c>
      <c r="G11" s="37">
        <f>SUM(G3:G10)</f>
        <v>506600</v>
      </c>
      <c r="H11" s="37"/>
      <c r="I11" s="37">
        <f>SUM(I3:I10)</f>
        <v>1432582</v>
      </c>
      <c r="J11" s="30"/>
      <c r="K11" s="37">
        <f>SUM(K3:K10)</f>
        <v>59173.2525</v>
      </c>
      <c r="L11" s="30"/>
      <c r="M11" s="30"/>
      <c r="N11" s="30"/>
      <c r="O11" s="30"/>
      <c r="P11" s="39">
        <f>SUM(P3:P10)</f>
        <v>43703.437</v>
      </c>
      <c r="Q11" s="40"/>
    </row>
    <row r="13" customHeight="1" spans="1:17">
      <c r="B13" t="s">
        <v>30</v>
      </c>
      <c r="K13" s="41"/>
    </row>
  </sheetData>
  <autoFilter xmlns:etc="http://www.wps.cn/officeDocument/2017/etCustomData" ref="A2:Q9" etc:filterBottomFollowUsedRange="0">
    <extLst/>
  </autoFilter>
  <mergeCells count="1">
    <mergeCell ref="A1:Q1"/>
  </mergeCells>
  <pageMargins left="0.751388888888889" right="0.751388888888889" top="0.629861111111111" bottom="0.708333333333333" header="0.5" footer="0.5"/>
  <pageSetup paperSize="9" scale="6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selection activeCell="J10" sqref="J10"/>
    </sheetView>
  </sheetViews>
  <sheetFormatPr defaultColWidth="9" defaultRowHeight="23" customHeight="1"/>
  <cols>
    <col min="1" max="1" width="5.375" customWidth="1"/>
    <col min="2" max="3" width="10.875" customWidth="1"/>
    <col min="4" max="4" width="10.75" customWidth="1"/>
    <col min="5" max="5" width="10.25" customWidth="1"/>
    <col min="6" max="6" width="9.375" customWidth="1"/>
    <col min="7" max="7" width="12.125" customWidth="1"/>
    <col min="8" max="8" width="10.5" customWidth="1"/>
    <col min="9" max="9" width="9.375" customWidth="1"/>
    <col min="10" max="11" width="14.125"/>
    <col min="12" max="12" width="9.375" customWidth="1"/>
    <col min="13" max="13" width="12.875"/>
    <col min="14" max="15" width="13.75" customWidth="1"/>
    <col min="16" max="16" width="16" customWidth="1"/>
    <col min="18" max="18" width="12.625" style="2"/>
    <col min="19" max="19" width="19.125" customWidth="1"/>
  </cols>
  <sheetData>
    <row r="1" ht="43" customHeight="1" spans="1:19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4"/>
      <c r="S1" s="5"/>
    </row>
    <row r="2" s="22" customFormat="1" ht="42" customHeight="1" spans="1:19">
      <c r="A2" s="12" t="s">
        <v>1</v>
      </c>
      <c r="B2" s="12" t="s">
        <v>2</v>
      </c>
      <c r="C2" s="12" t="s">
        <v>32</v>
      </c>
      <c r="D2" s="12" t="s">
        <v>33</v>
      </c>
      <c r="E2" s="24" t="s">
        <v>34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35</v>
      </c>
      <c r="L2" s="25" t="s">
        <v>10</v>
      </c>
      <c r="M2" s="25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26" t="s">
        <v>16</v>
      </c>
      <c r="S2" s="12" t="s">
        <v>17</v>
      </c>
    </row>
    <row r="3" s="22" customFormat="1" ht="27" customHeight="1" spans="1:19">
      <c r="A3" s="12">
        <v>1</v>
      </c>
      <c r="B3" s="12" t="s">
        <v>18</v>
      </c>
      <c r="C3" s="20" t="s">
        <v>36</v>
      </c>
      <c r="D3" s="20" t="s">
        <v>36</v>
      </c>
      <c r="E3" s="20">
        <v>46.87</v>
      </c>
      <c r="F3" s="27">
        <v>7000</v>
      </c>
      <c r="G3" s="24">
        <f>E3*F3</f>
        <v>328090</v>
      </c>
      <c r="H3" s="27">
        <v>71476</v>
      </c>
      <c r="I3" s="28">
        <f>H3/G3</f>
        <v>0.217854856899022</v>
      </c>
      <c r="J3" s="24">
        <f>G3-H3</f>
        <v>256614</v>
      </c>
      <c r="K3" s="20">
        <v>46.87</v>
      </c>
      <c r="L3" s="29">
        <f>1.3/2</f>
        <v>0.65</v>
      </c>
      <c r="M3" s="30">
        <f>E3*L3*365</f>
        <v>11119.9075</v>
      </c>
      <c r="N3" s="31">
        <v>46023</v>
      </c>
      <c r="O3" s="31">
        <v>46387</v>
      </c>
      <c r="P3" s="31">
        <v>46157</v>
      </c>
      <c r="Q3" s="29">
        <f t="shared" ref="Q3:Q8" si="0">O3-P3</f>
        <v>230</v>
      </c>
      <c r="R3" s="21">
        <f>E3*L3*Q3</f>
        <v>7007.065</v>
      </c>
      <c r="S3" s="12" t="s">
        <v>21</v>
      </c>
    </row>
    <row r="4" s="22" customFormat="1" ht="27" customHeight="1" spans="1:19">
      <c r="A4" s="12">
        <v>2</v>
      </c>
      <c r="B4" s="12" t="s">
        <v>18</v>
      </c>
      <c r="C4" s="20" t="s">
        <v>37</v>
      </c>
      <c r="D4" s="20" t="s">
        <v>37</v>
      </c>
      <c r="E4" s="20">
        <v>46.87</v>
      </c>
      <c r="F4" s="27">
        <v>6900</v>
      </c>
      <c r="G4" s="24">
        <f>E4*F4</f>
        <v>323403</v>
      </c>
      <c r="H4" s="27">
        <v>72063</v>
      </c>
      <c r="I4" s="28">
        <f>H4/G4</f>
        <v>0.222827246500496</v>
      </c>
      <c r="J4" s="24">
        <f>G4-H4</f>
        <v>251340</v>
      </c>
      <c r="K4" s="20">
        <v>46.87</v>
      </c>
      <c r="L4" s="29">
        <f>1.3/2</f>
        <v>0.65</v>
      </c>
      <c r="M4" s="30">
        <f>E4*L4*365</f>
        <v>11119.9075</v>
      </c>
      <c r="N4" s="31">
        <v>46023</v>
      </c>
      <c r="O4" s="31">
        <v>46387</v>
      </c>
      <c r="P4" s="31">
        <v>46157</v>
      </c>
      <c r="Q4" s="29">
        <f t="shared" si="0"/>
        <v>230</v>
      </c>
      <c r="R4" s="21">
        <f>E4*L4*Q4</f>
        <v>7007.065</v>
      </c>
      <c r="S4" s="12" t="s">
        <v>21</v>
      </c>
    </row>
    <row r="5" s="22" customFormat="1" ht="27" customHeight="1" spans="1:19">
      <c r="A5" s="12">
        <v>4</v>
      </c>
      <c r="B5" s="12" t="s">
        <v>18</v>
      </c>
      <c r="C5" s="12" t="s">
        <v>38</v>
      </c>
      <c r="D5" s="13" t="s">
        <v>39</v>
      </c>
      <c r="E5" s="32">
        <v>377.01</v>
      </c>
      <c r="F5" s="32">
        <v>9000</v>
      </c>
      <c r="G5" s="32">
        <f>E5*F5</f>
        <v>3393090</v>
      </c>
      <c r="H5" s="32">
        <v>1100000</v>
      </c>
      <c r="I5" s="33">
        <f>H5/G5</f>
        <v>0.324188276762479</v>
      </c>
      <c r="J5" s="32">
        <f>G5-H5</f>
        <v>2293090</v>
      </c>
      <c r="K5" s="32">
        <v>66.34</v>
      </c>
      <c r="L5" s="34">
        <f>M5/K5/365</f>
        <v>0.825965036899988</v>
      </c>
      <c r="M5" s="30">
        <v>20000</v>
      </c>
      <c r="N5" s="31">
        <v>45931</v>
      </c>
      <c r="O5" s="31">
        <v>46295</v>
      </c>
      <c r="P5" s="31">
        <v>46182</v>
      </c>
      <c r="Q5" s="29">
        <f t="shared" si="0"/>
        <v>113</v>
      </c>
      <c r="R5" s="21">
        <f>L5*K5*Q5</f>
        <v>6191.78082191781</v>
      </c>
      <c r="S5" s="12" t="s">
        <v>21</v>
      </c>
    </row>
    <row r="6" s="22" customFormat="1" ht="27" customHeight="1" spans="1:19">
      <c r="A6" s="12">
        <v>5</v>
      </c>
      <c r="B6" s="12" t="s">
        <v>18</v>
      </c>
      <c r="C6" s="12"/>
      <c r="D6" s="13" t="s">
        <v>40</v>
      </c>
      <c r="E6" s="32"/>
      <c r="F6" s="32"/>
      <c r="G6" s="32"/>
      <c r="H6" s="32"/>
      <c r="I6" s="33"/>
      <c r="J6" s="32"/>
      <c r="K6" s="32">
        <v>33.17</v>
      </c>
      <c r="L6" s="34">
        <f>M6/K6/365</f>
        <v>1.03245629612499</v>
      </c>
      <c r="M6" s="30">
        <v>12500</v>
      </c>
      <c r="N6" s="31">
        <v>45920</v>
      </c>
      <c r="O6" s="31">
        <v>46284</v>
      </c>
      <c r="P6" s="31">
        <v>46182</v>
      </c>
      <c r="Q6" s="29">
        <f t="shared" si="0"/>
        <v>102</v>
      </c>
      <c r="R6" s="21">
        <f>L6*K6*Q6</f>
        <v>3493.15068493151</v>
      </c>
      <c r="S6" s="12" t="s">
        <v>41</v>
      </c>
    </row>
    <row r="7" s="22" customFormat="1" ht="27" customHeight="1" spans="1:19">
      <c r="A7" s="12">
        <v>6</v>
      </c>
      <c r="B7" s="12" t="s">
        <v>18</v>
      </c>
      <c r="C7" s="12"/>
      <c r="D7" s="13" t="s">
        <v>42</v>
      </c>
      <c r="E7" s="32"/>
      <c r="F7" s="32"/>
      <c r="G7" s="32"/>
      <c r="H7" s="32"/>
      <c r="I7" s="33"/>
      <c r="J7" s="32"/>
      <c r="K7" s="32">
        <v>33.17</v>
      </c>
      <c r="L7" s="34">
        <f>M7/K7/365</f>
        <v>1.03245629612499</v>
      </c>
      <c r="M7" s="30">
        <v>12500</v>
      </c>
      <c r="N7" s="31">
        <v>45900</v>
      </c>
      <c r="O7" s="31">
        <v>46264</v>
      </c>
      <c r="P7" s="31">
        <v>46182</v>
      </c>
      <c r="Q7" s="29">
        <f t="shared" si="0"/>
        <v>82</v>
      </c>
      <c r="R7" s="21">
        <f>L7*K7*Q7</f>
        <v>2808.21917808219</v>
      </c>
      <c r="S7" s="12" t="s">
        <v>41</v>
      </c>
    </row>
    <row r="8" s="22" customFormat="1" ht="27" customHeight="1" spans="1:19">
      <c r="A8" s="12">
        <v>7</v>
      </c>
      <c r="B8" s="12" t="s">
        <v>18</v>
      </c>
      <c r="C8" s="12"/>
      <c r="D8" s="13" t="s">
        <v>43</v>
      </c>
      <c r="E8" s="32"/>
      <c r="F8" s="32"/>
      <c r="G8" s="32"/>
      <c r="H8" s="32"/>
      <c r="I8" s="33"/>
      <c r="J8" s="32"/>
      <c r="K8" s="32">
        <v>33.17</v>
      </c>
      <c r="L8" s="34">
        <f>M8/K8/365</f>
        <v>1.03245629612499</v>
      </c>
      <c r="M8" s="30">
        <v>12500</v>
      </c>
      <c r="N8" s="31">
        <v>45916</v>
      </c>
      <c r="O8" s="31">
        <v>46280</v>
      </c>
      <c r="P8" s="31">
        <v>46182</v>
      </c>
      <c r="Q8" s="29">
        <f t="shared" si="0"/>
        <v>98</v>
      </c>
      <c r="R8" s="21">
        <f>L8*K8*Q8</f>
        <v>3356.16438356164</v>
      </c>
      <c r="S8" s="12" t="s">
        <v>41</v>
      </c>
    </row>
    <row r="9" s="23" customFormat="1" ht="42" customHeight="1" spans="1:19">
      <c r="A9" s="35" t="s">
        <v>29</v>
      </c>
      <c r="B9" s="36"/>
      <c r="C9" s="36"/>
      <c r="D9" s="37"/>
      <c r="E9" s="38">
        <f>SUM(E3:E8)</f>
        <v>470.75</v>
      </c>
      <c r="F9" s="37"/>
      <c r="G9" s="37">
        <f>SUM(G3:G8)</f>
        <v>4044583</v>
      </c>
      <c r="H9" s="37">
        <f>SUM(H3:H8)</f>
        <v>1243539</v>
      </c>
      <c r="I9" s="37"/>
      <c r="J9" s="37">
        <f>SUM(J3:J8)</f>
        <v>2801044</v>
      </c>
      <c r="K9" s="37"/>
      <c r="L9" s="30"/>
      <c r="M9" s="37">
        <f>SUM(M3:M8)</f>
        <v>79739.815</v>
      </c>
      <c r="N9" s="30"/>
      <c r="O9" s="30"/>
      <c r="P9" s="30"/>
      <c r="Q9" s="30"/>
      <c r="R9" s="39">
        <f>SUM(R3:R8)</f>
        <v>29863.4450684932</v>
      </c>
      <c r="S9" s="40"/>
    </row>
    <row r="11" customFormat="1" customHeight="1" spans="1:19">
      <c r="B11" t="s">
        <v>30</v>
      </c>
      <c r="M11" s="41"/>
      <c r="R11" s="2"/>
    </row>
  </sheetData>
  <mergeCells count="8">
    <mergeCell ref="A1:S1"/>
    <mergeCell ref="C5:C8"/>
    <mergeCell ref="E5:E8"/>
    <mergeCell ref="F5:F8"/>
    <mergeCell ref="G5:G8"/>
    <mergeCell ref="H5:H8"/>
    <mergeCell ref="I5:I8"/>
    <mergeCell ref="J5:J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7" sqref="F17"/>
    </sheetView>
  </sheetViews>
  <sheetFormatPr defaultColWidth="9" defaultRowHeight="23" customHeight="1" outlineLevelCol="7"/>
  <cols>
    <col min="1" max="1" width="5.375" style="2" customWidth="1"/>
    <col min="2" max="2" width="10.875" customWidth="1"/>
    <col min="3" max="3" width="10.75" style="3" customWidth="1"/>
    <col min="4" max="4" width="23.25" style="3" customWidth="1"/>
    <col min="5" max="5" width="36.5" style="3" customWidth="1"/>
    <col min="6" max="6" width="53.5" style="3" customWidth="1"/>
    <col min="7" max="7" width="12.625" style="3"/>
    <col min="8" max="8" width="19.5" style="3" customWidth="1"/>
  </cols>
  <sheetData>
    <row r="1" ht="43" customHeight="1" spans="1:8">
      <c r="A1" s="4" t="s">
        <v>44</v>
      </c>
      <c r="B1" s="5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8" t="s">
        <v>2</v>
      </c>
      <c r="C2" s="9" t="s">
        <v>3</v>
      </c>
      <c r="D2" s="10" t="s">
        <v>45</v>
      </c>
      <c r="E2" s="10" t="s">
        <v>46</v>
      </c>
      <c r="F2" s="10" t="s">
        <v>47</v>
      </c>
      <c r="G2" s="9" t="s">
        <v>48</v>
      </c>
      <c r="H2" s="9" t="s">
        <v>17</v>
      </c>
    </row>
    <row r="3" s="1" customFormat="1" customHeight="1" spans="1:8">
      <c r="A3" s="11">
        <v>1</v>
      </c>
      <c r="B3" s="12" t="s">
        <v>18</v>
      </c>
      <c r="C3" s="13" t="s">
        <v>19</v>
      </c>
      <c r="D3" s="14" t="s">
        <v>49</v>
      </c>
      <c r="E3" s="15" t="s">
        <v>50</v>
      </c>
      <c r="F3" s="15" t="s">
        <v>51</v>
      </c>
      <c r="G3" s="16">
        <v>12481</v>
      </c>
      <c r="H3" s="17"/>
    </row>
    <row r="4" s="1" customFormat="1" customHeight="1" spans="1:8">
      <c r="A4" s="11">
        <v>2</v>
      </c>
      <c r="B4" s="12" t="s">
        <v>18</v>
      </c>
      <c r="C4" s="18" t="s">
        <v>25</v>
      </c>
      <c r="D4" s="14" t="s">
        <v>52</v>
      </c>
      <c r="E4" s="47" t="s">
        <v>53</v>
      </c>
      <c r="F4" s="19" t="s">
        <v>54</v>
      </c>
      <c r="G4" s="16">
        <v>4164</v>
      </c>
      <c r="H4" s="17"/>
    </row>
    <row r="5" s="1" customFormat="1" customHeight="1" spans="1:8">
      <c r="A5" s="11">
        <v>3</v>
      </c>
      <c r="B5" s="12" t="s">
        <v>18</v>
      </c>
      <c r="C5" s="20" t="s">
        <v>22</v>
      </c>
      <c r="D5" s="14" t="s">
        <v>55</v>
      </c>
      <c r="E5" s="15"/>
      <c r="F5" s="19"/>
      <c r="G5" s="16">
        <v>3107</v>
      </c>
      <c r="H5" s="17"/>
    </row>
    <row r="6" s="1" customFormat="1" customHeight="1" spans="1:8">
      <c r="A6" s="11">
        <v>4</v>
      </c>
      <c r="B6" s="12" t="s">
        <v>18</v>
      </c>
      <c r="C6" s="20" t="s">
        <v>23</v>
      </c>
      <c r="D6" s="14" t="s">
        <v>56</v>
      </c>
      <c r="E6" s="15"/>
      <c r="F6" s="19"/>
      <c r="G6" s="16">
        <v>6053</v>
      </c>
      <c r="H6" s="17"/>
    </row>
    <row r="7" s="1" customFormat="1" customHeight="1" spans="1:8">
      <c r="A7" s="11">
        <v>5</v>
      </c>
      <c r="B7" s="12" t="s">
        <v>18</v>
      </c>
      <c r="C7" s="20" t="s">
        <v>24</v>
      </c>
      <c r="D7" s="14" t="s">
        <v>57</v>
      </c>
      <c r="E7" s="19"/>
      <c r="F7" s="19"/>
      <c r="G7" s="16">
        <v>6094</v>
      </c>
      <c r="H7" s="17"/>
    </row>
    <row r="8" s="1" customFormat="1" customHeight="1" spans="1:8">
      <c r="A8" s="11">
        <v>6</v>
      </c>
      <c r="B8" s="12" t="s">
        <v>18</v>
      </c>
      <c r="C8" s="20" t="s">
        <v>27</v>
      </c>
      <c r="D8" s="14" t="s">
        <v>58</v>
      </c>
      <c r="E8" s="19"/>
      <c r="F8" s="19"/>
      <c r="G8" s="16">
        <v>5584</v>
      </c>
      <c r="H8" s="17"/>
    </row>
    <row r="9" s="1" customFormat="1" customHeight="1" spans="1:8">
      <c r="A9" s="11">
        <v>7</v>
      </c>
      <c r="B9" s="12" t="s">
        <v>18</v>
      </c>
      <c r="C9" s="20" t="s">
        <v>28</v>
      </c>
      <c r="D9" s="14" t="s">
        <v>59</v>
      </c>
      <c r="E9" s="19"/>
      <c r="F9" s="19"/>
      <c r="G9" s="16">
        <v>6220</v>
      </c>
      <c r="H9" s="17"/>
    </row>
    <row r="10" s="1" customFormat="1" customHeight="1" spans="1:8">
      <c r="A10" s="11">
        <v>8</v>
      </c>
      <c r="B10" s="12" t="s">
        <v>18</v>
      </c>
      <c r="C10" s="20" t="s">
        <v>60</v>
      </c>
      <c r="D10" s="14" t="s">
        <v>61</v>
      </c>
      <c r="E10" s="48" t="s">
        <v>62</v>
      </c>
      <c r="F10" s="19" t="s">
        <v>63</v>
      </c>
      <c r="G10" s="21">
        <v>14014</v>
      </c>
      <c r="H10" s="17"/>
    </row>
    <row r="11" s="1" customFormat="1" customHeight="1" spans="1:8">
      <c r="A11" s="11">
        <v>9</v>
      </c>
      <c r="B11" s="12" t="s">
        <v>18</v>
      </c>
      <c r="C11" s="18" t="s">
        <v>38</v>
      </c>
      <c r="D11" s="14" t="s">
        <v>64</v>
      </c>
      <c r="E11" s="48" t="s">
        <v>65</v>
      </c>
      <c r="F11" s="19" t="s">
        <v>66</v>
      </c>
      <c r="G11" s="16">
        <v>15849</v>
      </c>
      <c r="H11" s="17"/>
    </row>
    <row r="12" s="1" customFormat="1" customHeight="1" spans="1:8">
      <c r="A12" s="11" t="s">
        <v>29</v>
      </c>
      <c r="B12" s="8"/>
      <c r="C12" s="18"/>
      <c r="D12" s="9"/>
      <c r="E12" s="10"/>
      <c r="F12" s="10"/>
      <c r="G12" s="16">
        <f>SUM(G3:G11)</f>
        <v>73566</v>
      </c>
      <c r="H12" s="17"/>
    </row>
  </sheetData>
  <autoFilter xmlns:etc="http://www.wps.cn/officeDocument/2017/etCustomData" ref="A2:H12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第五批</vt:lpstr>
      <vt:lpstr>第六批</vt:lpstr>
      <vt:lpstr>返租账户明细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绿色军营</cp:lastModifiedBy>
  <dcterms:created xsi:type="dcterms:W3CDTF">2024-11-25T11:03:00Z</dcterms:created>
  <dcterms:modified xsi:type="dcterms:W3CDTF">2026-06-26T04:10:32Z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3B1CC315B1764CFFA440E041E9138494_11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