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第三批" sheetId="5" r:id="rId1"/>
    <sheet name="Sheet1" sheetId="7" r:id="rId2"/>
  </sheets>
  <definedNames>
    <definedName name="_xlnm._FilterDatabase" localSheetId="0" hidden="1">第三批!$A$2:$Q$43</definedName>
    <definedName name="_xlnm._FilterDatabase" localSheetId="1" hidden="1">Sheet1!$A$2:$H$32</definedName>
    <definedName name="_xlnm.Print_Titles" localSheetId="0">第三批!$1:$2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<sst xmlns="http://schemas.openxmlformats.org/spreadsheetml/2006/main" count="310" uniqueCount="153">
  <si>
    <t>第三批分期商铺租金返还核算</t>
  </si>
  <si>
    <t>序号</t>
  </si>
  <si>
    <t>项目</t>
  </si>
  <si>
    <t>商铺号</t>
  </si>
  <si>
    <t>面积</t>
  </si>
  <si>
    <t>销售单价</t>
  </si>
  <si>
    <t>销售总价</t>
  </si>
  <si>
    <t>已回款</t>
  </si>
  <si>
    <t>回款占比</t>
  </si>
  <si>
    <t>剩余回款</t>
  </si>
  <si>
    <t>租赁单价</t>
  </si>
  <si>
    <t>租赁总价</t>
  </si>
  <si>
    <t>租期开始时间</t>
  </si>
  <si>
    <t>租期结束时间</t>
  </si>
  <si>
    <t>第一笔交款时间</t>
  </si>
  <si>
    <t>天数</t>
  </si>
  <si>
    <t>申请退租金</t>
  </si>
  <si>
    <t>备注</t>
  </si>
  <si>
    <t>人民市场</t>
  </si>
  <si>
    <t>2-03</t>
  </si>
  <si>
    <t>2025年租金</t>
  </si>
  <si>
    <t>2-76</t>
  </si>
  <si>
    <t>2-87</t>
  </si>
  <si>
    <t>-</t>
  </si>
  <si>
    <t>2026年租金</t>
  </si>
  <si>
    <t>2-57</t>
  </si>
  <si>
    <t>7000</t>
  </si>
  <si>
    <t>2-70</t>
  </si>
  <si>
    <t>8400</t>
  </si>
  <si>
    <t>2-89</t>
  </si>
  <si>
    <t>2-100</t>
  </si>
  <si>
    <t>2-88</t>
  </si>
  <si>
    <t>51.44</t>
  </si>
  <si>
    <t>2-07</t>
  </si>
  <si>
    <t>2-11</t>
  </si>
  <si>
    <t>2-54</t>
  </si>
  <si>
    <t>2-99</t>
  </si>
  <si>
    <t>2-106</t>
  </si>
  <si>
    <t>6800</t>
  </si>
  <si>
    <t>64709</t>
  </si>
  <si>
    <t>2-10</t>
  </si>
  <si>
    <t>6630</t>
  </si>
  <si>
    <t>68183</t>
  </si>
  <si>
    <t>2-49</t>
  </si>
  <si>
    <t>2-105</t>
  </si>
  <si>
    <t>66612</t>
  </si>
  <si>
    <t>2-90</t>
  </si>
  <si>
    <t>2-102</t>
  </si>
  <si>
    <t>2-68</t>
  </si>
  <si>
    <t>2-98</t>
  </si>
  <si>
    <t>2-72</t>
  </si>
  <si>
    <t>2-96</t>
  </si>
  <si>
    <t>1-58</t>
  </si>
  <si>
    <t>2-97</t>
  </si>
  <si>
    <t>2-17</t>
  </si>
  <si>
    <t>2-103</t>
  </si>
  <si>
    <t>7300</t>
  </si>
  <si>
    <t>69467</t>
  </si>
  <si>
    <t>2-06</t>
  </si>
  <si>
    <t>87089</t>
  </si>
  <si>
    <t>1-53</t>
  </si>
  <si>
    <t>2-79</t>
  </si>
  <si>
    <t>2-28</t>
  </si>
  <si>
    <t>2-95</t>
  </si>
  <si>
    <t>合计</t>
  </si>
  <si>
    <t>制表：</t>
  </si>
  <si>
    <t>第三批分期商铺租金返还明细</t>
  </si>
  <si>
    <t>收款人</t>
  </si>
  <si>
    <t>收款账户</t>
  </si>
  <si>
    <t>开户行</t>
  </si>
  <si>
    <t>返租金额</t>
  </si>
  <si>
    <t>布阿吉热木·麦麦提</t>
  </si>
  <si>
    <t>6228273651242986272</t>
  </si>
  <si>
    <t>农业银行阿克苏塔北南路支行</t>
  </si>
  <si>
    <t>吐尔逊古力·艾米热拉</t>
  </si>
  <si>
    <t>6221808800008560693</t>
  </si>
  <si>
    <t>中国邮政储蓄银行股份有限公司阿克苏市水韵路营业所</t>
  </si>
  <si>
    <t>怒尔比艳木·赛买提</t>
  </si>
  <si>
    <t>6222033014000871414</t>
  </si>
  <si>
    <t>中国工商银行阿克苏大十字支行营业部</t>
  </si>
  <si>
    <t>2-57-70</t>
  </si>
  <si>
    <t>阿曼古丽·吐尔冬</t>
  </si>
  <si>
    <t>6228453658079355770</t>
  </si>
  <si>
    <t>中国农业银行阿克苏西大街支行营业部</t>
  </si>
  <si>
    <t>汗佐拉·依玛木</t>
  </si>
  <si>
    <t>6228483658692897871</t>
  </si>
  <si>
    <t>农行阿克苏多浪河支行</t>
  </si>
  <si>
    <t>吐尼沙克孜·尼亚孜</t>
  </si>
  <si>
    <t>6222033014000470324</t>
  </si>
  <si>
    <t>中国工商银行阿克苏塔北北路支行</t>
  </si>
  <si>
    <t>卡比努尔·阿不力克木</t>
  </si>
  <si>
    <t>6228483658761282971</t>
  </si>
  <si>
    <t>中国农业银行乌什县支行营业部</t>
  </si>
  <si>
    <t>阿卜力米提·毛尼亚孜</t>
  </si>
  <si>
    <t>6212872023767026</t>
  </si>
  <si>
    <t>阿克苏塔里木农村商业银行股份有限公司温宿古勒阿瓦提支行</t>
  </si>
  <si>
    <t>马依热·吐尼亚孜</t>
  </si>
  <si>
    <t>6228483658757209079</t>
  </si>
  <si>
    <t>中国农业银行股份有限公司阿克苏团结西路支行</t>
  </si>
  <si>
    <t>依巴待提汗·居曼</t>
  </si>
  <si>
    <t>6228483658677291272</t>
  </si>
  <si>
    <t>中国农业银行阿克苏依杆旗乡支行</t>
  </si>
  <si>
    <t>木克代斯·莫维兰</t>
  </si>
  <si>
    <t>6222033014000669354</t>
  </si>
  <si>
    <t>中国工商银行阿克苏南大街支行</t>
  </si>
  <si>
    <t>克丽比努尔·吐逊</t>
  </si>
  <si>
    <t>6230523650016685577</t>
  </si>
  <si>
    <t>中国农业银行</t>
  </si>
  <si>
    <t>开力比努尔·吾布力</t>
  </si>
  <si>
    <t>6221808800005986966</t>
  </si>
  <si>
    <t>艾哈塔尔尼沙·吐尔逊</t>
  </si>
  <si>
    <t>6228483658791280771</t>
  </si>
  <si>
    <t>中国农业银行股份有限公司柯坪县支行</t>
  </si>
  <si>
    <t>艾买提尼牙孜·赛买提</t>
  </si>
  <si>
    <t>6210814590002843261</t>
  </si>
  <si>
    <t>中国建设银行阿克苏多浪河支行</t>
  </si>
  <si>
    <t>阿斯古丽·吐尔洪</t>
  </si>
  <si>
    <t>6212872046068006</t>
  </si>
  <si>
    <t>阿克苏塔里木农商行温宿恰格拉克支行</t>
  </si>
  <si>
    <t>赛麦提·麦麦提</t>
  </si>
  <si>
    <t>621785 8300054222097</t>
  </si>
  <si>
    <t>中国银行阿克苏大十字支行</t>
  </si>
  <si>
    <t>比力克孜·依明</t>
  </si>
  <si>
    <t>6222033014007138288</t>
  </si>
  <si>
    <t>中国工商银行解放路支行</t>
  </si>
  <si>
    <t>阿衣古丽·阿布都热衣木</t>
  </si>
  <si>
    <t>6222606590001498346</t>
  </si>
  <si>
    <t>交通银行</t>
  </si>
  <si>
    <t>尼加提.艾尼</t>
  </si>
  <si>
    <t>吐尼萨汗·肉孜</t>
  </si>
  <si>
    <t>6221808800007081311</t>
  </si>
  <si>
    <t>中国邮政银行阿克苏市水韵路营业所</t>
  </si>
  <si>
    <t>热孜玩古丽·艾尔肯</t>
  </si>
  <si>
    <t>6212253014000349472</t>
  </si>
  <si>
    <t>中国工商银行阿克苏西大街支行</t>
  </si>
  <si>
    <t>艾合特木·托胡提</t>
  </si>
  <si>
    <t>6217998800069925619</t>
  </si>
  <si>
    <t>中国邮政储蓄银行</t>
  </si>
  <si>
    <t>米克拉依·艾山</t>
  </si>
  <si>
    <t>6217004590007339781</t>
  </si>
  <si>
    <t>中国建设银行阿克苏北大街支行</t>
  </si>
  <si>
    <t>热依莱姆·吉力力</t>
  </si>
  <si>
    <t>6230523650018381373</t>
  </si>
  <si>
    <t>农行阿克苏东城兵团支行</t>
  </si>
  <si>
    <t>吐尔逊古力·玉素甫</t>
  </si>
  <si>
    <t>6228483658797913870</t>
  </si>
  <si>
    <t>农行阿克苏团结西路支行</t>
  </si>
  <si>
    <t>热萨来提·艾亥提</t>
  </si>
  <si>
    <t>6217998800002517911</t>
  </si>
  <si>
    <t>中国邮政储蓄银行股份有限公司阿克苏地区分行</t>
  </si>
  <si>
    <t>布萨然木·阿力木</t>
  </si>
  <si>
    <t>6222033014001006895</t>
  </si>
  <si>
    <t>工商银行储蓄卡阿克苏分行营业部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</si>
</sst>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theme="1"/>
      <name val="微软雅黑"/>
      <charset val="134"/>
    </font>
    <font>
      <sz val="12"/>
      <color indexed="8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9" fontId="8" fillId="0" borderId="3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3" xfId="0" applyFont="1" applyFill="1" applyBorder="1" applyAlignment="1" quotePrefix="1">
      <alignment horizontal="center" vertical="center"/>
    </xf>
    <xf numFmtId="0" fontId="3" fillId="0" borderId="4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7"/>
  <sheetViews>
    <sheetView topLeftCell="A14" workbookViewId="0">
      <selection activeCell="P15" sqref="P15:P16"/>
    </sheetView>
  </sheetViews>
  <sheetFormatPr defaultColWidth="9" defaultRowHeight="23" customHeight="1"/>
  <cols>
    <col min="1" max="1" width="5.375" customWidth="1"/>
    <col min="2" max="2" width="10.875" customWidth="1"/>
    <col min="3" max="3" width="10.75" customWidth="1"/>
    <col min="4" max="4" width="8.875" customWidth="1"/>
    <col min="5" max="5" width="9.375" customWidth="1"/>
    <col min="6" max="6" width="12.125" customWidth="1"/>
    <col min="7" max="7" width="10.5" customWidth="1"/>
    <col min="8" max="8" width="9.375" customWidth="1"/>
    <col min="9" max="9" width="14.125"/>
    <col min="10" max="10" width="9.375" customWidth="1"/>
    <col min="11" max="11" width="12.875"/>
    <col min="12" max="13" width="13.75" customWidth="1"/>
    <col min="14" max="14" width="16" customWidth="1"/>
    <col min="16" max="16" width="12.625" style="17"/>
    <col min="17" max="17" width="19.5" customWidth="1"/>
  </cols>
  <sheetData>
    <row r="1" ht="43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8"/>
      <c r="Q1" s="2"/>
    </row>
    <row r="2" s="15" customFormat="1" ht="42" customHeight="1" spans="1:17">
      <c r="A2" s="19" t="s">
        <v>1</v>
      </c>
      <c r="B2" s="19" t="s">
        <v>2</v>
      </c>
      <c r="C2" s="19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1" t="s">
        <v>10</v>
      </c>
      <c r="K2" s="21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22" t="s">
        <v>16</v>
      </c>
      <c r="Q2" s="19" t="s">
        <v>17</v>
      </c>
    </row>
    <row r="3" s="15" customFormat="1" ht="27" customHeight="1" spans="1:17">
      <c r="A3" s="19">
        <v>1</v>
      </c>
      <c r="B3" s="19" t="s">
        <v>18</v>
      </c>
      <c r="C3" s="23" t="s">
        <v>19</v>
      </c>
      <c r="D3" s="24">
        <v>41.26</v>
      </c>
      <c r="E3" s="25">
        <v>8000</v>
      </c>
      <c r="F3" s="20">
        <f t="shared" ref="F3:F11" si="0">D3*E3</f>
        <v>330080</v>
      </c>
      <c r="G3" s="25">
        <v>66016</v>
      </c>
      <c r="H3" s="26">
        <f t="shared" ref="H3:H11" si="1">G3/F3</f>
        <v>0.2</v>
      </c>
      <c r="I3" s="20">
        <f t="shared" ref="I3:I11" si="2">F3-G3</f>
        <v>264064</v>
      </c>
      <c r="J3" s="27">
        <f>1.5/2</f>
        <v>0.75</v>
      </c>
      <c r="K3" s="28">
        <f>D3*J3*365</f>
        <v>11294.925</v>
      </c>
      <c r="L3" s="29">
        <v>45658</v>
      </c>
      <c r="M3" s="29">
        <v>46022</v>
      </c>
      <c r="N3" s="29">
        <v>45994</v>
      </c>
      <c r="O3" s="27">
        <f t="shared" ref="O3:O11" si="3">M3-N3</f>
        <v>28</v>
      </c>
      <c r="P3" s="30">
        <f t="shared" ref="P3:P11" si="4">D3*J3*O3</f>
        <v>866.46</v>
      </c>
      <c r="Q3" s="19" t="s">
        <v>20</v>
      </c>
    </row>
    <row r="4" s="15" customFormat="1" ht="27" customHeight="1" spans="1:17">
      <c r="A4" s="19">
        <v>2</v>
      </c>
      <c r="B4" s="19" t="s">
        <v>18</v>
      </c>
      <c r="C4" s="23" t="s">
        <v>21</v>
      </c>
      <c r="D4" s="24">
        <v>29.3</v>
      </c>
      <c r="E4" s="25">
        <v>7000</v>
      </c>
      <c r="F4" s="20">
        <f t="shared" si="0"/>
        <v>205100</v>
      </c>
      <c r="G4" s="25">
        <v>41020</v>
      </c>
      <c r="H4" s="26">
        <f t="shared" si="1"/>
        <v>0.2</v>
      </c>
      <c r="I4" s="20">
        <f t="shared" si="2"/>
        <v>164080</v>
      </c>
      <c r="J4" s="27">
        <f>1.5/2</f>
        <v>0.75</v>
      </c>
      <c r="K4" s="28">
        <f>D4*J4*365</f>
        <v>8020.875</v>
      </c>
      <c r="L4" s="29">
        <v>45658</v>
      </c>
      <c r="M4" s="29">
        <v>46022</v>
      </c>
      <c r="N4" s="29">
        <v>45993</v>
      </c>
      <c r="O4" s="27">
        <f t="shared" si="3"/>
        <v>29</v>
      </c>
      <c r="P4" s="30">
        <f t="shared" si="4"/>
        <v>637.275</v>
      </c>
      <c r="Q4" s="19" t="s">
        <v>20</v>
      </c>
    </row>
    <row r="5" s="15" customFormat="1" ht="27" customHeight="1" spans="1:17">
      <c r="A5" s="19">
        <v>3</v>
      </c>
      <c r="B5" s="19" t="s">
        <v>18</v>
      </c>
      <c r="C5" s="31" t="s">
        <v>22</v>
      </c>
      <c r="D5" s="31">
        <v>51.44</v>
      </c>
      <c r="E5" s="31">
        <v>6100</v>
      </c>
      <c r="F5" s="31">
        <f t="shared" si="0"/>
        <v>313784</v>
      </c>
      <c r="G5" s="31">
        <v>62757</v>
      </c>
      <c r="H5" s="32">
        <f t="shared" si="1"/>
        <v>0.200000637381128</v>
      </c>
      <c r="I5" s="31">
        <f t="shared" si="2"/>
        <v>251027</v>
      </c>
      <c r="J5" s="27">
        <f t="shared" ref="J5:J7" si="5">1.3/2</f>
        <v>0.65</v>
      </c>
      <c r="K5" s="28">
        <f>D5*J5*365</f>
        <v>12204.14</v>
      </c>
      <c r="L5" s="29" t="s">
        <v>23</v>
      </c>
      <c r="M5" s="29">
        <v>46022</v>
      </c>
      <c r="N5" s="29">
        <v>46006</v>
      </c>
      <c r="O5" s="27">
        <f t="shared" si="3"/>
        <v>16</v>
      </c>
      <c r="P5" s="30">
        <f t="shared" si="4"/>
        <v>534.976</v>
      </c>
      <c r="Q5" s="19" t="s">
        <v>20</v>
      </c>
    </row>
    <row r="6" s="15" customFormat="1" ht="27" customHeight="1" spans="1:17">
      <c r="A6" s="19">
        <v>4</v>
      </c>
      <c r="B6" s="19" t="s">
        <v>18</v>
      </c>
      <c r="C6" s="33"/>
      <c r="D6" s="33"/>
      <c r="E6" s="33"/>
      <c r="F6" s="33"/>
      <c r="G6" s="33"/>
      <c r="H6" s="34"/>
      <c r="I6" s="33"/>
      <c r="J6" s="27">
        <f t="shared" si="5"/>
        <v>0.65</v>
      </c>
      <c r="K6" s="28">
        <f>36.7*J6*365</f>
        <v>8707.075</v>
      </c>
      <c r="L6" s="29">
        <v>46023</v>
      </c>
      <c r="M6" s="29">
        <v>46387</v>
      </c>
      <c r="N6" s="29" t="s">
        <v>23</v>
      </c>
      <c r="O6" s="27">
        <v>365</v>
      </c>
      <c r="P6" s="30">
        <v>8707</v>
      </c>
      <c r="Q6" s="19" t="s">
        <v>24</v>
      </c>
    </row>
    <row r="7" s="15" customFormat="1" ht="27" customHeight="1" spans="1:17">
      <c r="A7" s="19">
        <v>5</v>
      </c>
      <c r="B7" s="19" t="s">
        <v>18</v>
      </c>
      <c r="C7" s="23" t="s">
        <v>25</v>
      </c>
      <c r="D7" s="24">
        <v>46.87</v>
      </c>
      <c r="E7" s="25" t="s">
        <v>26</v>
      </c>
      <c r="F7" s="20">
        <f t="shared" si="0"/>
        <v>328090</v>
      </c>
      <c r="G7" s="25">
        <v>328090</v>
      </c>
      <c r="H7" s="26">
        <f t="shared" si="1"/>
        <v>1</v>
      </c>
      <c r="I7" s="20">
        <f t="shared" si="2"/>
        <v>0</v>
      </c>
      <c r="J7" s="27">
        <f>1.2/2</f>
        <v>0.6</v>
      </c>
      <c r="K7" s="28">
        <f>D7*J7*365</f>
        <v>10264.53</v>
      </c>
      <c r="L7" s="29">
        <v>45658</v>
      </c>
      <c r="M7" s="29">
        <v>46022</v>
      </c>
      <c r="N7" s="29">
        <v>46013</v>
      </c>
      <c r="O7" s="27">
        <f t="shared" si="3"/>
        <v>9</v>
      </c>
      <c r="P7" s="30">
        <f t="shared" si="4"/>
        <v>253.098</v>
      </c>
      <c r="Q7" s="19" t="s">
        <v>20</v>
      </c>
    </row>
    <row r="8" s="15" customFormat="1" ht="27" customHeight="1" spans="1:17">
      <c r="A8" s="19">
        <v>6</v>
      </c>
      <c r="B8" s="19" t="s">
        <v>18</v>
      </c>
      <c r="C8" s="23" t="s">
        <v>27</v>
      </c>
      <c r="D8" s="24">
        <v>27.99</v>
      </c>
      <c r="E8" s="25" t="s">
        <v>28</v>
      </c>
      <c r="F8" s="20">
        <f t="shared" si="0"/>
        <v>235116</v>
      </c>
      <c r="G8" s="25">
        <v>47023</v>
      </c>
      <c r="H8" s="26">
        <f t="shared" si="1"/>
        <v>0.199999149356063</v>
      </c>
      <c r="I8" s="20">
        <f t="shared" si="2"/>
        <v>188093</v>
      </c>
      <c r="J8" s="27">
        <f>1.5/2</f>
        <v>0.75</v>
      </c>
      <c r="K8" s="28">
        <f>D8*J8*238</f>
        <v>4996.215</v>
      </c>
      <c r="L8" s="29">
        <v>45785</v>
      </c>
      <c r="M8" s="29">
        <v>46022</v>
      </c>
      <c r="N8" s="29">
        <v>46013</v>
      </c>
      <c r="O8" s="27">
        <f t="shared" si="3"/>
        <v>9</v>
      </c>
      <c r="P8" s="30">
        <f t="shared" si="4"/>
        <v>188.9325</v>
      </c>
      <c r="Q8" s="19" t="s">
        <v>20</v>
      </c>
    </row>
    <row r="9" s="15" customFormat="1" ht="27" customHeight="1" spans="1:17">
      <c r="A9" s="19">
        <v>7</v>
      </c>
      <c r="B9" s="19" t="s">
        <v>18</v>
      </c>
      <c r="C9" s="23" t="s">
        <v>29</v>
      </c>
      <c r="D9" s="24">
        <v>70.74</v>
      </c>
      <c r="E9" s="25">
        <v>4600</v>
      </c>
      <c r="F9" s="20">
        <f t="shared" si="0"/>
        <v>325404</v>
      </c>
      <c r="G9" s="25">
        <v>65081</v>
      </c>
      <c r="H9" s="26">
        <f t="shared" si="1"/>
        <v>0.200000614620595</v>
      </c>
      <c r="I9" s="20">
        <f t="shared" si="2"/>
        <v>260323</v>
      </c>
      <c r="J9" s="27">
        <f>1.3/2</f>
        <v>0.65</v>
      </c>
      <c r="K9" s="28">
        <f>D9*J9*318</f>
        <v>14621.958</v>
      </c>
      <c r="L9" s="29">
        <v>45705</v>
      </c>
      <c r="M9" s="29">
        <v>46022</v>
      </c>
      <c r="N9" s="29">
        <v>46008</v>
      </c>
      <c r="O9" s="27">
        <f t="shared" si="3"/>
        <v>14</v>
      </c>
      <c r="P9" s="30">
        <f t="shared" si="4"/>
        <v>643.734</v>
      </c>
      <c r="Q9" s="19" t="s">
        <v>20</v>
      </c>
    </row>
    <row r="10" s="15" customFormat="1" ht="27" customHeight="1" spans="1:17">
      <c r="A10" s="19">
        <v>8</v>
      </c>
      <c r="B10" s="19" t="s">
        <v>18</v>
      </c>
      <c r="C10" s="23" t="s">
        <v>30</v>
      </c>
      <c r="D10" s="24">
        <v>23.51</v>
      </c>
      <c r="E10" s="25">
        <v>7000</v>
      </c>
      <c r="F10" s="20">
        <f t="shared" si="0"/>
        <v>164570</v>
      </c>
      <c r="G10" s="25">
        <v>32914</v>
      </c>
      <c r="H10" s="26">
        <f t="shared" si="1"/>
        <v>0.2</v>
      </c>
      <c r="I10" s="20">
        <f t="shared" si="2"/>
        <v>131656</v>
      </c>
      <c r="J10" s="27">
        <f t="shared" ref="J9:J12" si="6">1.3/2</f>
        <v>0.65</v>
      </c>
      <c r="K10" s="28">
        <f>D10*J10*325</f>
        <v>4966.4875</v>
      </c>
      <c r="L10" s="29">
        <v>45698</v>
      </c>
      <c r="M10" s="29">
        <v>46022</v>
      </c>
      <c r="N10" s="29">
        <v>45997</v>
      </c>
      <c r="O10" s="27">
        <f t="shared" si="3"/>
        <v>25</v>
      </c>
      <c r="P10" s="30">
        <f t="shared" si="4"/>
        <v>382.0375</v>
      </c>
      <c r="Q10" s="19" t="s">
        <v>20</v>
      </c>
    </row>
    <row r="11" s="15" customFormat="1" ht="27" customHeight="1" spans="1:17">
      <c r="A11" s="19">
        <v>9</v>
      </c>
      <c r="B11" s="19" t="s">
        <v>18</v>
      </c>
      <c r="C11" s="31" t="s">
        <v>31</v>
      </c>
      <c r="D11" s="31" t="s">
        <v>32</v>
      </c>
      <c r="E11" s="31">
        <v>6100</v>
      </c>
      <c r="F11" s="31">
        <f t="shared" si="0"/>
        <v>313784</v>
      </c>
      <c r="G11" s="31">
        <v>62757</v>
      </c>
      <c r="H11" s="32">
        <f t="shared" si="1"/>
        <v>0.200000637381128</v>
      </c>
      <c r="I11" s="31">
        <f t="shared" si="2"/>
        <v>251027</v>
      </c>
      <c r="J11" s="27">
        <f t="shared" si="6"/>
        <v>0.65</v>
      </c>
      <c r="K11" s="28">
        <f>D11*J11*365</f>
        <v>12204.14</v>
      </c>
      <c r="L11" s="29">
        <v>45717</v>
      </c>
      <c r="M11" s="29">
        <v>46022</v>
      </c>
      <c r="N11" s="29">
        <v>46006</v>
      </c>
      <c r="O11" s="27">
        <f t="shared" si="3"/>
        <v>16</v>
      </c>
      <c r="P11" s="30">
        <f t="shared" si="4"/>
        <v>534.976</v>
      </c>
      <c r="Q11" s="19" t="s">
        <v>20</v>
      </c>
    </row>
    <row r="12" s="15" customFormat="1" ht="27" customHeight="1" spans="1:17">
      <c r="A12" s="19">
        <v>10</v>
      </c>
      <c r="B12" s="19" t="s">
        <v>18</v>
      </c>
      <c r="C12" s="33"/>
      <c r="D12" s="33"/>
      <c r="E12" s="33"/>
      <c r="F12" s="33"/>
      <c r="G12" s="33"/>
      <c r="H12" s="34"/>
      <c r="I12" s="33"/>
      <c r="J12" s="27">
        <f t="shared" si="6"/>
        <v>0.65</v>
      </c>
      <c r="K12" s="28">
        <f>D11*J12*365</f>
        <v>12204.14</v>
      </c>
      <c r="L12" s="29">
        <v>46023</v>
      </c>
      <c r="M12" s="29">
        <v>46387</v>
      </c>
      <c r="N12" s="29" t="s">
        <v>23</v>
      </c>
      <c r="O12" s="27">
        <v>365</v>
      </c>
      <c r="P12" s="30">
        <f>D11*J12*O12</f>
        <v>12204.14</v>
      </c>
      <c r="Q12" s="19" t="s">
        <v>24</v>
      </c>
    </row>
    <row r="13" s="15" customFormat="1" ht="27" customHeight="1" spans="1:17">
      <c r="A13" s="19">
        <v>11</v>
      </c>
      <c r="B13" s="19" t="s">
        <v>18</v>
      </c>
      <c r="C13" s="31" t="s">
        <v>33</v>
      </c>
      <c r="D13" s="31">
        <v>59.65</v>
      </c>
      <c r="E13" s="31">
        <v>7100</v>
      </c>
      <c r="F13" s="31">
        <f>D13*E13</f>
        <v>423515</v>
      </c>
      <c r="G13" s="31">
        <v>84703</v>
      </c>
      <c r="H13" s="32">
        <f>G13/F13</f>
        <v>0.2</v>
      </c>
      <c r="I13" s="31">
        <f>F13-G13</f>
        <v>338812</v>
      </c>
      <c r="J13" s="27">
        <f>1.3*70%</f>
        <v>0.91</v>
      </c>
      <c r="K13" s="28">
        <f>D13*J13*200</f>
        <v>10856.3</v>
      </c>
      <c r="L13" s="29">
        <v>45823</v>
      </c>
      <c r="M13" s="29">
        <v>46022</v>
      </c>
      <c r="N13" s="29">
        <v>45999</v>
      </c>
      <c r="O13" s="27">
        <f>M13-N13</f>
        <v>23</v>
      </c>
      <c r="P13" s="30">
        <f>D13*J13*O13</f>
        <v>1248.4745</v>
      </c>
      <c r="Q13" s="19" t="s">
        <v>20</v>
      </c>
    </row>
    <row r="14" s="15" customFormat="1" ht="27" customHeight="1" spans="1:17">
      <c r="A14" s="19">
        <v>12</v>
      </c>
      <c r="B14" s="19" t="s">
        <v>18</v>
      </c>
      <c r="C14" s="33"/>
      <c r="D14" s="33"/>
      <c r="E14" s="33"/>
      <c r="F14" s="33"/>
      <c r="G14" s="33"/>
      <c r="H14" s="34"/>
      <c r="I14" s="33"/>
      <c r="J14" s="27">
        <f>1.3/2</f>
        <v>0.65</v>
      </c>
      <c r="K14" s="28">
        <f>D13*J14*365</f>
        <v>14151.9625</v>
      </c>
      <c r="L14" s="29">
        <v>46023</v>
      </c>
      <c r="M14" s="29">
        <v>46387</v>
      </c>
      <c r="N14" s="29" t="s">
        <v>23</v>
      </c>
      <c r="O14" s="27">
        <v>365</v>
      </c>
      <c r="P14" s="30">
        <v>14152</v>
      </c>
      <c r="Q14" s="19" t="s">
        <v>24</v>
      </c>
    </row>
    <row r="15" s="15" customFormat="1" ht="27" customHeight="1" spans="1:17">
      <c r="A15" s="19">
        <v>13</v>
      </c>
      <c r="B15" s="19" t="s">
        <v>18</v>
      </c>
      <c r="C15" s="31" t="s">
        <v>34</v>
      </c>
      <c r="D15" s="31">
        <v>51.92</v>
      </c>
      <c r="E15" s="31">
        <v>5000</v>
      </c>
      <c r="F15" s="31">
        <f>D15*E15</f>
        <v>259600</v>
      </c>
      <c r="G15" s="31">
        <v>103840</v>
      </c>
      <c r="H15" s="32">
        <f>G15/F15</f>
        <v>0.4</v>
      </c>
      <c r="I15" s="25">
        <f>F15-G15</f>
        <v>155760</v>
      </c>
      <c r="J15" s="27">
        <f t="shared" ref="J15:J21" si="7">1.1/2</f>
        <v>0.55</v>
      </c>
      <c r="K15" s="28">
        <f>D15*J15*263</f>
        <v>7510.228</v>
      </c>
      <c r="L15" s="29">
        <v>45760</v>
      </c>
      <c r="M15" s="29">
        <v>46022</v>
      </c>
      <c r="N15" s="29">
        <v>46021</v>
      </c>
      <c r="O15" s="27">
        <f>M15-N15</f>
        <v>1</v>
      </c>
      <c r="P15" s="30">
        <f>D15*J15*O15</f>
        <v>28.556</v>
      </c>
      <c r="Q15" s="19" t="s">
        <v>20</v>
      </c>
    </row>
    <row r="16" s="15" customFormat="1" ht="27" customHeight="1" spans="1:17">
      <c r="A16" s="19">
        <v>14</v>
      </c>
      <c r="B16" s="19" t="s">
        <v>18</v>
      </c>
      <c r="C16" s="33"/>
      <c r="D16" s="33"/>
      <c r="E16" s="33"/>
      <c r="F16" s="33"/>
      <c r="G16" s="33"/>
      <c r="H16" s="34"/>
      <c r="I16" s="35"/>
      <c r="J16" s="27">
        <f t="shared" si="7"/>
        <v>0.55</v>
      </c>
      <c r="K16" s="28">
        <f t="shared" ref="K16:K21" si="8">D15*J16*365</f>
        <v>10422.94</v>
      </c>
      <c r="L16" s="29">
        <v>46023</v>
      </c>
      <c r="M16" s="29">
        <v>46387</v>
      </c>
      <c r="N16" s="29" t="s">
        <v>23</v>
      </c>
      <c r="O16" s="27">
        <v>365</v>
      </c>
      <c r="P16" s="30">
        <f>D15*J16*O16</f>
        <v>10422.94</v>
      </c>
      <c r="Q16" s="19" t="s">
        <v>24</v>
      </c>
    </row>
    <row r="17" s="15" customFormat="1" ht="27" customHeight="1" spans="1:17">
      <c r="A17" s="19">
        <v>15</v>
      </c>
      <c r="B17" s="19" t="s">
        <v>18</v>
      </c>
      <c r="C17" s="23" t="s">
        <v>35</v>
      </c>
      <c r="D17" s="24">
        <v>46.87</v>
      </c>
      <c r="E17" s="25">
        <v>8000</v>
      </c>
      <c r="F17" s="20">
        <f t="shared" ref="F17:F20" si="9">D17*E17</f>
        <v>374960</v>
      </c>
      <c r="G17" s="25">
        <v>74992</v>
      </c>
      <c r="H17" s="26">
        <f t="shared" ref="H17:H20" si="10">G17/F17</f>
        <v>0.2</v>
      </c>
      <c r="I17" s="20">
        <f t="shared" ref="I17:I20" si="11">F17-G17</f>
        <v>299968</v>
      </c>
      <c r="J17" s="27">
        <f>1.5/2</f>
        <v>0.75</v>
      </c>
      <c r="K17" s="28">
        <f>D17*J17*365</f>
        <v>12830.6625</v>
      </c>
      <c r="L17" s="29">
        <v>46023</v>
      </c>
      <c r="M17" s="29">
        <v>46387</v>
      </c>
      <c r="N17" s="29">
        <v>46026</v>
      </c>
      <c r="O17" s="27">
        <f t="shared" ref="O17:O20" si="12">M17-N17</f>
        <v>361</v>
      </c>
      <c r="P17" s="30">
        <f>D17*J17*O17</f>
        <v>12690.0525</v>
      </c>
      <c r="Q17" s="19" t="s">
        <v>24</v>
      </c>
    </row>
    <row r="18" s="15" customFormat="1" ht="27" customHeight="1" spans="1:17">
      <c r="A18" s="19">
        <v>16</v>
      </c>
      <c r="B18" s="19" t="s">
        <v>18</v>
      </c>
      <c r="C18" s="31" t="s">
        <v>36</v>
      </c>
      <c r="D18" s="31">
        <v>49.15</v>
      </c>
      <c r="E18" s="31">
        <v>6000</v>
      </c>
      <c r="F18" s="31">
        <f t="shared" si="9"/>
        <v>294900</v>
      </c>
      <c r="G18" s="31">
        <v>58980</v>
      </c>
      <c r="H18" s="32">
        <f t="shared" si="10"/>
        <v>0.2</v>
      </c>
      <c r="I18" s="25">
        <f t="shared" si="11"/>
        <v>235920</v>
      </c>
      <c r="J18" s="27">
        <f t="shared" si="7"/>
        <v>0.55</v>
      </c>
      <c r="K18" s="28">
        <f>D18*J18*325</f>
        <v>8785.5625</v>
      </c>
      <c r="L18" s="29">
        <v>45698</v>
      </c>
      <c r="M18" s="29">
        <v>46022</v>
      </c>
      <c r="N18" s="29">
        <v>46005</v>
      </c>
      <c r="O18" s="27">
        <f t="shared" si="12"/>
        <v>17</v>
      </c>
      <c r="P18" s="30">
        <f t="shared" ref="P17:P20" si="13">D18*J18*O18</f>
        <v>459.5525</v>
      </c>
      <c r="Q18" s="19" t="s">
        <v>20</v>
      </c>
    </row>
    <row r="19" s="15" customFormat="1" ht="27" customHeight="1" spans="1:17">
      <c r="A19" s="19">
        <v>17</v>
      </c>
      <c r="B19" s="19" t="s">
        <v>18</v>
      </c>
      <c r="C19" s="33"/>
      <c r="D19" s="33"/>
      <c r="E19" s="33"/>
      <c r="F19" s="33"/>
      <c r="G19" s="33"/>
      <c r="H19" s="34"/>
      <c r="I19" s="35"/>
      <c r="J19" s="27">
        <f t="shared" si="7"/>
        <v>0.55</v>
      </c>
      <c r="K19" s="28">
        <f t="shared" si="8"/>
        <v>9866.8625</v>
      </c>
      <c r="L19" s="29">
        <v>46023</v>
      </c>
      <c r="M19" s="29">
        <v>46387</v>
      </c>
      <c r="N19" s="29" t="s">
        <v>23</v>
      </c>
      <c r="O19" s="27">
        <v>365</v>
      </c>
      <c r="P19" s="30">
        <f>D18*J19*O19</f>
        <v>9866.8625</v>
      </c>
      <c r="Q19" s="19" t="s">
        <v>24</v>
      </c>
    </row>
    <row r="20" s="15" customFormat="1" ht="27" customHeight="1" spans="1:17">
      <c r="A20" s="19">
        <v>18</v>
      </c>
      <c r="B20" s="19" t="s">
        <v>18</v>
      </c>
      <c r="C20" s="31" t="s">
        <v>37</v>
      </c>
      <c r="D20" s="31">
        <v>47.58</v>
      </c>
      <c r="E20" s="31" t="s">
        <v>38</v>
      </c>
      <c r="F20" s="31">
        <f t="shared" si="9"/>
        <v>323544</v>
      </c>
      <c r="G20" s="31" t="s">
        <v>39</v>
      </c>
      <c r="H20" s="32">
        <f t="shared" si="10"/>
        <v>0.200000618153945</v>
      </c>
      <c r="I20" s="25">
        <f t="shared" si="11"/>
        <v>258835</v>
      </c>
      <c r="J20" s="27">
        <f t="shared" ref="J20:J23" si="14">1.2/2</f>
        <v>0.6</v>
      </c>
      <c r="K20" s="28">
        <f>D20*J20*365</f>
        <v>10420.02</v>
      </c>
      <c r="L20" s="29">
        <v>45658</v>
      </c>
      <c r="M20" s="29">
        <v>46022</v>
      </c>
      <c r="N20" s="29">
        <v>46013</v>
      </c>
      <c r="O20" s="27">
        <f t="shared" ref="O20:O25" si="15">M20-N20</f>
        <v>9</v>
      </c>
      <c r="P20" s="30">
        <f t="shared" si="13"/>
        <v>256.932</v>
      </c>
      <c r="Q20" s="19" t="s">
        <v>20</v>
      </c>
    </row>
    <row r="21" s="15" customFormat="1" ht="27" customHeight="1" spans="1:17">
      <c r="A21" s="19">
        <v>19</v>
      </c>
      <c r="B21" s="19" t="s">
        <v>18</v>
      </c>
      <c r="C21" s="33"/>
      <c r="D21" s="33"/>
      <c r="E21" s="33"/>
      <c r="F21" s="33"/>
      <c r="G21" s="33"/>
      <c r="H21" s="34"/>
      <c r="I21" s="35"/>
      <c r="J21" s="27">
        <f t="shared" si="14"/>
        <v>0.6</v>
      </c>
      <c r="K21" s="28">
        <f t="shared" si="8"/>
        <v>10420.02</v>
      </c>
      <c r="L21" s="29">
        <v>46023</v>
      </c>
      <c r="M21" s="29">
        <v>46387</v>
      </c>
      <c r="N21" s="29" t="s">
        <v>23</v>
      </c>
      <c r="O21" s="27">
        <v>365</v>
      </c>
      <c r="P21" s="30">
        <f>D20*J21*O21</f>
        <v>10420.02</v>
      </c>
      <c r="Q21" s="19" t="s">
        <v>24</v>
      </c>
    </row>
    <row r="22" s="15" customFormat="1" ht="27" customHeight="1" spans="1:17">
      <c r="A22" s="19">
        <v>20</v>
      </c>
      <c r="B22" s="19" t="s">
        <v>18</v>
      </c>
      <c r="C22" s="31" t="s">
        <v>40</v>
      </c>
      <c r="D22" s="31">
        <v>51.42</v>
      </c>
      <c r="E22" s="31" t="s">
        <v>41</v>
      </c>
      <c r="F22" s="36">
        <f t="shared" ref="F22:F25" si="16">D22*E22</f>
        <v>340914.6</v>
      </c>
      <c r="G22" s="31" t="s">
        <v>42</v>
      </c>
      <c r="H22" s="32">
        <f t="shared" ref="H22:H25" si="17">G22/F22</f>
        <v>0.200000234662875</v>
      </c>
      <c r="I22" s="37">
        <f t="shared" ref="I22:I25" si="18">F22-G22</f>
        <v>272731.6</v>
      </c>
      <c r="J22" s="27">
        <f t="shared" si="14"/>
        <v>0.6</v>
      </c>
      <c r="K22" s="28">
        <f>D22*J22*312</f>
        <v>9625.824</v>
      </c>
      <c r="L22" s="29">
        <v>45711</v>
      </c>
      <c r="M22" s="29">
        <v>46022</v>
      </c>
      <c r="N22" s="29">
        <v>46010</v>
      </c>
      <c r="O22" s="27">
        <f t="shared" si="15"/>
        <v>12</v>
      </c>
      <c r="P22" s="30">
        <f t="shared" ref="P22:P25" si="19">D22*J22*O22</f>
        <v>370.224</v>
      </c>
      <c r="Q22" s="19" t="s">
        <v>20</v>
      </c>
    </row>
    <row r="23" s="15" customFormat="1" ht="27" customHeight="1" spans="1:17">
      <c r="A23" s="19">
        <v>21</v>
      </c>
      <c r="B23" s="19" t="s">
        <v>18</v>
      </c>
      <c r="C23" s="33"/>
      <c r="D23" s="33"/>
      <c r="E23" s="33"/>
      <c r="F23" s="38"/>
      <c r="G23" s="33"/>
      <c r="H23" s="34"/>
      <c r="I23" s="39"/>
      <c r="J23" s="27">
        <f t="shared" si="14"/>
        <v>0.6</v>
      </c>
      <c r="K23" s="28">
        <f>D22*J23*365</f>
        <v>11260.98</v>
      </c>
      <c r="L23" s="29">
        <v>46023</v>
      </c>
      <c r="M23" s="29">
        <v>46387</v>
      </c>
      <c r="N23" s="29" t="s">
        <v>23</v>
      </c>
      <c r="O23" s="27">
        <v>365</v>
      </c>
      <c r="P23" s="30">
        <f>D22*J23*O23</f>
        <v>11260.98</v>
      </c>
      <c r="Q23" s="19" t="s">
        <v>24</v>
      </c>
    </row>
    <row r="24" s="15" customFormat="1" ht="27" customHeight="1" spans="1:17">
      <c r="A24" s="19">
        <v>22</v>
      </c>
      <c r="B24" s="19" t="s">
        <v>18</v>
      </c>
      <c r="C24" s="23" t="s">
        <v>43</v>
      </c>
      <c r="D24" s="24">
        <v>37.09</v>
      </c>
      <c r="E24" s="25">
        <v>8600</v>
      </c>
      <c r="F24" s="20">
        <f t="shared" si="16"/>
        <v>318974</v>
      </c>
      <c r="G24" s="25">
        <v>63795</v>
      </c>
      <c r="H24" s="26">
        <f t="shared" si="17"/>
        <v>0.200000627010352</v>
      </c>
      <c r="I24" s="20">
        <f t="shared" si="18"/>
        <v>255179</v>
      </c>
      <c r="J24" s="27">
        <f>1.5/2</f>
        <v>0.75</v>
      </c>
      <c r="K24" s="28">
        <f t="shared" ref="K24:K28" si="20">D24*J24*365</f>
        <v>10153.3875</v>
      </c>
      <c r="L24" s="29">
        <v>46023</v>
      </c>
      <c r="M24" s="29">
        <v>46387</v>
      </c>
      <c r="N24" s="29">
        <v>46028</v>
      </c>
      <c r="O24" s="27">
        <f t="shared" si="15"/>
        <v>359</v>
      </c>
      <c r="P24" s="30">
        <f t="shared" si="19"/>
        <v>9986.4825</v>
      </c>
      <c r="Q24" s="19" t="s">
        <v>24</v>
      </c>
    </row>
    <row r="25" s="15" customFormat="1" ht="27" customHeight="1" spans="1:17">
      <c r="A25" s="19">
        <v>23</v>
      </c>
      <c r="B25" s="19" t="s">
        <v>18</v>
      </c>
      <c r="C25" s="31" t="s">
        <v>44</v>
      </c>
      <c r="D25" s="31">
        <v>47.58</v>
      </c>
      <c r="E25" s="31" t="s">
        <v>26</v>
      </c>
      <c r="F25" s="36">
        <f t="shared" si="16"/>
        <v>333060</v>
      </c>
      <c r="G25" s="31" t="s">
        <v>45</v>
      </c>
      <c r="H25" s="32">
        <f t="shared" si="17"/>
        <v>0.2</v>
      </c>
      <c r="I25" s="37">
        <f t="shared" si="18"/>
        <v>266448</v>
      </c>
      <c r="J25" s="27">
        <f t="shared" ref="J25:J31" si="21">1.2/2</f>
        <v>0.6</v>
      </c>
      <c r="K25" s="28">
        <f t="shared" si="20"/>
        <v>10420.02</v>
      </c>
      <c r="L25" s="29">
        <v>45658</v>
      </c>
      <c r="M25" s="29">
        <v>46022</v>
      </c>
      <c r="N25" s="29">
        <v>46010</v>
      </c>
      <c r="O25" s="27">
        <f t="shared" si="15"/>
        <v>12</v>
      </c>
      <c r="P25" s="30">
        <f t="shared" si="19"/>
        <v>342.576</v>
      </c>
      <c r="Q25" s="19" t="s">
        <v>20</v>
      </c>
    </row>
    <row r="26" s="15" customFormat="1" ht="27" customHeight="1" spans="1:17">
      <c r="A26" s="19">
        <v>24</v>
      </c>
      <c r="B26" s="19" t="s">
        <v>18</v>
      </c>
      <c r="C26" s="33"/>
      <c r="D26" s="33"/>
      <c r="E26" s="33"/>
      <c r="F26" s="38"/>
      <c r="G26" s="33"/>
      <c r="H26" s="34"/>
      <c r="I26" s="39"/>
      <c r="J26" s="27">
        <f t="shared" si="21"/>
        <v>0.6</v>
      </c>
      <c r="K26" s="28">
        <f>D25*J26*365</f>
        <v>10420.02</v>
      </c>
      <c r="L26" s="29">
        <v>46023</v>
      </c>
      <c r="M26" s="29">
        <v>46387</v>
      </c>
      <c r="N26" s="29" t="s">
        <v>23</v>
      </c>
      <c r="O26" s="27">
        <v>365</v>
      </c>
      <c r="P26" s="30">
        <f>D25*J26*O26</f>
        <v>10420.02</v>
      </c>
      <c r="Q26" s="19" t="s">
        <v>24</v>
      </c>
    </row>
    <row r="27" s="15" customFormat="1" ht="27" customHeight="1" spans="1:17">
      <c r="A27" s="19">
        <v>25</v>
      </c>
      <c r="B27" s="19" t="s">
        <v>18</v>
      </c>
      <c r="C27" s="23" t="s">
        <v>46</v>
      </c>
      <c r="D27" s="24">
        <v>50.23</v>
      </c>
      <c r="E27" s="25">
        <v>6100</v>
      </c>
      <c r="F27" s="20">
        <f t="shared" ref="F27:F30" si="22">D27*E27</f>
        <v>306403</v>
      </c>
      <c r="G27" s="25">
        <v>61281</v>
      </c>
      <c r="H27" s="26">
        <f t="shared" ref="H27:H36" si="23">G27/F27</f>
        <v>0.200001305470247</v>
      </c>
      <c r="I27" s="20">
        <f t="shared" ref="I27:I36" si="24">F27-G27</f>
        <v>245122</v>
      </c>
      <c r="J27" s="27">
        <f>1.3/2</f>
        <v>0.65</v>
      </c>
      <c r="K27" s="28">
        <f t="shared" si="20"/>
        <v>11917.0675</v>
      </c>
      <c r="L27" s="29">
        <v>46023</v>
      </c>
      <c r="M27" s="29">
        <v>46387</v>
      </c>
      <c r="N27" s="29">
        <v>46022</v>
      </c>
      <c r="O27" s="27">
        <f t="shared" ref="O27:O36" si="25">M27-N27</f>
        <v>365</v>
      </c>
      <c r="P27" s="30">
        <f t="shared" ref="P27:P30" si="26">D27*J27*O27</f>
        <v>11917.0675</v>
      </c>
      <c r="Q27" s="19" t="s">
        <v>24</v>
      </c>
    </row>
    <row r="28" s="15" customFormat="1" ht="27" customHeight="1" spans="1:17">
      <c r="A28" s="19">
        <v>26</v>
      </c>
      <c r="B28" s="19" t="s">
        <v>18</v>
      </c>
      <c r="C28" s="23" t="s">
        <v>47</v>
      </c>
      <c r="D28" s="24">
        <v>47.58</v>
      </c>
      <c r="E28" s="25">
        <v>7482.1</v>
      </c>
      <c r="F28" s="20">
        <v>356000</v>
      </c>
      <c r="G28" s="25">
        <v>71200</v>
      </c>
      <c r="H28" s="26">
        <f t="shared" si="23"/>
        <v>0.2</v>
      </c>
      <c r="I28" s="20">
        <f t="shared" si="24"/>
        <v>284800</v>
      </c>
      <c r="J28" s="27">
        <f>1.8/2</f>
        <v>0.9</v>
      </c>
      <c r="K28" s="28">
        <f>D28*J28*346</f>
        <v>14816.412</v>
      </c>
      <c r="L28" s="29">
        <v>45677</v>
      </c>
      <c r="M28" s="29">
        <v>46022</v>
      </c>
      <c r="N28" s="29">
        <v>46013</v>
      </c>
      <c r="O28" s="27">
        <f t="shared" si="25"/>
        <v>9</v>
      </c>
      <c r="P28" s="30">
        <f t="shared" si="26"/>
        <v>385.398</v>
      </c>
      <c r="Q28" s="19" t="s">
        <v>20</v>
      </c>
    </row>
    <row r="29" s="15" customFormat="1" ht="27" customHeight="1" spans="1:17">
      <c r="A29" s="19">
        <v>27</v>
      </c>
      <c r="B29" s="19" t="s">
        <v>18</v>
      </c>
      <c r="C29" s="23" t="s">
        <v>48</v>
      </c>
      <c r="D29" s="24">
        <v>36.62</v>
      </c>
      <c r="E29" s="25">
        <v>7150</v>
      </c>
      <c r="F29" s="20">
        <f t="shared" si="22"/>
        <v>261833</v>
      </c>
      <c r="G29" s="25">
        <v>52367</v>
      </c>
      <c r="H29" s="26">
        <f t="shared" si="23"/>
        <v>0.200001527691315</v>
      </c>
      <c r="I29" s="20">
        <f t="shared" si="24"/>
        <v>209466</v>
      </c>
      <c r="J29" s="27">
        <f t="shared" si="21"/>
        <v>0.6</v>
      </c>
      <c r="K29" s="28">
        <f t="shared" ref="K29:K35" si="27">D29*J29*365</f>
        <v>8019.78</v>
      </c>
      <c r="L29" s="29">
        <v>46023</v>
      </c>
      <c r="M29" s="29">
        <v>46387</v>
      </c>
      <c r="N29" s="29">
        <v>46027</v>
      </c>
      <c r="O29" s="27">
        <f t="shared" si="25"/>
        <v>360</v>
      </c>
      <c r="P29" s="30">
        <f t="shared" si="26"/>
        <v>7909.92</v>
      </c>
      <c r="Q29" s="19" t="s">
        <v>24</v>
      </c>
    </row>
    <row r="30" s="15" customFormat="1" ht="27" customHeight="1" spans="1:17">
      <c r="A30" s="19">
        <v>28</v>
      </c>
      <c r="B30" s="19" t="s">
        <v>18</v>
      </c>
      <c r="C30" s="23" t="s">
        <v>49</v>
      </c>
      <c r="D30" s="24">
        <v>30.78</v>
      </c>
      <c r="E30" s="25">
        <v>7160</v>
      </c>
      <c r="F30" s="20">
        <f t="shared" ref="F30:F36" si="28">D30*E30</f>
        <v>220384.8</v>
      </c>
      <c r="G30" s="25">
        <v>44077</v>
      </c>
      <c r="H30" s="26">
        <f t="shared" si="23"/>
        <v>0.200000181500721</v>
      </c>
      <c r="I30" s="40">
        <f t="shared" si="24"/>
        <v>176307.8</v>
      </c>
      <c r="J30" s="27">
        <f t="shared" si="21"/>
        <v>0.6</v>
      </c>
      <c r="K30" s="28">
        <f t="shared" si="27"/>
        <v>6740.82</v>
      </c>
      <c r="L30" s="29">
        <v>46023</v>
      </c>
      <c r="M30" s="29">
        <v>46387</v>
      </c>
      <c r="N30" s="29">
        <v>46036</v>
      </c>
      <c r="O30" s="27">
        <f t="shared" si="25"/>
        <v>351</v>
      </c>
      <c r="P30" s="30">
        <f t="shared" ref="P30:P36" si="29">D30*J30*O30</f>
        <v>6482.268</v>
      </c>
      <c r="Q30" s="19" t="s">
        <v>24</v>
      </c>
    </row>
    <row r="31" s="15" customFormat="1" ht="27" customHeight="1" spans="1:17">
      <c r="A31" s="19">
        <v>29</v>
      </c>
      <c r="B31" s="19" t="s">
        <v>18</v>
      </c>
      <c r="C31" s="23" t="s">
        <v>50</v>
      </c>
      <c r="D31" s="24">
        <v>27.99</v>
      </c>
      <c r="E31" s="25">
        <v>8200</v>
      </c>
      <c r="F31" s="20">
        <f t="shared" si="28"/>
        <v>229518</v>
      </c>
      <c r="G31" s="25">
        <v>45904</v>
      </c>
      <c r="H31" s="26">
        <f t="shared" si="23"/>
        <v>0.200001742782701</v>
      </c>
      <c r="I31" s="20">
        <f t="shared" si="24"/>
        <v>183614</v>
      </c>
      <c r="J31" s="27">
        <f>1.5/2</f>
        <v>0.75</v>
      </c>
      <c r="K31" s="28">
        <f t="shared" si="27"/>
        <v>7662.2625</v>
      </c>
      <c r="L31" s="29">
        <v>46023</v>
      </c>
      <c r="M31" s="29">
        <v>46387</v>
      </c>
      <c r="N31" s="29">
        <v>46041</v>
      </c>
      <c r="O31" s="27">
        <f t="shared" si="25"/>
        <v>346</v>
      </c>
      <c r="P31" s="30">
        <f t="shared" si="29"/>
        <v>7263.405</v>
      </c>
      <c r="Q31" s="19" t="s">
        <v>24</v>
      </c>
    </row>
    <row r="32" s="15" customFormat="1" ht="27" customHeight="1" spans="1:17">
      <c r="A32" s="19">
        <v>30</v>
      </c>
      <c r="B32" s="19" t="s">
        <v>18</v>
      </c>
      <c r="C32" s="23" t="s">
        <v>51</v>
      </c>
      <c r="D32" s="24">
        <v>47.58</v>
      </c>
      <c r="E32" s="25">
        <v>6650</v>
      </c>
      <c r="F32" s="20">
        <f t="shared" si="28"/>
        <v>316407</v>
      </c>
      <c r="G32" s="25">
        <v>63281</v>
      </c>
      <c r="H32" s="26">
        <f t="shared" si="23"/>
        <v>0.199998735805466</v>
      </c>
      <c r="I32" s="20">
        <f t="shared" si="24"/>
        <v>253126</v>
      </c>
      <c r="J32" s="27">
        <f>1.2/2</f>
        <v>0.6</v>
      </c>
      <c r="K32" s="28">
        <f t="shared" si="27"/>
        <v>10420.02</v>
      </c>
      <c r="L32" s="29">
        <v>46023</v>
      </c>
      <c r="M32" s="29">
        <v>46387</v>
      </c>
      <c r="N32" s="29">
        <v>46036</v>
      </c>
      <c r="O32" s="27">
        <f t="shared" si="25"/>
        <v>351</v>
      </c>
      <c r="P32" s="30">
        <f t="shared" si="29"/>
        <v>10020.348</v>
      </c>
      <c r="Q32" s="19" t="s">
        <v>24</v>
      </c>
    </row>
    <row r="33" s="15" customFormat="1" ht="27" customHeight="1" spans="1:17">
      <c r="A33" s="19">
        <v>31</v>
      </c>
      <c r="B33" s="19" t="s">
        <v>18</v>
      </c>
      <c r="C33" s="23" t="s">
        <v>52</v>
      </c>
      <c r="D33" s="24">
        <v>28.26</v>
      </c>
      <c r="E33" s="25">
        <v>11500</v>
      </c>
      <c r="F33" s="20">
        <f t="shared" si="28"/>
        <v>324990</v>
      </c>
      <c r="G33" s="25">
        <v>64998</v>
      </c>
      <c r="H33" s="26">
        <f t="shared" si="23"/>
        <v>0.2</v>
      </c>
      <c r="I33" s="20">
        <f t="shared" si="24"/>
        <v>259992</v>
      </c>
      <c r="J33" s="27">
        <f>2/2</f>
        <v>1</v>
      </c>
      <c r="K33" s="28">
        <f t="shared" si="27"/>
        <v>10314.9</v>
      </c>
      <c r="L33" s="29">
        <v>46023</v>
      </c>
      <c r="M33" s="29">
        <v>46387</v>
      </c>
      <c r="N33" s="29">
        <v>46043</v>
      </c>
      <c r="O33" s="27">
        <f t="shared" si="25"/>
        <v>344</v>
      </c>
      <c r="P33" s="30">
        <f t="shared" si="29"/>
        <v>9721.44</v>
      </c>
      <c r="Q33" s="19" t="s">
        <v>24</v>
      </c>
    </row>
    <row r="34" s="15" customFormat="1" ht="27" customHeight="1" spans="1:17">
      <c r="A34" s="19">
        <v>32</v>
      </c>
      <c r="B34" s="19" t="s">
        <v>18</v>
      </c>
      <c r="C34" s="23" t="s">
        <v>53</v>
      </c>
      <c r="D34" s="24">
        <v>47.58</v>
      </c>
      <c r="E34" s="25">
        <v>6500</v>
      </c>
      <c r="F34" s="20">
        <f t="shared" si="28"/>
        <v>309270</v>
      </c>
      <c r="G34" s="25">
        <v>61854</v>
      </c>
      <c r="H34" s="26">
        <f t="shared" si="23"/>
        <v>0.2</v>
      </c>
      <c r="I34" s="20">
        <f t="shared" si="24"/>
        <v>247416</v>
      </c>
      <c r="J34" s="27">
        <f>1/2</f>
        <v>0.5</v>
      </c>
      <c r="K34" s="28">
        <f t="shared" si="27"/>
        <v>8683.35</v>
      </c>
      <c r="L34" s="29">
        <v>46023</v>
      </c>
      <c r="M34" s="29">
        <v>46387</v>
      </c>
      <c r="N34" s="29">
        <v>46044</v>
      </c>
      <c r="O34" s="27">
        <f t="shared" si="25"/>
        <v>343</v>
      </c>
      <c r="P34" s="30">
        <f t="shared" si="29"/>
        <v>8159.97</v>
      </c>
      <c r="Q34" s="19" t="s">
        <v>24</v>
      </c>
    </row>
    <row r="35" s="15" customFormat="1" ht="27" customHeight="1" spans="1:17">
      <c r="A35" s="19">
        <v>33</v>
      </c>
      <c r="B35" s="19" t="s">
        <v>18</v>
      </c>
      <c r="C35" s="23" t="s">
        <v>54</v>
      </c>
      <c r="D35" s="24">
        <v>66.99</v>
      </c>
      <c r="E35" s="25">
        <v>5000</v>
      </c>
      <c r="F35" s="20">
        <f t="shared" si="28"/>
        <v>334950</v>
      </c>
      <c r="G35" s="25">
        <v>66990</v>
      </c>
      <c r="H35" s="26">
        <f t="shared" si="23"/>
        <v>0.2</v>
      </c>
      <c r="I35" s="20">
        <f t="shared" si="24"/>
        <v>267960</v>
      </c>
      <c r="J35" s="27">
        <f>0.9/2</f>
        <v>0.45</v>
      </c>
      <c r="K35" s="28">
        <f>D35*J35*315</f>
        <v>9495.8325</v>
      </c>
      <c r="L35" s="29">
        <v>45708</v>
      </c>
      <c r="M35" s="29">
        <v>46022</v>
      </c>
      <c r="N35" s="29">
        <v>46015</v>
      </c>
      <c r="O35" s="27">
        <f t="shared" si="25"/>
        <v>7</v>
      </c>
      <c r="P35" s="30">
        <f t="shared" si="29"/>
        <v>211.0185</v>
      </c>
      <c r="Q35" s="19" t="s">
        <v>20</v>
      </c>
    </row>
    <row r="36" s="15" customFormat="1" ht="27" customHeight="1" spans="1:17">
      <c r="A36" s="19">
        <v>34</v>
      </c>
      <c r="B36" s="19" t="s">
        <v>18</v>
      </c>
      <c r="C36" s="31" t="s">
        <v>55</v>
      </c>
      <c r="D36" s="31">
        <v>47.58</v>
      </c>
      <c r="E36" s="31" t="s">
        <v>56</v>
      </c>
      <c r="F36" s="36">
        <f t="shared" si="28"/>
        <v>347334</v>
      </c>
      <c r="G36" s="31" t="s">
        <v>57</v>
      </c>
      <c r="H36" s="32">
        <f t="shared" si="23"/>
        <v>0.200000575814634</v>
      </c>
      <c r="I36" s="37">
        <f t="shared" si="24"/>
        <v>277867</v>
      </c>
      <c r="J36" s="27">
        <f t="shared" ref="J36:J39" si="30">1.3/2</f>
        <v>0.65</v>
      </c>
      <c r="K36" s="28">
        <f t="shared" ref="K36:K43" si="31">D36*J36*365</f>
        <v>11288.355</v>
      </c>
      <c r="L36" s="29">
        <v>45658</v>
      </c>
      <c r="M36" s="29">
        <v>46022</v>
      </c>
      <c r="N36" s="29">
        <v>46017</v>
      </c>
      <c r="O36" s="27">
        <f t="shared" si="25"/>
        <v>5</v>
      </c>
      <c r="P36" s="30">
        <f t="shared" si="29"/>
        <v>154.635</v>
      </c>
      <c r="Q36" s="19" t="s">
        <v>20</v>
      </c>
    </row>
    <row r="37" s="15" customFormat="1" ht="27" customHeight="1" spans="1:17">
      <c r="A37" s="19">
        <v>35</v>
      </c>
      <c r="B37" s="19" t="s">
        <v>18</v>
      </c>
      <c r="C37" s="33"/>
      <c r="D37" s="33"/>
      <c r="E37" s="33"/>
      <c r="F37" s="38"/>
      <c r="G37" s="33"/>
      <c r="H37" s="34"/>
      <c r="I37" s="39"/>
      <c r="J37" s="27">
        <f t="shared" si="30"/>
        <v>0.65</v>
      </c>
      <c r="K37" s="28">
        <f>D36*J37*365</f>
        <v>11288.355</v>
      </c>
      <c r="L37" s="29">
        <v>46023</v>
      </c>
      <c r="M37" s="29">
        <v>46387</v>
      </c>
      <c r="N37" s="29" t="s">
        <v>23</v>
      </c>
      <c r="O37" s="27">
        <v>365</v>
      </c>
      <c r="P37" s="30">
        <f>D36*J37*O37</f>
        <v>11288.355</v>
      </c>
      <c r="Q37" s="19" t="s">
        <v>24</v>
      </c>
    </row>
    <row r="38" s="15" customFormat="1" ht="27" customHeight="1" spans="1:17">
      <c r="A38" s="19">
        <v>36</v>
      </c>
      <c r="B38" s="19" t="s">
        <v>18</v>
      </c>
      <c r="C38" s="31" t="s">
        <v>58</v>
      </c>
      <c r="D38" s="31">
        <v>59.65</v>
      </c>
      <c r="E38" s="31" t="s">
        <v>56</v>
      </c>
      <c r="F38" s="36">
        <f t="shared" ref="F38:F43" si="32">D38*E38</f>
        <v>435445</v>
      </c>
      <c r="G38" s="31" t="s">
        <v>59</v>
      </c>
      <c r="H38" s="32">
        <f t="shared" ref="H38:H43" si="33">G38/F38</f>
        <v>0.2</v>
      </c>
      <c r="I38" s="37">
        <f t="shared" ref="I38:I43" si="34">F38-G38</f>
        <v>348356</v>
      </c>
      <c r="J38" s="27">
        <f t="shared" si="30"/>
        <v>0.65</v>
      </c>
      <c r="K38" s="28">
        <f t="shared" si="31"/>
        <v>14151.9625</v>
      </c>
      <c r="L38" s="29">
        <v>45658</v>
      </c>
      <c r="M38" s="29">
        <v>46022</v>
      </c>
      <c r="N38" s="29">
        <v>46004</v>
      </c>
      <c r="O38" s="27">
        <f t="shared" ref="O38:O43" si="35">M38-N38</f>
        <v>18</v>
      </c>
      <c r="P38" s="30">
        <f t="shared" ref="P38:P43" si="36">D38*J38*O38</f>
        <v>697.905</v>
      </c>
      <c r="Q38" s="19" t="s">
        <v>20</v>
      </c>
    </row>
    <row r="39" s="15" customFormat="1" ht="27" customHeight="1" spans="1:17">
      <c r="A39" s="19">
        <v>37</v>
      </c>
      <c r="B39" s="19" t="s">
        <v>18</v>
      </c>
      <c r="C39" s="33"/>
      <c r="D39" s="33"/>
      <c r="E39" s="33"/>
      <c r="F39" s="38"/>
      <c r="G39" s="33"/>
      <c r="H39" s="34"/>
      <c r="I39" s="39"/>
      <c r="J39" s="27">
        <f t="shared" si="30"/>
        <v>0.65</v>
      </c>
      <c r="K39" s="28">
        <f>D38*J39*365</f>
        <v>14151.9625</v>
      </c>
      <c r="L39" s="29">
        <v>46023</v>
      </c>
      <c r="M39" s="29">
        <v>46387</v>
      </c>
      <c r="N39" s="29" t="s">
        <v>23</v>
      </c>
      <c r="O39" s="27">
        <v>365</v>
      </c>
      <c r="P39" s="30">
        <f>D38*J39*O39</f>
        <v>14151.9625</v>
      </c>
      <c r="Q39" s="19" t="s">
        <v>24</v>
      </c>
    </row>
    <row r="40" s="15" customFormat="1" ht="27" customHeight="1" spans="1:17">
      <c r="A40" s="19">
        <v>38</v>
      </c>
      <c r="B40" s="19" t="s">
        <v>18</v>
      </c>
      <c r="C40" s="23" t="s">
        <v>60</v>
      </c>
      <c r="D40" s="24">
        <v>36.04</v>
      </c>
      <c r="E40" s="25">
        <v>11500</v>
      </c>
      <c r="F40" s="20">
        <f t="shared" si="32"/>
        <v>414460</v>
      </c>
      <c r="G40" s="25">
        <v>82892</v>
      </c>
      <c r="H40" s="26">
        <f t="shared" si="33"/>
        <v>0.2</v>
      </c>
      <c r="I40" s="20">
        <f t="shared" si="34"/>
        <v>331568</v>
      </c>
      <c r="J40" s="27">
        <f>2/2</f>
        <v>1</v>
      </c>
      <c r="K40" s="28">
        <f t="shared" si="31"/>
        <v>13154.6</v>
      </c>
      <c r="L40" s="29">
        <v>46023</v>
      </c>
      <c r="M40" s="29">
        <v>46387</v>
      </c>
      <c r="N40" s="29">
        <v>46043</v>
      </c>
      <c r="O40" s="27">
        <f t="shared" si="35"/>
        <v>344</v>
      </c>
      <c r="P40" s="30">
        <f t="shared" si="36"/>
        <v>12397.76</v>
      </c>
      <c r="Q40" s="19" t="s">
        <v>24</v>
      </c>
    </row>
    <row r="41" s="15" customFormat="1" ht="27" customHeight="1" spans="1:17">
      <c r="A41" s="19">
        <v>39</v>
      </c>
      <c r="B41" s="19" t="s">
        <v>18</v>
      </c>
      <c r="C41" s="23" t="s">
        <v>61</v>
      </c>
      <c r="D41" s="24">
        <v>27.99</v>
      </c>
      <c r="E41" s="25">
        <v>7000</v>
      </c>
      <c r="F41" s="20">
        <f t="shared" si="32"/>
        <v>195930</v>
      </c>
      <c r="G41" s="25">
        <v>39186</v>
      </c>
      <c r="H41" s="26">
        <f t="shared" si="33"/>
        <v>0.2</v>
      </c>
      <c r="I41" s="20">
        <f t="shared" si="34"/>
        <v>156744</v>
      </c>
      <c r="J41" s="27">
        <f>1.5/2</f>
        <v>0.75</v>
      </c>
      <c r="K41" s="28">
        <f t="shared" si="31"/>
        <v>7662.2625</v>
      </c>
      <c r="L41" s="29">
        <v>46023</v>
      </c>
      <c r="M41" s="29">
        <v>46387</v>
      </c>
      <c r="N41" s="29">
        <v>46045</v>
      </c>
      <c r="O41" s="27">
        <f t="shared" si="35"/>
        <v>342</v>
      </c>
      <c r="P41" s="30">
        <f t="shared" si="36"/>
        <v>7179.435</v>
      </c>
      <c r="Q41" s="19" t="s">
        <v>24</v>
      </c>
    </row>
    <row r="42" s="15" customFormat="1" ht="27" customHeight="1" spans="1:17">
      <c r="A42" s="19">
        <v>40</v>
      </c>
      <c r="B42" s="19" t="s">
        <v>18</v>
      </c>
      <c r="C42" s="23" t="s">
        <v>62</v>
      </c>
      <c r="D42" s="24">
        <v>55.28</v>
      </c>
      <c r="E42" s="25">
        <v>6800</v>
      </c>
      <c r="F42" s="20">
        <f t="shared" si="32"/>
        <v>375904</v>
      </c>
      <c r="G42" s="25">
        <v>75181</v>
      </c>
      <c r="H42" s="26">
        <f t="shared" si="33"/>
        <v>0.200000532050736</v>
      </c>
      <c r="I42" s="20">
        <f t="shared" si="34"/>
        <v>300723</v>
      </c>
      <c r="J42" s="27">
        <f>1.2/2</f>
        <v>0.6</v>
      </c>
      <c r="K42" s="28">
        <f t="shared" si="31"/>
        <v>12106.32</v>
      </c>
      <c r="L42" s="29">
        <v>46023</v>
      </c>
      <c r="M42" s="29">
        <v>46387</v>
      </c>
      <c r="N42" s="29">
        <v>46050</v>
      </c>
      <c r="O42" s="27">
        <f t="shared" si="35"/>
        <v>337</v>
      </c>
      <c r="P42" s="30">
        <f t="shared" si="36"/>
        <v>11177.616</v>
      </c>
      <c r="Q42" s="19" t="s">
        <v>24</v>
      </c>
    </row>
    <row r="43" s="15" customFormat="1" ht="27" customHeight="1" spans="1:17">
      <c r="A43" s="19">
        <v>41</v>
      </c>
      <c r="B43" s="19" t="s">
        <v>18</v>
      </c>
      <c r="C43" s="23" t="s">
        <v>63</v>
      </c>
      <c r="D43" s="24">
        <v>47.58</v>
      </c>
      <c r="E43" s="25">
        <v>6833.6</v>
      </c>
      <c r="F43" s="40">
        <f t="shared" si="32"/>
        <v>325142.688</v>
      </c>
      <c r="G43" s="25">
        <v>65029</v>
      </c>
      <c r="H43" s="26">
        <f t="shared" si="33"/>
        <v>0.200001422144852</v>
      </c>
      <c r="I43" s="40">
        <f t="shared" si="34"/>
        <v>260113.688</v>
      </c>
      <c r="J43" s="27">
        <f>1.3/2</f>
        <v>0.65</v>
      </c>
      <c r="K43" s="28">
        <f t="shared" si="31"/>
        <v>11288.355</v>
      </c>
      <c r="L43" s="29">
        <v>46023</v>
      </c>
      <c r="M43" s="29">
        <v>46387</v>
      </c>
      <c r="N43" s="29">
        <v>46055</v>
      </c>
      <c r="O43" s="27">
        <f t="shared" si="35"/>
        <v>332</v>
      </c>
      <c r="P43" s="30">
        <f t="shared" si="36"/>
        <v>10267.764</v>
      </c>
      <c r="Q43" s="19" t="s">
        <v>24</v>
      </c>
    </row>
    <row r="44" s="15" customFormat="1" ht="27" customHeight="1" spans="1:17">
      <c r="A44" s="19"/>
      <c r="B44" s="41"/>
      <c r="C44" s="42"/>
      <c r="D44" s="24"/>
      <c r="E44" s="43"/>
      <c r="F44" s="44"/>
      <c r="G44" s="43"/>
      <c r="H44" s="45"/>
      <c r="I44" s="44"/>
      <c r="J44" s="27"/>
      <c r="K44" s="46"/>
      <c r="L44" s="29"/>
      <c r="M44" s="29"/>
      <c r="N44" s="29"/>
      <c r="O44" s="27"/>
      <c r="P44" s="47"/>
      <c r="Q44" s="19"/>
    </row>
    <row r="45" s="16" customFormat="1" ht="42" customHeight="1" spans="1:17">
      <c r="A45" s="48" t="s">
        <v>64</v>
      </c>
      <c r="B45" s="49"/>
      <c r="C45" s="46"/>
      <c r="D45" s="46">
        <f>SUM(D3:D44)</f>
        <v>1340.1</v>
      </c>
      <c r="E45" s="46"/>
      <c r="F45" s="46">
        <f>SUM(F3:F44)</f>
        <v>9639367.088</v>
      </c>
      <c r="G45" s="46">
        <f>SUM(G3:G44)</f>
        <v>1886208</v>
      </c>
      <c r="H45" s="46"/>
      <c r="I45" s="46">
        <f>SUM(I3:I44)</f>
        <v>7397099.088</v>
      </c>
      <c r="J45" s="28"/>
      <c r="K45" s="46">
        <f>SUM(K3:K44)</f>
        <v>429791.892</v>
      </c>
      <c r="L45" s="28"/>
      <c r="M45" s="28"/>
      <c r="N45" s="28"/>
      <c r="O45" s="28"/>
      <c r="P45" s="47">
        <f>SUM(P3:P44)</f>
        <v>246264.569</v>
      </c>
      <c r="Q45" s="50"/>
    </row>
    <row r="47" customHeight="1" spans="1:17">
      <c r="B47" t="s">
        <v>65</v>
      </c>
      <c r="K47" s="51"/>
    </row>
  </sheetData>
  <autoFilter xmlns:etc="http://www.wps.cn/officeDocument/2017/etCustomData" ref="A2:Q43" etc:filterBottomFollowUsedRange="0">
    <extLst/>
  </autoFilter>
  <mergeCells count="71">
    <mergeCell ref="A1:Q1"/>
    <mergeCell ref="C5:C6"/>
    <mergeCell ref="C11:C12"/>
    <mergeCell ref="C13:C14"/>
    <mergeCell ref="C15:C16"/>
    <mergeCell ref="C18:C19"/>
    <mergeCell ref="C20:C21"/>
    <mergeCell ref="C22:C23"/>
    <mergeCell ref="C25:C26"/>
    <mergeCell ref="C36:C37"/>
    <mergeCell ref="C38:C39"/>
    <mergeCell ref="D5:D6"/>
    <mergeCell ref="D11:D12"/>
    <mergeCell ref="D13:D14"/>
    <mergeCell ref="D15:D16"/>
    <mergeCell ref="D18:D19"/>
    <mergeCell ref="D20:D21"/>
    <mergeCell ref="D22:D23"/>
    <mergeCell ref="D25:D26"/>
    <mergeCell ref="D36:D37"/>
    <mergeCell ref="D38:D39"/>
    <mergeCell ref="E5:E6"/>
    <mergeCell ref="E11:E12"/>
    <mergeCell ref="E13:E14"/>
    <mergeCell ref="E15:E16"/>
    <mergeCell ref="E18:E19"/>
    <mergeCell ref="E20:E21"/>
    <mergeCell ref="E22:E23"/>
    <mergeCell ref="E25:E26"/>
    <mergeCell ref="E36:E37"/>
    <mergeCell ref="E38:E39"/>
    <mergeCell ref="F5:F6"/>
    <mergeCell ref="F11:F12"/>
    <mergeCell ref="F13:F14"/>
    <mergeCell ref="F15:F16"/>
    <mergeCell ref="F18:F19"/>
    <mergeCell ref="F20:F21"/>
    <mergeCell ref="F22:F23"/>
    <mergeCell ref="F25:F26"/>
    <mergeCell ref="F36:F37"/>
    <mergeCell ref="F38:F39"/>
    <mergeCell ref="G5:G6"/>
    <mergeCell ref="G11:G12"/>
    <mergeCell ref="G13:G14"/>
    <mergeCell ref="G15:G16"/>
    <mergeCell ref="G18:G19"/>
    <mergeCell ref="G20:G21"/>
    <mergeCell ref="G22:G23"/>
    <mergeCell ref="G25:G26"/>
    <mergeCell ref="G36:G37"/>
    <mergeCell ref="G38:G39"/>
    <mergeCell ref="H5:H6"/>
    <mergeCell ref="H11:H12"/>
    <mergeCell ref="H13:H14"/>
    <mergeCell ref="H15:H16"/>
    <mergeCell ref="H18:H19"/>
    <mergeCell ref="H20:H21"/>
    <mergeCell ref="H22:H23"/>
    <mergeCell ref="H25:H26"/>
    <mergeCell ref="H36:H37"/>
    <mergeCell ref="H38:H39"/>
    <mergeCell ref="I5:I6"/>
    <mergeCell ref="I11:I12"/>
    <mergeCell ref="I13:I14"/>
    <mergeCell ref="I15:I16"/>
    <mergeCell ref="I18:I19"/>
    <mergeCell ref="I20:I21"/>
    <mergeCell ref="I22:I23"/>
    <mergeCell ref="I25:I26"/>
    <mergeCell ref="I36:I37"/>
    <mergeCell ref="I38:I39"/>
  </mergeCells>
  <pageMargins left="0.751388888888889" right="0.751388888888889" top="0.629861111111111" bottom="0.708333333333333" header="0.5" footer="0.5"/>
  <pageSetup paperSize="9" scale="6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F14" sqref="F14"/>
    </sheetView>
  </sheetViews>
  <sheetFormatPr defaultColWidth="9" defaultRowHeight="23" customHeight="1" outlineLevelCol="7"/>
  <cols>
    <col min="1" max="1" width="5.375" customWidth="1"/>
    <col min="2" max="2" width="10.875" customWidth="1"/>
    <col min="3" max="3" width="10.75" customWidth="1"/>
    <col min="4" max="4" width="23.25" customWidth="1"/>
    <col min="5" max="5" width="36.5" customWidth="1"/>
    <col min="6" max="6" width="53.5" customWidth="1"/>
    <col min="7" max="7" width="12.625"/>
    <col min="8" max="8" width="19.5" customWidth="1"/>
  </cols>
  <sheetData>
    <row r="1" ht="43" customHeight="1" spans="1:8">
      <c r="A1" s="2" t="s">
        <v>66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4" t="s">
        <v>67</v>
      </c>
      <c r="E2" s="4" t="s">
        <v>68</v>
      </c>
      <c r="F2" s="4" t="s">
        <v>69</v>
      </c>
      <c r="G2" s="3" t="s">
        <v>70</v>
      </c>
      <c r="H2" s="3" t="s">
        <v>17</v>
      </c>
    </row>
    <row r="3" s="1" customFormat="1" customHeight="1" spans="1:8">
      <c r="A3" s="5">
        <v>1</v>
      </c>
      <c r="B3" s="3" t="s">
        <v>18</v>
      </c>
      <c r="C3" s="6" t="s">
        <v>19</v>
      </c>
      <c r="D3" s="7" t="s">
        <v>71</v>
      </c>
      <c r="E3" s="52" t="s">
        <v>72</v>
      </c>
      <c r="F3" s="8" t="s">
        <v>73</v>
      </c>
      <c r="G3" s="9">
        <v>866</v>
      </c>
      <c r="H3" s="10"/>
    </row>
    <row r="4" s="1" customFormat="1" customHeight="1" spans="1:8">
      <c r="A4" s="5">
        <v>2</v>
      </c>
      <c r="B4" s="3" t="s">
        <v>18</v>
      </c>
      <c r="C4" s="6" t="s">
        <v>21</v>
      </c>
      <c r="D4" s="7" t="s">
        <v>74</v>
      </c>
      <c r="E4" s="52" t="s">
        <v>75</v>
      </c>
      <c r="F4" s="11" t="s">
        <v>76</v>
      </c>
      <c r="G4" s="9">
        <v>637</v>
      </c>
      <c r="H4" s="10"/>
    </row>
    <row r="5" s="1" customFormat="1" customHeight="1" spans="1:8">
      <c r="A5" s="5">
        <v>3</v>
      </c>
      <c r="B5" s="3" t="s">
        <v>18</v>
      </c>
      <c r="C5" s="12" t="s">
        <v>22</v>
      </c>
      <c r="D5" s="7" t="s">
        <v>77</v>
      </c>
      <c r="E5" s="52" t="s">
        <v>78</v>
      </c>
      <c r="F5" s="11" t="s">
        <v>79</v>
      </c>
      <c r="G5" s="9">
        <v>9242</v>
      </c>
      <c r="H5" s="10"/>
    </row>
    <row r="6" s="1" customFormat="1" customHeight="1" spans="1:8">
      <c r="A6" s="5">
        <v>4</v>
      </c>
      <c r="B6" s="3" t="s">
        <v>18</v>
      </c>
      <c r="C6" s="6" t="s">
        <v>80</v>
      </c>
      <c r="D6" s="5" t="s">
        <v>81</v>
      </c>
      <c r="E6" s="52" t="s">
        <v>82</v>
      </c>
      <c r="F6" s="11" t="s">
        <v>83</v>
      </c>
      <c r="G6" s="9">
        <v>442</v>
      </c>
      <c r="H6" s="13"/>
    </row>
    <row r="7" s="1" customFormat="1" customHeight="1" spans="1:8">
      <c r="A7" s="5">
        <v>5</v>
      </c>
      <c r="B7" s="3" t="s">
        <v>18</v>
      </c>
      <c r="C7" s="6" t="s">
        <v>29</v>
      </c>
      <c r="D7" s="7" t="s">
        <v>84</v>
      </c>
      <c r="E7" s="53" t="s">
        <v>85</v>
      </c>
      <c r="F7" s="11" t="s">
        <v>86</v>
      </c>
      <c r="G7" s="9">
        <v>644</v>
      </c>
      <c r="H7" s="10"/>
    </row>
    <row r="8" s="1" customFormat="1" customHeight="1" spans="1:8">
      <c r="A8" s="5">
        <v>6</v>
      </c>
      <c r="B8" s="3" t="s">
        <v>18</v>
      </c>
      <c r="C8" s="6" t="s">
        <v>30</v>
      </c>
      <c r="D8" s="7" t="s">
        <v>87</v>
      </c>
      <c r="E8" s="53" t="s">
        <v>88</v>
      </c>
      <c r="F8" s="11" t="s">
        <v>89</v>
      </c>
      <c r="G8" s="9">
        <v>382</v>
      </c>
      <c r="H8" s="10"/>
    </row>
    <row r="9" s="1" customFormat="1" customHeight="1" spans="1:8">
      <c r="A9" s="5">
        <v>7</v>
      </c>
      <c r="B9" s="3" t="s">
        <v>18</v>
      </c>
      <c r="C9" s="12" t="s">
        <v>31</v>
      </c>
      <c r="D9" s="7" t="s">
        <v>90</v>
      </c>
      <c r="E9" s="53" t="s">
        <v>91</v>
      </c>
      <c r="F9" s="11" t="s">
        <v>92</v>
      </c>
      <c r="G9" s="9">
        <v>12739</v>
      </c>
      <c r="H9" s="10"/>
    </row>
    <row r="10" s="1" customFormat="1" customHeight="1" spans="1:8">
      <c r="A10" s="5">
        <v>8</v>
      </c>
      <c r="B10" s="3" t="s">
        <v>18</v>
      </c>
      <c r="C10" s="6" t="s">
        <v>33</v>
      </c>
      <c r="D10" s="7" t="s">
        <v>93</v>
      </c>
      <c r="E10" s="53" t="s">
        <v>94</v>
      </c>
      <c r="F10" s="11" t="s">
        <v>95</v>
      </c>
      <c r="G10" s="9">
        <v>15400</v>
      </c>
      <c r="H10" s="10"/>
    </row>
    <row r="11" s="1" customFormat="1" customHeight="1" spans="1:8">
      <c r="A11" s="5">
        <v>9</v>
      </c>
      <c r="B11" s="3" t="s">
        <v>18</v>
      </c>
      <c r="C11" s="12" t="s">
        <v>34</v>
      </c>
      <c r="D11" s="7" t="s">
        <v>96</v>
      </c>
      <c r="E11" s="53" t="s">
        <v>97</v>
      </c>
      <c r="F11" s="11" t="s">
        <v>98</v>
      </c>
      <c r="G11" s="9">
        <v>10452</v>
      </c>
      <c r="H11" s="10"/>
    </row>
    <row r="12" s="1" customFormat="1" customHeight="1" spans="1:8">
      <c r="A12" s="5">
        <v>10</v>
      </c>
      <c r="B12" s="3" t="s">
        <v>18</v>
      </c>
      <c r="C12" s="6" t="s">
        <v>35</v>
      </c>
      <c r="D12" s="7" t="s">
        <v>99</v>
      </c>
      <c r="E12" s="53" t="s">
        <v>100</v>
      </c>
      <c r="F12" s="11" t="s">
        <v>101</v>
      </c>
      <c r="G12" s="9">
        <v>12690</v>
      </c>
      <c r="H12" s="10"/>
    </row>
    <row r="13" s="1" customFormat="1" customHeight="1" spans="1:8">
      <c r="A13" s="5">
        <v>11</v>
      </c>
      <c r="B13" s="3" t="s">
        <v>18</v>
      </c>
      <c r="C13" s="12" t="s">
        <v>36</v>
      </c>
      <c r="D13" s="7" t="s">
        <v>102</v>
      </c>
      <c r="E13" s="53" t="s">
        <v>103</v>
      </c>
      <c r="F13" s="11" t="s">
        <v>104</v>
      </c>
      <c r="G13" s="9">
        <v>10327</v>
      </c>
      <c r="H13" s="10"/>
    </row>
    <row r="14" s="1" customFormat="1" customHeight="1" spans="1:8">
      <c r="A14" s="5">
        <v>12</v>
      </c>
      <c r="B14" s="3" t="s">
        <v>18</v>
      </c>
      <c r="C14" s="12" t="s">
        <v>37</v>
      </c>
      <c r="D14" s="7" t="s">
        <v>105</v>
      </c>
      <c r="E14" s="53" t="s">
        <v>106</v>
      </c>
      <c r="F14" s="11" t="s">
        <v>107</v>
      </c>
      <c r="G14" s="9">
        <v>10677</v>
      </c>
      <c r="H14" s="10"/>
    </row>
    <row r="15" s="1" customFormat="1" customHeight="1" spans="1:8">
      <c r="A15" s="5">
        <v>13</v>
      </c>
      <c r="B15" s="3" t="s">
        <v>18</v>
      </c>
      <c r="C15" s="12" t="s">
        <v>40</v>
      </c>
      <c r="D15" s="7" t="s">
        <v>108</v>
      </c>
      <c r="E15" s="53" t="s">
        <v>109</v>
      </c>
      <c r="F15" s="11" t="s">
        <v>76</v>
      </c>
      <c r="G15" s="9">
        <v>11631</v>
      </c>
      <c r="H15" s="10"/>
    </row>
    <row r="16" s="1" customFormat="1" customHeight="1" spans="1:8">
      <c r="A16" s="5">
        <v>14</v>
      </c>
      <c r="B16" s="3" t="s">
        <v>18</v>
      </c>
      <c r="C16" s="6" t="s">
        <v>43</v>
      </c>
      <c r="D16" s="7" t="s">
        <v>110</v>
      </c>
      <c r="E16" s="53" t="s">
        <v>111</v>
      </c>
      <c r="F16" s="11" t="s">
        <v>112</v>
      </c>
      <c r="G16" s="9">
        <v>9986</v>
      </c>
      <c r="H16" s="10"/>
    </row>
    <row r="17" s="1" customFormat="1" customHeight="1" spans="1:8">
      <c r="A17" s="5">
        <v>15</v>
      </c>
      <c r="B17" s="3" t="s">
        <v>18</v>
      </c>
      <c r="C17" s="12" t="s">
        <v>44</v>
      </c>
      <c r="D17" s="7" t="s">
        <v>113</v>
      </c>
      <c r="E17" s="53" t="s">
        <v>114</v>
      </c>
      <c r="F17" s="11" t="s">
        <v>115</v>
      </c>
      <c r="G17" s="9">
        <v>10763</v>
      </c>
      <c r="H17" s="10"/>
    </row>
    <row r="18" s="1" customFormat="1" customHeight="1" spans="1:8">
      <c r="A18" s="5">
        <v>16</v>
      </c>
      <c r="B18" s="3" t="s">
        <v>18</v>
      </c>
      <c r="C18" s="6" t="s">
        <v>46</v>
      </c>
      <c r="D18" s="7" t="s">
        <v>116</v>
      </c>
      <c r="E18" s="53" t="s">
        <v>117</v>
      </c>
      <c r="F18" s="11" t="s">
        <v>118</v>
      </c>
      <c r="G18" s="9">
        <v>11917</v>
      </c>
      <c r="H18" s="10"/>
    </row>
    <row r="19" s="1" customFormat="1" customHeight="1" spans="1:8">
      <c r="A19" s="5">
        <v>17</v>
      </c>
      <c r="B19" s="3" t="s">
        <v>18</v>
      </c>
      <c r="C19" s="14" t="s">
        <v>47</v>
      </c>
      <c r="D19" s="7" t="s">
        <v>119</v>
      </c>
      <c r="E19" s="11" t="s">
        <v>120</v>
      </c>
      <c r="F19" s="11" t="s">
        <v>121</v>
      </c>
      <c r="G19" s="9">
        <v>385</v>
      </c>
      <c r="H19" s="10"/>
    </row>
    <row r="20" s="1" customFormat="1" customHeight="1" spans="1:8">
      <c r="A20" s="5">
        <v>18</v>
      </c>
      <c r="B20" s="3" t="s">
        <v>18</v>
      </c>
      <c r="C20" s="14" t="s">
        <v>48</v>
      </c>
      <c r="D20" s="7" t="s">
        <v>74</v>
      </c>
      <c r="E20" s="52" t="s">
        <v>75</v>
      </c>
      <c r="F20" s="11" t="s">
        <v>76</v>
      </c>
      <c r="G20" s="9">
        <v>7910</v>
      </c>
      <c r="H20" s="10"/>
    </row>
    <row r="21" s="1" customFormat="1" customHeight="1" spans="1:8">
      <c r="A21" s="5">
        <v>19</v>
      </c>
      <c r="B21" s="3" t="s">
        <v>18</v>
      </c>
      <c r="C21" s="6" t="s">
        <v>49</v>
      </c>
      <c r="D21" s="7" t="s">
        <v>122</v>
      </c>
      <c r="E21" s="53" t="s">
        <v>123</v>
      </c>
      <c r="F21" s="11" t="s">
        <v>124</v>
      </c>
      <c r="G21" s="9">
        <v>6482</v>
      </c>
      <c r="H21" s="10"/>
    </row>
    <row r="22" s="1" customFormat="1" customHeight="1" spans="1:8">
      <c r="A22" s="5">
        <v>20</v>
      </c>
      <c r="B22" s="3" t="s">
        <v>18</v>
      </c>
      <c r="C22" s="6" t="s">
        <v>50</v>
      </c>
      <c r="D22" s="5" t="s">
        <v>125</v>
      </c>
      <c r="E22" s="52" t="s">
        <v>126</v>
      </c>
      <c r="F22" s="8" t="s">
        <v>127</v>
      </c>
      <c r="G22" s="9">
        <v>7263</v>
      </c>
      <c r="H22" s="10"/>
    </row>
    <row r="23" s="1" customFormat="1" customHeight="1" spans="1:8">
      <c r="A23" s="5">
        <v>21</v>
      </c>
      <c r="B23" s="3" t="s">
        <v>18</v>
      </c>
      <c r="C23" s="14" t="s">
        <v>51</v>
      </c>
      <c r="D23" s="7" t="s">
        <v>128</v>
      </c>
      <c r="E23" s="11"/>
      <c r="F23" s="11"/>
      <c r="G23" s="9">
        <v>10020</v>
      </c>
      <c r="H23" s="10"/>
    </row>
    <row r="24" s="1" customFormat="1" customHeight="1" spans="1:8">
      <c r="A24" s="5">
        <v>22</v>
      </c>
      <c r="B24" s="3" t="s">
        <v>18</v>
      </c>
      <c r="C24" s="6" t="s">
        <v>52</v>
      </c>
      <c r="D24" s="7" t="s">
        <v>129</v>
      </c>
      <c r="E24" s="53" t="s">
        <v>130</v>
      </c>
      <c r="F24" s="11" t="s">
        <v>131</v>
      </c>
      <c r="G24" s="9">
        <v>9721</v>
      </c>
      <c r="H24" s="10"/>
    </row>
    <row r="25" s="1" customFormat="1" customHeight="1" spans="1:8">
      <c r="A25" s="5">
        <v>23</v>
      </c>
      <c r="B25" s="3" t="s">
        <v>18</v>
      </c>
      <c r="C25" s="6" t="s">
        <v>53</v>
      </c>
      <c r="D25" s="7" t="s">
        <v>132</v>
      </c>
      <c r="E25" s="53" t="s">
        <v>133</v>
      </c>
      <c r="F25" s="11" t="s">
        <v>134</v>
      </c>
      <c r="G25" s="9">
        <v>8160</v>
      </c>
      <c r="H25" s="10"/>
    </row>
    <row r="26" s="1" customFormat="1" customHeight="1" spans="1:8">
      <c r="A26" s="5">
        <v>24</v>
      </c>
      <c r="B26" s="3" t="s">
        <v>18</v>
      </c>
      <c r="C26" s="6" t="s">
        <v>54</v>
      </c>
      <c r="D26" s="7" t="s">
        <v>135</v>
      </c>
      <c r="E26" s="53" t="s">
        <v>136</v>
      </c>
      <c r="F26" s="11" t="s">
        <v>137</v>
      </c>
      <c r="G26" s="9">
        <v>211</v>
      </c>
      <c r="H26" s="10"/>
    </row>
    <row r="27" s="1" customFormat="1" customHeight="1" spans="1:8">
      <c r="A27" s="5">
        <v>25</v>
      </c>
      <c r="B27" s="3" t="s">
        <v>18</v>
      </c>
      <c r="C27" s="12" t="s">
        <v>55</v>
      </c>
      <c r="D27" s="7" t="s">
        <v>138</v>
      </c>
      <c r="E27" s="53" t="s">
        <v>139</v>
      </c>
      <c r="F27" s="11" t="s">
        <v>140</v>
      </c>
      <c r="G27" s="9">
        <v>11443</v>
      </c>
      <c r="H27" s="10"/>
    </row>
    <row r="28" s="1" customFormat="1" customHeight="1" spans="1:8">
      <c r="A28" s="5">
        <v>26</v>
      </c>
      <c r="B28" s="3" t="s">
        <v>18</v>
      </c>
      <c r="C28" s="12" t="s">
        <v>58</v>
      </c>
      <c r="D28" s="7" t="s">
        <v>141</v>
      </c>
      <c r="E28" s="53" t="s">
        <v>142</v>
      </c>
      <c r="F28" s="11" t="s">
        <v>143</v>
      </c>
      <c r="G28" s="9">
        <v>14850</v>
      </c>
      <c r="H28" s="10"/>
    </row>
    <row r="29" s="1" customFormat="1" customHeight="1" spans="1:8">
      <c r="A29" s="5">
        <v>27</v>
      </c>
      <c r="B29" s="3" t="s">
        <v>18</v>
      </c>
      <c r="C29" s="6" t="s">
        <v>61</v>
      </c>
      <c r="D29" s="5" t="s">
        <v>144</v>
      </c>
      <c r="E29" s="54" t="s">
        <v>145</v>
      </c>
      <c r="F29" s="4" t="s">
        <v>146</v>
      </c>
      <c r="G29" s="9">
        <v>7179</v>
      </c>
      <c r="H29" s="10"/>
    </row>
    <row r="30" s="1" customFormat="1" customHeight="1" spans="1:8">
      <c r="A30" s="5">
        <v>28</v>
      </c>
      <c r="B30" s="3" t="s">
        <v>18</v>
      </c>
      <c r="C30" s="6" t="s">
        <v>62</v>
      </c>
      <c r="D30" s="5" t="s">
        <v>147</v>
      </c>
      <c r="E30" s="54" t="s">
        <v>148</v>
      </c>
      <c r="F30" s="4" t="s">
        <v>149</v>
      </c>
      <c r="G30" s="9">
        <v>11178</v>
      </c>
      <c r="H30" s="10"/>
    </row>
    <row r="31" s="1" customFormat="1" customHeight="1" spans="1:8">
      <c r="A31" s="5">
        <v>29</v>
      </c>
      <c r="B31" s="3" t="s">
        <v>18</v>
      </c>
      <c r="C31" s="6" t="s">
        <v>63</v>
      </c>
      <c r="D31" s="5" t="s">
        <v>150</v>
      </c>
      <c r="E31" s="54" t="s">
        <v>151</v>
      </c>
      <c r="F31" s="4" t="s">
        <v>152</v>
      </c>
      <c r="G31" s="9">
        <v>10268</v>
      </c>
      <c r="H31" s="10"/>
    </row>
    <row r="32" s="1" customFormat="1" customHeight="1" spans="1:8">
      <c r="A32" s="5" t="s">
        <v>64</v>
      </c>
      <c r="B32" s="3"/>
      <c r="C32" s="14"/>
      <c r="D32" s="5"/>
      <c r="E32" s="4"/>
      <c r="F32" s="4"/>
      <c r="G32" s="9">
        <f>SUM(G3:G31)</f>
        <v>233865</v>
      </c>
      <c r="H32" s="10"/>
    </row>
  </sheetData>
  <autoFilter xmlns:etc="http://www.wps.cn/officeDocument/2017/etCustomData" ref="A2:H32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第三批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绿色军营</cp:lastModifiedBy>
  <dcterms:created xsi:type="dcterms:W3CDTF">2024-11-25T11:03:00Z</dcterms:created>
  <dcterms:modified xsi:type="dcterms:W3CDTF">2026-02-26T08:27:24Z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3B1CC315B1764CFFA440E041E9138494_11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