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updateLinks="never"/>
  <bookViews>
    <workbookView windowWidth="28800" windowHeight="12375" tabRatio="942" firstSheet="10" activeTab="11"/>
  </bookViews>
  <sheets>
    <sheet name=" " sheetId="191" state="veryHidden" r:id="rId1"/>
    <sheet name="Sheet1" sheetId="192" state="hidden" r:id="rId2"/>
    <sheet name="目录（简版）" sheetId="271" state="hidden" r:id="rId3"/>
    <sheet name="底稿封面" sheetId="363" state="hidden" r:id="rId4"/>
    <sheet name="签发单" sheetId="364" state="hidden" r:id="rId5"/>
    <sheet name="签收单" sheetId="365" state="hidden" r:id="rId6"/>
    <sheet name="1-5管理层声明书" sheetId="366" state="hidden" r:id="rId7"/>
    <sheet name="1-17交换意见记录" sheetId="367" state="hidden" r:id="rId8"/>
    <sheet name="报告用数据" sheetId="330" state="hidden" r:id="rId9"/>
    <sheet name="1-4基础信息" sheetId="328" state="hidden" r:id="rId10"/>
    <sheet name="利润总额" sheetId="110" r:id="rId11"/>
    <sheet name="调整表" sheetId="23" r:id="rId12"/>
    <sheet name="人员车辆" sheetId="324" state="hidden" r:id="rId13"/>
    <sheet name="2023年汇算数据 (5.18确认)" sheetId="370" state="hidden" r:id="rId14"/>
    <sheet name="税务局数据 (定稿2023.12.20)" sheetId="369" state="hidden" r:id="rId15"/>
    <sheet name="其他信息" sheetId="362" r:id="rId16"/>
    <sheet name="预计毛利计算表表" sheetId="378" r:id="rId17"/>
    <sheet name="凭证检查表" sheetId="130" r:id="rId18"/>
    <sheet name="应税收入&amp;应税成本" sheetId="361" r:id="rId19"/>
    <sheet name="增值税&amp;所得税收入比对" sheetId="359" r:id="rId20"/>
    <sheet name="5040不征税" sheetId="307" state="hidden" r:id="rId21"/>
    <sheet name="弥补亏损" sheetId="302" r:id="rId22"/>
    <sheet name="应免税分配" sheetId="311" state="hidden" r:id="rId23"/>
    <sheet name="收入成本对应底稿表" sheetId="317" state="hidden" r:id="rId24"/>
    <sheet name="成本测试底稿表" sheetId="316" state="hidden" r:id="rId25"/>
    <sheet name="产销存" sheetId="327" state="hidden" r:id="rId26"/>
    <sheet name="利息收入" sheetId="321" state="hidden" r:id="rId27"/>
    <sheet name="政府补助" sheetId="322" state="hidden" r:id="rId28"/>
    <sheet name="A100000中华人民共和国企业所得税年度纳税申报表（A类）" sheetId="326" state="hidden" r:id="rId29"/>
    <sheet name="工资薪金和三项经费支出" sheetId="232" r:id="rId30"/>
    <sheet name="主营业务收入" sheetId="268" r:id="rId31"/>
    <sheet name="主营业务成本" sheetId="203" r:id="rId32"/>
    <sheet name="主营业务成本率鉴证表" sheetId="329" r:id="rId33"/>
    <sheet name="其他业务收入、成本" sheetId="193" r:id="rId34"/>
    <sheet name="营业外收入鉴证表" sheetId="202" r:id="rId35"/>
    <sheet name="营业外支出" sheetId="212" r:id="rId36"/>
    <sheet name="税金及附加" sheetId="213" r:id="rId37"/>
    <sheet name="销售费用" sheetId="214" r:id="rId38"/>
    <sheet name="管理费用" sheetId="215" r:id="rId39"/>
    <sheet name="财务费用" sheetId="217" r:id="rId40"/>
    <sheet name="固定资产折旧" sheetId="243" r:id="rId41"/>
    <sheet name="无形资产，长期待摊费用" sheetId="269" state="hidden" r:id="rId42"/>
    <sheet name="生产性生物资产" sheetId="244" state="hidden" r:id="rId43"/>
    <sheet name="4000期间费用明细表 " sheetId="308" state="hidden" r:id="rId44"/>
    <sheet name="A105000纳税调整项目明细表 " sheetId="337" state="hidden" r:id="rId45"/>
    <sheet name="A105010视同销售和房地产开发企业特定业务纳税调整明细表" sheetId="377" state="hidden" r:id="rId46"/>
    <sheet name="A105020未按权责发生制确认收入纳税调整明细表" sheetId="345" state="hidden" r:id="rId47"/>
    <sheet name="5050职工薪酬调整表" sheetId="287" state="hidden" r:id="rId48"/>
    <sheet name="A105060广告费和业务宣传费跨年度纳税调整明细表" sheetId="341" state="hidden" r:id="rId49"/>
    <sheet name="A105070捐赠支出纳税调整明细表" sheetId="340" state="hidden" r:id="rId50"/>
    <sheet name="A105080资产折旧、摊销情况及纳税调整明细表" sheetId="338" state="hidden" r:id="rId51"/>
    <sheet name="A105090资产损失税前扣除及纳税调整明细表" sheetId="342" state="hidden" r:id="rId52"/>
    <sheet name="A105100企业重组纳税调整明细表" sheetId="343" state="hidden" r:id="rId53"/>
    <sheet name="A106000企业所得税弥补亏损明细表" sheetId="358" state="hidden" r:id="rId54"/>
    <sheet name="A107011股息红利优惠明细表" sheetId="344" state="hidden" r:id="rId55"/>
    <sheet name="4-5-1应收账款" sheetId="346" state="hidden" r:id="rId56"/>
    <sheet name="应收款询证函" sheetId="348" state="hidden" r:id="rId57"/>
    <sheet name="4-5-2预付帐款" sheetId="349" state="hidden" r:id="rId58"/>
    <sheet name="4-5-3其他应收款" sheetId="350" state="hidden" r:id="rId59"/>
    <sheet name="4-6-1待摊费用" sheetId="351" state="hidden" r:id="rId60"/>
    <sheet name="4-11-1长、短期借款" sheetId="352" state="hidden" r:id="rId61"/>
    <sheet name="4-12-1应付账款" sheetId="353" state="hidden" r:id="rId62"/>
    <sheet name="应付款询证函" sheetId="356" state="hidden" r:id="rId63"/>
    <sheet name="4-12-2预收账款" sheetId="354" state="hidden" r:id="rId64"/>
    <sheet name="4-12-3其他应付款" sheetId="355" state="hidden" r:id="rId65"/>
    <sheet name="调整事项" sheetId="360" state="hidden" r:id="rId66"/>
    <sheet name="一期二期成本调整表" sheetId="375" state="hidden" r:id="rId67"/>
  </sheets>
  <externalReferences>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s>
  <definedNames>
    <definedName name="_xlnm._FilterDatabase" localSheetId="7" hidden="1">'1-17交换意见记录'!$A$6:$F$31</definedName>
    <definedName name="_xlnm._FilterDatabase" localSheetId="17" hidden="1">凭证检查表!$A$6:$K$72</definedName>
    <definedName name="_xlnm._FilterDatabase" localSheetId="65" hidden="1">调整事项!$A$1:$H$1</definedName>
    <definedName name="a" localSheetId="60">#REF!</definedName>
    <definedName name="a" localSheetId="61">#REF!</definedName>
    <definedName name="a" localSheetId="63">#REF!</definedName>
    <definedName name="a" localSheetId="64">#REF!</definedName>
    <definedName name="a" localSheetId="57">#REF!</definedName>
    <definedName name="a" localSheetId="58">#REF!</definedName>
    <definedName name="a" localSheetId="59">#REF!</definedName>
    <definedName name="a" localSheetId="62">#REF!</definedName>
    <definedName name="a" localSheetId="56">#REF!</definedName>
    <definedName name="a" localSheetId="19">#REF!+#REF!+#REF!-SUM(#REF!,#REF!,#REF!,#REF!,#REF!,#REF!,#REF!)</definedName>
    <definedName name="a">#REF!+#REF!+#REF!-SUM(#REF!,#REF!,#REF!,#REF!,#REF!,#REF!,#REF!)</definedName>
    <definedName name="B" localSheetId="19">#REF!</definedName>
    <definedName name="B">#REF!</definedName>
    <definedName name="Database" localSheetId="60" hidden="1">#REF!</definedName>
    <definedName name="Database" localSheetId="61" hidden="1">#REF!</definedName>
    <definedName name="Database" localSheetId="63" hidden="1">#REF!</definedName>
    <definedName name="Database" localSheetId="64" hidden="1">#REF!</definedName>
    <definedName name="Database" localSheetId="57" hidden="1">#REF!</definedName>
    <definedName name="Database" localSheetId="58" hidden="1">#REF!</definedName>
    <definedName name="Database" localSheetId="59" hidden="1">#REF!</definedName>
    <definedName name="Database" localSheetId="62" hidden="1">#REF!</definedName>
    <definedName name="Database" localSheetId="56" hidden="1">#REF!</definedName>
    <definedName name="Database">[1]B!#REF!</definedName>
    <definedName name="fix2000.dbf" localSheetId="19">#REF!</definedName>
    <definedName name="fix2000.dbf">#REF!</definedName>
    <definedName name="fixlj2000.dbf" localSheetId="19">#REF!</definedName>
    <definedName name="fixlj2000.dbf">#REF!</definedName>
    <definedName name="m" localSheetId="19">#REF!</definedName>
    <definedName name="m">#REF!</definedName>
    <definedName name="n" localSheetId="19">#REF!</definedName>
    <definedName name="n">#REF!</definedName>
    <definedName name="_xlnm.Print_Area" localSheetId="9">'1-4基础信息'!$A$1:$P$30</definedName>
    <definedName name="_xlnm.Print_Area" localSheetId="13">'2023年汇算数据 (5.18确认)'!$A$54:$J$83</definedName>
    <definedName name="_xlnm.Print_Area" localSheetId="43">'4000期间费用明细表 '!$A$1:$H$33</definedName>
    <definedName name="_xlnm.Print_Area" localSheetId="60">'4-11-1长、短期借款'!$A$1:$K$32</definedName>
    <definedName name="_xlnm.Print_Area" localSheetId="61">'4-12-1应付账款'!$A$1:$J$33</definedName>
    <definedName name="_xlnm.Print_Area" localSheetId="63">'4-12-2预收账款'!$A$1:$J$24</definedName>
    <definedName name="_xlnm.Print_Area" localSheetId="64">'4-12-3其他应付款'!$A$1:$J$26</definedName>
    <definedName name="_xlnm.Print_Area" localSheetId="55">'4-5-1应收账款'!$A$1:$J$17</definedName>
    <definedName name="_xlnm.Print_Area" localSheetId="57">'4-5-2预付帐款'!$A$1:$J$17</definedName>
    <definedName name="_xlnm.Print_Area" localSheetId="58">'4-5-3其他应收款'!$A$1:$J$22</definedName>
    <definedName name="_xlnm.Print_Area" localSheetId="59">'4-6-1待摊费用'!$A$1:$M$29</definedName>
    <definedName name="_xlnm.Print_Area" localSheetId="20">'5040不征税'!$A$1:$P$16</definedName>
    <definedName name="_xlnm.Print_Area" localSheetId="47">'5050职工薪酬调整表'!$A$1:$I$20</definedName>
    <definedName name="_xlnm.Print_Area" localSheetId="44">'A105000纳税调整项目明细表 '!$A$1:$F$50</definedName>
    <definedName name="_xlnm.Print_Area" localSheetId="46">A105020未按权责发生制确认收入纳税调整明细表!$A$1:$H$20</definedName>
    <definedName name="_xlnm.Print_Area" localSheetId="48">A105060广告费和业务宣传费跨年度纳税调整明细表!$A$1:$C$18</definedName>
    <definedName name="_xlnm.Print_Area" localSheetId="49">A105070捐赠支出纳税调整明细表!$A$1:$I$12</definedName>
    <definedName name="_xlnm.Print_Area" localSheetId="50">A105080资产折旧、摊销情况及纳税调整明细表!$A$1:$L$42</definedName>
    <definedName name="_xlnm.Print_Area" localSheetId="51">A105090资产损失税前扣除及纳税调整明细表!$A$1:$H$18</definedName>
    <definedName name="_xlnm.Print_Area" localSheetId="52">A105100企业重组纳税调整明细表!$A$1:$I$21</definedName>
    <definedName name="_xlnm.Print_Area" localSheetId="53">A106000企业所得税弥补亏损明细表!$A$1:$M$18</definedName>
    <definedName name="_xlnm.Print_Area" localSheetId="54">A107011股息红利优惠明细表!$A$1:$R$26</definedName>
    <definedName name="_xlnm.Print_Area" localSheetId="8">报告用数据!$A$1:$G$16</definedName>
    <definedName name="_xlnm.Print_Area" localSheetId="39">财务费用!$A$1:$G$15</definedName>
    <definedName name="_xlnm.Print_Area" localSheetId="24">成本测试底稿表!$A$1:$J$57</definedName>
    <definedName name="_xlnm.Print_Area" localSheetId="11">调整表!$A$1:$G$58</definedName>
    <definedName name="_xlnm.Print_Area" localSheetId="29">工资薪金和三项经费支出!$A$1:$K$36</definedName>
    <definedName name="_xlnm.Print_Area" localSheetId="40">固定资产折旧!$A$1:$S$58</definedName>
    <definedName name="_xlnm.Print_Area" localSheetId="38">管理费用!$A$1:$G$73</definedName>
    <definedName name="_xlnm.Print_Area" localSheetId="10">利润总额!$B$1:$G$31</definedName>
    <definedName name="_xlnm.Print_Area" localSheetId="26">利息收入!$A$1:$I$23</definedName>
    <definedName name="_xlnm.Print_Area" localSheetId="21">弥补亏损!$A$1:$M$16</definedName>
    <definedName name="_xlnm.Print_Area" localSheetId="17">凭证检查表!$A$1:$J$76</definedName>
    <definedName name="_xlnm.Print_Area" localSheetId="33">其他业务收入、成本!$A$1:$K$21</definedName>
    <definedName name="_xlnm.Print_Area" localSheetId="4">签发单!$A$1:$F$27</definedName>
    <definedName name="_xlnm.Print_Area" localSheetId="5">签收单!$A$1:$C$14</definedName>
    <definedName name="_xlnm.Print_Area" localSheetId="12">人员车辆!$A$1:$I$21</definedName>
    <definedName name="_xlnm.Print_Area" localSheetId="42">生产性生物资产!$A$1:$L$16</definedName>
    <definedName name="_xlnm.Print_Area" localSheetId="23">收入成本对应底稿表!$A$1:$M$52</definedName>
    <definedName name="_xlnm.Print_Area" localSheetId="36">税金及附加!$A$1:$I$19</definedName>
    <definedName name="_xlnm.Print_Area" localSheetId="14">'税务局数据 (定稿2023.12.20)'!$B$47:$K$76</definedName>
    <definedName name="_xlnm.Print_Area" localSheetId="41">'无形资产，长期待摊费用'!$A$1:$K$40</definedName>
    <definedName name="_xlnm.Print_Area" localSheetId="37">销售费用!$A$1:$G$57</definedName>
    <definedName name="_xlnm.Print_Area" localSheetId="62">应付款询证函!$A$1:$J$23</definedName>
    <definedName name="_xlnm.Print_Area" localSheetId="22">应免税分配!$A$1:$I$24</definedName>
    <definedName name="_xlnm.Print_Area" localSheetId="56">应收款询证函!$A$1:$J$23</definedName>
    <definedName name="_xlnm.Print_Area" localSheetId="34">营业外收入鉴证表!$A$1:$G$24</definedName>
    <definedName name="_xlnm.Print_Area" localSheetId="35">营业外支出!$A$1:$G$21</definedName>
    <definedName name="_xlnm.Print_Area" localSheetId="27">政府补助!$A$1:$Z$38</definedName>
    <definedName name="_xlnm.Print_Area" localSheetId="31">主营业务成本!$A$1:$J$21</definedName>
    <definedName name="_xlnm.Print_Area" localSheetId="32">主营业务成本率鉴证表!$A$1:$V$23</definedName>
    <definedName name="_xlnm.Print_Area" localSheetId="30">主营业务收入!$A$1:$K$21</definedName>
    <definedName name="Print_Area_MI" localSheetId="19">#REF!</definedName>
    <definedName name="Print_Area_MI">#REF!</definedName>
    <definedName name="_xlnm.Print_Titles" localSheetId="43">'4000期间费用明细表 '!$1:$6</definedName>
    <definedName name="_xlnm.Print_Titles" localSheetId="60">'4-11-1长、短期借款'!$6:$7</definedName>
    <definedName name="_xlnm.Print_Titles" localSheetId="61">'4-12-1应付账款'!$6:$7</definedName>
    <definedName name="_xlnm.Print_Titles" localSheetId="63">'4-12-2预收账款'!$6:$7</definedName>
    <definedName name="_xlnm.Print_Titles" localSheetId="64">'4-12-3其他应付款'!$6:$7</definedName>
    <definedName name="_xlnm.Print_Titles" localSheetId="55">'4-5-1应收账款'!$6:$7</definedName>
    <definedName name="_xlnm.Print_Titles" localSheetId="57">'4-5-2预付帐款'!$6:$7</definedName>
    <definedName name="_xlnm.Print_Titles" localSheetId="58">'4-5-3其他应收款'!$6:$7</definedName>
    <definedName name="_xlnm.Print_Titles" localSheetId="59">'4-6-1待摊费用'!$6:$8</definedName>
    <definedName name="_xlnm.Print_Titles" localSheetId="25">产销存!$A:$B</definedName>
    <definedName name="_xlnm.Print_Titles" localSheetId="40">固定资产折旧!$5:$6</definedName>
    <definedName name="_xlnm.Print_Titles" localSheetId="38">管理费用!$1:$6</definedName>
    <definedName name="_xlnm.Print_Titles" localSheetId="17">凭证检查表!$6:$6</definedName>
    <definedName name="_xlnm.Print_Titles" localSheetId="37">销售费用!$1:$6</definedName>
    <definedName name="_xlnm.Print_Titles" localSheetId="27">政府补助!$2:$2</definedName>
    <definedName name="S" localSheetId="19">#REF!</definedName>
    <definedName name="S">#REF!</definedName>
    <definedName name="UFPrn20001231102643" localSheetId="19">#REF!</definedName>
    <definedName name="UFPrn20001231102643">#REF!</definedName>
    <definedName name="UFPrn20050222110615" localSheetId="19">#REF!</definedName>
    <definedName name="UFPrn20050222110615">#REF!</definedName>
    <definedName name="Z_6BAC58F9_72FE_4188_B3EC_288DE4ABA326_.wvu.PrintArea" localSheetId="25" hidden="1">#REF!</definedName>
    <definedName name="Z_6BAC58F9_72FE_4188_B3EC_288DE4ABA326_.wvu.PrintArea" localSheetId="19" hidden="1">#REF!</definedName>
    <definedName name="Z_6BAC58F9_72FE_4188_B3EC_288DE4ABA326_.wvu.PrintArea" hidden="1">#REF!</definedName>
    <definedName name="Z_8F5F0A0B_1706_11D4_BA6C_B6B1FD54CC07_.wvu.PrintArea" localSheetId="19">#REF!</definedName>
    <definedName name="Z_8F5F0A0B_1706_11D4_BA6C_B6B1FD54CC07_.wvu.PrintArea">#REF!</definedName>
    <definedName name="Z_8F5F0A0B_1706_11D4_BA6C_B6B1FD54CC07_.wvu.PrintTitles" localSheetId="25">#REF!</definedName>
    <definedName name="Z_8F5F0A0B_1706_11D4_BA6C_B6B1FD54CC07_.wvu.PrintTitles" localSheetId="19">#REF!</definedName>
    <definedName name="Z_8F5F0A0B_1706_11D4_BA6C_B6B1FD54CC07_.wvu.PrintTitles">#REF!</definedName>
    <definedName name="Z_D6FB2721_935C_11BD_A306_F83717C5857D_.wvu.PrintArea" localSheetId="25">#REF!</definedName>
    <definedName name="Z_D6FB2721_935C_11BD_A306_F83717C5857D_.wvu.PrintArea" localSheetId="19">#REF!</definedName>
    <definedName name="Z_D6FB2721_935C_11BD_A306_F83717C5857D_.wvu.PrintArea">#REF!</definedName>
    <definedName name="Z_D6FB2721_935C_11BD_A306_F83717C5857D_.wvu.PrintTitles" localSheetId="25">#REF!</definedName>
    <definedName name="Z_D6FB2721_935C_11BD_A306_F83717C5857D_.wvu.PrintTitles" localSheetId="19">#REF!</definedName>
    <definedName name="Z_D6FB2721_935C_11BD_A306_F83717C5857D_.wvu.PrintTitles">#REF!</definedName>
    <definedName name="zjgch2000.dbf" localSheetId="19">#REF!</definedName>
    <definedName name="zjgch2000.dbf">#REF!</definedName>
    <definedName name="啊" localSheetId="60">#REF!</definedName>
    <definedName name="啊" localSheetId="61">#REF!</definedName>
    <definedName name="啊" localSheetId="63">#REF!</definedName>
    <definedName name="啊" localSheetId="64">#REF!</definedName>
    <definedName name="啊" localSheetId="57">#REF!</definedName>
    <definedName name="啊" localSheetId="58">#REF!</definedName>
    <definedName name="啊" localSheetId="59">#REF!</definedName>
    <definedName name="啊" localSheetId="62">#REF!</definedName>
    <definedName name="啊" localSheetId="56">#REF!</definedName>
    <definedName name="暗、、">[2]企业表一!$F$17</definedName>
    <definedName name="本年度实现的可抵扣应纳税所得额" localSheetId="9">#REF!+#REF!+#REF!-SUM(#REF!,#REF!,#REF!,#REF!,#REF!,#REF!,#REF!)</definedName>
    <definedName name="本年度实现的可抵扣应纳税所得额" localSheetId="47">#REF!+#REF!+#REF!-SUM(#REF!,#REF!,#REF!,#REF!,#REF!,#REF!,#REF!)</definedName>
    <definedName name="本年度实现的可抵扣应纳税所得额" localSheetId="25">#REF!+#REF!+#REF!-SUM(#REF!,#REF!,#REF!,#REF!,#REF!,#REF!,#REF!)</definedName>
    <definedName name="本年度实现的可抵扣应纳税所得额" localSheetId="21">#REF!+#REF!+#REF!-SUM(#REF!,#REF!,#REF!,#REF!,#REF!,#REF!,#REF!)</definedName>
    <definedName name="本年度实现的可抵扣应纳税所得额" localSheetId="19">#REF!+#REF!+#REF!-SUM(#REF!,#REF!,#REF!,#REF!,#REF!,#REF!,#REF!)</definedName>
    <definedName name="本年度实现的可抵扣应纳税所得额" localSheetId="32">#REF!+#REF!+#REF!-SUM(#REF!,#REF!,#REF!,#REF!,#REF!,#REF!,#REF!)</definedName>
    <definedName name="本年度实现的可抵扣应纳税所得额">#REF!+#REF!+#REF!-SUM(#REF!,#REF!,#REF!,#REF!,#REF!,#REF!,#REF!)</definedName>
    <definedName name="不征税收入用于支出所形成的费用" localSheetId="19">#REF!</definedName>
    <definedName name="不征税收入用于支出所形成的费用">#REF!</definedName>
    <definedName name="财务费用" localSheetId="19">[3]财务费用!$F$12</definedName>
    <definedName name="财务费用">财务费用!$F$12</definedName>
    <definedName name="产品明细" localSheetId="25">[4]产品明细表!$A:$D</definedName>
    <definedName name="产品明细">[5]产品明细表!$A:$E</definedName>
    <definedName name="产销存1月">'[4]12月'!$A:$T</definedName>
    <definedName name="存货93期初">[6]企业表一!$C$7</definedName>
    <definedName name="存货93期末">[6]企业表一!$D$7</definedName>
    <definedName name="存货94期初">[6]企业表一!$E$7</definedName>
    <definedName name="存货94期末">[6]企业表一!$F$7</definedName>
    <definedName name="存货95期初">[6]企业表一!$G$7</definedName>
    <definedName name="存货95期末">[6]企业表一!$H$7</definedName>
    <definedName name="的" localSheetId="19">#REF!</definedName>
    <definedName name="的">#REF!</definedName>
    <definedName name="负债合计93期末">[6]企业表一!$D$17</definedName>
    <definedName name="负债合计94期末">[6]企业表一!$F$17</definedName>
    <definedName name="负债合计95期末">[6]企业表一!$H$17</definedName>
    <definedName name="工资薪金和三项经费支出" localSheetId="19">[3]工资薪金和三项经费支出!$B$17</definedName>
    <definedName name="工资薪金和三项经费支出">工资薪金和三项经费支出!$B$17</definedName>
    <definedName name="固定资产及累计折旧明细帐" localSheetId="19">#REF!</definedName>
    <definedName name="固定资产及累计折旧明细帐">#REF!</definedName>
    <definedName name="固定资产加速折旧" localSheetId="25">#REF!</definedName>
    <definedName name="固定资产加速折旧" localSheetId="19">#REF!</definedName>
    <definedName name="固定资产加速折旧">#REF!</definedName>
    <definedName name="固定资产清单">[7]清单12.31!$A$1:$Q$170</definedName>
    <definedName name="固定资产折旧" localSheetId="19">[3]固定资产折旧!$J$14</definedName>
    <definedName name="固定资产折旧">固定资产折旧!$K$20</definedName>
    <definedName name="管理费用" localSheetId="19">[3]管理费用!$E$13</definedName>
    <definedName name="管理费用">管理费用!$E$13</definedName>
    <definedName name="广告费和业务宣传费" localSheetId="19">#REF!</definedName>
    <definedName name="广告费和业务宣传费">#REF!</definedName>
    <definedName name="核定">'[8]Sheet1 (11)'!$A$5</definedName>
    <definedName name="核定扣除10月" localSheetId="25">'[4]10月'!$A:$T</definedName>
    <definedName name="核定扣除10月">'[5]10月'!$A:$T</definedName>
    <definedName name="核定扣除11月" localSheetId="25">'[4]11月'!$A:$T</definedName>
    <definedName name="核定扣除11月">'[5]11月'!$A:$T</definedName>
    <definedName name="核定扣除12月" localSheetId="25">产销存!$A:$AX</definedName>
    <definedName name="核定扣除12月">'[5]12月'!$A:$T</definedName>
    <definedName name="核定扣除1月" localSheetId="25">'[4]1月'!$A$7:$T$27</definedName>
    <definedName name="核定扣除1月">'[5]1月'!$A$7:$T$35</definedName>
    <definedName name="核定扣除2月" localSheetId="25">'[4]2月'!$A$2:$T$29</definedName>
    <definedName name="核定扣除2月">'[5]2月'!$A$2:$T$34</definedName>
    <definedName name="核定扣除3月" localSheetId="25">'[4]3月'!$A$2:$T$59</definedName>
    <definedName name="核定扣除3月">'[5]3月'!$A$2:$T$67</definedName>
    <definedName name="核定扣除4月" localSheetId="25">'[4]4月'!$A:$T</definedName>
    <definedName name="核定扣除4月">'[5]4月'!$A:$T</definedName>
    <definedName name="核定扣除5月" localSheetId="25">'[4]5月'!$A:$T</definedName>
    <definedName name="核定扣除5月">'[5]5月'!$A:$T</definedName>
    <definedName name="核定扣除6月" localSheetId="25">'[4]6月'!$A:$T</definedName>
    <definedName name="核定扣除6月">'[5]6月'!$A:$T</definedName>
    <definedName name="核定扣除7月" localSheetId="25">'[4]7月'!$A:$T</definedName>
    <definedName name="核定扣除7月">'[5]7月'!$A:$T</definedName>
    <definedName name="核定扣除8月" localSheetId="25">'[4]8月'!$A:$T</definedName>
    <definedName name="核定扣除8月">'[5]8月'!$A:$T</definedName>
    <definedName name="核定扣除9月" localSheetId="25">'[4]9月'!$A:$T</definedName>
    <definedName name="核定扣除9月">'[5]9月'!$A:$T</definedName>
    <definedName name="欢聚一堂">'[2]M-5C'!$D$24</definedName>
    <definedName name="汇率" localSheetId="19">#REF!</definedName>
    <definedName name="汇率">#REF!</definedName>
    <definedName name="借贷">[9]科目名称表!$A$2:$A$3</definedName>
    <definedName name="净_利_润93">'[6]M-5C'!$B$24</definedName>
    <definedName name="净_利_润94">'[6]M-5C'!$D$24</definedName>
    <definedName name="净_利_润95">'[6]M-5C'!$F$24</definedName>
    <definedName name="净资产合计93期初">[6]企业表一!$C$20</definedName>
    <definedName name="净资产合计93期末">[6]企业表一!$D$20</definedName>
    <definedName name="净资产合计94">[6]企业表一!$C$20</definedName>
    <definedName name="净资产合计94期初">[6]企业表一!$E$20</definedName>
    <definedName name="净资产合计94期末">[6]企业表一!$F$20</definedName>
    <definedName name="净资产合计95期初">[6]企业表一!$G$20</definedName>
    <definedName name="净资产合计95期末">[6]企业表一!$H$20</definedName>
    <definedName name="利_润_总_额93">'[6]M-5A'!$B$10</definedName>
    <definedName name="利_润_总_额94">'[6]M-5A'!$C$10</definedName>
    <definedName name="利_润_总_额95">'[6]M-5A'!$D$10</definedName>
    <definedName name="利润总额" localSheetId="19">[3]利润总额!$B$17</definedName>
    <definedName name="利润总额">利润总额!$B$17</definedName>
    <definedName name="流_动_资_产93">'[6]M-5A'!$B$15</definedName>
    <definedName name="流_动_资_产94">'[6]M-5A'!$C$15</definedName>
    <definedName name="流_动_资_产95">'[6]M-5A'!$D$15</definedName>
    <definedName name="流动负债93期末">[6]企业表一!$D$15</definedName>
    <definedName name="流动负债94期末">[6]企业表一!$F$15</definedName>
    <definedName name="流动负债95期末">[6]企业表一!$H$15</definedName>
    <definedName name="明细" localSheetId="19">#REF!</definedName>
    <definedName name="明细">#REF!</definedName>
    <definedName name="末级余额" localSheetId="19">#REF!</definedName>
    <definedName name="末级余额">#REF!</definedName>
    <definedName name="纳税调整汇总记录" localSheetId="19">[3]调整表!$A$20</definedName>
    <definedName name="纳税调整汇总记录">调整表!$A$19</definedName>
    <definedName name="凭证检查表" localSheetId="19">[3]凭证检查表!#REF!</definedName>
    <definedName name="凭证检查表">凭证检查表!#REF!</definedName>
    <definedName name="期间费用明细表" localSheetId="19">'[3]期间费用明细表 '!$C$9</definedName>
    <definedName name="期间费用明细表">'4000期间费用明细表 '!$C$9</definedName>
    <definedName name="期末日期">[10]信息表!$C$6</definedName>
    <definedName name="其他业务成本" localSheetId="19">#REF!</definedName>
    <definedName name="其他业务成本">#REF!</definedName>
    <definedName name="其他业务收入" localSheetId="19">[3]其他业务收入、成本!$B$10</definedName>
    <definedName name="其他业务收入">其他业务收入、成本!$B$10</definedName>
    <definedName name="确认为递延收益的政府补助" localSheetId="25">#REF!</definedName>
    <definedName name="确认为递延收益的政府补助" localSheetId="19">#REF!</definedName>
    <definedName name="确认为递延收益的政府补助">#REF!</definedName>
    <definedName name="涉税鉴证报告流转控制表" localSheetId="19">#REF!</definedName>
    <definedName name="涉税鉴证报告流转控制表">#REF!</definedName>
    <definedName name="生产成本及主营业务成本到轧表" localSheetId="25">#REF!</definedName>
    <definedName name="生产成本及主营业务成本到轧表" localSheetId="19">#REF!</definedName>
    <definedName name="生产成本及主营业务成本到轧表">#REF!</definedName>
    <definedName name="生产列" localSheetId="19">#REF!</definedName>
    <definedName name="生产列">#REF!</definedName>
    <definedName name="生产列1" localSheetId="19">#REF!</definedName>
    <definedName name="生产列1">#REF!</definedName>
    <definedName name="生产列11" localSheetId="19">#REF!</definedName>
    <definedName name="生产列11">#REF!</definedName>
    <definedName name="生产列15" localSheetId="19">#REF!</definedName>
    <definedName name="生产列15">#REF!</definedName>
    <definedName name="生产列16" localSheetId="19">#REF!</definedName>
    <definedName name="生产列16">#REF!</definedName>
    <definedName name="生产列17" localSheetId="19">#REF!</definedName>
    <definedName name="生产列17">#REF!</definedName>
    <definedName name="生产列19" localSheetId="19">#REF!</definedName>
    <definedName name="生产列19">#REF!</definedName>
    <definedName name="生产列2" localSheetId="19">#REF!</definedName>
    <definedName name="生产列2">#REF!</definedName>
    <definedName name="生产列20" localSheetId="19">#REF!</definedName>
    <definedName name="生产列20">#REF!</definedName>
    <definedName name="生产列3" localSheetId="19">#REF!</definedName>
    <definedName name="生产列3">#REF!</definedName>
    <definedName name="生产列4" localSheetId="19">#REF!</definedName>
    <definedName name="生产列4">#REF!</definedName>
    <definedName name="生产列5" localSheetId="19">#REF!</definedName>
    <definedName name="生产列5">#REF!</definedName>
    <definedName name="生产列6" localSheetId="19">#REF!</definedName>
    <definedName name="生产列6">#REF!</definedName>
    <definedName name="生产列7" localSheetId="19">#REF!</definedName>
    <definedName name="生产列7">#REF!</definedName>
    <definedName name="生产列8" localSheetId="19">#REF!</definedName>
    <definedName name="生产列8">#REF!</definedName>
    <definedName name="生产列9" localSheetId="19">#REF!</definedName>
    <definedName name="生产列9">#REF!</definedName>
    <definedName name="生产期" localSheetId="19">#REF!</definedName>
    <definedName name="生产期">#REF!</definedName>
    <definedName name="生产期1" localSheetId="19">#REF!</definedName>
    <definedName name="生产期1">#REF!</definedName>
    <definedName name="生产期10" localSheetId="19">#REF!</definedName>
    <definedName name="生产期10">#REF!</definedName>
    <definedName name="生产期11" localSheetId="19">#REF!</definedName>
    <definedName name="生产期11">#REF!</definedName>
    <definedName name="生产期15" localSheetId="19">#REF!</definedName>
    <definedName name="生产期15">#REF!</definedName>
    <definedName name="生产期16" localSheetId="19">#REF!</definedName>
    <definedName name="生产期16">#REF!</definedName>
    <definedName name="生产期160" localSheetId="19">#REF!</definedName>
    <definedName name="生产期160">#REF!</definedName>
    <definedName name="生产期17" localSheetId="19">#REF!</definedName>
    <definedName name="生产期17">#REF!</definedName>
    <definedName name="生产期19" localSheetId="19">#REF!</definedName>
    <definedName name="生产期19">#REF!</definedName>
    <definedName name="生产期2" localSheetId="19">#REF!</definedName>
    <definedName name="生产期2">#REF!</definedName>
    <definedName name="生产期20" localSheetId="19">#REF!</definedName>
    <definedName name="生产期20">#REF!</definedName>
    <definedName name="生产期200" localSheetId="19">#REF!</definedName>
    <definedName name="生产期200">#REF!</definedName>
    <definedName name="生产期2000" localSheetId="19">#REF!</definedName>
    <definedName name="生产期2000">#REF!</definedName>
    <definedName name="生产期3" localSheetId="19">#REF!</definedName>
    <definedName name="生产期3">#REF!</definedName>
    <definedName name="生产期4" localSheetId="19">#REF!</definedName>
    <definedName name="生产期4">#REF!</definedName>
    <definedName name="生产期5" localSheetId="19">#REF!</definedName>
    <definedName name="生产期5">#REF!</definedName>
    <definedName name="生产期6" localSheetId="19">#REF!</definedName>
    <definedName name="生产期6">#REF!</definedName>
    <definedName name="生产期7" localSheetId="19">#REF!</definedName>
    <definedName name="生产期7">#REF!</definedName>
    <definedName name="生产期8" localSheetId="19">#REF!</definedName>
    <definedName name="生产期8">#REF!</definedName>
    <definedName name="生产期9" localSheetId="19">#REF!</definedName>
    <definedName name="生产期9">#REF!</definedName>
    <definedName name="生产性生物资产" localSheetId="25">[11]生产性生物资产!#REF!</definedName>
    <definedName name="生产性生物资产" localSheetId="19">[3]生产性生物资产!#REF!</definedName>
    <definedName name="生产性生物资产">生产性生物资产!#REF!</definedName>
    <definedName name="视同销售成本" localSheetId="19">#REF!</definedName>
    <definedName name="视同销售成本">#REF!</definedName>
    <definedName name="视同销售收入" localSheetId="19">#REF!</definedName>
    <definedName name="视同销售收入">#REF!</definedName>
    <definedName name="税金明细" localSheetId="25">#REF!</definedName>
    <definedName name="税金明细" localSheetId="19">#REF!</definedName>
    <definedName name="税金明细">#REF!</definedName>
    <definedName name="税款所属期间" localSheetId="9">"税款所属期间："&amp;YEAR(#REF!)&amp;"年"&amp;MONTH(#REF!)&amp;"月"&amp;DAY(#REF!)&amp;"日至"&amp;YEAR(#REF!)&amp;"年"&amp;MONTH(#REF!)&amp;"月"&amp;DAY(#REF!)&amp;"日"</definedName>
    <definedName name="税款所属期间" localSheetId="47">"税款所属期间："&amp;YEAR(#REF!)&amp;"年"&amp;MONTH(#REF!)&amp;"月"&amp;DAY(#REF!)&amp;"日至"&amp;YEAR(#REF!)&amp;"年"&amp;MONTH(#REF!)&amp;"月"&amp;DAY(#REF!)&amp;"日"</definedName>
    <definedName name="税款所属期间" localSheetId="25">"税款所属期间："&amp;YEAR(#REF!)&amp;"年"&amp;MONTH(#REF!)&amp;"月"&amp;DAY(#REF!)&amp;"日至"&amp;YEAR(#REF!)&amp;"年"&amp;MONTH(#REF!)&amp;"月"&amp;DAY(#REF!)&amp;"日"</definedName>
    <definedName name="税款所属期间" localSheetId="21">"税款所属期间："&amp;YEAR(#REF!)&amp;"年"&amp;MONTH(#REF!)&amp;"月"&amp;DAY(#REF!)&amp;"日至"&amp;YEAR(#REF!)&amp;"年"&amp;MONTH(#REF!)&amp;"月"&amp;DAY(#REF!)&amp;"日"</definedName>
    <definedName name="税款所属期间" localSheetId="19">"税款所属期间："&amp;YEAR(#REF!)&amp;"年"&amp;MONTH(#REF!)&amp;"月"&amp;DAY(#REF!)&amp;"日至"&amp;YEAR(#REF!)&amp;"年"&amp;MONTH(#REF!)&amp;"月"&amp;DAY(#REF!)&amp;"日"</definedName>
    <definedName name="税款所属期间" localSheetId="32">"税款所属期间："&amp;YEAR(#REF!)&amp;"年"&amp;MONTH(#REF!)&amp;"月"&amp;DAY(#REF!)&amp;"日至"&amp;YEAR(#REF!)&amp;"年"&amp;MONTH(#REF!)&amp;"月"&amp;DAY(#REF!)&amp;"日"</definedName>
    <definedName name="税款所属期间">"税款所属期间："&amp;YEAR(#REF!)&amp;"年"&amp;MONTH(#REF!)&amp;"月"&amp;DAY(#REF!)&amp;"日至"&amp;YEAR(#REF!)&amp;"年"&amp;MONTH(#REF!)&amp;"月"&amp;DAY(#REF!)&amp;"日"</definedName>
    <definedName name="速_动_资_产93">'[6]M-5A'!$B$14</definedName>
    <definedName name="速_动_资_产94">'[6]M-5A'!$C$14</definedName>
    <definedName name="速_动_资_产95">'[6]M-5A'!$D$14</definedName>
    <definedName name="未按权责发生制确认的收入" localSheetId="19">#REF!</definedName>
    <definedName name="未按权责发生制确认的收入">#REF!</definedName>
    <definedName name="我" localSheetId="19">#REF!</definedName>
    <definedName name="我">#REF!</definedName>
    <definedName name="销售成本1" localSheetId="19">#REF!</definedName>
    <definedName name="销售成本1">#REF!</definedName>
    <definedName name="销售费用" localSheetId="19">[3]销售费用!$F$26</definedName>
    <definedName name="销售费用">销售费用!$F$26</definedName>
    <definedName name="序号">'[12]Sheet1 (11)'!$A$5</definedName>
    <definedName name="业务招待费" localSheetId="19">#REF!</definedName>
    <definedName name="业务招待费">#REF!</definedName>
    <definedName name="一级" localSheetId="19">#REF!</definedName>
    <definedName name="一级">#REF!</definedName>
    <definedName name="应付" localSheetId="19">#REF!</definedName>
    <definedName name="应付">#REF!</definedName>
    <definedName name="应付2" localSheetId="19">#REF!</definedName>
    <definedName name="应付2">#REF!</definedName>
    <definedName name="应免税分配" localSheetId="19">[3]应免税分配!$C$22</definedName>
    <definedName name="应免税分配">应免税分配!$C$22</definedName>
    <definedName name="应收帐款93期初">[6]企业表一!$C$6</definedName>
    <definedName name="应收帐款93期末">[6]企业表一!$D$6</definedName>
    <definedName name="应收帐款94期初">[6]企业表一!$E$6</definedName>
    <definedName name="应收帐款94期末">[6]企业表一!$F$6</definedName>
    <definedName name="应收帐款95期初">[6]企业表一!$G$6</definedName>
    <definedName name="应收帐款95期末">[6]企业表一!$H$6</definedName>
    <definedName name="营业税金及附加" localSheetId="19">[3]税金及附加!$F$14</definedName>
    <definedName name="营业税金及附加">税金及附加!$F$14</definedName>
    <definedName name="营业外收入鉴证表" localSheetId="19">[3]营业外收入鉴证表!$B$5</definedName>
    <definedName name="营业外收入鉴证表">营业外收入鉴证表!$B$5</definedName>
    <definedName name="营业外支出" localSheetId="19">[3]营业外支出!$B$23</definedName>
    <definedName name="营业外支出">营业外支出!$B$23</definedName>
    <definedName name="职工薪酬纳税调整明细表" localSheetId="19">'[3]5050职工薪酬调整表'!$F$21</definedName>
    <definedName name="职工薪酬纳税调整明细表">'5050职工薪酬调整表'!$F$21</definedName>
    <definedName name="主营业务成本" localSheetId="19">[3]主营业务成本!$C$20</definedName>
    <definedName name="主营业务成本">主营业务成本!$C$20</definedName>
    <definedName name="主营业务收入" localSheetId="19">[3]主营业务收入!$B$9</definedName>
    <definedName name="主营业务收入">主营业务收入!$B$9</definedName>
    <definedName name="专项用途财政性资金" localSheetId="19">'[3]5040不征税'!$I$6</definedName>
    <definedName name="专项用途财政性资金">'5040不征税'!$I$6</definedName>
    <definedName name="资本化支出" localSheetId="25">#REF!</definedName>
    <definedName name="资本化支出" localSheetId="19">#REF!</definedName>
    <definedName name="资本化支出">#REF!</definedName>
    <definedName name="资产合计93期初">[6]企业表一!$C$14</definedName>
    <definedName name="资产合计93期末">[6]企业表一!$D$14</definedName>
    <definedName name="资产合计94期初">[6]企业表一!$E$14</definedName>
    <definedName name="资产合计94期末">[6]企业表一!$F$14</definedName>
    <definedName name="资产合计95期初">[6]企业表一!$G$14</definedName>
    <definedName name="资产合计95期末">[6]企业表一!$H$14</definedName>
    <definedName name="___??????">#REF!</definedName>
    <definedName name="附五一">[16]基本情况!$E$5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Smile</author>
  </authors>
  <commentList>
    <comment ref="B13" authorId="0">
      <text>
        <r>
          <rPr>
            <b/>
            <sz val="9"/>
            <rFont val="宋体"/>
            <charset val="134"/>
          </rPr>
          <t>Smile:</t>
        </r>
        <r>
          <rPr>
            <sz val="9"/>
            <rFont val="宋体"/>
            <charset val="134"/>
          </rPr>
          <t xml:space="preserve">
环保节能安全设备，设备额的10%。财税[2008]48号</t>
        </r>
      </text>
    </comment>
  </commentList>
</comments>
</file>

<file path=xl/comments2.xml><?xml version="1.0" encoding="utf-8"?>
<comments xmlns="http://schemas.openxmlformats.org/spreadsheetml/2006/main">
  <authors>
    <author>油菜花</author>
    <author>Smile</author>
  </authors>
  <commentList>
    <comment ref="N5" authorId="0">
      <text>
        <r>
          <rPr>
            <b/>
            <sz val="9"/>
            <rFont val="宋体"/>
            <charset val="134"/>
          </rPr>
          <t>油菜花:</t>
        </r>
        <r>
          <rPr>
            <sz val="9"/>
            <rFont val="宋体"/>
            <charset val="134"/>
          </rPr>
          <t xml:space="preserve">
国有企业工资总额有限额</t>
        </r>
      </text>
    </comment>
    <comment ref="K8" authorId="1">
      <text>
        <r>
          <rPr>
            <b/>
            <sz val="9"/>
            <rFont val="宋体"/>
            <charset val="134"/>
          </rPr>
          <t>Smile:</t>
        </r>
        <r>
          <rPr>
            <sz val="9"/>
            <rFont val="宋体"/>
            <charset val="134"/>
          </rPr>
          <t xml:space="preserve">
若核定征收，则应税收入=收入总额-免税收入-不征税收入</t>
        </r>
      </text>
    </comment>
    <comment ref="C10" authorId="1">
      <text>
        <r>
          <rPr>
            <b/>
            <sz val="9"/>
            <rFont val="宋体"/>
            <charset val="134"/>
          </rPr>
          <t>Smile:</t>
        </r>
        <r>
          <rPr>
            <sz val="9"/>
            <rFont val="宋体"/>
            <charset val="134"/>
          </rPr>
          <t xml:space="preserve">
是否缴纳了房产税、土地使用税，油料费能否扣除？</t>
        </r>
      </text>
    </comment>
    <comment ref="C11" authorId="0">
      <text>
        <r>
          <rPr>
            <b/>
            <sz val="9"/>
            <rFont val="宋体"/>
            <charset val="134"/>
          </rPr>
          <t>油菜花:</t>
        </r>
        <r>
          <rPr>
            <sz val="9"/>
            <rFont val="宋体"/>
            <charset val="134"/>
          </rPr>
          <t xml:space="preserve">
停产期间的折旧不能扣除</t>
        </r>
      </text>
    </comment>
  </commentList>
</comments>
</file>

<file path=xl/comments3.xml><?xml version="1.0" encoding="utf-8"?>
<comments xmlns="http://schemas.openxmlformats.org/spreadsheetml/2006/main">
  <authors>
    <author>油菜花</author>
  </authors>
  <commentList>
    <comment ref="A18" authorId="0">
      <text>
        <r>
          <rPr>
            <b/>
            <sz val="9"/>
            <rFont val="宋体"/>
            <charset val="134"/>
          </rPr>
          <t>油菜花:</t>
        </r>
        <r>
          <rPr>
            <sz val="9"/>
            <rFont val="宋体"/>
            <charset val="134"/>
          </rPr>
          <t xml:space="preserve">
自18.1.1起，8%（财税[2018]51号）</t>
        </r>
      </text>
    </comment>
    <comment ref="A25" authorId="0">
      <text>
        <r>
          <rPr>
            <b/>
            <sz val="9"/>
            <rFont val="宋体"/>
            <charset val="134"/>
          </rPr>
          <t>油菜花:</t>
        </r>
        <r>
          <rPr>
            <sz val="9"/>
            <rFont val="宋体"/>
            <charset val="134"/>
          </rPr>
          <t xml:space="preserve">
注意“招待费”账载金额要和“期间费用”的账载金额一致！</t>
        </r>
      </text>
    </comment>
    <comment ref="A31" authorId="0">
      <text>
        <r>
          <rPr>
            <b/>
            <sz val="9"/>
            <rFont val="宋体"/>
            <charset val="134"/>
          </rPr>
          <t>油菜花:</t>
        </r>
        <r>
          <rPr>
            <sz val="9"/>
            <rFont val="宋体"/>
            <charset val="134"/>
          </rPr>
          <t xml:space="preserve">
赞助支出的账载金额要和“营业外支出-赞助支出”一致；否则调“无关支出”好一些</t>
        </r>
      </text>
    </comment>
    <comment ref="A40" authorId="0">
      <text>
        <r>
          <rPr>
            <b/>
            <sz val="9"/>
            <rFont val="宋体"/>
            <charset val="134"/>
          </rPr>
          <t>油菜花:</t>
        </r>
        <r>
          <rPr>
            <sz val="9"/>
            <rFont val="宋体"/>
            <charset val="134"/>
          </rPr>
          <t xml:space="preserve">
（国税函〔2010〕79号）可暂按合同规定的金额计入固定资产计税基础计提折旧，待发票取得后进行调整。但该项调整应在固定资产投入使用后</t>
        </r>
        <r>
          <rPr>
            <b/>
            <sz val="9"/>
            <rFont val="宋体"/>
            <charset val="134"/>
          </rPr>
          <t>12个月</t>
        </r>
        <r>
          <rPr>
            <sz val="9"/>
            <rFont val="宋体"/>
            <charset val="134"/>
          </rPr>
          <t>内进行。
国税函〔2003〕847号    关于固定资产价值调整的折旧处理中</t>
        </r>
        <r>
          <rPr>
            <b/>
            <sz val="9"/>
            <rFont val="宋体"/>
            <charset val="134"/>
          </rPr>
          <t>移动</t>
        </r>
        <r>
          <rPr>
            <sz val="9"/>
            <rFont val="宋体"/>
            <charset val="134"/>
          </rPr>
          <t>因实际价值调整原暂估价或发现原计价有错误等原因调整固定资产价值，并按规定补提的以前年度少提的折旧，不允许在补提年度扣除，应相应调整原所属年度的应纳税所得额</t>
        </r>
      </text>
    </comment>
  </commentList>
</comments>
</file>

<file path=xl/comments4.xml><?xml version="1.0" encoding="utf-8"?>
<comments xmlns="http://schemas.openxmlformats.org/spreadsheetml/2006/main">
  <authors>
    <author>Smile</author>
  </authors>
  <commentList>
    <comment ref="B2" authorId="0">
      <text>
        <r>
          <rPr>
            <b/>
            <sz val="9"/>
            <rFont val="Tahoma"/>
            <charset val="134"/>
          </rPr>
          <t>Smile:</t>
        </r>
        <r>
          <rPr>
            <sz val="9"/>
            <rFont val="Tahoma"/>
            <charset val="134"/>
          </rPr>
          <t xml:space="preserve">
</t>
        </r>
        <r>
          <rPr>
            <sz val="9"/>
            <rFont val="宋体"/>
            <charset val="134"/>
          </rPr>
          <t>工资表中没有的人，其差费等不能报销；其提供的服务要开具劳务发票；职工应有用工合同</t>
        </r>
      </text>
    </comment>
    <comment ref="E21" authorId="0">
      <text>
        <r>
          <rPr>
            <b/>
            <sz val="9"/>
            <rFont val="宋体"/>
            <charset val="134"/>
          </rPr>
          <t>Smile:</t>
        </r>
        <r>
          <rPr>
            <sz val="9"/>
            <rFont val="宋体"/>
            <charset val="134"/>
          </rPr>
          <t xml:space="preserve">
管理费用/工资246500；销售费用工资98000；12月份多计提30万元</t>
        </r>
      </text>
    </comment>
  </commentList>
</comments>
</file>

<file path=xl/comments5.xml><?xml version="1.0" encoding="utf-8"?>
<comments xmlns="http://schemas.openxmlformats.org/spreadsheetml/2006/main">
  <authors>
    <author>Administrator</author>
  </authors>
  <commentList>
    <comment ref="J29" authorId="0">
      <text>
        <r>
          <rPr>
            <b/>
            <sz val="9"/>
            <rFont val="宋体"/>
            <charset val="134"/>
          </rPr>
          <t>Administrator:</t>
        </r>
        <r>
          <rPr>
            <sz val="9"/>
            <rFont val="宋体"/>
            <charset val="134"/>
          </rPr>
          <t xml:space="preserve">
截至2023年12月29日账面剩余开发产品15485115.32
</t>
        </r>
      </text>
    </comment>
    <comment ref="K29" authorId="0">
      <text>
        <r>
          <rPr>
            <b/>
            <sz val="9"/>
            <rFont val="宋体"/>
            <charset val="134"/>
          </rPr>
          <t>Administrator:</t>
        </r>
        <r>
          <rPr>
            <sz val="9"/>
            <rFont val="宋体"/>
            <charset val="134"/>
          </rPr>
          <t xml:space="preserve">
剩余可售商业面积</t>
        </r>
      </text>
    </comment>
    <comment ref="E81" authorId="0">
      <text>
        <r>
          <rPr>
            <b/>
            <sz val="9"/>
            <rFont val="宋体"/>
            <charset val="134"/>
          </rPr>
          <t>Administrator:</t>
        </r>
        <r>
          <rPr>
            <sz val="9"/>
            <rFont val="宋体"/>
            <charset val="134"/>
          </rPr>
          <t xml:space="preserve">
调入管理费用，账面不用动</t>
        </r>
      </text>
    </comment>
  </commentList>
</comments>
</file>

<file path=xl/comments6.xml><?xml version="1.0" encoding="utf-8"?>
<comments xmlns="http://schemas.openxmlformats.org/spreadsheetml/2006/main">
  <authors>
    <author>Administrator</author>
  </authors>
  <commentList>
    <comment ref="G23" authorId="0">
      <text>
        <r>
          <rPr>
            <b/>
            <sz val="9"/>
            <rFont val="宋体"/>
            <charset val="134"/>
          </rPr>
          <t>Administrator:</t>
        </r>
        <r>
          <rPr>
            <sz val="9"/>
            <rFont val="宋体"/>
            <charset val="134"/>
          </rPr>
          <t xml:space="preserve">
截至2023年12月29日账面剩余开发产品15485115.32
</t>
        </r>
      </text>
    </comment>
    <comment ref="H23" authorId="0">
      <text>
        <r>
          <rPr>
            <b/>
            <sz val="9"/>
            <rFont val="宋体"/>
            <charset val="134"/>
          </rPr>
          <t>Administrator:</t>
        </r>
        <r>
          <rPr>
            <sz val="9"/>
            <rFont val="宋体"/>
            <charset val="134"/>
          </rPr>
          <t xml:space="preserve">
剩余可售商业面积</t>
        </r>
      </text>
    </comment>
    <comment ref="F74" authorId="0">
      <text>
        <r>
          <rPr>
            <b/>
            <sz val="9"/>
            <rFont val="宋体"/>
            <charset val="134"/>
          </rPr>
          <t>Administrator:</t>
        </r>
        <r>
          <rPr>
            <sz val="9"/>
            <rFont val="宋体"/>
            <charset val="134"/>
          </rPr>
          <t xml:space="preserve">
调入管理费用，账面不用动</t>
        </r>
      </text>
    </comment>
  </commentList>
</comments>
</file>

<file path=xl/comments7.xml><?xml version="1.0" encoding="utf-8"?>
<comments xmlns="http://schemas.openxmlformats.org/spreadsheetml/2006/main">
  <authors>
    <author>油菜花</author>
  </authors>
  <commentList>
    <comment ref="E5" authorId="0">
      <text>
        <r>
          <rPr>
            <b/>
            <sz val="9"/>
            <rFont val="宋体"/>
            <charset val="134"/>
          </rPr>
          <t>油菜花:</t>
        </r>
        <r>
          <rPr>
            <sz val="9"/>
            <rFont val="宋体"/>
            <charset val="134"/>
          </rPr>
          <t xml:space="preserve">
填写银行对账单余额</t>
        </r>
      </text>
    </comment>
    <comment ref="E6" authorId="0">
      <text>
        <r>
          <rPr>
            <b/>
            <sz val="9"/>
            <rFont val="宋体"/>
            <charset val="134"/>
          </rPr>
          <t>油菜花:</t>
        </r>
        <r>
          <rPr>
            <sz val="9"/>
            <rFont val="宋体"/>
            <charset val="134"/>
          </rPr>
          <t xml:space="preserve">
填写申报系统预交税额</t>
        </r>
      </text>
    </comment>
  </commentList>
</comments>
</file>

<file path=xl/comments8.xml><?xml version="1.0" encoding="utf-8"?>
<comments xmlns="http://schemas.openxmlformats.org/spreadsheetml/2006/main">
  <authors>
    <author>dengd</author>
  </authors>
  <commentList>
    <comment ref="H6" authorId="0">
      <text>
        <r>
          <rPr>
            <b/>
            <sz val="9"/>
            <rFont val="宋体"/>
            <charset val="134"/>
          </rPr>
          <t>dengd:</t>
        </r>
        <r>
          <rPr>
            <sz val="9"/>
            <rFont val="宋体"/>
            <charset val="134"/>
          </rPr>
          <t xml:space="preserve">
租金</t>
        </r>
      </text>
    </comment>
    <comment ref="H22" authorId="0">
      <text>
        <r>
          <rPr>
            <b/>
            <sz val="9"/>
            <rFont val="宋体"/>
            <charset val="134"/>
          </rPr>
          <t>dengd:</t>
        </r>
        <r>
          <rPr>
            <sz val="9"/>
            <rFont val="宋体"/>
            <charset val="134"/>
          </rPr>
          <t xml:space="preserve">
2025年4季度税务局要求多预缴增值税对应应确认预计毛利</t>
        </r>
      </text>
    </comment>
  </commentList>
</comments>
</file>

<file path=xl/comments9.xml><?xml version="1.0" encoding="utf-8"?>
<comments xmlns="http://schemas.openxmlformats.org/spreadsheetml/2006/main">
  <authors>
    <author>油菜花</author>
  </authors>
  <commentList>
    <comment ref="E6" authorId="0">
      <text>
        <r>
          <rPr>
            <b/>
            <sz val="9"/>
            <rFont val="宋体"/>
            <charset val="134"/>
          </rPr>
          <t xml:space="preserve">油菜花:
</t>
        </r>
        <r>
          <rPr>
            <sz val="9"/>
            <rFont val="宋体"/>
            <charset val="134"/>
          </rPr>
          <t>取借方正，贷方负</t>
        </r>
      </text>
    </comment>
  </commentList>
</comments>
</file>

<file path=xl/comments10.xml><?xml version="1.0" encoding="utf-8"?>
<comments xmlns="http://schemas.openxmlformats.org/spreadsheetml/2006/main">
  <authors>
    <author>油菜花</author>
    <author>Smile</author>
  </authors>
  <commentList>
    <comment ref="D1" authorId="0">
      <text>
        <r>
          <rPr>
            <b/>
            <sz val="9"/>
            <rFont val="宋体"/>
            <charset val="134"/>
          </rPr>
          <t xml:space="preserve">油菜花:
</t>
        </r>
        <r>
          <rPr>
            <sz val="9"/>
            <rFont val="宋体"/>
            <charset val="134"/>
          </rPr>
          <t>取借方正，贷方负</t>
        </r>
      </text>
    </comment>
    <comment ref="A2" authorId="1">
      <text>
        <r>
          <rPr>
            <b/>
            <sz val="9"/>
            <rFont val="Tahoma"/>
            <charset val="134"/>
          </rPr>
          <t>Smile:</t>
        </r>
        <r>
          <rPr>
            <sz val="9"/>
            <rFont val="Tahoma"/>
            <charset val="134"/>
          </rPr>
          <t xml:space="preserve">
</t>
        </r>
        <r>
          <rPr>
            <sz val="9"/>
            <rFont val="宋体"/>
            <charset val="134"/>
          </rPr>
          <t>免税收入：符合条件的投资收益，自产自销农产品，外购农产品经过初加工后销售，受托进行农产品初加工服务所收取的加工费；委托其他企业或个人从事农林牧渔所得，免所得税；受托从事农林牧渔项目取得的收入，比照委托方享受相应的税收优惠（</t>
        </r>
        <r>
          <rPr>
            <sz val="9"/>
            <rFont val="Tahoma"/>
            <charset val="134"/>
          </rPr>
          <t>2011</t>
        </r>
        <r>
          <rPr>
            <sz val="9"/>
            <rFont val="宋体"/>
            <charset val="134"/>
          </rPr>
          <t>年</t>
        </r>
        <r>
          <rPr>
            <sz val="9"/>
            <rFont val="Tahoma"/>
            <charset val="134"/>
          </rPr>
          <t>48</t>
        </r>
        <r>
          <rPr>
            <sz val="9"/>
            <rFont val="宋体"/>
            <charset val="134"/>
          </rPr>
          <t>号公告）</t>
        </r>
      </text>
    </comment>
    <comment ref="D2" authorId="0">
      <text>
        <r>
          <rPr>
            <b/>
            <sz val="9"/>
            <rFont val="宋体"/>
            <charset val="134"/>
          </rPr>
          <t>油菜花:</t>
        </r>
        <r>
          <rPr>
            <sz val="9"/>
            <rFont val="宋体"/>
            <charset val="134"/>
          </rPr>
          <t xml:space="preserve">
财税[2009]122号
一、非营利组织的下列收入为免税收入：
（四）不征税收入和</t>
        </r>
        <r>
          <rPr>
            <b/>
            <sz val="9"/>
            <rFont val="宋体"/>
            <charset val="134"/>
          </rPr>
          <t>免税收入孳生的银行存款利息收</t>
        </r>
        <r>
          <rPr>
            <sz val="9"/>
            <rFont val="宋体"/>
            <charset val="134"/>
          </rPr>
          <t>入；</t>
        </r>
      </text>
    </comment>
    <comment ref="F2" authorId="1">
      <text>
        <r>
          <rPr>
            <b/>
            <sz val="9"/>
            <rFont val="宋体"/>
            <charset val="134"/>
          </rPr>
          <t>Smile:</t>
        </r>
        <r>
          <rPr>
            <sz val="9"/>
            <rFont val="宋体"/>
            <charset val="134"/>
          </rPr>
          <t xml:space="preserve">
《所得税汇算清缴答疑2016年版》P125，直接免征的增值税属于企业取得的财政性资金，不满足不征税收入确认条件，不属于“林木的培育和种植”项目所得，应征所得税。</t>
        </r>
      </text>
    </comment>
  </commentList>
</comments>
</file>

<file path=xl/comments11.xml><?xml version="1.0" encoding="utf-8"?>
<comments xmlns="http://schemas.openxmlformats.org/spreadsheetml/2006/main">
  <authors>
    <author>Smile</author>
  </authors>
  <commentList>
    <comment ref="D14" authorId="0">
      <text>
        <r>
          <rPr>
            <b/>
            <sz val="9"/>
            <rFont val="宋体"/>
            <charset val="134"/>
          </rPr>
          <t>Smile:</t>
        </r>
        <r>
          <rPr>
            <sz val="9"/>
            <rFont val="宋体"/>
            <charset val="134"/>
          </rPr>
          <t xml:space="preserve">
发生查补以前年度应纳税所得额的、追补以前年度未能税前扣除的实际资产损失等情况，该行需按修改后的“纳税调整后所得”进行填报</t>
        </r>
      </text>
    </comment>
    <comment ref="D15" authorId="0">
      <text>
        <r>
          <rPr>
            <b/>
            <sz val="9"/>
            <rFont val="宋体"/>
            <charset val="134"/>
          </rPr>
          <t>Smile:</t>
        </r>
        <r>
          <rPr>
            <sz val="9"/>
            <rFont val="宋体"/>
            <charset val="134"/>
          </rPr>
          <t xml:space="preserve">
主表第19行"纳税调整后所得"&gt;0，第20行"所得减免"&gt;0，则此处=MAX(主表19-20-21（抵扣应纳税所得额）,0);若主表第19行"纳税调整后所得"&lt;0，则此处=主表第19行"纳税调整后所得"&gt;0</t>
        </r>
      </text>
    </comment>
  </commentList>
</comments>
</file>

<file path=xl/comments12.xml><?xml version="1.0" encoding="utf-8"?>
<comments xmlns="http://schemas.openxmlformats.org/spreadsheetml/2006/main">
  <authors>
    <author>Smile</author>
  </authors>
  <commentList>
    <comment ref="D8" authorId="0">
      <text>
        <r>
          <rPr>
            <b/>
            <sz val="9"/>
            <rFont val="宋体"/>
            <charset val="134"/>
          </rPr>
          <t>Smile:</t>
        </r>
        <r>
          <rPr>
            <sz val="9"/>
            <rFont val="宋体"/>
            <charset val="134"/>
          </rPr>
          <t xml:space="preserve">
免税的投资收益不在此处反应，否则免税所得额不实</t>
        </r>
      </text>
    </comment>
    <comment ref="B14" authorId="0">
      <text>
        <r>
          <rPr>
            <b/>
            <sz val="9"/>
            <rFont val="宋体"/>
            <charset val="134"/>
          </rPr>
          <t>Smile:</t>
        </r>
        <r>
          <rPr>
            <sz val="9"/>
            <rFont val="宋体"/>
            <charset val="134"/>
          </rPr>
          <t xml:space="preserve">
费用负数是应税，在管理费用中增加该金额，否则利润对不上</t>
        </r>
      </text>
    </comment>
    <comment ref="H19" authorId="0">
      <text>
        <r>
          <rPr>
            <b/>
            <sz val="9"/>
            <rFont val="宋体"/>
            <charset val="134"/>
          </rPr>
          <t>Smile:</t>
        </r>
        <r>
          <rPr>
            <sz val="9"/>
            <rFont val="宋体"/>
            <charset val="134"/>
          </rPr>
          <t xml:space="preserve">
少计应税收入</t>
        </r>
      </text>
    </comment>
    <comment ref="I20" authorId="0">
      <text>
        <r>
          <rPr>
            <b/>
            <sz val="9"/>
            <rFont val="宋体"/>
            <charset val="134"/>
          </rPr>
          <t>Smile:</t>
        </r>
        <r>
          <rPr>
            <sz val="9"/>
            <rFont val="宋体"/>
            <charset val="134"/>
          </rPr>
          <t xml:space="preserve">
仅对免税和应税有影响的无法分清的调整额</t>
        </r>
      </text>
    </comment>
  </commentList>
</comments>
</file>

<file path=xl/comments13.xml><?xml version="1.0" encoding="utf-8"?>
<comments xmlns="http://schemas.openxmlformats.org/spreadsheetml/2006/main">
  <authors>
    <author>ben</author>
  </authors>
  <commentList>
    <comment ref="G24" authorId="0">
      <text>
        <r>
          <rPr>
            <sz val="9"/>
            <rFont val="宋体"/>
            <charset val="134"/>
          </rPr>
          <t>ben:
如实际借款利率不超过同期银行利率，则以实际利率测算；如实际利率超过银行利率，则以银行利率测算。</t>
        </r>
      </text>
    </comment>
  </commentList>
</comments>
</file>

<file path=xl/comments14.xml><?xml version="1.0" encoding="utf-8"?>
<comments xmlns="http://schemas.openxmlformats.org/spreadsheetml/2006/main">
  <authors>
    <author>User</author>
  </authors>
  <commentList>
    <comment ref="D17" authorId="0">
      <text>
        <r>
          <rPr>
            <b/>
            <sz val="9"/>
            <rFont val="宋体"/>
            <charset val="134"/>
          </rPr>
          <t>User:</t>
        </r>
        <r>
          <rPr>
            <sz val="9"/>
            <rFont val="宋体"/>
            <charset val="134"/>
          </rPr>
          <t xml:space="preserve">
境外税后所得+境外直接缴纳的所得税</t>
        </r>
      </text>
    </comment>
    <comment ref="D24" authorId="0">
      <text>
        <r>
          <rPr>
            <b/>
            <sz val="9"/>
            <rFont val="宋体"/>
            <charset val="134"/>
          </rPr>
          <t>User:</t>
        </r>
        <r>
          <rPr>
            <sz val="9"/>
            <rFont val="宋体"/>
            <charset val="134"/>
          </rPr>
          <t xml:space="preserve">
针对创投公司</t>
        </r>
      </text>
    </comment>
  </commentList>
</comments>
</file>

<file path=xl/comments15.xml><?xml version="1.0" encoding="utf-8"?>
<comments xmlns="http://schemas.openxmlformats.org/spreadsheetml/2006/main">
  <authors>
    <author>油菜花</author>
    <author>Smile</author>
    <author>Administrator</author>
  </authors>
  <commentList>
    <comment ref="G5" authorId="0">
      <text>
        <r>
          <rPr>
            <b/>
            <sz val="9"/>
            <rFont val="宋体"/>
            <charset val="134"/>
          </rPr>
          <t>油菜花:</t>
        </r>
        <r>
          <rPr>
            <sz val="9"/>
            <rFont val="宋体"/>
            <charset val="134"/>
          </rPr>
          <t xml:space="preserve">
大额医疗保险不得扣除</t>
        </r>
      </text>
    </comment>
    <comment ref="D18" authorId="1">
      <text>
        <r>
          <rPr>
            <b/>
            <sz val="9"/>
            <rFont val="Tahoma"/>
            <charset val="134"/>
          </rPr>
          <t>Smile:</t>
        </r>
        <r>
          <rPr>
            <sz val="9"/>
            <rFont val="Tahoma"/>
            <charset val="134"/>
          </rPr>
          <t xml:space="preserve">
</t>
        </r>
        <r>
          <rPr>
            <sz val="9"/>
            <rFont val="宋体"/>
            <charset val="134"/>
          </rPr>
          <t>计提数要全额调增</t>
        </r>
      </text>
    </comment>
    <comment ref="E18" authorId="1">
      <text>
        <r>
          <rPr>
            <b/>
            <sz val="9"/>
            <rFont val="Tahoma"/>
            <charset val="134"/>
          </rPr>
          <t>Smile:</t>
        </r>
        <r>
          <rPr>
            <sz val="9"/>
            <rFont val="Tahoma"/>
            <charset val="134"/>
          </rPr>
          <t xml:space="preserve">
</t>
        </r>
        <r>
          <rPr>
            <sz val="9"/>
            <rFont val="宋体"/>
            <charset val="134"/>
          </rPr>
          <t>计提数要全额调增</t>
        </r>
      </text>
    </comment>
    <comment ref="F18" authorId="1">
      <text>
        <r>
          <rPr>
            <b/>
            <sz val="9"/>
            <rFont val="Tahoma"/>
            <charset val="134"/>
          </rPr>
          <t>Smile:</t>
        </r>
        <r>
          <rPr>
            <sz val="9"/>
            <rFont val="Tahoma"/>
            <charset val="134"/>
          </rPr>
          <t xml:space="preserve">
</t>
        </r>
        <r>
          <rPr>
            <sz val="9"/>
            <rFont val="宋体"/>
            <charset val="134"/>
          </rPr>
          <t>计提数要全额调增；本期实际发生数</t>
        </r>
        <r>
          <rPr>
            <sz val="9"/>
            <rFont val="Tahoma"/>
            <charset val="134"/>
          </rPr>
          <t>+</t>
        </r>
        <r>
          <rPr>
            <sz val="9"/>
            <rFont val="宋体"/>
            <charset val="134"/>
          </rPr>
          <t>以前年度结转数</t>
        </r>
      </text>
    </comment>
    <comment ref="B19" authorId="1">
      <text>
        <r>
          <rPr>
            <b/>
            <sz val="9"/>
            <rFont val="Tahoma"/>
            <charset val="134"/>
          </rPr>
          <t>Smile:</t>
        </r>
        <r>
          <rPr>
            <sz val="9"/>
            <rFont val="Tahoma"/>
            <charset val="134"/>
          </rPr>
          <t xml:space="preserve">
</t>
        </r>
        <r>
          <rPr>
            <sz val="9"/>
            <rFont val="宋体"/>
            <charset val="134"/>
          </rPr>
          <t>计提至次年</t>
        </r>
        <r>
          <rPr>
            <sz val="9"/>
            <rFont val="Tahoma"/>
            <charset val="134"/>
          </rPr>
          <t>5.31</t>
        </r>
        <r>
          <rPr>
            <sz val="9"/>
            <rFont val="宋体"/>
            <charset val="134"/>
          </rPr>
          <t>日仍未发放的，才需要做纳税调增；若是科目用错的，可以不必纳税调整</t>
        </r>
      </text>
    </comment>
    <comment ref="C20" authorId="0">
      <text>
        <r>
          <rPr>
            <b/>
            <sz val="9"/>
            <rFont val="宋体"/>
            <charset val="134"/>
          </rPr>
          <t>油菜花:</t>
        </r>
        <r>
          <rPr>
            <sz val="9"/>
            <rFont val="宋体"/>
            <charset val="134"/>
          </rPr>
          <t xml:space="preserve">
本年计提数-本年实际发放数</t>
        </r>
      </text>
    </comment>
    <comment ref="B21" authorId="0">
      <text>
        <r>
          <rPr>
            <b/>
            <sz val="9"/>
            <rFont val="宋体"/>
            <charset val="134"/>
          </rPr>
          <t>油菜花:</t>
        </r>
        <r>
          <rPr>
            <sz val="9"/>
            <rFont val="宋体"/>
            <charset val="134"/>
          </rPr>
          <t xml:space="preserve">
上年预提的是下一年度的工资，相当于预提费用，应在实际发生时予以扣除；个税申报没有对应，因此应调至下一年度扣除（浙能存在这种情况）</t>
        </r>
      </text>
    </comment>
    <comment ref="B25" authorId="0">
      <text>
        <r>
          <rPr>
            <b/>
            <sz val="9"/>
            <rFont val="宋体"/>
            <charset val="134"/>
          </rPr>
          <t>油菜花:</t>
        </r>
        <r>
          <rPr>
            <sz val="9"/>
            <rFont val="宋体"/>
            <charset val="134"/>
          </rPr>
          <t xml:space="preserve">
上年的第27行“汇算清缴期间发放额”数据</t>
        </r>
      </text>
    </comment>
    <comment ref="C25" authorId="2">
      <text>
        <r>
          <rPr>
            <b/>
            <sz val="9"/>
            <rFont val="宋体"/>
            <charset val="134"/>
          </rPr>
          <t>Administrator:</t>
        </r>
        <r>
          <rPr>
            <sz val="9"/>
            <rFont val="宋体"/>
            <charset val="134"/>
          </rPr>
          <t xml:space="preserve">
上年在汇算清缴期间实际发放的工资</t>
        </r>
      </text>
    </comment>
    <comment ref="A37" authorId="0">
      <text>
        <r>
          <rPr>
            <b/>
            <sz val="9"/>
            <rFont val="宋体"/>
            <charset val="134"/>
          </rPr>
          <t>油菜花:</t>
        </r>
        <r>
          <rPr>
            <sz val="9"/>
            <rFont val="宋体"/>
            <charset val="134"/>
          </rPr>
          <t xml:space="preserve">
《实施条例》第三十四条所称的“合理工资薪金”，是指企业按照股东大会、董事会、薪酬委员会或相关管理机构制订的工资薪金制度规定实际发放给员工的工资薪金。税务机关在对工资薪金进行合理性确认时，可按以下原则掌握：（一）企业制订了较为规范的员工工资薪金制度；（二）企业所制订的工资薪金制度符合行业及地区水平；（三）企业在一定时期所发放的工资薪金是相对固定的，工资薪金的调整是有序进行的；（四）企业对实际发放的工资薪金，已依法履行了代扣代缴个人所得税义务；（五）有关工资薪金的安排，不以减少或逃避税款为目的。</t>
        </r>
      </text>
    </comment>
    <comment ref="B38" authorId="1">
      <text>
        <r>
          <rPr>
            <b/>
            <sz val="9"/>
            <rFont val="宋体"/>
            <charset val="134"/>
          </rPr>
          <t>Smile:</t>
        </r>
        <r>
          <rPr>
            <sz val="9"/>
            <rFont val="宋体"/>
            <charset val="134"/>
          </rPr>
          <t xml:space="preserve">
国税函【2009】3号：合理工资薪金，是指企业按照股东大会、董事会、薪酬委员会或相关管理机构制定的工资薪金制度规定实际发放给员工的工资薪金。</t>
        </r>
      </text>
    </comment>
  </commentList>
</comments>
</file>

<file path=xl/comments16.xml><?xml version="1.0" encoding="utf-8"?>
<comments xmlns="http://schemas.openxmlformats.org/spreadsheetml/2006/main">
  <authors>
    <author>Smile</author>
  </authors>
  <commentList>
    <comment ref="A4" authorId="0">
      <text>
        <r>
          <rPr>
            <b/>
            <sz val="9"/>
            <rFont val="宋体"/>
            <charset val="134"/>
          </rPr>
          <t>Smile:</t>
        </r>
        <r>
          <rPr>
            <sz val="9"/>
            <rFont val="宋体"/>
            <charset val="134"/>
          </rPr>
          <t xml:space="preserve">
具体每个项目的明细收入在收入成本测试表里做，此表勿填，此表的格式不动</t>
        </r>
      </text>
    </comment>
  </commentList>
</comments>
</file>

<file path=xl/comments17.xml><?xml version="1.0" encoding="utf-8"?>
<comments xmlns="http://schemas.openxmlformats.org/spreadsheetml/2006/main">
  <authors>
    <author>Smile</author>
  </authors>
  <commentList>
    <comment ref="I20" authorId="0">
      <text>
        <r>
          <rPr>
            <b/>
            <sz val="9"/>
            <rFont val="Tahoma"/>
            <charset val="134"/>
          </rPr>
          <t>Smile:</t>
        </r>
        <r>
          <rPr>
            <sz val="9"/>
            <rFont val="Tahoma"/>
            <charset val="134"/>
          </rPr>
          <t xml:space="preserve">
</t>
        </r>
        <r>
          <rPr>
            <sz val="9"/>
            <rFont val="宋体"/>
            <charset val="134"/>
          </rPr>
          <t>调整的成本合计数</t>
        </r>
      </text>
    </comment>
  </commentList>
</comments>
</file>

<file path=xl/comments18.xml><?xml version="1.0" encoding="utf-8"?>
<comments xmlns="http://schemas.openxmlformats.org/spreadsheetml/2006/main">
  <authors>
    <author>Administrator</author>
  </authors>
  <commentList>
    <comment ref="C20" authorId="0">
      <text>
        <r>
          <rPr>
            <b/>
            <sz val="9"/>
            <rFont val="宋体"/>
            <charset val="134"/>
          </rPr>
          <t>Administrator:</t>
        </r>
        <r>
          <rPr>
            <sz val="9"/>
            <rFont val="宋体"/>
            <charset val="134"/>
          </rPr>
          <t xml:space="preserve">
购房违约金
</t>
        </r>
      </text>
    </comment>
  </commentList>
</comments>
</file>

<file path=xl/comments19.xml><?xml version="1.0" encoding="utf-8"?>
<comments xmlns="http://schemas.openxmlformats.org/spreadsheetml/2006/main">
  <authors>
    <author>Administrator</author>
  </authors>
  <commentList>
    <comment ref="C18" authorId="0">
      <text>
        <r>
          <rPr>
            <b/>
            <sz val="9"/>
            <rFont val="宋体"/>
            <charset val="134"/>
          </rPr>
          <t>Administrator:</t>
        </r>
        <r>
          <rPr>
            <sz val="9"/>
            <rFont val="宋体"/>
            <charset val="134"/>
          </rPr>
          <t xml:space="preserve">
业务费
</t>
        </r>
      </text>
    </comment>
    <comment ref="C27" authorId="0">
      <text>
        <r>
          <rPr>
            <b/>
            <sz val="9"/>
            <rFont val="宋体"/>
            <charset val="134"/>
          </rPr>
          <t>Administrator:</t>
        </r>
        <r>
          <rPr>
            <sz val="9"/>
            <rFont val="宋体"/>
            <charset val="134"/>
          </rPr>
          <t xml:space="preserve">
邮寄费+办公费+物料消耗费
</t>
        </r>
      </text>
    </comment>
  </commentList>
</comments>
</file>

<file path=xl/comments20.xml><?xml version="1.0" encoding="utf-8"?>
<comments xmlns="http://schemas.openxmlformats.org/spreadsheetml/2006/main">
  <authors>
    <author>Administrator</author>
    <author>油菜花</author>
  </authors>
  <commentList>
    <comment ref="C17" authorId="0">
      <text>
        <r>
          <rPr>
            <b/>
            <sz val="9"/>
            <rFont val="宋体"/>
            <charset val="134"/>
          </rPr>
          <t>Administrator:</t>
        </r>
        <r>
          <rPr>
            <sz val="9"/>
            <rFont val="宋体"/>
            <charset val="134"/>
          </rPr>
          <t xml:space="preserve">
法律顾问费
</t>
        </r>
      </text>
    </comment>
    <comment ref="D18" authorId="1">
      <text>
        <r>
          <rPr>
            <b/>
            <sz val="9"/>
            <rFont val="宋体"/>
            <charset val="134"/>
          </rPr>
          <t>油菜花:</t>
        </r>
        <r>
          <rPr>
            <sz val="9"/>
            <rFont val="宋体"/>
            <charset val="134"/>
          </rPr>
          <t xml:space="preserve">
分析填列</t>
        </r>
      </text>
    </comment>
    <comment ref="C49" authorId="0">
      <text>
        <r>
          <rPr>
            <b/>
            <sz val="9"/>
            <rFont val="宋体"/>
            <charset val="134"/>
          </rPr>
          <t>Administrator:</t>
        </r>
        <r>
          <rPr>
            <sz val="9"/>
            <rFont val="宋体"/>
            <charset val="134"/>
          </rPr>
          <t xml:space="preserve">
科目余额表：软件和信息技术服务费</t>
        </r>
      </text>
    </comment>
  </commentList>
</comments>
</file>

<file path=xl/comments21.xml><?xml version="1.0" encoding="utf-8"?>
<comments xmlns="http://schemas.openxmlformats.org/spreadsheetml/2006/main">
  <authors>
    <author>Administrator</author>
  </authors>
  <commentList>
    <comment ref="B13" authorId="0">
      <text>
        <r>
          <rPr>
            <b/>
            <sz val="9"/>
            <rFont val="宋体"/>
            <charset val="134"/>
          </rPr>
          <t>Administrator:</t>
        </r>
        <r>
          <rPr>
            <sz val="9"/>
            <rFont val="宋体"/>
            <charset val="134"/>
          </rPr>
          <t xml:space="preserve">
建行中间业务收费，工程项目资金咨询费</t>
        </r>
      </text>
    </comment>
  </commentList>
</comments>
</file>

<file path=xl/comments22.xml><?xml version="1.0" encoding="utf-8"?>
<comments xmlns="http://schemas.openxmlformats.org/spreadsheetml/2006/main">
  <authors>
    <author>Smile</author>
    <author>User</author>
    <author>油菜花</author>
  </authors>
  <commentList>
    <comment ref="B5" authorId="0">
      <text>
        <r>
          <rPr>
            <b/>
            <sz val="9"/>
            <rFont val="宋体"/>
            <charset val="134"/>
          </rPr>
          <t>Smile:</t>
        </r>
        <r>
          <rPr>
            <sz val="9"/>
            <rFont val="宋体"/>
            <charset val="134"/>
          </rPr>
          <t xml:space="preserve">
《会计准则》第三条 固定资产，是指同时具有下列特征的有形资产：
（一）为生产商品、提供劳务、出租或经营管理而持有的；
（二）使用寿命超过一个会计年度。
使用寿命，是指企业使用固定资产的预计期间，或者该固定资产所能生产产品或提供劳务的
数量。 
</t>
        </r>
      </text>
    </comment>
    <comment ref="F6" authorId="1">
      <text>
        <r>
          <rPr>
            <b/>
            <sz val="9"/>
            <rFont val="Tahoma"/>
            <charset val="134"/>
          </rPr>
          <t>User:</t>
        </r>
        <r>
          <rPr>
            <sz val="9"/>
            <rFont val="Tahoma"/>
            <charset val="134"/>
          </rPr>
          <t xml:space="preserve">
</t>
        </r>
        <r>
          <rPr>
            <sz val="9"/>
            <rFont val="宋体"/>
            <charset val="134"/>
          </rPr>
          <t>还要看入账方式，若是接受投资、抵债所得等，都是按剩余寿命，可能不是按最低年限的</t>
        </r>
      </text>
    </comment>
    <comment ref="J6" authorId="2">
      <text>
        <r>
          <rPr>
            <b/>
            <sz val="9"/>
            <rFont val="宋体"/>
            <charset val="134"/>
          </rPr>
          <t>油菜花:</t>
        </r>
        <r>
          <rPr>
            <sz val="9"/>
            <rFont val="宋体"/>
            <charset val="134"/>
          </rPr>
          <t xml:space="preserve">
外购、自建、处置、报废等</t>
        </r>
      </text>
    </comment>
    <comment ref="P6" authorId="1">
      <text>
        <r>
          <rPr>
            <b/>
            <sz val="9"/>
            <rFont val="Tahoma"/>
            <charset val="134"/>
          </rPr>
          <t>User:</t>
        </r>
        <r>
          <rPr>
            <sz val="9"/>
            <rFont val="Tahoma"/>
            <charset val="134"/>
          </rPr>
          <t xml:space="preserve">
</t>
        </r>
        <r>
          <rPr>
            <sz val="9"/>
            <rFont val="宋体"/>
            <charset val="134"/>
          </rPr>
          <t>软件最低可为</t>
        </r>
        <r>
          <rPr>
            <sz val="9"/>
            <rFont val="Tahoma"/>
            <charset val="134"/>
          </rPr>
          <t>2</t>
        </r>
        <r>
          <rPr>
            <sz val="9"/>
            <rFont val="宋体"/>
            <charset val="134"/>
          </rPr>
          <t>年</t>
        </r>
      </text>
    </comment>
    <comment ref="R6" authorId="1">
      <text>
        <r>
          <rPr>
            <b/>
            <sz val="9"/>
            <rFont val="Tahoma"/>
            <charset val="134"/>
          </rPr>
          <t>User:</t>
        </r>
        <r>
          <rPr>
            <sz val="9"/>
            <rFont val="Tahoma"/>
            <charset val="134"/>
          </rPr>
          <t xml:space="preserve">
</t>
        </r>
        <r>
          <rPr>
            <sz val="9"/>
            <rFont val="宋体"/>
            <charset val="134"/>
          </rPr>
          <t>以后年度再填税法累计折旧时，</t>
        </r>
        <r>
          <rPr>
            <sz val="9"/>
            <rFont val="Tahoma"/>
            <charset val="134"/>
          </rPr>
          <t>=</t>
        </r>
        <r>
          <rPr>
            <sz val="9"/>
            <rFont val="宋体"/>
            <charset val="134"/>
          </rPr>
          <t>上年税法累计折旧</t>
        </r>
        <r>
          <rPr>
            <sz val="9"/>
            <rFont val="Tahoma"/>
            <charset val="134"/>
          </rPr>
          <t>+</t>
        </r>
        <r>
          <rPr>
            <sz val="9"/>
            <rFont val="宋体"/>
            <charset val="134"/>
          </rPr>
          <t>本年税收折旧</t>
        </r>
      </text>
    </comment>
    <comment ref="L59" authorId="2">
      <text>
        <r>
          <rPr>
            <b/>
            <sz val="9"/>
            <rFont val="宋体"/>
            <charset val="134"/>
          </rPr>
          <t>油菜花:</t>
        </r>
        <r>
          <rPr>
            <sz val="9"/>
            <rFont val="宋体"/>
            <charset val="134"/>
          </rPr>
          <t xml:space="preserve">
累计折旧本年贷方</t>
        </r>
      </text>
    </comment>
  </commentList>
</comments>
</file>

<file path=xl/comments23.xml><?xml version="1.0" encoding="utf-8"?>
<comments xmlns="http://schemas.openxmlformats.org/spreadsheetml/2006/main">
  <authors>
    <author>Smile</author>
    <author>油菜花</author>
  </authors>
  <commentList>
    <comment ref="A11" authorId="0">
      <text>
        <r>
          <rPr>
            <b/>
            <sz val="9"/>
            <rFont val="宋体"/>
            <charset val="134"/>
          </rPr>
          <t>Smile:</t>
        </r>
        <r>
          <rPr>
            <sz val="9"/>
            <rFont val="宋体"/>
            <charset val="134"/>
          </rPr>
          <t xml:space="preserve">
按照土地证或者租入的年限摊销，不是10年</t>
        </r>
      </text>
    </comment>
    <comment ref="A21" authorId="1">
      <text>
        <r>
          <rPr>
            <b/>
            <sz val="9"/>
            <rFont val="宋体"/>
            <charset val="134"/>
          </rPr>
          <t>油菜花:</t>
        </r>
        <r>
          <rPr>
            <sz val="9"/>
            <rFont val="宋体"/>
            <charset val="134"/>
          </rPr>
          <t xml:space="preserve">
而财税【2012】27号文《关于进一步鼓励软件产业和集成电路产业发展企业所得税政策的通知》中，
七、</t>
        </r>
        <r>
          <rPr>
            <b/>
            <sz val="9"/>
            <rFont val="宋体"/>
            <charset val="134"/>
          </rPr>
          <t>企业（“企业”，并未强调软件企业，因此是所有企业适用）</t>
        </r>
        <r>
          <rPr>
            <sz val="9"/>
            <rFont val="宋体"/>
            <charset val="134"/>
          </rPr>
          <t>外购的软件，凡符合固定资产或无形资产确认条件的，可以按照固定资产或无形资产进行核算，其折旧或摊销年限可以适当缩短，最短可为2年（含）。</t>
        </r>
      </text>
    </comment>
    <comment ref="I21" authorId="1">
      <text>
        <r>
          <rPr>
            <b/>
            <sz val="9"/>
            <rFont val="宋体"/>
            <charset val="134"/>
          </rPr>
          <t>油菜花:</t>
        </r>
        <r>
          <rPr>
            <sz val="9"/>
            <rFont val="宋体"/>
            <charset val="134"/>
          </rPr>
          <t xml:space="preserve">
本列仅填报“税收折旧、摊销额”</t>
        </r>
        <r>
          <rPr>
            <b/>
            <sz val="9"/>
            <rFont val="宋体"/>
            <charset val="134"/>
          </rPr>
          <t>大于</t>
        </r>
        <r>
          <rPr>
            <sz val="9"/>
            <rFont val="宋体"/>
            <charset val="134"/>
          </rPr>
          <t>“享受加速折旧政策的资产按税收一般规定计算的折旧、摊销额”月份的按税收一般规定计算的折旧额合计金额、摊销额合计金额。</t>
        </r>
      </text>
    </comment>
  </commentList>
</comments>
</file>

<file path=xl/comments24.xml><?xml version="1.0" encoding="utf-8"?>
<comments xmlns="http://schemas.openxmlformats.org/spreadsheetml/2006/main">
  <authors>
    <author>Smile</author>
  </authors>
  <commentList>
    <comment ref="B10" authorId="0">
      <text>
        <r>
          <rPr>
            <b/>
            <sz val="9"/>
            <rFont val="宋体"/>
            <charset val="134"/>
          </rPr>
          <t>Smile:</t>
        </r>
        <r>
          <rPr>
            <sz val="9"/>
            <rFont val="宋体"/>
            <charset val="134"/>
          </rPr>
          <t xml:space="preserve">
1、定义。财预字【1998】159号第二条：招待费是指行政事业单位为执行公务或开展业务活动需要合理开支的接待费用。包括：在接待地发生的交通费、用餐费和住宿费
2、出差餐费  财行【2013】531（新疆/西藏/青海120元/天，其他地区100元/天，伙食补助）
3、会议餐费  财行【2013】286（会议费）
4、无食堂统一午餐  财企【2009】242（福利费）
5、加班餐、活动餐  财企【2009】242（符合福利费的定义，没有列举的也是福利费。所以可以计入福利费）
</t>
        </r>
      </text>
    </comment>
    <comment ref="B11" authorId="0">
      <text>
        <r>
          <rPr>
            <b/>
            <sz val="9"/>
            <rFont val="宋体"/>
            <charset val="134"/>
          </rPr>
          <t>Smile:</t>
        </r>
        <r>
          <rPr>
            <sz val="9"/>
            <rFont val="宋体"/>
            <charset val="134"/>
          </rPr>
          <t xml:space="preserve">
广告：广告发布、策划、设计、代理等
国税发【2000】84号42条：纳税人每一纳税年度发生的业务宣传费（包括未通过媒体的广告性支出），在不超过……
问题：买礼品送给客户，是招待还是宣传？
观点1：有无公司LOGO
观点2：对象是否特定
国税函〔2003〕847号：中移动为留住老用户、发展新用户或鼓励入网和推广使用新业务，采用积分计划等各种营销方式，对具备一定消费条件的自有用户免费赠送一定的业务使用时长、流量或业务使用费额度，有价卡预存款和有价卡实物，SIM卡，手机或手机补贴，其他有价物品或等价物等支出：
□ 给予已有用户或使用者（包括个人消费者和单位法人）的，凡作为商业折扣给予单位使用者的，应在账面上反映（手机和服务在同一张发票中反应，即作为成本，不作为招待费或广宣费）
□ 给予法人单位的特定人员（如业务联系人、单位领导等），应作为企业业务招待费按规定标准扣除
□ 为宣传推广目的随机给予不确定客户（包括实际用户和潜在用户）的，应作为业务宣传费按规定标准扣除（不好操作，若是给企业而不是给企业的某个人，可以作为宣传费。买一赠一，视同销售，进项税额可以抵扣；因为没有给具体的个人，则没有个税问题）
</t>
        </r>
      </text>
    </comment>
    <comment ref="B12" authorId="0">
      <text>
        <r>
          <rPr>
            <b/>
            <sz val="9"/>
            <rFont val="宋体"/>
            <charset val="134"/>
          </rPr>
          <t>Smile:</t>
        </r>
        <r>
          <rPr>
            <sz val="9"/>
            <rFont val="宋体"/>
            <charset val="134"/>
          </rPr>
          <t xml:space="preserve">
财税【2009】29号，入账要求：
□ 企业应与具有合法经营资格中介服务企业或个人签订代办协议或合同
□ 按国家有关规定支付手续费及佣金，委托个人可支付现金，委托非个人只能转账
□ 已计入固定资产、无形资产等相关资产的手续费及佣金支出，应当通过折旧、摊销等方式分期扣除，不得在发生当期直接扣除。
□ 企业支付的手续费及佣金不得直接冲减服务协议或合同金额，并如实入账
□ 依法取得合法真实凭证
</t>
        </r>
      </text>
    </comment>
    <comment ref="B14" authorId="0">
      <text>
        <r>
          <rPr>
            <b/>
            <sz val="9"/>
            <rFont val="宋体"/>
            <charset val="134"/>
          </rPr>
          <t>Smile:</t>
        </r>
        <r>
          <rPr>
            <sz val="9"/>
            <rFont val="宋体"/>
            <charset val="134"/>
          </rPr>
          <t xml:space="preserve">
财产损耗：如汽油自然挥发
盘亏：计入“待处理财产损益”，经批准后入管理费用
下列损耗不计入期间费用：
1、自然灾害导致财产损失，计入“营业外支出”
2、生产过程中损耗材料计入“生产成本”（合理损耗）
</t>
        </r>
      </text>
    </comment>
    <comment ref="B16" authorId="0">
      <text>
        <r>
          <rPr>
            <b/>
            <sz val="9"/>
            <rFont val="宋体"/>
            <charset val="134"/>
          </rPr>
          <t>Smile:</t>
        </r>
        <r>
          <rPr>
            <sz val="9"/>
            <rFont val="宋体"/>
            <charset val="134"/>
          </rPr>
          <t xml:space="preserve">
企业会计准则管理费用科目解释：董事会费包括董事会成员津贴、会议费和差旅费等
国税发【2009】121号：个人担任董事，且不在公司任职，董事津贴属劳务费；在公司（含关联公司）任职，董事津贴并入工资缴纳个人所得税（职工薪酬）
</t>
        </r>
      </text>
    </comment>
    <comment ref="B17" authorId="0">
      <text>
        <r>
          <rPr>
            <b/>
            <sz val="9"/>
            <rFont val="宋体"/>
            <charset val="134"/>
          </rPr>
          <t>Smile:</t>
        </r>
        <r>
          <rPr>
            <sz val="9"/>
            <rFont val="宋体"/>
            <charset val="134"/>
          </rPr>
          <t xml:space="preserve">
1、租房替房东负担税款
案例：2016年7月，出租人甲和承租人乙签订商用房租赁合同，约定月租金税后35000元，相关税费由乙负担，当地综合征收率12%。
承租人应负担税额=35000÷（1+5%）×12%=4000元
（1）替纳税人负担税款是否合理
最高人民法院民事判决书（2007）民一终字第62号：最高人员法院判决如下：虽然我国税收管理方面的法律法规对于各种税收的征收均明确规定了纳税义务人，但是并未禁止纳税义务人与合同相对人约定由合同相对人或第三人缴纳税款。税法对于税种、税率、税额的规定是强制性的，而对于实际由谁缴纳税款没有作出强制性或禁止性规定。故《补充协议》关于税费负担的约定并不违反税收管理方面的法律法规的规定，属合法有效协议。
（4）如何解决
税前租金－税前租金÷（1+5%）×12%=35000
税前租金=39516.13元
签订合同时，约定月租金39516.13元，税费4516.13元【39516.13÷（1+5%）×12%】由乙方代甲方办理纳税手续时缴纳。
甲方实得租金35000元（39516.13-4516.13）
2、私车公用
（1）无租使用是否合理？
（2）有租使用，支付租金的入账依据
</t>
        </r>
      </text>
    </comment>
    <comment ref="B18" authorId="0">
      <text>
        <r>
          <rPr>
            <b/>
            <sz val="9"/>
            <rFont val="宋体"/>
            <charset val="134"/>
          </rPr>
          <t>Smile:</t>
        </r>
        <r>
          <rPr>
            <sz val="9"/>
            <rFont val="宋体"/>
            <charset val="134"/>
          </rPr>
          <t xml:space="preserve">
□ 案件受理费
□ 申请费（如申请保全、申请强制执行等）
□ 证人、鉴定人、翻译人员、理算人员在法院指定日期出庭发生的交通费、住宿费、生活费和误工补贴
□ 复制案件卷宗材料和法律文书应当按实际成本向法院交纳工本费
</t>
        </r>
      </text>
    </comment>
    <comment ref="B19" authorId="0">
      <text>
        <r>
          <rPr>
            <b/>
            <sz val="9"/>
            <rFont val="宋体"/>
            <charset val="134"/>
          </rPr>
          <t>Smile:</t>
        </r>
        <r>
          <rPr>
            <sz val="9"/>
            <rFont val="宋体"/>
            <charset val="134"/>
          </rPr>
          <t xml:space="preserve">
财行【2013】531号：工作人员临时到常驻地以外地区公务出差所发生的城市间交通费、住宿费、伙食补助费和市内交通费
□ 差旅补贴标准（交通补贴80；伙食补贴（120/100）
□ 差旅补贴个税（国税发【1994】089号（差旅津贴免个税）；总局纳税服务司2012.4.30答疑（据实报销，免；现金发放，并入工资交个税）
□ 差旅补贴找票抵税问题（票的地点、时间等要合理）
问题：非本单位人员发生的上述费用能否入账？
□ 与经营相关，如科技成果评审，专家交通、住宿费（项目评审费）
□ 与经营无关，如抵票等
</t>
        </r>
      </text>
    </comment>
    <comment ref="B20" authorId="0">
      <text>
        <r>
          <rPr>
            <b/>
            <sz val="9"/>
            <rFont val="宋体"/>
            <charset val="134"/>
          </rPr>
          <t>Smile:</t>
        </r>
        <r>
          <rPr>
            <sz val="9"/>
            <rFont val="宋体"/>
            <charset val="134"/>
          </rPr>
          <t xml:space="preserve">
仅指财产保险
人身保险在职工薪酬核算
</t>
        </r>
      </text>
    </comment>
    <comment ref="B24" authorId="0">
      <text>
        <r>
          <rPr>
            <b/>
            <sz val="9"/>
            <rFont val="宋体"/>
            <charset val="134"/>
          </rPr>
          <t>Smile:</t>
        </r>
        <r>
          <rPr>
            <sz val="9"/>
            <rFont val="宋体"/>
            <charset val="134"/>
          </rPr>
          <t xml:space="preserve">
国税函[2009]212号第二条：技术转让相关税费是指技术转让过程中实际发生的有关税费，包括除企业所得税和允许抵扣的增值税以外的各项税金及其附加、合同签订费用、律师费等相关费用及其他支出。
注：区别技术转让成本
</t>
        </r>
      </text>
    </comment>
    <comment ref="B26" authorId="0">
      <text>
        <r>
          <rPr>
            <b/>
            <sz val="9"/>
            <rFont val="宋体"/>
            <charset val="134"/>
          </rPr>
          <t>Smile:</t>
        </r>
        <r>
          <rPr>
            <sz val="9"/>
            <rFont val="宋体"/>
            <charset val="134"/>
          </rPr>
          <t xml:space="preserve">
注：财会【2016】22号，无论何种会计政策，均计入“税金及附加”科目
</t>
        </r>
      </text>
    </comment>
    <comment ref="B31" authorId="0">
      <text>
        <r>
          <rPr>
            <b/>
            <sz val="9"/>
            <rFont val="宋体"/>
            <charset val="134"/>
          </rPr>
          <t>Smile:</t>
        </r>
        <r>
          <rPr>
            <sz val="9"/>
            <rFont val="宋体"/>
            <charset val="134"/>
          </rPr>
          <t xml:space="preserve">
会议费、物业费、水电费、交通费、通讯费、招聘费等
</t>
        </r>
      </text>
    </comment>
  </commentList>
</comments>
</file>

<file path=xl/comments25.xml><?xml version="1.0" encoding="utf-8"?>
<comments xmlns="http://schemas.openxmlformats.org/spreadsheetml/2006/main">
  <authors>
    <author>User</author>
    <author>油菜花</author>
    <author>Smile</author>
  </authors>
  <commentList>
    <comment ref="F9" authorId="0">
      <text>
        <r>
          <rPr>
            <b/>
            <sz val="9"/>
            <rFont val="宋体"/>
            <charset val="134"/>
          </rPr>
          <t>User:</t>
        </r>
        <r>
          <rPr>
            <sz val="9"/>
            <rFont val="宋体"/>
            <charset val="134"/>
          </rPr>
          <t xml:space="preserve">
会计做营业外收入，税法不确认。</t>
        </r>
      </text>
    </comment>
    <comment ref="E10" authorId="0">
      <text>
        <r>
          <rPr>
            <b/>
            <sz val="9"/>
            <rFont val="宋体"/>
            <charset val="134"/>
          </rPr>
          <t>User:</t>
        </r>
        <r>
          <rPr>
            <sz val="9"/>
            <rFont val="宋体"/>
            <charset val="134"/>
          </rPr>
          <t xml:space="preserve">
会计交易费用计入当期损益，税法确认投资成本。</t>
        </r>
      </text>
    </comment>
    <comment ref="B14" authorId="1">
      <text>
        <r>
          <rPr>
            <b/>
            <sz val="9"/>
            <rFont val="宋体"/>
            <charset val="134"/>
          </rPr>
          <t>油菜花:</t>
        </r>
        <r>
          <rPr>
            <sz val="9"/>
            <rFont val="宋体"/>
            <charset val="134"/>
          </rPr>
          <t xml:space="preserve">
（国税函〔2008〕875号）企业销售货物后因质量问题退货，应当在</t>
        </r>
        <r>
          <rPr>
            <b/>
            <sz val="9"/>
            <rFont val="宋体"/>
            <charset val="134"/>
          </rPr>
          <t>发生当期</t>
        </r>
        <r>
          <rPr>
            <sz val="9"/>
            <rFont val="宋体"/>
            <charset val="134"/>
          </rPr>
          <t>冲减当期销售商品收入。</t>
        </r>
      </text>
    </comment>
    <comment ref="F14" authorId="0">
      <text>
        <r>
          <rPr>
            <b/>
            <sz val="9"/>
            <rFont val="宋体"/>
            <charset val="134"/>
          </rPr>
          <t>User:</t>
        </r>
        <r>
          <rPr>
            <sz val="9"/>
            <rFont val="宋体"/>
            <charset val="134"/>
          </rPr>
          <t xml:space="preserve">
仅反映销售退回时间性差异</t>
        </r>
      </text>
    </comment>
    <comment ref="B19" authorId="2">
      <text>
        <r>
          <rPr>
            <b/>
            <sz val="9"/>
            <rFont val="宋体"/>
            <charset val="134"/>
          </rPr>
          <t>Smile:</t>
        </r>
        <r>
          <rPr>
            <sz val="9"/>
            <rFont val="宋体"/>
            <charset val="134"/>
          </rPr>
          <t xml:space="preserve">
收入包含“营业收入”+视同销售税收金额+房产企业预收账款期末余额-期初余额</t>
        </r>
      </text>
    </comment>
    <comment ref="B34" authorId="0">
      <text>
        <r>
          <rPr>
            <b/>
            <sz val="9"/>
            <rFont val="宋体"/>
            <charset val="134"/>
          </rPr>
          <t>使用范围包括</t>
        </r>
        <r>
          <rPr>
            <b/>
            <sz val="9"/>
            <rFont val="Tahoma"/>
            <charset val="134"/>
          </rPr>
          <t>:</t>
        </r>
        <r>
          <rPr>
            <b/>
            <sz val="9"/>
            <rFont val="宋体"/>
            <charset val="134"/>
          </rPr>
          <t>召开党内会议</t>
        </r>
        <r>
          <rPr>
            <b/>
            <sz val="9"/>
            <rFont val="Tahoma"/>
            <charset val="134"/>
          </rPr>
          <t>,</t>
        </r>
        <r>
          <rPr>
            <b/>
            <sz val="9"/>
            <rFont val="宋体"/>
            <charset val="134"/>
          </rPr>
          <t>开展党内宣传教育活动和组织活动</t>
        </r>
        <r>
          <rPr>
            <b/>
            <sz val="9"/>
            <rFont val="Tahoma"/>
            <charset val="134"/>
          </rPr>
          <t>;</t>
        </r>
        <r>
          <rPr>
            <b/>
            <sz val="9"/>
            <rFont val="宋体"/>
            <charset val="134"/>
          </rPr>
          <t>组织党员和入党积极分子教育培训</t>
        </r>
        <r>
          <rPr>
            <b/>
            <sz val="9"/>
            <rFont val="Tahoma"/>
            <charset val="134"/>
          </rPr>
          <t>;</t>
        </r>
        <r>
          <rPr>
            <b/>
            <sz val="9"/>
            <rFont val="宋体"/>
            <charset val="134"/>
          </rPr>
          <t>表彰先进基层党组织、优秀共产党员和优秀党务工作者</t>
        </r>
        <r>
          <rPr>
            <b/>
            <sz val="9"/>
            <rFont val="Tahoma"/>
            <charset val="134"/>
          </rPr>
          <t>;</t>
        </r>
        <r>
          <rPr>
            <b/>
            <sz val="9"/>
            <rFont val="宋体"/>
            <charset val="134"/>
          </rPr>
          <t>走访、慰问和补助生活困难党员</t>
        </r>
        <r>
          <rPr>
            <b/>
            <sz val="9"/>
            <rFont val="Tahoma"/>
            <charset val="134"/>
          </rPr>
          <t>;</t>
        </r>
        <r>
          <rPr>
            <b/>
            <sz val="9"/>
            <rFont val="宋体"/>
            <charset val="134"/>
          </rPr>
          <t>订阅或购买用于开展党员教育的报刊、资料和设备</t>
        </r>
        <r>
          <rPr>
            <b/>
            <sz val="9"/>
            <rFont val="Tahoma"/>
            <charset val="134"/>
          </rPr>
          <t>;</t>
        </r>
        <r>
          <rPr>
            <b/>
            <sz val="9"/>
            <rFont val="宋体"/>
            <charset val="134"/>
          </rPr>
          <t>维护党组织活动场所及设施等。
（组通字【</t>
        </r>
        <r>
          <rPr>
            <b/>
            <sz val="9"/>
            <rFont val="Tahoma"/>
            <charset val="134"/>
          </rPr>
          <t>2014</t>
        </r>
        <r>
          <rPr>
            <b/>
            <sz val="9"/>
            <rFont val="宋体"/>
            <charset val="134"/>
          </rPr>
          <t>】</t>
        </r>
        <r>
          <rPr>
            <b/>
            <sz val="9"/>
            <rFont val="Tahoma"/>
            <charset val="134"/>
          </rPr>
          <t>42</t>
        </r>
        <r>
          <rPr>
            <b/>
            <sz val="9"/>
            <rFont val="宋体"/>
            <charset val="134"/>
          </rPr>
          <t xml:space="preserve">号
</t>
        </r>
      </text>
    </comment>
    <comment ref="B43" authorId="2">
      <text>
        <r>
          <rPr>
            <b/>
            <sz val="9"/>
            <rFont val="宋体"/>
            <charset val="134"/>
          </rPr>
          <t>Smile:</t>
        </r>
        <r>
          <rPr>
            <sz val="9"/>
            <rFont val="宋体"/>
            <charset val="134"/>
          </rPr>
          <t xml:space="preserve">
搬迁完成年度（&lt;=5年）要计算搬迁所得</t>
        </r>
      </text>
    </comment>
  </commentList>
</comments>
</file>

<file path=xl/comments26.xml><?xml version="1.0" encoding="utf-8"?>
<comments xmlns="http://schemas.openxmlformats.org/spreadsheetml/2006/main">
  <authors>
    <author>Smile</author>
  </authors>
  <commentList>
    <comment ref="B30" authorId="0">
      <text>
        <r>
          <rPr>
            <b/>
            <sz val="9"/>
            <rFont val="宋体"/>
            <charset val="134"/>
          </rPr>
          <t>Smile:</t>
        </r>
        <r>
          <rPr>
            <sz val="9"/>
            <rFont val="宋体"/>
            <charset val="134"/>
          </rPr>
          <t xml:space="preserve">
《填报实务》P105-106：税金，若已计入当期损益，则本行不填报。（即国税总局也认可会计上可以计入损益，不必要该企业的财务报表）</t>
        </r>
      </text>
    </comment>
  </commentList>
</comments>
</file>

<file path=xl/comments27.xml><?xml version="1.0" encoding="utf-8"?>
<comments xmlns="http://schemas.openxmlformats.org/spreadsheetml/2006/main">
  <authors>
    <author>Smile</author>
    <author>油菜花</author>
  </authors>
  <commentList>
    <comment ref="A2" authorId="0">
      <text>
        <r>
          <rPr>
            <b/>
            <sz val="9"/>
            <rFont val="宋体"/>
            <charset val="134"/>
          </rPr>
          <t>Smile:</t>
        </r>
        <r>
          <rPr>
            <sz val="9"/>
            <rFont val="宋体"/>
            <charset val="134"/>
          </rPr>
          <t xml:space="preserve">
本表填会计处理按权责发生制确认收入，税法规定未按权责发生制确认收入</t>
        </r>
      </text>
    </comment>
    <comment ref="B8" authorId="1">
      <text>
        <r>
          <rPr>
            <b/>
            <sz val="9"/>
            <rFont val="宋体"/>
            <charset val="134"/>
          </rPr>
          <t>油菜花:</t>
        </r>
        <r>
          <rPr>
            <sz val="9"/>
            <rFont val="宋体"/>
            <charset val="134"/>
          </rPr>
          <t xml:space="preserve">
（国税函〔2010〕79号）
应按交易合同或协议规定的承租人</t>
        </r>
        <r>
          <rPr>
            <b/>
            <sz val="9"/>
            <rFont val="宋体"/>
            <charset val="134"/>
          </rPr>
          <t>应付租金的日期</t>
        </r>
        <r>
          <rPr>
            <sz val="9"/>
            <rFont val="宋体"/>
            <charset val="134"/>
          </rPr>
          <t>确认收入的实现。
其中，如果交易合同或协议中规定租赁期限跨年度，且租金提前一次性支付的，根据该实施条例第九条规定的收入与费用配比原则，出租人可对上述已确认的收入，在租赁期内</t>
        </r>
        <r>
          <rPr>
            <b/>
            <sz val="9"/>
            <rFont val="宋体"/>
            <charset val="134"/>
          </rPr>
          <t>，分期均匀</t>
        </r>
        <r>
          <rPr>
            <sz val="9"/>
            <rFont val="宋体"/>
            <charset val="134"/>
          </rPr>
          <t>计入相关年度收入。
——（两种方式）</t>
        </r>
      </text>
    </comment>
    <comment ref="B12" authorId="0">
      <text>
        <r>
          <rPr>
            <b/>
            <sz val="9"/>
            <rFont val="宋体"/>
            <charset val="134"/>
          </rPr>
          <t>Smile:</t>
        </r>
        <r>
          <rPr>
            <sz val="9"/>
            <rFont val="宋体"/>
            <charset val="134"/>
          </rPr>
          <t xml:space="preserve">
税收按</t>
        </r>
        <r>
          <rPr>
            <b/>
            <sz val="9"/>
            <rFont val="宋体"/>
            <charset val="134"/>
          </rPr>
          <t>约定的收款日期</t>
        </r>
        <r>
          <rPr>
            <sz val="9"/>
            <rFont val="宋体"/>
            <charset val="134"/>
          </rPr>
          <t>确认收入：①收入在此调减；②成本在5000“跨期扣除项目”调增；③对抵减财务费用的未确认融资收益通过5000的”与“未实现融资收益相关在当期确认的财务费用”调减</t>
        </r>
      </text>
    </comment>
    <comment ref="B15" authorId="0">
      <text>
        <r>
          <rPr>
            <b/>
            <sz val="9"/>
            <rFont val="宋体"/>
            <charset val="134"/>
          </rPr>
          <t>Smile:</t>
        </r>
        <r>
          <rPr>
            <sz val="9"/>
            <rFont val="宋体"/>
            <charset val="134"/>
          </rPr>
          <t xml:space="preserve">
符合税法规定不征税收入条件的政府补助收入，本表不调整，在5040中纳税调整；</t>
        </r>
      </text>
    </comment>
    <comment ref="B17" authorId="0">
      <text>
        <r>
          <rPr>
            <b/>
            <sz val="9"/>
            <rFont val="宋体"/>
            <charset val="134"/>
          </rPr>
          <t>Smile:</t>
        </r>
        <r>
          <rPr>
            <sz val="9"/>
            <rFont val="宋体"/>
            <charset val="134"/>
          </rPr>
          <t xml:space="preserve">
对会计做递延收益且不符合不征税收入的，填本表</t>
        </r>
      </text>
    </comment>
  </commentList>
</comments>
</file>

<file path=xl/comments28.xml><?xml version="1.0" encoding="utf-8"?>
<comments xmlns="http://schemas.openxmlformats.org/spreadsheetml/2006/main">
  <authors>
    <author>油菜花</author>
  </authors>
  <commentList>
    <comment ref="I4" authorId="0">
      <text>
        <r>
          <rPr>
            <b/>
            <sz val="9"/>
            <rFont val="宋体"/>
            <charset val="134"/>
          </rPr>
          <t>油菜花:</t>
        </r>
        <r>
          <rPr>
            <sz val="9"/>
            <rFont val="宋体"/>
            <charset val="134"/>
          </rPr>
          <t xml:space="preserve">
本列仅填报“税收折旧、摊销额”大于“享受加速折旧政策的资产按税收一般规定计算的折旧、摊销额”月份的按税收一般规定计算的折旧额合计金额、摊销额合计金额。</t>
        </r>
      </text>
    </comment>
    <comment ref="C15" authorId="0">
      <text>
        <r>
          <rPr>
            <b/>
            <sz val="9"/>
            <rFont val="宋体"/>
            <charset val="134"/>
          </rPr>
          <t>油菜花:</t>
        </r>
        <r>
          <rPr>
            <sz val="9"/>
            <rFont val="宋体"/>
            <charset val="134"/>
          </rPr>
          <t xml:space="preserve">
新购进单位价值不超过500万元的设备、器具；除房屋外</t>
        </r>
      </text>
    </comment>
  </commentList>
</comments>
</file>

<file path=xl/comments29.xml><?xml version="1.0" encoding="utf-8"?>
<comments xmlns="http://schemas.openxmlformats.org/spreadsheetml/2006/main">
  <authors>
    <author>User</author>
    <author>油菜花</author>
  </authors>
  <commentList>
    <comment ref="H3" authorId="0">
      <text>
        <r>
          <rPr>
            <b/>
            <sz val="9"/>
            <rFont val="Tahoma"/>
            <charset val="134"/>
          </rPr>
          <t>User:</t>
        </r>
        <r>
          <rPr>
            <sz val="9"/>
            <rFont val="Tahoma"/>
            <charset val="134"/>
          </rPr>
          <t xml:space="preserve">
</t>
        </r>
        <r>
          <rPr>
            <sz val="9"/>
            <rFont val="宋体"/>
            <charset val="134"/>
          </rPr>
          <t>弥补亏损企业类型代码表
代码</t>
        </r>
        <r>
          <rPr>
            <sz val="9"/>
            <rFont val="Tahoma"/>
            <charset val="134"/>
          </rPr>
          <t xml:space="preserve"> </t>
        </r>
        <r>
          <rPr>
            <sz val="9"/>
            <rFont val="宋体"/>
            <charset val="134"/>
          </rPr>
          <t xml:space="preserve">类型
</t>
        </r>
        <r>
          <rPr>
            <sz val="9"/>
            <rFont val="Tahoma"/>
            <charset val="134"/>
          </rPr>
          <t xml:space="preserve">100 </t>
        </r>
        <r>
          <rPr>
            <sz val="9"/>
            <rFont val="宋体"/>
            <charset val="134"/>
          </rPr>
          <t xml:space="preserve">一般企业
</t>
        </r>
        <r>
          <rPr>
            <sz val="9"/>
            <rFont val="Tahoma"/>
            <charset val="134"/>
          </rPr>
          <t xml:space="preserve">200 </t>
        </r>
        <r>
          <rPr>
            <sz val="9"/>
            <rFont val="宋体"/>
            <charset val="134"/>
          </rPr>
          <t xml:space="preserve">符合条件的高新技术企业
</t>
        </r>
        <r>
          <rPr>
            <sz val="9"/>
            <rFont val="Tahoma"/>
            <charset val="134"/>
          </rPr>
          <t xml:space="preserve">300 </t>
        </r>
        <r>
          <rPr>
            <sz val="9"/>
            <rFont val="宋体"/>
            <charset val="134"/>
          </rPr>
          <t xml:space="preserve">符合条件的科技型中小企业
</t>
        </r>
      </text>
    </comment>
    <comment ref="J3" authorId="0">
      <text>
        <r>
          <rPr>
            <b/>
            <sz val="9"/>
            <rFont val="Tahoma"/>
            <charset val="134"/>
          </rPr>
          <t>User:</t>
        </r>
        <r>
          <rPr>
            <sz val="9"/>
            <rFont val="Tahoma"/>
            <charset val="134"/>
          </rPr>
          <t xml:space="preserve">
</t>
        </r>
        <r>
          <rPr>
            <sz val="9"/>
            <rFont val="宋体"/>
            <charset val="134"/>
          </rPr>
          <t>填报在用本年度（申报所属期年度）所得额弥补亏损前，当年度尚未被弥补的亏损额。</t>
        </r>
      </text>
    </comment>
    <comment ref="G5" authorId="1">
      <text>
        <r>
          <rPr>
            <b/>
            <sz val="9"/>
            <rFont val="宋体"/>
            <charset val="134"/>
          </rPr>
          <t>油菜花:</t>
        </r>
        <r>
          <rPr>
            <sz val="9"/>
            <rFont val="宋体"/>
            <charset val="134"/>
          </rPr>
          <t xml:space="preserve">
（财税〔2018〕76号）、
（国家税务总局公告2018年第45号）</t>
        </r>
      </text>
    </comment>
  </commentList>
</comments>
</file>

<file path=xl/comments30.xml><?xml version="1.0" encoding="utf-8"?>
<comments xmlns="http://schemas.openxmlformats.org/spreadsheetml/2006/main">
  <authors>
    <author>User</author>
  </authors>
  <commentList>
    <comment ref="D4" authorId="0">
      <text>
        <r>
          <rPr>
            <b/>
            <sz val="9"/>
            <rFont val="宋体"/>
            <charset val="134"/>
          </rPr>
          <t>User:</t>
        </r>
        <r>
          <rPr>
            <sz val="9"/>
            <rFont val="宋体"/>
            <charset val="134"/>
          </rPr>
          <t xml:space="preserve">
直接投资或股票投资</t>
        </r>
      </text>
    </comment>
  </commentList>
</comments>
</file>

<file path=xl/comments31.xml><?xml version="1.0" encoding="utf-8"?>
<comments xmlns="http://schemas.openxmlformats.org/spreadsheetml/2006/main">
  <authors>
    <author>油菜花</author>
  </authors>
  <commentList>
    <comment ref="H1" authorId="0">
      <text>
        <r>
          <rPr>
            <b/>
            <sz val="9"/>
            <rFont val="宋体"/>
            <charset val="134"/>
          </rPr>
          <t>油菜花:</t>
        </r>
        <r>
          <rPr>
            <sz val="9"/>
            <rFont val="宋体"/>
            <charset val="134"/>
          </rPr>
          <t xml:space="preserve">
①现在还使用的发票：使用增值税发票管理新系统（以下简称新系统）开具增值税专用发票、增值税普通发票、机动车销售统一发票、增值税电子普通发票；门票、过路（过桥）费发票、定额发票、客运发票和二手车销售统一发票继续使用；试点纳税人已领取地税机关印制的发票以及印有本单位名称的发票，可继续使用至2016年6月30日，特殊情况经省国税局确定，可适当延长使用期限，最迟不超过2016年8月31日。
②营改增后，土地增值税纳税人接受建筑安装服务取得的增值税发票，应按照（国家税务总局公告2016年第23号）规定，在发票的备注栏注明建筑服务发生地县（市、区）名称及项目名称，否则不得计入土地增值税扣除项目金额。
③销售不动产，应在发票“货物或应税劳务、服务名称”栏填写不动产名称及房屋产权证书号码（没有的可以不填）；“单位”栏填写面积单位，备注栏注明不动产的详细地址。（23号公告）
④出租不动产，应在备注栏注明不动产的详细地址。（23号公告）
⑤纳税人提供旅游服务，将火车票、飞机票等交通费发票原件交付给旅游服务购买方而无法收回的，以交通费发票复印件作为差额扣除凭证。
⑥纳税人转让不动产，按照有关规定差额缴纳增值税的，如因丢失等原因无法提供取得不动产时的发票，可向税务机关提供其他能证明契税计税金额的完税凭证等资料，进行差额扣除。（73号公告）
⑦增值税一般纳税人销售货物、服务、无形资产、不动产或提供加工修理修配劳务可汇总开具专用发票。汇总开具专用发票的，同时使用防伪税控系统开具《销售货物或者提供应税劳务、应税服务清单》，并加盖发票专用章。（那么普票呢？是否也要用防伪税控系统开具《清单》？）
⑧发票名称应为全称；是否加盖了发票专用章；不得涂改票面信息。
（国家税务总局令第37号）第28条：单位和个人在开具发票时，必须做到按照号码顺序填开，填写项目齐全，内容真实，字迹清楚，全部联次一次打印，内容完全能一致，并在发票联和抵扣联加盖发票专用章。
（国税发[2006]156号）第11条：字迹清楚，不得压线、错格。
油菜花:
加油卡不得扣，实际报销凭小票才能扣。
加油卡“油品一批”；实际消费：发票上会注明“92号车用汽油”等
</t>
        </r>
      </text>
    </comment>
    <comment ref="I1" authorId="0">
      <text>
        <r>
          <rPr>
            <b/>
            <sz val="9"/>
            <rFont val="宋体"/>
            <charset val="134"/>
          </rPr>
          <t>油菜花:</t>
        </r>
        <r>
          <rPr>
            <sz val="9"/>
            <rFont val="宋体"/>
            <charset val="134"/>
          </rPr>
          <t xml:space="preserve">
（2018年28号公告）证明与取得收入有关的、合理的支出实际发生，并据以税前扣除的各类凭证。——真实性、合法性、关联性
第九条  企业在境内发生的支出项目属于增值税应税项目（以下简称“应税项目”）的，对方为已办理税务登记的增值税纳税人，其支出以发票（包括按照规定由税务机关代开的发票）作为税前扣除凭证；对方为依法无需办理税务登记的单位或者从事小额零星经营业务的个人，其支出以税务机关代开的发票或者收款凭证及内部凭证作为税前扣除凭证，收款凭证应载明收款单位名称、个人姓名及身份证号、支出项目、收款金额等相关信息。
</t>
        </r>
      </text>
    </comment>
    <comment ref="J1" authorId="0">
      <text>
        <r>
          <rPr>
            <b/>
            <sz val="9"/>
            <rFont val="宋体"/>
            <charset val="134"/>
          </rPr>
          <t>油菜花:</t>
        </r>
        <r>
          <rPr>
            <sz val="9"/>
            <rFont val="宋体"/>
            <charset val="134"/>
          </rPr>
          <t xml:space="preserve">
宁波地税的规定，可参考：《关于明确2004年度企业所得税汇算清缴若干政策问题的通知》(甬地税一[2004]222号)规定，对企业已经验收入库但发票账单尚未到达的材料物资应按计划成本、合同价格或其他合理价格暂估入账，年度按规定已计入当前损益部分允许所得税前扣除。税务机关应对暂估入账的真实性、合法性、合理性进行审核，发现长期未取得发票账单，估价明显不合理等情况且无合理理由的有权予以调整。
</t>
        </r>
      </text>
    </comment>
    <comment ref="H3" authorId="0">
      <text>
        <r>
          <rPr>
            <b/>
            <sz val="9"/>
            <rFont val="宋体"/>
            <charset val="134"/>
          </rPr>
          <t>油菜花:</t>
        </r>
        <r>
          <rPr>
            <sz val="9"/>
            <rFont val="宋体"/>
            <charset val="134"/>
          </rPr>
          <t xml:space="preserve">
Smile:
国税函【2009】312号，投资者在规定期限内未缴足其应缴资本额，企业借款发生的利息支出（从严，只要未缴足就不能扣除；因为2014.3公司法已经修订，没有强制法律规定了）
不得扣除的借款利息＝该期间借款利息额×该期间未缴足注册资本额÷该期间借款额</t>
        </r>
      </text>
    </comment>
    <comment ref="I3" authorId="0">
      <text>
        <r>
          <rPr>
            <b/>
            <sz val="9"/>
            <rFont val="宋体"/>
            <charset val="134"/>
          </rPr>
          <t>油菜花:</t>
        </r>
        <r>
          <rPr>
            <sz val="9"/>
            <rFont val="宋体"/>
            <charset val="134"/>
          </rPr>
          <t xml:space="preserve">
银监发[2008]23号：小贷公司属于其他金融机构； 根据《国民经济行业分类》（GB/4754-2011）小贷属于其他银行服务6639 ----因此，支付给小贷公司利息可以全额扣除。
</t>
        </r>
      </text>
    </comment>
    <comment ref="J3" authorId="0">
      <text>
        <r>
          <rPr>
            <b/>
            <sz val="9"/>
            <rFont val="宋体"/>
            <charset val="134"/>
          </rPr>
          <t>油菜花:</t>
        </r>
        <r>
          <rPr>
            <sz val="9"/>
            <rFont val="宋体"/>
            <charset val="134"/>
          </rPr>
          <t xml:space="preserve">
该企业的实际税负（国税发【2008】114号：实际缴纳的所得税/应纳税所得额 ）≦境内关联方，可以不做纳税调整
国税发[2009]2号：实际税负相同的境内关联方之间的交易，只要该交易没有直接或间接导致国家总体税收收入的建设，原则上不做转让定价调查、调整。
即，关联企业之间，在不减少所得税税负的情况下，资金互相拆借时，发生的利息支出u如果符合独立交易原则，没有导致国家税款流失的，可不进行纳税调整。</t>
        </r>
      </text>
    </comment>
    <comment ref="I5" authorId="0">
      <text>
        <r>
          <rPr>
            <b/>
            <sz val="9"/>
            <rFont val="宋体"/>
            <charset val="134"/>
          </rPr>
          <t>油菜花:</t>
        </r>
        <r>
          <rPr>
            <sz val="9"/>
            <rFont val="宋体"/>
            <charset val="134"/>
          </rPr>
          <t xml:space="preserve">
最高人民法院关于“临时工”是否成立劳动关系的意见：
“临时工”或是“正式工”身份不是区分劳动关系与其他法律关系的标准。是否成立劳动关系，应根据劳动法、劳动合同法等法律规定和国务院、劳动部门的法规、规章、政策认定。即使未订立书面劳动合同，依据《劳动和社会保障部关于确立劳动关系有关事项的通知》(劳社部发〔2005〕12号)规定：“用人单位招用劳动者未订立书面劳动合同，但同时具备下列情形的，劳动关系成立。(一)用人单位和劳动者符合法律、法规规定的主体资格；(二)用人单位依法制定的各项劳动规章制度适用于劳动者，劳动者受用人单位的劳动管理，从事用人单位安排的有报酬的劳动；(三)劳动者提供的劳动是用人单位业务的组成部分。”实践中，一般以此作为判断劳动关系是否成立的实质要件。
——《过去历史条件下形成的“临时工”与用人单位之间是否成立劳动关系》，载于最高人民法院民事审判第一庭编：《民事审判指导与参考》总第64辑。
</t>
        </r>
      </text>
    </comment>
    <comment ref="J5" authorId="0">
      <text>
        <r>
          <rPr>
            <b/>
            <sz val="9"/>
            <rFont val="宋体"/>
            <charset val="134"/>
          </rPr>
          <t>油菜花:</t>
        </r>
        <r>
          <rPr>
            <sz val="9"/>
            <rFont val="宋体"/>
            <charset val="134"/>
          </rPr>
          <t xml:space="preserve">
上市公司员工股权激励等待期（无等待期的，当年可扣）内调增；行权当年可扣除（总局2012年18号公告）
借：管理费用
贷：资本公积
注：在我国境外上市的居民企业（以该居民企业自己的股权做激励）和非上市公司，凡比照《管理办法》的规定建立职工股权激励计划，且在企业会计处理上，也按我国会计准则的有关规定处理的，其股权激励计划有关企业所得税处理问题，可以按照上述规定执行
</t>
        </r>
      </text>
    </comment>
    <comment ref="H7" authorId="0">
      <text>
        <r>
          <rPr>
            <b/>
            <sz val="9"/>
            <rFont val="宋体"/>
            <charset val="134"/>
          </rPr>
          <t>油菜花:</t>
        </r>
        <r>
          <rPr>
            <sz val="9"/>
            <rFont val="宋体"/>
            <charset val="134"/>
          </rPr>
          <t xml:space="preserve">
1、政策
会计：财企【2009】242号
税法：国税函【2009】3号
2、关键差异
□ 242号：列举+概括；3号：仅列举
□ 列举差异：未设食堂，统一供应午餐（税法无）
2012年9月24日，国家税务总局纳税服务司[1]问答：公司发生的旅游费支出，不能作为职工福利费列支。
</t>
        </r>
      </text>
    </comment>
    <comment ref="I7" authorId="0">
      <text>
        <r>
          <rPr>
            <b/>
            <sz val="9"/>
            <rFont val="宋体"/>
            <charset val="134"/>
          </rPr>
          <t>油菜花:</t>
        </r>
        <r>
          <rPr>
            <sz val="9"/>
            <rFont val="宋体"/>
            <charset val="134"/>
          </rPr>
          <t xml:space="preserve">
财企[2009]242号
（二）企业尚未分离的内设集体福利部门所发生的设备、设施和人员费用，包括职工食堂、职工浴室、理发室、医务所、托儿所、疗养院、集体宿舍等集体福利部门设备、设施的折旧、维修保养费用以及集体福利部门工作人员的工资薪金、社会保险费、住房公积金、劳务费等人工费用。
（一）为职工卫生保健、生活等发放或支付的各项现金补贴和非货币性福利，包括职工因公外地就医费用、暂未实行医疗统筹企业职工医疗费用、职工供养直系亲属医疗补贴、</t>
        </r>
        <r>
          <rPr>
            <b/>
            <sz val="9"/>
            <rFont val="宋体"/>
            <charset val="134"/>
          </rPr>
          <t>职工疗养费用</t>
        </r>
        <r>
          <rPr>
            <sz val="9"/>
            <rFont val="宋体"/>
            <charset val="134"/>
          </rPr>
          <t>、自办职工食堂经费补贴或未办职工食堂统一供应午餐支出、符合国家有关财务规定的供暖费补贴、防暑降温费等。
二、企业为职工提供的交通、住房、通讯待遇，已经实行货币化改革的，按月按标准发放或支付的住房补贴、交通补贴或者车改补贴、通讯补贴，应当纳入职工工资总额，不再纳入职工福利费管理；尚未实行货币化改革的，企业发生的相关支出作为职工福利费管理，但根据国家有关企业住房制度改革政策的统一规定，不得再为职工购建住房。
（三）职工困难补助，或者企业统筹建立和管理的专门用于帮助、救济困难职工的基金支出。 
（五）按规定发生的其他职工福利费，包括丧葬补助费、抚恤费、职工异地安家费、独生子女费、探亲假路费，以及符合企业职工福利费定义但没有包括在本通知各条款项目中的其他支出。</t>
        </r>
      </text>
    </comment>
    <comment ref="H9" authorId="0">
      <text>
        <r>
          <rPr>
            <b/>
            <sz val="9"/>
            <rFont val="宋体"/>
            <charset val="134"/>
          </rPr>
          <t>油菜花:</t>
        </r>
        <r>
          <rPr>
            <sz val="9"/>
            <rFont val="宋体"/>
            <charset val="134"/>
          </rPr>
          <t xml:space="preserve">
（组通字〔2017〕38号、组通字[2014]42号）工资1%扣除</t>
        </r>
      </text>
    </comment>
    <comment ref="I9" authorId="0">
      <text>
        <r>
          <rPr>
            <b/>
            <sz val="9"/>
            <rFont val="宋体"/>
            <charset val="134"/>
          </rPr>
          <t>油菜花:</t>
        </r>
        <r>
          <rPr>
            <sz val="9"/>
            <rFont val="宋体"/>
            <charset val="134"/>
          </rPr>
          <t xml:space="preserve">
三、纳入管理费用的党组织工作经费必须用于企业党的建设，使用范围主要包括：
（1）开展党内学习教育，召开党内会议，开展“两学一做”学习教育、“三会一课”、主题党日，培训党员、入党积极分子和党务工作者，订阅或购买用于开展党员教育的报刊、资料、音像制品和设备，进行党内宣传，摄制党员电教片；
（2）组织开展创先争优和党员先锋岗、党员责任区、党员突击队、党员志愿服务等主题实践活动；
（3）表彰奖励先进基层党组织、优秀共产党员和优秀党务工作者；
（4）党组织换届、流动党员管理、组织关系接转、党旗党徽配备、党建工作调查研究；
（5）走访、慰问、补助生活困难党员和老党员；
（6）租赁和修缮、维护党组织活动场所，新建、购买活动设施，研发和维护党建工作信息化平台；
（7）其他与党的建设直接相关的工作。凡属党费使用范围的，先从留存党费中开支，不足部分从纳入管理费用列支的党组织工作经费中支出。
</t>
        </r>
      </text>
    </comment>
    <comment ref="J9" authorId="0">
      <text>
        <r>
          <rPr>
            <b/>
            <sz val="9"/>
            <rFont val="宋体"/>
            <charset val="134"/>
          </rPr>
          <t>油菜花:</t>
        </r>
        <r>
          <rPr>
            <sz val="9"/>
            <rFont val="宋体"/>
            <charset val="134"/>
          </rPr>
          <t xml:space="preserve">
对于上述费用发生，根据两个文件均明确属于管理费用即与生产经营相关。
　　1、增值税一般纳税人，可取得所述开支范围相关增值税专用发票，除走访、慰问、补助生活困难党员支出外，其他情形均可按规定抵扣进项税额。
　　2、表彰优秀党员获得奖金，应计入当月工资中，合并计算缴纳个人所得税；
　　3、取得补助生活困难对象，按规定不需缴纳个人所得税；
　　4、企业所得税申报表填写，应将该类费用通过《中华人民共和国企业所得税年度纳税申报表》（A类，2017年版），A105000《纳税调整项目明细表》第29行“（十六）党组织工作经费”：填报纳税人根据有关文件规定，为创新基层党建工作、建立稳定的经费保障制度发生的党组织工作经费及纳税调整情况。
</t>
        </r>
      </text>
    </comment>
    <comment ref="H11" authorId="0">
      <text>
        <r>
          <rPr>
            <b/>
            <sz val="9"/>
            <rFont val="宋体"/>
            <charset val="134"/>
          </rPr>
          <t>油菜花:</t>
        </r>
        <r>
          <rPr>
            <sz val="9"/>
            <rFont val="宋体"/>
            <charset val="134"/>
          </rPr>
          <t xml:space="preserve">
（2）后付租金
《企业所得税法实施条例》第47条第（一）款：以经营租赁方式租入固定资产发生的租赁费支出，按照租赁期限均匀扣除
注：后付租金情况下，各期可预提，未取得发票也可税前扣除
（3）未取得全额发票的固定资产
国税函【2010】79号：企业固定资产投入使用后，由于工程款项尚未结清未取得全额发票的，可暂按合同规定的金额计入固定资产计税基础计提折旧，待发票取得后进行调整。但该项调整应在固定资产投入使用后12个月内进行
注：未取得全额发票前的折旧实质属于“预提”
（2）税会无差异——计提的特殊弃置费
《企业所得税法实施条例》第45条：企业依照法律、行政法规有关规定提取的用于环境保护、生态恢复等方面的专项资金，准予扣除。上述专项资金提取后改变用途的，不得扣除
</t>
        </r>
      </text>
    </comment>
    <comment ref="I11" authorId="0">
      <text>
        <r>
          <rPr>
            <b/>
            <sz val="9"/>
            <rFont val="宋体"/>
            <charset val="134"/>
          </rPr>
          <t>油菜花:</t>
        </r>
        <r>
          <rPr>
            <sz val="9"/>
            <rFont val="宋体"/>
            <charset val="134"/>
          </rPr>
          <t xml:space="preserve">
Smile:
（1）房地产企业
国税发【2009】31号：下列预提费用可税前可扣：
□ 出包工程未最终办理结算而未取得全额发票的，在证明资料充分的前提下，其发票不足金额可以预提，但最高不得超过合同总金额的10％。
□ 公共配套设施尚未建造或尚未完工的，可按预算造价合理预提建造费用。此类公共配套设施必须符合已在售房合同、协议或广告、模型中明确承诺建造且不可撤销，或按照法律法规规定必须配套建造的条件。
□ 应向政府上交但尚未上交的报批报建费用、物业完善费用可以按规定预提。物业完善费用是指按规定应由企业承担的物业管理基金、公建维修基金或其他专项基金
</t>
        </r>
      </text>
    </comment>
    <comment ref="B15" authorId="0">
      <text>
        <r>
          <rPr>
            <b/>
            <sz val="9"/>
            <rFont val="宋体"/>
            <charset val="134"/>
          </rPr>
          <t>油菜花:</t>
        </r>
        <r>
          <rPr>
            <sz val="9"/>
            <rFont val="宋体"/>
            <charset val="134"/>
          </rPr>
          <t xml:space="preserve">
列入工资制度且固定于工资一起发放的福利性补贴；未申报个税的纳税调增（个税工资和账载工资核对）；国企有工资总额限定文件</t>
        </r>
      </text>
    </comment>
    <comment ref="B16" authorId="0">
      <text>
        <r>
          <rPr>
            <b/>
            <sz val="9"/>
            <rFont val="宋体"/>
            <charset val="134"/>
          </rPr>
          <t>油菜花:</t>
        </r>
        <r>
          <rPr>
            <sz val="9"/>
            <rFont val="宋体"/>
            <charset val="134"/>
          </rPr>
          <t xml:space="preserve">
职工宿舍/食堂的折旧；凭票报销的通讯补贴等，并入福利费</t>
        </r>
      </text>
    </comment>
    <comment ref="B19" authorId="0">
      <text>
        <r>
          <rPr>
            <b/>
            <sz val="9"/>
            <rFont val="宋体"/>
            <charset val="134"/>
          </rPr>
          <t>油菜花:</t>
        </r>
        <r>
          <rPr>
            <sz val="9"/>
            <rFont val="宋体"/>
            <charset val="134"/>
          </rPr>
          <t xml:space="preserve">
党组织工作经费，实际支出不超过职工年度工资薪金总额1%的部分，可以据实在企业所得税前扣除。其中国有企业年末如有结余，结转下一年度使用。累计结转超过上一年度职工工资总额2%的，当年不再从管理费用中安排。
</t>
        </r>
      </text>
    </comment>
    <comment ref="B22" authorId="0">
      <text>
        <r>
          <rPr>
            <b/>
            <sz val="9"/>
            <rFont val="宋体"/>
            <charset val="134"/>
          </rPr>
          <t>油菜花:</t>
        </r>
        <r>
          <rPr>
            <sz val="9"/>
            <rFont val="宋体"/>
            <charset val="134"/>
          </rPr>
          <t xml:space="preserve">
人人有份的;但不是说所有员工一个条件，也不是说因为刚入职未办就不是全体员工</t>
        </r>
      </text>
    </comment>
    <comment ref="B23" authorId="0">
      <text>
        <r>
          <rPr>
            <b/>
            <sz val="9"/>
            <rFont val="宋体"/>
            <charset val="134"/>
          </rPr>
          <t>油菜花:</t>
        </r>
        <r>
          <rPr>
            <sz val="9"/>
            <rFont val="宋体"/>
            <charset val="134"/>
          </rPr>
          <t xml:space="preserve">
财社【2002】18号：补充医疗资金由企业或行业集中使用和管理，单独建账，单独管理……
实务：如何落地？委托商业保险公司可否？（商业保险）
企便函【2009】33号（已废，可参考）：如果企业委托保险公司单独建账，集中管理，未建立个人账户，应按企业统一计提时所用的具体标准乘以每人每月工资总额计算个人每月应得补充医疗保险，全额并入当月工资扣缴个人所得税
目前突破：
财税【2015】126号：（2016.1.1起）试点地区，公司为个人支付健康保险，每人每年2400元，并入工资总额，个税前每月可扣200。
</t>
        </r>
      </text>
    </comment>
    <comment ref="B24" authorId="0">
      <text>
        <r>
          <rPr>
            <b/>
            <sz val="9"/>
            <rFont val="宋体"/>
            <charset val="134"/>
          </rPr>
          <t>油菜花:</t>
        </r>
        <r>
          <rPr>
            <sz val="9"/>
            <rFont val="宋体"/>
            <charset val="134"/>
          </rPr>
          <t xml:space="preserve">
国税函〔2010〕148号（参考）：企业在计算应纳税所得额及应纳所得税时，企业财务、会计处理办法与税法规定不一致的，应当按照税法规定计算。税法规定不明确的，在没有明确规定之前，暂按企业财务、会计规定计算。
2、出差餐费  财行【2013】531（新疆/西藏/青海120元/天，其他地区100元/天，伙食补助）
3、会议餐费  财行【2013】286（会议费）
4、无食堂统一午餐  财企【2009】242（福利费）
5、加班餐、活动餐  财企【2009】242（符合福利费的定义，没有列举的也是福利费。所以可以计入福利费）
</t>
        </r>
      </text>
    </comment>
    <comment ref="B25" authorId="0">
      <text>
        <r>
          <rPr>
            <b/>
            <sz val="9"/>
            <rFont val="宋体"/>
            <charset val="134"/>
          </rPr>
          <t>油菜花:</t>
        </r>
        <r>
          <rPr>
            <sz val="9"/>
            <rFont val="宋体"/>
            <charset val="134"/>
          </rPr>
          <t xml:space="preserve">
国税发【2000】84号第42条：纳税人每年发生的业务宣传费（包括未通过媒体的广告性支出），在不超过……。
国税函〔2003〕847号：中移动为留住老用户、发展新用户或鼓励入网和推广使用新业务，免费赠与实物等，为宣传推广目的随机给予不确定客户（包括实际用户和潜在用户）的，应作为业务宣传费按规定标准扣除
</t>
        </r>
      </text>
    </comment>
    <comment ref="B26" authorId="0">
      <text>
        <r>
          <rPr>
            <b/>
            <sz val="9"/>
            <rFont val="宋体"/>
            <charset val="134"/>
          </rPr>
          <t>油菜花:</t>
        </r>
        <r>
          <rPr>
            <sz val="9"/>
            <rFont val="宋体"/>
            <charset val="134"/>
          </rPr>
          <t xml:space="preserve">
企业通过公益性社会团体或者县级以上人民政府及其部门和直属机构，用于公益事业的捐赠支出，可扣除；①用于公益事业；②省级以上财政部门印制的公益性捐赠票据，并加盖本单位的印章；公益性社会团体，加盖接受捐赠单位印章的《非税收入一般缴款书》收据联
亦可
16.9.1起超过12%部分可以结转至以后3年内扣除；</t>
        </r>
      </text>
    </comment>
    <comment ref="B27" authorId="0">
      <text>
        <r>
          <rPr>
            <b/>
            <sz val="9"/>
            <rFont val="宋体"/>
            <charset val="134"/>
          </rPr>
          <t>油菜花:</t>
        </r>
        <r>
          <rPr>
            <sz val="9"/>
            <rFont val="宋体"/>
            <charset val="134"/>
          </rPr>
          <t xml:space="preserve">
资本化/债资比/超过银行同期贷款利率/认缴股东出资未到位发生的利息支出/与经营无关的/要有发票</t>
        </r>
      </text>
    </comment>
    <comment ref="B28" authorId="0">
      <text>
        <r>
          <rPr>
            <b/>
            <sz val="9"/>
            <rFont val="宋体"/>
            <charset val="134"/>
          </rPr>
          <t>油菜花:</t>
        </r>
        <r>
          <rPr>
            <sz val="9"/>
            <rFont val="宋体"/>
            <charset val="134"/>
          </rPr>
          <t xml:space="preserve">
《新企业所得税汇算清缴疑难问题解析与特殊项目难点分析》2016年版，征收社会保险费的依据是《社会保险费征缴暂行条例》，该条例属于行政法规。因此，社保滞纳金属于行政罚款，不能在税前扣除
社会保险费征缴暂行条例  第十三条　缴费单位未按规定缴纳和代扣代缴社会保险费的，由劳动保障行政部门或者税务机关责令限期缴纳;逾期仍不缴纳的，除补缴欠缴数额外，从欠缴之日起，按日加收千分之二的滞纳金。滞纳金并入社会保险基金。
《企业职工生育保险试行办法》
第十二条　企业必须按期缴纳生育保险费。对逾期不缴纳的，按日加收千分之二的滞纳金。滞纳金转入生育保险基金。滞纳金计入营业外支出，纳税时进行调整。</t>
        </r>
      </text>
    </comment>
    <comment ref="B35" authorId="0">
      <text>
        <r>
          <rPr>
            <b/>
            <sz val="9"/>
            <rFont val="宋体"/>
            <charset val="134"/>
          </rPr>
          <t>油菜花:</t>
        </r>
        <r>
          <rPr>
            <sz val="9"/>
            <rFont val="宋体"/>
            <charset val="134"/>
          </rPr>
          <t xml:space="preserve">
租入职工个人的汽车，并签订合同，汽车发生的汽油费、过路过桥费、修理费可以在税前扣除，但其大修理费、保险费系汽车自身发生的支出，属于与取得收入无关的支出
承租方支付租赁费把出租方应承担的税费含在租赁费中代开发票，合同金额为含税金额，票流、资金流一致，可根据代开发票注明的金额（含税价）税前扣除；
2012年9月24日，国家税务总局纳税服务司[1]问答：公司发生的旅游费支出，不能作为职工福利费列支</t>
        </r>
      </text>
    </comment>
    <comment ref="B37" authorId="0">
      <text>
        <r>
          <rPr>
            <b/>
            <sz val="9"/>
            <rFont val="宋体"/>
            <charset val="134"/>
          </rPr>
          <t>油菜花:</t>
        </r>
        <r>
          <rPr>
            <sz val="9"/>
            <rFont val="宋体"/>
            <charset val="134"/>
          </rPr>
          <t xml:space="preserve">
总局2011年34号公告 2012年15号公告</t>
        </r>
      </text>
    </comment>
    <comment ref="B39" authorId="0">
      <text>
        <r>
          <rPr>
            <b/>
            <sz val="9"/>
            <rFont val="宋体"/>
            <charset val="134"/>
          </rPr>
          <t>油菜花:</t>
        </r>
        <r>
          <rPr>
            <sz val="9"/>
            <rFont val="宋体"/>
            <charset val="134"/>
          </rPr>
          <t xml:space="preserve">
《国家安全生产监督管理总局第30号令》特种作业目录
车票里的交通意外保险可以扣；雇主责任险、公众责任险是财产保险；大额医疗保险</t>
        </r>
      </text>
    </comment>
    <comment ref="B40" authorId="0">
      <text>
        <r>
          <rPr>
            <b/>
            <sz val="9"/>
            <rFont val="宋体"/>
            <charset val="134"/>
          </rPr>
          <t>油菜花:</t>
        </r>
        <r>
          <rPr>
            <sz val="9"/>
            <rFont val="宋体"/>
            <charset val="134"/>
          </rPr>
          <t xml:space="preserve">
以前年度是否已经纳税调整？</t>
        </r>
      </text>
    </comment>
    <comment ref="B45" authorId="0">
      <text>
        <r>
          <rPr>
            <b/>
            <sz val="9"/>
            <rFont val="宋体"/>
            <charset val="134"/>
          </rPr>
          <t>油菜花:</t>
        </r>
        <r>
          <rPr>
            <sz val="9"/>
            <rFont val="宋体"/>
            <charset val="134"/>
          </rPr>
          <t xml:space="preserve">
财税【2009】57号、国家税务总局公告【2011】第25号
3、税前扣除条件（同时满足）
□ 会计上已做损失处理
□ 向主管税务机关申报（清单申报和专项申报）</t>
        </r>
      </text>
    </comment>
  </commentList>
</comments>
</file>

<file path=xl/comments32.xml><?xml version="1.0" encoding="utf-8"?>
<comments xmlns="http://schemas.openxmlformats.org/spreadsheetml/2006/main">
  <authors>
    <author>齐彦虎</author>
  </authors>
  <commentList>
    <comment ref="D3" authorId="0">
      <text>
        <r>
          <rPr>
            <sz val="9"/>
            <rFont val="宋体"/>
            <charset val="134"/>
          </rPr>
          <t>含储藏室</t>
        </r>
      </text>
    </comment>
    <comment ref="C7" authorId="0">
      <text>
        <r>
          <rPr>
            <sz val="9"/>
            <rFont val="宋体"/>
            <charset val="134"/>
          </rPr>
          <t>账面建安费+配套+增加暂估</t>
        </r>
      </text>
    </comment>
    <comment ref="D19" authorId="0">
      <text>
        <r>
          <rPr>
            <sz val="9"/>
            <rFont val="宋体"/>
            <charset val="134"/>
          </rPr>
          <t>含储藏室</t>
        </r>
      </text>
    </comment>
  </commentList>
</comments>
</file>

<file path=xl/sharedStrings.xml><?xml version="1.0" encoding="utf-8"?>
<sst xmlns="http://schemas.openxmlformats.org/spreadsheetml/2006/main" count="3372" uniqueCount="1712">
  <si>
    <t>深圳市嘉信瑞税务师事务所</t>
  </si>
  <si>
    <t>刁英锋</t>
  </si>
  <si>
    <t>李树永</t>
  </si>
  <si>
    <t>企业清算所得纳税申报鉴证系统</t>
  </si>
  <si>
    <r>
      <rPr>
        <b/>
        <sz val="12"/>
        <color indexed="17"/>
        <rFont val="楷体_GB2312"/>
        <charset val="134"/>
      </rPr>
      <t>客</t>
    </r>
    <r>
      <rPr>
        <b/>
        <sz val="12"/>
        <color indexed="17"/>
        <rFont val="Times New Roman"/>
        <charset val="134"/>
      </rPr>
      <t xml:space="preserve"> </t>
    </r>
    <r>
      <rPr>
        <b/>
        <sz val="12"/>
        <color indexed="17"/>
        <rFont val="楷体_GB2312"/>
        <charset val="134"/>
      </rPr>
      <t>户</t>
    </r>
    <r>
      <rPr>
        <b/>
        <sz val="12"/>
        <color indexed="17"/>
        <rFont val="Times New Roman"/>
        <charset val="134"/>
      </rPr>
      <t xml:space="preserve"> </t>
    </r>
    <r>
      <rPr>
        <b/>
        <sz val="12"/>
        <color indexed="17"/>
        <rFont val="楷体_GB2312"/>
        <charset val="134"/>
      </rPr>
      <t>名</t>
    </r>
    <r>
      <rPr>
        <b/>
        <sz val="12"/>
        <color indexed="17"/>
        <rFont val="Times New Roman"/>
        <charset val="134"/>
      </rPr>
      <t xml:space="preserve"> </t>
    </r>
    <r>
      <rPr>
        <b/>
        <sz val="12"/>
        <color indexed="17"/>
        <rFont val="楷体_GB2312"/>
        <charset val="134"/>
      </rPr>
      <t>称：</t>
    </r>
  </si>
  <si>
    <t>新疆通力房地产开发有限公司库尔勒二分公司</t>
  </si>
  <si>
    <t>纳税人识别号：</t>
  </si>
  <si>
    <t>91652801576209018D</t>
  </si>
  <si>
    <t>审核期间：</t>
  </si>
  <si>
    <t>至</t>
  </si>
  <si>
    <t>二〇〇七年度</t>
  </si>
  <si>
    <t>税务师事务所：</t>
  </si>
  <si>
    <t>新疆华政华瑞税务师事务所有限责任公司工作底稿</t>
  </si>
  <si>
    <r>
      <rPr>
        <b/>
        <sz val="12"/>
        <color indexed="60"/>
        <rFont val="楷体_GB2312"/>
        <charset val="134"/>
      </rPr>
      <t>编　制</t>
    </r>
    <r>
      <rPr>
        <b/>
        <sz val="12"/>
        <color indexed="60"/>
        <rFont val="Times New Roman"/>
        <charset val="134"/>
      </rPr>
      <t xml:space="preserve"> </t>
    </r>
    <r>
      <rPr>
        <b/>
        <sz val="12"/>
        <color indexed="60"/>
        <rFont val="楷体_GB2312"/>
        <charset val="134"/>
      </rPr>
      <t>：</t>
    </r>
  </si>
  <si>
    <t>王翠英</t>
  </si>
  <si>
    <t>编制日期：</t>
  </si>
  <si>
    <r>
      <rPr>
        <b/>
        <sz val="12"/>
        <color indexed="60"/>
        <rFont val="楷体_GB2312"/>
        <charset val="134"/>
      </rPr>
      <t>复　核</t>
    </r>
    <r>
      <rPr>
        <b/>
        <sz val="12"/>
        <color indexed="60"/>
        <rFont val="Times New Roman"/>
        <charset val="134"/>
      </rPr>
      <t xml:space="preserve"> </t>
    </r>
    <r>
      <rPr>
        <b/>
        <sz val="12"/>
        <color indexed="60"/>
        <rFont val="楷体_GB2312"/>
        <charset val="134"/>
      </rPr>
      <t>：</t>
    </r>
  </si>
  <si>
    <t>刘洁</t>
  </si>
  <si>
    <t>复核日期：</t>
  </si>
  <si>
    <t>报告文号：</t>
  </si>
  <si>
    <t xml:space="preserve">新华政华瑞巴鉴字[2024] 043号
</t>
  </si>
  <si>
    <t>会计核算：</t>
  </si>
  <si>
    <t>企业会计准则</t>
  </si>
  <si>
    <r>
      <rPr>
        <sz val="10"/>
        <rFont val="宋体"/>
        <charset val="134"/>
      </rPr>
      <t>共</t>
    </r>
    <r>
      <rPr>
        <sz val="10"/>
        <rFont val="Times New Roman"/>
        <charset val="134"/>
      </rPr>
      <t>184</t>
    </r>
    <r>
      <rPr>
        <sz val="10"/>
        <rFont val="宋体"/>
        <charset val="134"/>
      </rPr>
      <t>张表</t>
    </r>
  </si>
  <si>
    <t>工作索引</t>
  </si>
  <si>
    <t>业务类型：企业所得税汇算清缴</t>
  </si>
  <si>
    <t>综合类</t>
  </si>
  <si>
    <t>调整项目</t>
  </si>
  <si>
    <t>纳税调整汇总记录</t>
  </si>
  <si>
    <t>主营业务成本率鉴证表</t>
  </si>
  <si>
    <t>应免税分配</t>
  </si>
  <si>
    <t>收入成本表</t>
  </si>
  <si>
    <t>凭证检查表</t>
  </si>
  <si>
    <t>成本测试表</t>
  </si>
  <si>
    <t>基础信息</t>
  </si>
  <si>
    <t>产销存</t>
  </si>
  <si>
    <t>其他信息</t>
  </si>
  <si>
    <t>利息收入</t>
  </si>
  <si>
    <t>人员、车辆表</t>
  </si>
  <si>
    <t>政府补助明细</t>
  </si>
  <si>
    <t>报告用数据</t>
  </si>
  <si>
    <t>工资薪金和三项经费支出</t>
  </si>
  <si>
    <t>调整事项</t>
  </si>
  <si>
    <t>固定资产折旧</t>
  </si>
  <si>
    <t>弥补亏损</t>
  </si>
  <si>
    <t>无形资产、长期待摊费用</t>
  </si>
  <si>
    <t>利润总额</t>
  </si>
  <si>
    <t>生产性生物资产</t>
  </si>
  <si>
    <t>收入、成本类</t>
  </si>
  <si>
    <t>5000调整表</t>
  </si>
  <si>
    <t>应税收入&amp;应税成本'</t>
  </si>
  <si>
    <t>5020未按权责发生制确认收入</t>
  </si>
  <si>
    <t>增值税&amp;所得税收入比对'</t>
  </si>
  <si>
    <t>5040不征税收入表</t>
  </si>
  <si>
    <t>主营业务收入</t>
  </si>
  <si>
    <t>5050职工薪酬调整表</t>
  </si>
  <si>
    <t>其他业务收入、成本</t>
  </si>
  <si>
    <t>5060广告费</t>
  </si>
  <si>
    <t>营业外收入</t>
  </si>
  <si>
    <t>5070捐赠支出</t>
  </si>
  <si>
    <t>主营业务成本</t>
  </si>
  <si>
    <t>5080资产折旧、摊销情况及纳税调整明细表</t>
  </si>
  <si>
    <t>5090资产损失</t>
  </si>
  <si>
    <t>营业外支出</t>
  </si>
  <si>
    <t>5100特殊重组</t>
  </si>
  <si>
    <t>税金及附加</t>
  </si>
  <si>
    <t>6000企业所得税弥补亏损明细表</t>
  </si>
  <si>
    <t>销售费用</t>
  </si>
  <si>
    <t>7011股息红利</t>
  </si>
  <si>
    <t>管理费用</t>
  </si>
  <si>
    <t>其他</t>
  </si>
  <si>
    <t>财务费用</t>
  </si>
  <si>
    <t>4000期间费用</t>
  </si>
  <si>
    <t>往来类</t>
  </si>
  <si>
    <t>4-5-1应收账款</t>
  </si>
  <si>
    <t>预付账款</t>
  </si>
  <si>
    <t>其他应收款</t>
  </si>
  <si>
    <t>4-6-1待摊费用'</t>
  </si>
  <si>
    <t>4-11-1长、短期借款'</t>
  </si>
  <si>
    <t>4-12-1应付账款'</t>
  </si>
  <si>
    <t>4-12-2预收账款'</t>
  </si>
  <si>
    <t>4-12-3其他应付款'</t>
  </si>
  <si>
    <t>应收款询证函</t>
  </si>
  <si>
    <t>应付款询证函</t>
  </si>
  <si>
    <t xml:space="preserve">    企业所得税汇算清缴审核</t>
  </si>
  <si>
    <t xml:space="preserve"> </t>
  </si>
  <si>
    <t xml:space="preserve">   工</t>
  </si>
  <si>
    <t xml:space="preserve">   作</t>
  </si>
  <si>
    <t xml:space="preserve">   底</t>
  </si>
  <si>
    <t xml:space="preserve">   稿</t>
  </si>
  <si>
    <t xml:space="preserve">  委托单位：</t>
  </si>
  <si>
    <t xml:space="preserve">  委托项目： </t>
  </si>
  <si>
    <t>企业所得税汇算清缴审核</t>
  </si>
  <si>
    <r>
      <rPr>
        <sz val="22"/>
        <rFont val="宋体"/>
        <charset val="134"/>
      </rPr>
      <t xml:space="preserve">  受托单位</t>
    </r>
    <r>
      <rPr>
        <sz val="12"/>
        <rFont val="宋体"/>
        <charset val="134"/>
      </rPr>
      <t>：</t>
    </r>
  </si>
  <si>
    <t>新疆华政华瑞税务师事务所有限公司巴州分所</t>
  </si>
  <si>
    <t>编制人：</t>
  </si>
  <si>
    <t>日期：</t>
  </si>
  <si>
    <t>复核人：</t>
  </si>
  <si>
    <t>新疆华政华瑞税务师事务所有限责任公司巴州分所</t>
  </si>
  <si>
    <t>XinJiang Huarui Certified Public AccountantsLimited</t>
  </si>
  <si>
    <t>审核报告三级复核(签发)单</t>
  </si>
  <si>
    <t>索引</t>
  </si>
  <si>
    <t>页次：1</t>
  </si>
  <si>
    <t>编制人</t>
  </si>
  <si>
    <t>会计期间：2022年度</t>
  </si>
  <si>
    <t>日  期</t>
  </si>
  <si>
    <t>复核人</t>
  </si>
  <si>
    <t>复核要点</t>
  </si>
  <si>
    <t>复核情况</t>
  </si>
  <si>
    <t>复核意见</t>
  </si>
  <si>
    <t>处理情况</t>
  </si>
  <si>
    <t xml:space="preserve">  项 目 负 责 人  </t>
  </si>
  <si>
    <t>1、预定审核程序完成是否适当；</t>
  </si>
  <si>
    <t>已   
复   
核</t>
  </si>
  <si>
    <t xml:space="preserve">    已完成预定审计程序，审计证据充分恰当，审计工作底稿填写完整，审计标识、勾稽关系清晰，底稿的归类整理适当，审核结论明确。</t>
  </si>
  <si>
    <t>2、审核证据是否充分、适当；</t>
  </si>
  <si>
    <t>3、审核工作底稿的填写是否完整；</t>
  </si>
  <si>
    <t>4、审核工作底稿的记录、审核标识是否清晰；</t>
  </si>
  <si>
    <t>5、审核工作底稿的勾稽关系是否清晰；</t>
  </si>
  <si>
    <t>6、审核工作底稿的归类整理是否适当；</t>
  </si>
  <si>
    <t>7、审核结论是否明确。</t>
  </si>
  <si>
    <t xml:space="preserve">部 门 经 理 </t>
  </si>
  <si>
    <t>1、重要审核程序的制定执行是否已经实现审核目标；</t>
  </si>
  <si>
    <t xml:space="preserve">    重要审计程序的制定执行已实现审计目标；审计证据充分、适当，审计项目之间的衔接充分合理，未存在重要漏审项目；调整项目或未予调整项目恰当；审计意见恰当，相关披露与审计意见一致。</t>
  </si>
  <si>
    <t>2、审核项目的审核证据是否充分、适当；</t>
  </si>
  <si>
    <t>3、各审核项目之间的衔接是否充分合理，是否存在重要漏审项目；</t>
  </si>
  <si>
    <t>4、项目负责人对业务经理人员的监督、指导是否恰当；</t>
  </si>
  <si>
    <t>5、所有调整项目或未予调整项目是否恰当；</t>
  </si>
  <si>
    <t>6、审核意见的确定是否恰当，相关的披露是否一致。</t>
  </si>
  <si>
    <t>公司（所）领导</t>
  </si>
  <si>
    <t>1、审核约定事项是否已实现；</t>
  </si>
  <si>
    <t xml:space="preserve">    已实现审计约定事项； 重要审计程序的制定与实施恰当；重点审计领域测试充分；重点审计依据充分、适当；  重要审计事项恰当； 审计意见的确定恰当；审计报告的表述规范。</t>
  </si>
  <si>
    <t>2、重要审核程序的制定与实施是否恰当；</t>
  </si>
  <si>
    <t>3、重点审核领域的测试是否充分；</t>
  </si>
  <si>
    <t>4、重点审核依据是否充分、适当；</t>
  </si>
  <si>
    <t>5、重要审核事项是否恰当；</t>
  </si>
  <si>
    <t>6、  审核意见的确定是否恰当，审核报告的表述是否规范。</t>
  </si>
  <si>
    <t xml:space="preserve">  新疆华政华瑞税务师事务所有限责任公司</t>
  </si>
  <si>
    <t>XinJiang  Huarui  Registered  Tax  Agent  CO. ,  Ltd</t>
  </si>
  <si>
    <t>税务审核报告签收单</t>
  </si>
  <si>
    <t xml:space="preserve"> 页次：1</t>
  </si>
  <si>
    <t>委托单位</t>
  </si>
  <si>
    <t>审核报告书编号</t>
  </si>
  <si>
    <t>审核截止日</t>
  </si>
  <si>
    <t>审核报告书提交日期</t>
  </si>
  <si>
    <t>2023年  月  日</t>
  </si>
  <si>
    <t>审核报告书份数</t>
  </si>
  <si>
    <t>2份</t>
  </si>
  <si>
    <t>收件人签字</t>
  </si>
  <si>
    <t>收件日期</t>
  </si>
  <si>
    <t>事务所经办人</t>
  </si>
  <si>
    <t>备  注</t>
  </si>
  <si>
    <t>管理层声明书</t>
  </si>
  <si>
    <t>索引号：1-5</t>
  </si>
  <si>
    <t>新疆华瑞税务师事务（所）有限公司巴州分所：</t>
  </si>
  <si>
    <t xml:space="preserve">    本公司已委托贵税务师事务所对本公司2021年度企业所得税年度汇算清缴纳税申报进行鉴证审核，并出具鉴证报告。为配合贵事务所的鉴证工作，本公司就已知的全部事项作出如下声明：</t>
  </si>
  <si>
    <t xml:space="preserve">    1.本公司已履行__2021_年__12_月_30__日与贵所签署的鉴证业务约定书中提及的责任，并承诺如下事项：</t>
  </si>
  <si>
    <t xml:space="preserve">    （1）按照企业会计准则和《_______会计制度》和有关财务制度的规定编制2015年度财务报表，公允地反映本公司的财务状况、经营成果和现金流量情况，财务报表的编制基础与上年度保持一致，保证会计资料的真实性、准确性、完整性和合法性是我们的责任。</t>
  </si>
  <si>
    <t xml:space="preserve">    （2）按照《中华人民共和国税收征收管理法》及其实施细则、《中华人民共和国企业所得税法》及其实施条例以及其他税收法律、法规、规范的要求，如实进行纳税申报，按照税收规定进行纳税调整，保证纳税资料的真实性、准确性、完整性和合法性是我们的责任。</t>
  </si>
  <si>
    <t xml:space="preserve">    （3）建立、完善并有效实施与会计核算、纳税申报相关的内部控制，防止或发现并纠正错报，是我们的责任。</t>
  </si>
  <si>
    <t xml:space="preserve">    2.本公司向贵事务所提供如下工作条件：</t>
  </si>
  <si>
    <t xml:space="preserve">    （1）允许接触全部涉及本次鉴证业务的相关会计数据和其他数据（如相关决议、合同、章程、股东会和董事会的会议记录等相关资料）；</t>
  </si>
  <si>
    <t xml:space="preserve">    （2）允许接触全部涉及本次鉴证业务的相关人员。</t>
  </si>
  <si>
    <t xml:space="preserve">    3.本公司所有经济业务均已按规定入账，不存在账外资产或未计负债。</t>
  </si>
  <si>
    <t xml:space="preserve">    4.本公司不存在导致重述比较数据或上年度所得税年度汇算清缴纳税申报的任何事项。</t>
  </si>
  <si>
    <t xml:space="preserve">    5.本公司已提供并适当披露如下事项：</t>
  </si>
  <si>
    <t xml:space="preserve">    （1）全部与关联方和关联方交易相关的资料；</t>
  </si>
  <si>
    <t xml:space="preserve">    （2）全部或有事项的相关资料；</t>
  </si>
  <si>
    <t xml:space="preserve">    （3）全部资产负债表日后事项的相关资料；</t>
  </si>
  <si>
    <t xml:space="preserve">    （4）其他应披露的事项.</t>
  </si>
  <si>
    <t xml:space="preserve">    6.除本公司承诺披露的事项外，本公司不存在其他应披露而未披露的承诺事项，不存在未披露的影响财务数据和所得税纳税申报数据的重大不确定事项。</t>
  </si>
  <si>
    <t xml:space="preserve">    7.本公司已采取必要措施防止或发现舞弊及其他违反法规行为，未发现：</t>
  </si>
  <si>
    <t xml:space="preserve">    （1）涉及管理层的任何舞弊行为或舞弊嫌疑的信息；</t>
  </si>
  <si>
    <t xml:space="preserve">    （2）涉及对内部控制产生重大影响的员工的任何舞弊行为或舞弊嫌疑的信息；</t>
  </si>
  <si>
    <t xml:space="preserve">    （3）涉及对财务数据和所得税纳税申报数据的编制具有重大影响的其他人员的任何舞弊行为或舞弊嫌疑的信息。</t>
  </si>
  <si>
    <t xml:space="preserve">    8.本公司严格遵守了合同规定的条款，不存在因未履行合同而对财务数据和所得税纳税申报数据产生重大影响的事项。</t>
  </si>
  <si>
    <t xml:space="preserve">    9.本公司管理层确信：</t>
  </si>
  <si>
    <t xml:space="preserve">    （1）未收到财务及税务监管机构有关调整或修改财务报表及纳税申报的通知；</t>
  </si>
  <si>
    <t xml:space="preserve">    （2）无税务以及其他影响本年度所得税年度汇算清缴的纠纷。</t>
  </si>
  <si>
    <t xml:space="preserve">    10.其他事项</t>
  </si>
  <si>
    <t xml:space="preserve">    （税务认为重要而需声明的事项，或者管理层认为必要而声明的事项。）</t>
  </si>
  <si>
    <t xml:space="preserve">                                                                    新疆博瑞能源有限公司(盖章)</t>
  </si>
  <si>
    <t xml:space="preserve">                                                                      法定代表人：（签名）</t>
  </si>
  <si>
    <t xml:space="preserve">                                                                      财务负责人：（签名）</t>
  </si>
  <si>
    <t>交换意见记录</t>
  </si>
  <si>
    <r>
      <rPr>
        <sz val="10"/>
        <rFont val="宋体"/>
        <charset val="134"/>
      </rPr>
      <t>索引号：1-</t>
    </r>
    <r>
      <rPr>
        <sz val="10"/>
        <rFont val="宋体"/>
        <charset val="134"/>
      </rPr>
      <t>17</t>
    </r>
  </si>
  <si>
    <t>金额单位：元</t>
  </si>
  <si>
    <t>会计期间或会计截止日：</t>
  </si>
  <si>
    <r>
      <rPr>
        <sz val="10"/>
        <rFont val="宋体"/>
        <charset val="134"/>
      </rPr>
      <t>202</t>
    </r>
    <r>
      <rPr>
        <sz val="10"/>
        <rFont val="宋体"/>
        <charset val="134"/>
      </rPr>
      <t>3</t>
    </r>
    <r>
      <rPr>
        <sz val="10"/>
        <rFont val="宋体"/>
        <charset val="134"/>
      </rPr>
      <t>年1月1日至202</t>
    </r>
    <r>
      <rPr>
        <sz val="10"/>
        <rFont val="宋体"/>
        <charset val="134"/>
      </rPr>
      <t>3</t>
    </r>
    <r>
      <rPr>
        <sz val="10"/>
        <rFont val="宋体"/>
        <charset val="134"/>
      </rPr>
      <t>年12月31日</t>
    </r>
  </si>
  <si>
    <t>日期</t>
  </si>
  <si>
    <t>发现问题及处理意见</t>
  </si>
  <si>
    <t>交换意见后的处理结果</t>
  </si>
  <si>
    <t>1、西部大开发：贵公司2023年若符合设在西部地区以《西部地区鼓励类产业目录》第一类 鼓励类 二十一 建筑 8、节能建筑、绿色建筑、装配式建筑技术、产品的研发与推广中的鼓励类产业项目为主营业务，且其当年度主营业务收入占企业收入总额70%以上，企业所得税汇算清缴时可享受西部地区鼓励类产业企业减按15%的税率征收企业所得税。
贵公司上述优惠政策未经我所专业审核，无法判断是否享受上述优惠政策，建议企业自行判断是否可享受西部地区鼓励类产业。</t>
  </si>
  <si>
    <t>企业所得税</t>
  </si>
  <si>
    <t>1、工资薪金：贵公司2023年1-12月账面在费用中列支工资、奖金6565838元，2023年度期末余额5007526.3元，2023年1-5月发放2022年度工资152940.57元，2024年发放2023年工资7526.3元，税法规定可税前扣除工资1582020.5元，纳税调增4983817.5元</t>
  </si>
  <si>
    <t>调整</t>
  </si>
  <si>
    <r>
      <rPr>
        <sz val="10"/>
        <rFont val="宋体"/>
        <charset val="134"/>
      </rPr>
      <t>2、福利费：贵公司2023年1-12月账面列支福利费</t>
    </r>
    <r>
      <rPr>
        <sz val="10"/>
        <rFont val="宋体"/>
        <charset val="134"/>
      </rPr>
      <t>31199.91</t>
    </r>
    <r>
      <rPr>
        <sz val="10"/>
        <rFont val="宋体"/>
        <charset val="134"/>
      </rPr>
      <t>元，未超工资薪金总额14%税前扣除限额，企业所得税汇算清缴时可据实扣除。</t>
    </r>
  </si>
  <si>
    <t>3、职工教育经费：贵公司2023年1-12月账面列支职工教育经费10686.00元，未超工资薪金总额8%税前扣除限额，企业所得税汇算清缴时可据实扣除。</t>
  </si>
  <si>
    <t>4、工会经费：贵公司2023年1-12月账面列支工会经费31640.41元，已实际缴纳，企业所得税汇算清缴时可据实扣除。</t>
  </si>
  <si>
    <t>6、业务招待费：贵公司2023年1-12月账面列支业务招待费80220.94元，税法允许按实际发生的业务招待费支出60%和年度销售（营业）收入5‰的比例孰低扣除4812.56元，建议企业所得税汇算清缴时调增应纳税所得额32088.38元。</t>
  </si>
  <si>
    <r>
      <rPr>
        <sz val="10"/>
        <rFont val="宋体"/>
        <charset val="134"/>
      </rPr>
      <t>7、广告费和业务宣传费支出：贵公司2023年账面在费用列支广告费和业务宣传费</t>
    </r>
    <r>
      <rPr>
        <sz val="10"/>
        <rFont val="宋体"/>
        <charset val="134"/>
      </rPr>
      <t>163892.21</t>
    </r>
    <r>
      <rPr>
        <sz val="10"/>
        <rFont val="宋体"/>
        <charset val="134"/>
      </rPr>
      <t>元，未超当年销售（营业）收入的15%税前扣除限额，企业所得税汇算清缴时可据实扣除。</t>
    </r>
  </si>
  <si>
    <t>8、税收滞纳金：贵公司2023年发生税收滞纳金331822.5元，企业所得税税前不可扣除，建议纳税调增331822.5元</t>
  </si>
  <si>
    <t>9、无关支出：贵公司2023年发生美容院支出400000.00元，发生垫付业主子女上华山中学的赞助费用180000.00元，共计58万.属于无关支出，税前无法扣除，纳税调增580000.00元。</t>
  </si>
  <si>
    <t>10、贵公司2022年水电费54万，2023年水电费94万，明显高于去年，本年度人员无重大变动，办公场所也无重大变更，水电费增加不符合实际，取得的水费票据有部分票据注明是*特行用水*，是否为非本单位发生的水电费，在本单位列支，轻贵单位予以确认。</t>
  </si>
  <si>
    <t>不调整</t>
  </si>
  <si>
    <t>8、不合规票据：贵公司2023年1-12月账面列支不合规票据131506.85元，其中：
（1）2023年确认支付高凤荣个人借款利息，131506.85元。未取得借款利息发票。属于不合规票据，税前不得扣除，调增应纳税所得额131506.85元</t>
  </si>
  <si>
    <t>12、多计成本：贵公司2020年1-12月在费用中列支酒款等一次性进费用198,600.00，应计入库存商品科目，按照实际领用计入费用科目；建议调整账务，或企业所得税汇算清缴时应调增应纳税所得额198,600.00元。</t>
  </si>
  <si>
    <t>9、贵公司2023年度列支归属于2019年及以后年度支付巴州群力物业服务费130257.63元，不得在当期税前扣除，纳税调增130257.63元</t>
  </si>
  <si>
    <r>
      <rPr>
        <sz val="10"/>
        <rFont val="宋体"/>
        <charset val="134"/>
      </rPr>
      <t>1</t>
    </r>
    <r>
      <rPr>
        <sz val="10"/>
        <rFont val="宋体"/>
        <charset val="134"/>
      </rPr>
      <t>0</t>
    </r>
    <r>
      <rPr>
        <sz val="10"/>
        <rFont val="宋体"/>
        <charset val="134"/>
      </rPr>
      <t>、房地产企业销售未完工产品预计利润：
贵公司本纳税年度发生房地产开发企业特定业务计算的纳税调整增加经审核减为166795050.63元。包括：
①
②贵公司以前年度未完工开发项目预售收入181801652元，已按预计利润-16679050.64元计入当年纳税所得，本纳税年度该开发项目完工，该预计利润转回数-16679050.64元，应纳税调整减少-16679050.64元。
贵公司本纳税年度发生房地产开发企业特定业务计算的纳税调整增加经审核增加为-16679050.64元。</t>
    </r>
  </si>
  <si>
    <t>11.贵公司截止2024年5月18日账面开发成本465453659.90元（含暂估），《房地产开发经营业务企业所得税处理办法》（国税发〔2009〕31号）第三十二条规定，除以下几项预提（应付）费用外，计税成本均应为实际发生的成本。（一）出包工程未最终办理结算而未取得全额发票的，在证明资料充分的前提下，其发票不足金额可以预提，但最高不得超过合同总金额的10%。贵公司截止2024年5月18日，1-5期暂估成本41544704.66元，经对贵公司暂估金额进行确认可暂估20337523.01元，，应纳税调增12595710.09元。详见附件（2023年汇算数据5.18日确认）</t>
  </si>
  <si>
    <t>2023年汇算数据 (4.28确认)'!A1</t>
  </si>
  <si>
    <t>二.房产税</t>
  </si>
  <si>
    <r>
      <rPr>
        <sz val="10"/>
        <rFont val="宋体"/>
        <charset val="134"/>
      </rPr>
      <t>1.沁园锦苑35</t>
    </r>
    <r>
      <rPr>
        <sz val="10"/>
        <rFont val="宋体"/>
        <charset val="134"/>
      </rPr>
      <t>#楼目前的作为贵公司的办公室和售房部使用，属于自用房产，应按房屋余值缴纳房产税，贵公司账面</t>
    </r>
    <r>
      <rPr>
        <sz val="10"/>
        <rFont val="宋体"/>
        <charset val="134"/>
      </rPr>
      <t>35#成本7372885.11元，贵公司，实际35#缴纳的从价房产税的原值2132298.57元，明显偏低。建议按账面成本7372885.11元。</t>
    </r>
  </si>
  <si>
    <t>（三）增值税</t>
  </si>
  <si>
    <t>1.沁园锦苑3期的3#楼目前的由九重天足浴中心在用，房产企业开发项目已实际投入使用，应按投资性房地产核算，确认租金收入，租金按税法缴纳9%的不动产租赁增值税。</t>
  </si>
  <si>
    <t>（四）契税</t>
  </si>
  <si>
    <t>贵公司城市基础配套设施费的契税，未足额缴纳，现已进入清算阶段，建议及时申报契税，作为土地增值税申报的扣除成本。</t>
  </si>
  <si>
    <r>
      <rPr>
        <b/>
        <sz val="10"/>
        <rFont val="宋体"/>
        <charset val="134"/>
      </rPr>
      <t>贵公司2023年1-12月已预缴企业所得税</t>
    </r>
    <r>
      <rPr>
        <b/>
        <sz val="10"/>
        <rFont val="宋体"/>
        <charset val="134"/>
      </rPr>
      <t>14720705.77</t>
    </r>
    <r>
      <rPr>
        <b/>
        <sz val="10"/>
        <rFont val="宋体"/>
        <charset val="134"/>
      </rPr>
      <t>元。</t>
    </r>
  </si>
  <si>
    <t>签字盖章：</t>
  </si>
  <si>
    <t>序 号</t>
  </si>
  <si>
    <t>项    目</t>
  </si>
  <si>
    <t>金额</t>
  </si>
  <si>
    <t>一、利润总额</t>
  </si>
  <si>
    <t>期末存货余额</t>
  </si>
  <si>
    <t>加：纳税调整增加额</t>
  </si>
  <si>
    <t>期末预收账款余额</t>
  </si>
  <si>
    <t>减：纳税调整减少额</t>
  </si>
  <si>
    <t>应付账款余额</t>
  </si>
  <si>
    <t>减：免税、减计收入及加计扣除</t>
  </si>
  <si>
    <t>其他应付款余额</t>
  </si>
  <si>
    <t>二、纳税调整后所得</t>
  </si>
  <si>
    <t>招待费会计</t>
  </si>
  <si>
    <t>减：所得减免</t>
  </si>
  <si>
    <t>招待费税收</t>
  </si>
  <si>
    <t>减：弥补以前年度亏损</t>
  </si>
  <si>
    <t>营业收入</t>
  </si>
  <si>
    <t>三、应纳税所得额</t>
  </si>
  <si>
    <t>收入的0.05%</t>
  </si>
  <si>
    <t xml:space="preserve">    税 率</t>
  </si>
  <si>
    <t>招待费的60%</t>
  </si>
  <si>
    <t>四、应纳所得税额</t>
  </si>
  <si>
    <t>招待费调增</t>
  </si>
  <si>
    <t xml:space="preserve">  减：减免所得税额</t>
  </si>
  <si>
    <t xml:space="preserve">  减：抵免所得税额</t>
  </si>
  <si>
    <t>五、应纳税额</t>
  </si>
  <si>
    <t xml:space="preserve"> 减:本年累计实际已预缴的所得税额</t>
  </si>
  <si>
    <t>六、本年应补（退）的所得税额</t>
  </si>
  <si>
    <t>申报表项目</t>
  </si>
  <si>
    <t>账载金额</t>
  </si>
  <si>
    <t>利润表项目</t>
  </si>
  <si>
    <t>审核确认数</t>
  </si>
  <si>
    <t>调整数</t>
  </si>
  <si>
    <t>营业成本</t>
  </si>
  <si>
    <t>资产减值损失</t>
  </si>
  <si>
    <t>公允价值变动净收益</t>
  </si>
  <si>
    <t>投资收益</t>
  </si>
  <si>
    <t>以前年度损益调整</t>
  </si>
  <si>
    <t>行次</t>
  </si>
  <si>
    <t>纳税调整</t>
  </si>
  <si>
    <t>税收金额</t>
  </si>
  <si>
    <t>结转以后年度金额</t>
  </si>
  <si>
    <t>项目</t>
  </si>
  <si>
    <t>增加额</t>
  </si>
  <si>
    <t>减少额</t>
  </si>
  <si>
    <t>备注</t>
  </si>
  <si>
    <t>不征税收入</t>
  </si>
  <si>
    <t>职工薪酬</t>
  </si>
  <si>
    <t>业务招待费</t>
  </si>
  <si>
    <t>广告费和业务宣传费</t>
  </si>
  <si>
    <t>捐赠支出</t>
  </si>
  <si>
    <t>罚款支出</t>
  </si>
  <si>
    <t>赞助支出</t>
  </si>
  <si>
    <t>不征税收入用于支出所形成的费用</t>
  </si>
  <si>
    <t>预提费用</t>
  </si>
  <si>
    <t>无关支出</t>
  </si>
  <si>
    <t>党组织工作经费</t>
  </si>
  <si>
    <t>不合规票据</t>
  </si>
  <si>
    <t>跨期票据</t>
  </si>
  <si>
    <t>商业保险</t>
  </si>
  <si>
    <t>资产折旧、摊销</t>
  </si>
  <si>
    <t>非正常损失</t>
  </si>
  <si>
    <t>房地产开发企业特定业务计算的纳税调整额</t>
  </si>
  <si>
    <t>合计</t>
  </si>
  <si>
    <t>编  制：</t>
  </si>
  <si>
    <t>日  期：</t>
  </si>
  <si>
    <t>复  核：</t>
  </si>
  <si>
    <t>索  引：</t>
  </si>
  <si>
    <t>Z5</t>
  </si>
  <si>
    <t>国有</t>
  </si>
  <si>
    <r>
      <rPr>
        <sz val="16"/>
        <rFont val="黑体"/>
        <charset val="134"/>
      </rPr>
      <t xml:space="preserve">企业基本情况          </t>
    </r>
    <r>
      <rPr>
        <sz val="10"/>
        <rFont val="黑体"/>
        <charset val="134"/>
      </rPr>
      <t>索引号1-4</t>
    </r>
  </si>
  <si>
    <t>非国有</t>
  </si>
  <si>
    <t>企业名称</t>
  </si>
  <si>
    <t>经济类型</t>
  </si>
  <si>
    <t>有限责任公司</t>
  </si>
  <si>
    <t>季度</t>
  </si>
  <si>
    <t>从业人数（人）</t>
  </si>
  <si>
    <t>105资产总额（万元）</t>
  </si>
  <si>
    <t>税收优惠</t>
  </si>
  <si>
    <t>季初人数</t>
  </si>
  <si>
    <t>季末人数</t>
  </si>
  <si>
    <t>季度平均人数</t>
  </si>
  <si>
    <t>季初资产总额</t>
  </si>
  <si>
    <t>季末资产总额</t>
  </si>
  <si>
    <t>季度平均资产总额</t>
  </si>
  <si>
    <t>企业注册地址</t>
  </si>
  <si>
    <t>新疆巴州库尔勒市人民东路一州大酒店旁通力大厦</t>
  </si>
  <si>
    <t>一般纳税人还是小规模纳税人</t>
  </si>
  <si>
    <t>一般</t>
  </si>
  <si>
    <t>所得税查账征收还是核定征收</t>
  </si>
  <si>
    <t>查账</t>
  </si>
  <si>
    <t>通行密码：</t>
  </si>
  <si>
    <t>所得税主管税务机关</t>
  </si>
  <si>
    <t>其他基本信息</t>
  </si>
  <si>
    <t>是否有房、地、车？</t>
  </si>
  <si>
    <t>是</t>
  </si>
  <si>
    <t>停产还是正常经营？</t>
  </si>
  <si>
    <t>经营期</t>
  </si>
  <si>
    <t>全年季平均值</t>
  </si>
  <si>
    <t>是否存在上年结转职教费、广宣费、资本化支出的后续处理等特殊事项</t>
  </si>
  <si>
    <t>月份</t>
  </si>
  <si>
    <t>人数</t>
  </si>
  <si>
    <t>申报工资总额</t>
  </si>
  <si>
    <t>代扣代缴个人所得税税款</t>
  </si>
  <si>
    <t>经营范围</t>
  </si>
  <si>
    <t>经营期限</t>
  </si>
  <si>
    <t>长期</t>
  </si>
  <si>
    <t>成立日期</t>
  </si>
  <si>
    <t>注册资本（万元）</t>
  </si>
  <si>
    <t>法人代表</t>
  </si>
  <si>
    <t>会计机构负责人</t>
  </si>
  <si>
    <t>联系电话</t>
  </si>
  <si>
    <r>
      <rPr>
        <b/>
        <sz val="10"/>
        <color theme="1"/>
        <rFont val="宋体"/>
        <charset val="134"/>
      </rPr>
      <t>300企业主要股东及分红情况</t>
    </r>
    <r>
      <rPr>
        <b/>
        <sz val="10"/>
        <color rgb="FFFF0000"/>
        <rFont val="宋体"/>
        <charset val="134"/>
      </rPr>
      <t>（前10位股东）</t>
    </r>
  </si>
  <si>
    <t>股东名称</t>
  </si>
  <si>
    <t>证件种类</t>
  </si>
  <si>
    <t>证件号码</t>
  </si>
  <si>
    <t>投资比例</t>
  </si>
  <si>
    <t>当年（决议日）分配的股息、红利等权益性投资收益金额</t>
  </si>
  <si>
    <t>国籍（注册地址）</t>
  </si>
  <si>
    <t>认缴出资额</t>
  </si>
  <si>
    <t>实缴出资额</t>
  </si>
  <si>
    <t>实缴出资比例</t>
  </si>
  <si>
    <t>其余股东合计</t>
  </si>
  <si>
    <t>——</t>
  </si>
  <si>
    <t>超过10位的其余股东</t>
  </si>
  <si>
    <t>对外投资概况</t>
  </si>
  <si>
    <r>
      <rPr>
        <sz val="10"/>
        <rFont val="宋体"/>
        <charset val="134"/>
      </rPr>
      <t>名</t>
    </r>
    <r>
      <rPr>
        <sz val="10"/>
        <rFont val="宋体"/>
        <charset val="134"/>
      </rPr>
      <t>称</t>
    </r>
  </si>
  <si>
    <t>投资总额(万元)</t>
  </si>
  <si>
    <t>委托项目</t>
  </si>
  <si>
    <t>类别</t>
  </si>
  <si>
    <t>所得税汇算清缴</t>
  </si>
  <si>
    <t>前事务所名称及审核报告编号</t>
  </si>
  <si>
    <t>目的</t>
  </si>
  <si>
    <t>范围</t>
  </si>
  <si>
    <t>六、基本税（费）项目及税（费）率</t>
  </si>
  <si>
    <t>（一）税（费）项目</t>
  </si>
  <si>
    <t>计税依据</t>
  </si>
  <si>
    <t xml:space="preserve">说明 </t>
  </si>
  <si>
    <t>税（费）率/征收率</t>
  </si>
  <si>
    <t>增值税</t>
  </si>
  <si>
    <t xml:space="preserve">按销售应税货物、提供应税劳务和应税服务的销售额计算销项税额 </t>
  </si>
  <si>
    <t>消费税</t>
  </si>
  <si>
    <t>按应税销售额、应税销售量（从价计征、从量计征、从价从量复合计征）</t>
  </si>
  <si>
    <t>资源税</t>
  </si>
  <si>
    <t>按应税销售额、应税销售量（从价定率、从量定额）</t>
  </si>
  <si>
    <t>城市维护建设税</t>
  </si>
  <si>
    <t>按实缴流转税税额</t>
  </si>
  <si>
    <t>教育费附加</t>
  </si>
  <si>
    <t>地方教育费附加</t>
  </si>
  <si>
    <t>地方水利建设基金</t>
  </si>
  <si>
    <t>文化事业建设费</t>
  </si>
  <si>
    <t>按应税销售额</t>
  </si>
  <si>
    <t>土地增值税</t>
  </si>
  <si>
    <t>按增值额与扣除项目金额</t>
  </si>
  <si>
    <t>房产税</t>
  </si>
  <si>
    <t>按房屋计税余值或者应税租金收入</t>
  </si>
  <si>
    <t>城镇土地使用税</t>
  </si>
  <si>
    <t>按土地应税面积</t>
  </si>
  <si>
    <t>按应纳税所得额</t>
  </si>
  <si>
    <t>（二）主要的税收优惠</t>
  </si>
  <si>
    <t>优惠项目</t>
  </si>
  <si>
    <t>国家文件依据</t>
  </si>
  <si>
    <t>具体优惠政策规定</t>
  </si>
  <si>
    <t>税务机关批准文号
（属备案的注明是否已办备案）</t>
  </si>
  <si>
    <t>新疆华政华政华瑞税务师事务所有限公司巴州分所工作底稿</t>
  </si>
  <si>
    <r>
      <rPr>
        <sz val="10"/>
        <rFont val="宋体"/>
        <charset val="134"/>
      </rPr>
      <t>索</t>
    </r>
    <r>
      <rPr>
        <sz val="10"/>
        <rFont val="Times New Roman"/>
        <charset val="134"/>
      </rPr>
      <t xml:space="preserve">  </t>
    </r>
    <r>
      <rPr>
        <sz val="10"/>
        <rFont val="宋体"/>
        <charset val="134"/>
      </rPr>
      <t>引：</t>
    </r>
    <r>
      <rPr>
        <sz val="10"/>
        <rFont val="Times New Roman"/>
        <charset val="134"/>
      </rPr>
      <t xml:space="preserve">    Y12</t>
    </r>
  </si>
  <si>
    <t>利润总额审定表</t>
  </si>
  <si>
    <t>本期未审数</t>
  </si>
  <si>
    <r>
      <rPr>
        <sz val="10"/>
        <rFont val="宋体"/>
        <charset val="134"/>
      </rPr>
      <t>审计调整</t>
    </r>
    <r>
      <rPr>
        <sz val="10"/>
        <rFont val="Times New Roman"/>
        <charset val="134"/>
      </rPr>
      <t>(</t>
    </r>
    <r>
      <rPr>
        <sz val="10"/>
        <rFont val="宋体"/>
        <charset val="134"/>
      </rPr>
      <t>借方</t>
    </r>
    <r>
      <rPr>
        <sz val="10"/>
        <rFont val="Times New Roman"/>
        <charset val="134"/>
      </rPr>
      <t>)</t>
    </r>
  </si>
  <si>
    <r>
      <rPr>
        <sz val="10"/>
        <rFont val="宋体"/>
        <charset val="134"/>
      </rPr>
      <t>审计调整</t>
    </r>
    <r>
      <rPr>
        <sz val="10"/>
        <rFont val="Times New Roman"/>
        <charset val="134"/>
      </rPr>
      <t>(</t>
    </r>
    <r>
      <rPr>
        <sz val="10"/>
        <rFont val="宋体"/>
        <charset val="134"/>
      </rPr>
      <t>贷方</t>
    </r>
    <r>
      <rPr>
        <sz val="10"/>
        <rFont val="Times New Roman"/>
        <charset val="134"/>
      </rPr>
      <t>)</t>
    </r>
  </si>
  <si>
    <t>本期审定数</t>
  </si>
  <si>
    <t>利润表</t>
  </si>
  <si>
    <t>差额</t>
  </si>
  <si>
    <t>一、营业收入</t>
  </si>
  <si>
    <t>其中：主营业务收入</t>
  </si>
  <si>
    <t xml:space="preserve">      其他业务收入</t>
  </si>
  <si>
    <r>
      <rPr>
        <sz val="10"/>
        <rFont val="宋体"/>
        <charset val="134"/>
      </rPr>
      <t>减</t>
    </r>
    <r>
      <rPr>
        <sz val="10"/>
        <rFont val="Times New Roman"/>
        <charset val="134"/>
      </rPr>
      <t>:</t>
    </r>
    <r>
      <rPr>
        <sz val="10"/>
        <rFont val="宋体"/>
        <charset val="134"/>
      </rPr>
      <t>营业成本</t>
    </r>
  </si>
  <si>
    <t>其中：主营业务成本</t>
  </si>
  <si>
    <t>主营业务成本增加额属于按企业几税务局要求增肌的预计毛利部分成本</t>
  </si>
  <si>
    <t xml:space="preserve">      其他业务成本</t>
  </si>
  <si>
    <r>
      <rPr>
        <sz val="10"/>
        <rFont val="宋体"/>
        <charset val="134"/>
      </rPr>
      <t>加</t>
    </r>
    <r>
      <rPr>
        <sz val="10"/>
        <rFont val="Times New Roman"/>
        <charset val="134"/>
      </rPr>
      <t>:</t>
    </r>
    <r>
      <rPr>
        <sz val="10"/>
        <rFont val="宋体"/>
        <charset val="134"/>
      </rPr>
      <t>公允价值变动收益</t>
    </r>
    <r>
      <rPr>
        <sz val="10"/>
        <rFont val="Times New Roman"/>
        <charset val="134"/>
      </rPr>
      <t>(</t>
    </r>
    <r>
      <rPr>
        <sz val="10"/>
        <rFont val="宋体"/>
        <charset val="134"/>
      </rPr>
      <t>损失以</t>
    </r>
    <r>
      <rPr>
        <sz val="10"/>
        <rFont val="Times New Roman"/>
        <charset val="134"/>
      </rPr>
      <t>“-”</t>
    </r>
    <r>
      <rPr>
        <sz val="10"/>
        <rFont val="宋体"/>
        <charset val="134"/>
      </rPr>
      <t>号填列</t>
    </r>
    <r>
      <rPr>
        <sz val="10"/>
        <rFont val="Times New Roman"/>
        <charset val="134"/>
      </rPr>
      <t>)</t>
    </r>
  </si>
  <si>
    <r>
      <rPr>
        <sz val="10"/>
        <rFont val="宋体"/>
        <charset val="134"/>
      </rPr>
      <t>投资收益</t>
    </r>
    <r>
      <rPr>
        <sz val="10"/>
        <rFont val="Times New Roman"/>
        <charset val="134"/>
      </rPr>
      <t>(</t>
    </r>
    <r>
      <rPr>
        <sz val="10"/>
        <rFont val="宋体"/>
        <charset val="134"/>
      </rPr>
      <t>损失以</t>
    </r>
    <r>
      <rPr>
        <sz val="10"/>
        <rFont val="Times New Roman"/>
        <charset val="134"/>
      </rPr>
      <t>“-”</t>
    </r>
    <r>
      <rPr>
        <sz val="10"/>
        <rFont val="宋体"/>
        <charset val="134"/>
      </rPr>
      <t>号填列</t>
    </r>
    <r>
      <rPr>
        <sz val="10"/>
        <rFont val="Times New Roman"/>
        <charset val="134"/>
      </rPr>
      <t>)</t>
    </r>
  </si>
  <si>
    <r>
      <rPr>
        <b/>
        <sz val="10"/>
        <rFont val="宋体"/>
        <charset val="134"/>
      </rPr>
      <t>二、营业利润</t>
    </r>
    <r>
      <rPr>
        <b/>
        <sz val="10"/>
        <rFont val="Times New Roman"/>
        <charset val="134"/>
      </rPr>
      <t>(</t>
    </r>
    <r>
      <rPr>
        <b/>
        <sz val="10"/>
        <rFont val="宋体"/>
        <charset val="134"/>
      </rPr>
      <t>亏损以</t>
    </r>
    <r>
      <rPr>
        <b/>
        <sz val="10"/>
        <rFont val="Times New Roman"/>
        <charset val="134"/>
      </rPr>
      <t>“-”</t>
    </r>
    <r>
      <rPr>
        <b/>
        <sz val="10"/>
        <rFont val="宋体"/>
        <charset val="134"/>
      </rPr>
      <t>号填列</t>
    </r>
    <r>
      <rPr>
        <b/>
        <sz val="10"/>
        <rFont val="Times New Roman"/>
        <charset val="134"/>
      </rPr>
      <t>)</t>
    </r>
  </si>
  <si>
    <r>
      <rPr>
        <sz val="10"/>
        <rFont val="宋体"/>
        <charset val="134"/>
      </rPr>
      <t>加</t>
    </r>
    <r>
      <rPr>
        <sz val="10"/>
        <rFont val="Times New Roman"/>
        <charset val="134"/>
      </rPr>
      <t>:</t>
    </r>
    <r>
      <rPr>
        <sz val="10"/>
        <rFont val="宋体"/>
        <charset val="134"/>
      </rPr>
      <t>营业外收入</t>
    </r>
  </si>
  <si>
    <r>
      <rPr>
        <sz val="10"/>
        <rFont val="宋体"/>
        <charset val="134"/>
      </rPr>
      <t>减</t>
    </r>
    <r>
      <rPr>
        <sz val="10"/>
        <rFont val="Times New Roman"/>
        <charset val="134"/>
      </rPr>
      <t>:</t>
    </r>
    <r>
      <rPr>
        <sz val="10"/>
        <rFont val="宋体"/>
        <charset val="134"/>
      </rPr>
      <t>营业外支出</t>
    </r>
  </si>
  <si>
    <t>三、利润总额</t>
  </si>
  <si>
    <t>审定金额</t>
  </si>
  <si>
    <t>所得税费用</t>
  </si>
  <si>
    <t>净利润</t>
  </si>
  <si>
    <t>提取盈余公积</t>
  </si>
  <si>
    <t>分配股利</t>
  </si>
  <si>
    <t>未分配利润年初</t>
  </si>
  <si>
    <t>补提上年度所得税</t>
  </si>
  <si>
    <t>未分配利润年末</t>
  </si>
  <si>
    <t>项    目：纳税调整汇总记录</t>
  </si>
  <si>
    <t>Z3</t>
  </si>
  <si>
    <t>调整账载金额</t>
  </si>
  <si>
    <t>调整后账载金额</t>
  </si>
  <si>
    <t>税法可列</t>
  </si>
  <si>
    <t>纳税调整额</t>
  </si>
  <si>
    <t>说明</t>
  </si>
  <si>
    <t>视同销售收入</t>
  </si>
  <si>
    <t>视同销售成本</t>
  </si>
  <si>
    <t>房产企业销售未完工产品的收入</t>
  </si>
  <si>
    <t>特殊事项</t>
  </si>
  <si>
    <t>房产企业销售的未完工产品转完工产品确认的销售收入</t>
  </si>
  <si>
    <t>不征税支出</t>
  </si>
  <si>
    <t>投资收益（权益法）</t>
  </si>
  <si>
    <t>工资</t>
  </si>
  <si>
    <t>收入类</t>
  </si>
  <si>
    <t>福利费</t>
  </si>
  <si>
    <t>职教费</t>
  </si>
  <si>
    <t>其中：收入类调增</t>
  </si>
  <si>
    <t>工会经费</t>
  </si>
  <si>
    <t>超过工资总额的2%</t>
  </si>
  <si>
    <t>社保</t>
  </si>
  <si>
    <t>住房公积金</t>
  </si>
  <si>
    <t>补充养老保险（年金）</t>
  </si>
  <si>
    <t>其中：收入类调减</t>
  </si>
  <si>
    <t>补充医疗保险</t>
  </si>
  <si>
    <t>扣除类合计</t>
  </si>
  <si>
    <t>捐赠</t>
  </si>
  <si>
    <t>其中：扣除类调增</t>
  </si>
  <si>
    <t>利息支出</t>
  </si>
  <si>
    <t>罚款</t>
  </si>
  <si>
    <t>其中：扣除类调减</t>
  </si>
  <si>
    <t>税收滞纳金、加收利息</t>
  </si>
  <si>
    <t>以前年度结转公益性捐赠支出</t>
  </si>
  <si>
    <t>扣除类-其他</t>
  </si>
  <si>
    <t>佣金和手续费</t>
  </si>
  <si>
    <t>归属于当年的费用</t>
  </si>
  <si>
    <t>资产类合计</t>
  </si>
  <si>
    <t>其中：资产类调增</t>
  </si>
  <si>
    <t>其中：资产类调减</t>
  </si>
  <si>
    <t>其他扣除事项</t>
  </si>
  <si>
    <t>暂估成本多结转主营业务成本</t>
  </si>
  <si>
    <t>特殊事项（房产企业）</t>
  </si>
  <si>
    <t>无形资产、长期待摊</t>
  </si>
  <si>
    <t>其中：特殊事项调增</t>
  </si>
  <si>
    <t>资产损失</t>
  </si>
  <si>
    <t>其中：特殊事项调减</t>
  </si>
  <si>
    <t>其他收入调整</t>
  </si>
  <si>
    <t>特殊行业准备金</t>
  </si>
  <si>
    <t>保险费</t>
  </si>
  <si>
    <t>成本结转调整</t>
  </si>
  <si>
    <t>营业收入（含视同）</t>
  </si>
  <si>
    <t>平均人数</t>
  </si>
  <si>
    <t>加：纳税调整</t>
  </si>
  <si>
    <t>收入*0.005</t>
  </si>
  <si>
    <t>平均资产（万元）</t>
  </si>
  <si>
    <t>合计：纳税调增</t>
  </si>
  <si>
    <t>减：免税、减计收入</t>
  </si>
  <si>
    <t>招待费*0.6</t>
  </si>
  <si>
    <t>平均工资（元/人/月）</t>
  </si>
  <si>
    <t>纳税调整后所得</t>
  </si>
  <si>
    <t>收入*0.15</t>
  </si>
  <si>
    <t>合计：纳税调减</t>
  </si>
  <si>
    <t>利润总额*0.12</t>
  </si>
  <si>
    <t>减：弥补亏损</t>
  </si>
  <si>
    <t>所得税税负</t>
  </si>
  <si>
    <t>应纳税所得额</t>
  </si>
  <si>
    <t>预缴所得税(含抵税）</t>
  </si>
  <si>
    <t>应交企业所得税</t>
  </si>
  <si>
    <t>本年预缴所得税</t>
  </si>
  <si>
    <t>减免企业所得税</t>
  </si>
  <si>
    <t>以前可抵税额</t>
  </si>
  <si>
    <t>应纳税额</t>
  </si>
  <si>
    <t>应补税</t>
  </si>
  <si>
    <t>应税所得纳税调整（仅考虑对应免税有影响的三项费用的纳税调整）</t>
  </si>
  <si>
    <t>序号</t>
  </si>
  <si>
    <t>职工姓名</t>
  </si>
  <si>
    <t>部门</t>
  </si>
  <si>
    <t>工资总额</t>
  </si>
  <si>
    <t>车辆（车号）</t>
  </si>
  <si>
    <t>年行驶里程</t>
  </si>
  <si>
    <t>单位油耗</t>
  </si>
  <si>
    <t>可扣除油料费用</t>
  </si>
  <si>
    <t>1月</t>
  </si>
  <si>
    <t>2月</t>
  </si>
  <si>
    <t>3月</t>
  </si>
  <si>
    <t>4月</t>
  </si>
  <si>
    <t>5月</t>
  </si>
  <si>
    <t>6月</t>
  </si>
  <si>
    <t>7月</t>
  </si>
  <si>
    <t>8月</t>
  </si>
  <si>
    <t>9月</t>
  </si>
  <si>
    <t>10月</t>
  </si>
  <si>
    <t>11月</t>
  </si>
  <si>
    <t>12月</t>
  </si>
  <si>
    <t>年终奖</t>
  </si>
  <si>
    <t>税务局确认2020-2022结转成本</t>
  </si>
  <si>
    <t>实际成本</t>
  </si>
  <si>
    <t>暂估成本</t>
  </si>
  <si>
    <t>公共设施分摊成本</t>
  </si>
  <si>
    <t>实际开发成本</t>
  </si>
  <si>
    <t>总可售面积</t>
  </si>
  <si>
    <t>单位成本</t>
  </si>
  <si>
    <t>截止清算时间已售面积</t>
  </si>
  <si>
    <t>2020年结转面积</t>
  </si>
  <si>
    <t>2020年可结转金额</t>
  </si>
  <si>
    <t>2021年结转销售面积</t>
  </si>
  <si>
    <t>2021年可结转金额</t>
  </si>
  <si>
    <t>2022年结转销售面积</t>
  </si>
  <si>
    <t>2022年可结转金额</t>
  </si>
  <si>
    <t>2023年结转销售面积</t>
  </si>
  <si>
    <t>2023年可结转金额</t>
  </si>
  <si>
    <t>春和景苑</t>
  </si>
  <si>
    <t>沁春景苑1期一批次</t>
  </si>
  <si>
    <t>19、20、23.24</t>
  </si>
  <si>
    <t>沁春景苑1期2批次</t>
  </si>
  <si>
    <t>25-36，不包含31#</t>
  </si>
  <si>
    <t>沁春景苑2期</t>
  </si>
  <si>
    <t>1.2.3.4-11.16.17</t>
  </si>
  <si>
    <t>天鹅水景</t>
  </si>
  <si>
    <t>沁春景苑三期1批次</t>
  </si>
  <si>
    <t>12.13.14.15.</t>
  </si>
  <si>
    <t>沁春景苑三期3批次</t>
  </si>
  <si>
    <t>18.21.22</t>
  </si>
  <si>
    <t>开发产品账面数据</t>
  </si>
  <si>
    <t>项目名称</t>
  </si>
  <si>
    <t>设计楼号</t>
  </si>
  <si>
    <t>账面开发产品（2023.12.31）</t>
  </si>
  <si>
    <t>2024年1-4月发生额</t>
  </si>
  <si>
    <t>账面开发产品</t>
  </si>
  <si>
    <t>账面开发成本（含暂估-含余额调节）</t>
  </si>
  <si>
    <t>截至2024年3月账面暂估金额</t>
  </si>
  <si>
    <t>可暂估的成本</t>
  </si>
  <si>
    <t>截至2023年12月已售面积</t>
  </si>
  <si>
    <t>截至2023年总可结转成本</t>
  </si>
  <si>
    <t>2020年已结转成本</t>
  </si>
  <si>
    <t>2021年已结转成本</t>
  </si>
  <si>
    <t>2022年已结转成本</t>
  </si>
  <si>
    <t>2023年账面实际确认成本</t>
  </si>
  <si>
    <t>应调增应纳税所得额</t>
  </si>
  <si>
    <t>施姐账面应调整金额</t>
  </si>
  <si>
    <t>沁春锦苑一期</t>
  </si>
  <si>
    <r>
      <rPr>
        <sz val="12"/>
        <rFont val="宋体"/>
        <charset val="134"/>
      </rPr>
      <t>19-24，同时</t>
    </r>
    <r>
      <rPr>
        <sz val="12"/>
        <rFont val="宋体"/>
        <charset val="134"/>
      </rPr>
      <t>包含3</t>
    </r>
    <r>
      <rPr>
        <sz val="12"/>
        <rFont val="宋体"/>
        <charset val="134"/>
      </rPr>
      <t>5.36#商业</t>
    </r>
  </si>
  <si>
    <t>沁春锦苑二期项目</t>
  </si>
  <si>
    <r>
      <rPr>
        <sz val="12"/>
        <rFont val="宋体"/>
        <charset val="134"/>
      </rPr>
      <t>25-30,同时</t>
    </r>
    <r>
      <rPr>
        <sz val="12"/>
        <rFont val="宋体"/>
        <charset val="134"/>
      </rPr>
      <t>3</t>
    </r>
    <r>
      <rPr>
        <sz val="12"/>
        <rFont val="宋体"/>
        <charset val="134"/>
      </rPr>
      <t>2.33.34商业</t>
    </r>
  </si>
  <si>
    <r>
      <rPr>
        <sz val="12"/>
        <rFont val="宋体"/>
        <charset val="134"/>
      </rPr>
      <t>19、20、23.2</t>
    </r>
    <r>
      <rPr>
        <sz val="12"/>
        <rFont val="宋体"/>
        <charset val="134"/>
      </rPr>
      <t>4住宅</t>
    </r>
  </si>
  <si>
    <t>沁春锦苑三期</t>
  </si>
  <si>
    <t>1.2.3#商业4-17#住宅</t>
  </si>
  <si>
    <r>
      <rPr>
        <sz val="12"/>
        <rFont val="宋体"/>
        <charset val="134"/>
      </rPr>
      <t>3</t>
    </r>
    <r>
      <rPr>
        <sz val="12"/>
        <rFont val="宋体"/>
        <charset val="134"/>
      </rPr>
      <t>5.36#商业</t>
    </r>
  </si>
  <si>
    <t>沁春锦苑四期</t>
  </si>
  <si>
    <r>
      <rPr>
        <sz val="12"/>
        <rFont val="宋体"/>
        <charset val="134"/>
      </rPr>
      <t>1</t>
    </r>
    <r>
      <rPr>
        <sz val="12"/>
        <rFont val="宋体"/>
        <charset val="134"/>
      </rPr>
      <t>2-15.38，+18.21.22住宅</t>
    </r>
  </si>
  <si>
    <r>
      <rPr>
        <sz val="12"/>
        <rFont val="宋体"/>
        <charset val="134"/>
      </rPr>
      <t>25-3</t>
    </r>
    <r>
      <rPr>
        <sz val="12"/>
        <rFont val="宋体"/>
        <charset val="134"/>
      </rPr>
      <t>0#住宅</t>
    </r>
  </si>
  <si>
    <t>通力华庭</t>
  </si>
  <si>
    <t>二期商铺32、33、34</t>
  </si>
  <si>
    <t>4-11.16.17</t>
  </si>
  <si>
    <r>
      <rPr>
        <sz val="12"/>
        <rFont val="宋体"/>
        <charset val="134"/>
      </rPr>
      <t>1</t>
    </r>
    <r>
      <rPr>
        <sz val="12"/>
        <rFont val="宋体"/>
        <charset val="134"/>
      </rPr>
      <t>.2.3#商业</t>
    </r>
  </si>
  <si>
    <t>12.13.14.15.38#</t>
  </si>
  <si>
    <t>通力华庭（商业）</t>
  </si>
  <si>
    <t>通力华庭（住宅）</t>
  </si>
  <si>
    <t>大门</t>
  </si>
  <si>
    <t>公共配套</t>
  </si>
  <si>
    <t>机械停车设备</t>
  </si>
  <si>
    <t>开发间接费用</t>
  </si>
  <si>
    <t>垃圾站</t>
  </si>
  <si>
    <t>人防工程</t>
  </si>
  <si>
    <t>社区用房</t>
  </si>
  <si>
    <t>污水处理</t>
  </si>
  <si>
    <t>幼儿园</t>
  </si>
  <si>
    <t>可分摊比例</t>
  </si>
  <si>
    <t>2020年账结转收入</t>
  </si>
  <si>
    <t>2020年税务局确认收入</t>
  </si>
  <si>
    <t>差异</t>
  </si>
  <si>
    <t>2021年账结转收入</t>
  </si>
  <si>
    <t>2021年税务局确认收入</t>
  </si>
  <si>
    <t>2022年账结转收入</t>
  </si>
  <si>
    <t>2022年税务局确认收入</t>
  </si>
  <si>
    <t>通力华庭（老项目）</t>
  </si>
  <si>
    <t>其他业务收入（房租）</t>
  </si>
  <si>
    <t>其他业务收入（销售材料）</t>
  </si>
  <si>
    <t>2020年账结转成本</t>
  </si>
  <si>
    <t>2020年税务局确认成本</t>
  </si>
  <si>
    <t>2021年账结转成本</t>
  </si>
  <si>
    <t>2021年税务局确认成本</t>
  </si>
  <si>
    <t>2022年账结转成本</t>
  </si>
  <si>
    <t>2022年税务局确认成本</t>
  </si>
  <si>
    <t>实际取得发票成本（截止到2024年4月）</t>
  </si>
  <si>
    <t>应调增</t>
  </si>
  <si>
    <t>1号楼35号楼（商业）</t>
  </si>
  <si>
    <t>增值税本年申报收入</t>
  </si>
  <si>
    <t>原因详见《增值税&amp;所得税收入比对》</t>
  </si>
  <si>
    <t>所得税本年申报收入</t>
  </si>
  <si>
    <t>利润表营业收入</t>
  </si>
  <si>
    <t>本年申报表应纳增值税税额</t>
  </si>
  <si>
    <t>附税倒推增值税</t>
  </si>
  <si>
    <t>银行存款</t>
  </si>
  <si>
    <t>对账单银行存款金额</t>
  </si>
  <si>
    <t>预交所得税</t>
  </si>
  <si>
    <t>税务局系统预交所得税</t>
  </si>
  <si>
    <t>第一季度</t>
  </si>
  <si>
    <t>第二季度</t>
  </si>
  <si>
    <t>第三季度</t>
  </si>
  <si>
    <t>第四季度</t>
  </si>
  <si>
    <t>以前年度抵税</t>
  </si>
  <si>
    <t>2023年</t>
  </si>
  <si>
    <t>2024年</t>
  </si>
  <si>
    <t>2025年</t>
  </si>
  <si>
    <t>2026年</t>
  </si>
  <si>
    <t>预计毛利(金额）</t>
  </si>
  <si>
    <t>预计毛利转回</t>
  </si>
  <si>
    <t>纳税调整金额</t>
  </si>
  <si>
    <t>预收账款</t>
  </si>
  <si>
    <t>预计毛利(金额10%）</t>
  </si>
  <si>
    <t>预计毛利</t>
  </si>
  <si>
    <t>账面收入确认</t>
  </si>
  <si>
    <t>画堂春锦苑一期</t>
  </si>
  <si>
    <t>画堂春锦苑一期商业</t>
  </si>
  <si>
    <t>2025年4季度申报表的特定收入计税依据和本年确认的特定收入差额150517.45是4季度企业按含税价计算</t>
  </si>
  <si>
    <t>画堂春锦苑二期</t>
  </si>
  <si>
    <t>项    目：凭证检查表</t>
  </si>
  <si>
    <t>凭证号</t>
  </si>
  <si>
    <t>科目名称</t>
  </si>
  <si>
    <t>对方科目</t>
  </si>
  <si>
    <t>摘要</t>
  </si>
  <si>
    <t>调整
金额</t>
  </si>
  <si>
    <t>调整类别</t>
  </si>
  <si>
    <t>企业是否同意调整</t>
  </si>
  <si>
    <t>管理费用-业务费</t>
  </si>
  <si>
    <t>管丽萍报票（聚餐）</t>
  </si>
  <si>
    <t>员工聚餐，属于福利费</t>
  </si>
  <si>
    <t>销售费用-展览费和广告费</t>
  </si>
  <si>
    <t>巴州乐趣互动文化传媒有限公司画堂春锦苑 11月销控墙搭建 广告制作费</t>
  </si>
  <si>
    <t>24年11月30日活动墙搭建费</t>
  </si>
  <si>
    <t>销售费用-策划服务费</t>
  </si>
  <si>
    <t>巴州乐趣互动文化传媒有限公司画堂春锦苑商业街花漾里亮灯仪式 活动策划费</t>
  </si>
  <si>
    <t>24年11月30日-12月2日活动策划费</t>
  </si>
  <si>
    <t>销售费用-代理费</t>
  </si>
  <si>
    <t>库尔勒创智源房地产经纪有限公司画堂春锦苑项目12月销售佣金</t>
  </si>
  <si>
    <t>2024年12月住宅结算回款佣金</t>
  </si>
  <si>
    <t>银行存款日记账SGRJZ3217业务费</t>
  </si>
  <si>
    <t>外购物品，视同销售</t>
  </si>
  <si>
    <t>管理费用-差旅费</t>
  </si>
  <si>
    <t>管丽萍报销住宿费</t>
  </si>
  <si>
    <t>业务招待费支出</t>
  </si>
  <si>
    <t>库尔勒本地住宿费发票</t>
  </si>
  <si>
    <t>管丽萍报销年会参会人员火车票</t>
  </si>
  <si>
    <t>参加年会报销车费，属于职工福利费</t>
  </si>
  <si>
    <t>销售费用-礼品采购费</t>
  </si>
  <si>
    <t>库尔勒市飞鸿通讯中心画堂春锦苑11月、12月成交礼品 手机</t>
  </si>
  <si>
    <t>成交礼品，视同销售，跨期</t>
  </si>
  <si>
    <t>巴州乐趣互动文化传媒有限公司画堂春锦苑12月商家优惠补贴活动策划费</t>
  </si>
  <si>
    <t>跨期，24年11月30日-12月25日活动策划费</t>
  </si>
  <si>
    <t>销售费用-客介费</t>
  </si>
  <si>
    <t>巴州美好优居房地产经纪有限公司画堂春锦苑渠道分销售客介费用申请，住宅客介1%16044.63元，手机折现金9100元，合计费用25144.63元；</t>
  </si>
  <si>
    <t>跨期费用，成交时间：2024.12.12和2024.12.31</t>
  </si>
  <si>
    <t>银行存款日记账SGRJZ3631业务费</t>
  </si>
  <si>
    <t>足浴店开的发票，现代服务</t>
  </si>
  <si>
    <t>管丽萍报业务费</t>
  </si>
  <si>
    <t>餐费，入业务招待费</t>
  </si>
  <si>
    <t>管丽萍住宿费</t>
  </si>
  <si>
    <t>本地住宿，入管理费用-招待费</t>
  </si>
  <si>
    <t>应交税费_应交增值税_进项税额</t>
  </si>
  <si>
    <t>本地住宿，进项税额转出，入管理费用-招待费</t>
  </si>
  <si>
    <t>管丽萍业务费业务费</t>
  </si>
  <si>
    <t>销售费用-销售代理费</t>
  </si>
  <si>
    <t>预提2025-1-15#凭证中支付画堂春锦苑11月销售佣金</t>
  </si>
  <si>
    <t>跨期费用，2024年11月销售佣金</t>
  </si>
  <si>
    <t>销售费用-租赁佣金</t>
  </si>
  <si>
    <t>营销部2024年11月-2025年2月租赁佣金</t>
  </si>
  <si>
    <t>跨期费用其中30350是24年11-12月销售佣金</t>
  </si>
  <si>
    <t>银行存款日记账SGRJZ4467报火车票及交通费 管丽萍</t>
  </si>
  <si>
    <t>没有确认进项税额</t>
  </si>
  <si>
    <t>王玉慧报票冲账（画堂春锦苑二期交房礼品及钥匙盒制作）</t>
  </si>
  <si>
    <t>床单、被套，视同销售</t>
  </si>
  <si>
    <t>销售费用-制作费</t>
  </si>
  <si>
    <t>钥匙盒，视同销售</t>
  </si>
  <si>
    <t>管丽萍报销业务费（画堂春锦停车场办理、碧堂春锦改名、工程部营销部协助片区工作）</t>
  </si>
  <si>
    <t>王玉慧报票 伴手礼套盒（住建局组织团购活动费用）</t>
  </si>
  <si>
    <t>伴手礼，视同销售</t>
  </si>
  <si>
    <t>销售费用-业务费</t>
  </si>
  <si>
    <t>王玉慧报票 餐费（住建局组织团购活动费用）</t>
  </si>
  <si>
    <t>管丽萍报销业务费（领导视察工地）</t>
  </si>
  <si>
    <t>管丽萍报销业务费（画堂春锦苑二期提前交付，建立良好合作关系）</t>
  </si>
  <si>
    <t>营销部报销团建费用（五一）</t>
  </si>
  <si>
    <t>员工团建聚餐，入福利费</t>
  </si>
  <si>
    <t>画堂春锦苑3月4月成交礼品（mate70手机）</t>
  </si>
  <si>
    <t>购房礼品，手机，视同销售</t>
  </si>
  <si>
    <t>王玉慧报销业务费（画堂春锦苑项目二期交房工作餐4.26-4.28）</t>
  </si>
  <si>
    <t>交房日工作餐，入福利费</t>
  </si>
  <si>
    <t>销售费用-业务宣传费</t>
  </si>
  <si>
    <t>画堂春锦苑2024.9-2024.10.7期间成交送商业街美食券15000元/套*10=150000元，按7折兑换，本次兑换60172元（巴州哈丁尼餐饮管理有限公司-刘金花）</t>
  </si>
  <si>
    <t>纸质凭证未打印，跨期费用，餐费优惠券用于2024年9月-10月7日成交的业主</t>
  </si>
  <si>
    <t>画堂春锦苑2024.9-2024.10.7期间成交送商业街美食券15000元/套*10=150000元，按7折兑换，本次兑换60172元（库尔勒藕然间火锅店-王华）</t>
  </si>
  <si>
    <t>画堂春锦苑2024.9-2024.10.7期间成交送商业街美食券15000元/套*10=150000元，按7折兑换，本次兑换60172元（库尔勒牛范儿炭火烤肉店-李可欣）</t>
  </si>
  <si>
    <t>画堂春锦苑2024.9-2024.10.7期间成交送商业街美食券15000元/套*10=150000元，按7折兑换，本次兑换60172元（库尔勒牧场边边火锅店-郭斌）</t>
  </si>
  <si>
    <t>画堂春锦苑2024.9-2024.10.7期间成交送商业街美食券15000元/套*10=150000元，按7折兑换，本次兑换60172元（库尔勒味全早餐店-马东宁）</t>
  </si>
  <si>
    <t>画堂春锦苑2024.9-2024.10.7期间成交送商业街美食券15000元/套*10=150000元，按7折兑换，本次兑换60172元（库尔勒苏晓红白莎抓饭店-苏晓红）</t>
  </si>
  <si>
    <t>管丽萍报销业务费及差旅费用</t>
  </si>
  <si>
    <t>酒</t>
  </si>
  <si>
    <t>餐费</t>
  </si>
  <si>
    <t>画堂春锦苑端午节回馈老业主促进老带新粽子礼盒费</t>
  </si>
  <si>
    <t>采购粽子送老客户，视同销售</t>
  </si>
  <si>
    <t>画堂春锦房天下广告费（合同期2024.12-2025.5）</t>
  </si>
  <si>
    <t>广告费和业务宣传费支出</t>
  </si>
  <si>
    <t>广告费</t>
  </si>
  <si>
    <t>画堂春锦二期交付围挡画面广告制作费</t>
  </si>
  <si>
    <t>管理费用-销售佣金</t>
  </si>
  <si>
    <t>计提销售2025.5月提成</t>
  </si>
  <si>
    <t>销售部的提成</t>
  </si>
  <si>
    <t>支付画堂春锦项目围挡制作费</t>
  </si>
  <si>
    <t>围挡广告布制作安装-广告费</t>
  </si>
  <si>
    <t>画堂春锦苑项目2025.4月5月6月成交礼（mate70手机）</t>
  </si>
  <si>
    <t>画堂春锦苑项目2025.7月盛夏狂欢啤酒节 购啤酒</t>
  </si>
  <si>
    <t>购房礼品，啤酒，视同销售</t>
  </si>
  <si>
    <t>徐惠蓉报业务费</t>
  </si>
  <si>
    <t>购买的拖把等（实际是送礼红包）</t>
  </si>
  <si>
    <t>画堂春锦苑2024.9-2024.10.7期间成交送商业街美食券15000元/套*10=150000元，已兑换125670元，按7折兑换为87969元，本次兑换10600元，按7折为7420元（库尔勒粉大旺的餐饮店-黄婷）</t>
  </si>
  <si>
    <t>免税发票</t>
  </si>
  <si>
    <t>画堂春锦佛山格仕宝家具有限公司家具款</t>
  </si>
  <si>
    <t>业务宣传费</t>
  </si>
  <si>
    <t>徐惠蓉业务费发票</t>
  </si>
  <si>
    <t>发票是10000条毛巾</t>
  </si>
  <si>
    <t>管丽萍报销业务费</t>
  </si>
  <si>
    <t>购买米面油+烟酒，视同销售</t>
  </si>
  <si>
    <t>营业外支出_其它</t>
  </si>
  <si>
    <t>袁豫借款支付哈尔肯案件调节费</t>
  </si>
  <si>
    <t>画堂春锦苑中秋节月饼费</t>
  </si>
  <si>
    <t>月饼礼盒，没有领取单，非福利，食堂销售</t>
  </si>
  <si>
    <t>财务费用_利息支出</t>
  </si>
  <si>
    <t>预提2025.09.21-2025.10.31房开贷款利息</t>
  </si>
  <si>
    <t>预提利息，未取得发票，后期取得发票了</t>
  </si>
  <si>
    <t>销售费用-广告牌安装费</t>
  </si>
  <si>
    <t>画堂春锦售房部物料制作安装工程款 广告制作费 巴州方程视广告有限公司</t>
  </si>
  <si>
    <t>画堂春锦苑一期招商广告包装工程款 巴州方程视广告有限公司</t>
  </si>
  <si>
    <t>招商广告牌制作，广告费</t>
  </si>
  <si>
    <t>（住建局组织团购活动费用）</t>
  </si>
  <si>
    <t>57</t>
  </si>
  <si>
    <t>预提2025.11.01-2025.11.30房开贷款利息</t>
  </si>
  <si>
    <t>20</t>
  </si>
  <si>
    <t>计提2025.12.1-2025.12.5房开贷利息</t>
  </si>
  <si>
    <t>2016-1-30#</t>
  </si>
  <si>
    <t>以前年度损益调增</t>
  </si>
  <si>
    <t>画堂春景苑2025年12月案场物业服务费</t>
  </si>
  <si>
    <t>2026年发生的2025年12月费用</t>
  </si>
  <si>
    <t>应税收入</t>
  </si>
  <si>
    <t>外购农产品直接销售的，应税；银行存款利息收入？</t>
  </si>
  <si>
    <t>应税成本</t>
  </si>
  <si>
    <t>应税货物销售额</t>
  </si>
  <si>
    <t>应税劳务销售额</t>
  </si>
  <si>
    <t>应税服务销售额</t>
  </si>
  <si>
    <t>简易办法计税销售额</t>
  </si>
  <si>
    <t>免税销售额</t>
  </si>
  <si>
    <t>增值税申报销售额合计</t>
  </si>
  <si>
    <t>账载主营业务收入</t>
  </si>
  <si>
    <t>其他业务收入</t>
  </si>
  <si>
    <t>财务费用-理财利息</t>
  </si>
  <si>
    <t>营业外收入-其他</t>
  </si>
  <si>
    <t>营业外收入-处置固定资产收入</t>
  </si>
  <si>
    <t>账面收入合计</t>
  </si>
  <si>
    <r>
      <rPr>
        <sz val="10"/>
        <rFont val="宋体"/>
        <charset val="134"/>
      </rPr>
      <t>编</t>
    </r>
    <r>
      <rPr>
        <sz val="10"/>
        <rFont val="Times New Roman"/>
        <charset val="134"/>
      </rPr>
      <t xml:space="preserve">  </t>
    </r>
    <r>
      <rPr>
        <sz val="10"/>
        <rFont val="宋体"/>
        <charset val="134"/>
      </rPr>
      <t>制：</t>
    </r>
  </si>
  <si>
    <r>
      <rPr>
        <sz val="10"/>
        <rFont val="宋体"/>
        <charset val="134"/>
      </rPr>
      <t>复</t>
    </r>
    <r>
      <rPr>
        <sz val="10"/>
        <rFont val="Times New Roman"/>
        <charset val="134"/>
      </rPr>
      <t xml:space="preserve">  </t>
    </r>
    <r>
      <rPr>
        <sz val="10"/>
        <rFont val="宋体"/>
        <charset val="134"/>
      </rPr>
      <t>核：</t>
    </r>
  </si>
  <si>
    <r>
      <rPr>
        <sz val="10"/>
        <rFont val="宋体"/>
        <charset val="134"/>
      </rPr>
      <t>索</t>
    </r>
    <r>
      <rPr>
        <sz val="10"/>
        <rFont val="Times New Roman"/>
        <charset val="134"/>
      </rPr>
      <t xml:space="preserve">  </t>
    </r>
    <r>
      <rPr>
        <sz val="10"/>
        <rFont val="宋体"/>
        <charset val="134"/>
      </rPr>
      <t>引：</t>
    </r>
  </si>
  <si>
    <t>C26</t>
  </si>
  <si>
    <t>专项用途财政性资金纳税调整明细表</t>
  </si>
  <si>
    <t>取得年度</t>
  </si>
  <si>
    <t>财政性资金</t>
  </si>
  <si>
    <t>其中：符合不征税收入条件的财政性资金</t>
  </si>
  <si>
    <t>以前年度支出情况</t>
  </si>
  <si>
    <t xml:space="preserve">本年支出情况       </t>
  </si>
  <si>
    <t>本年结余情况</t>
  </si>
  <si>
    <t>前五年度</t>
  </si>
  <si>
    <t>前四年度</t>
  </si>
  <si>
    <t>前三年度</t>
  </si>
  <si>
    <t>前二年度</t>
  </si>
  <si>
    <t>前一年度</t>
  </si>
  <si>
    <t>支出金额</t>
  </si>
  <si>
    <t>其中：费用化支出金额</t>
  </si>
  <si>
    <t>结余金额</t>
  </si>
  <si>
    <t>其中：上缴财政金额</t>
  </si>
  <si>
    <t>应计入本年应税收入金额</t>
  </si>
  <si>
    <t>其中：计入本年损益的金额</t>
  </si>
  <si>
    <t>*</t>
  </si>
  <si>
    <t>本    年</t>
  </si>
  <si>
    <t>合计（1+2+3+4+5+6）</t>
  </si>
  <si>
    <t>Y2</t>
  </si>
  <si>
    <t>企业所得税弥补亏损明细鉴证表</t>
  </si>
  <si>
    <t>年度</t>
  </si>
  <si>
    <t>合并、分立转入（转出）可弥补的亏损额</t>
  </si>
  <si>
    <t>当年可弥补的亏损额</t>
  </si>
  <si>
    <t>以前年度亏损已弥补额</t>
  </si>
  <si>
    <t>本年度实际弥补的以前年度亏损额</t>
  </si>
  <si>
    <t>可结转以后年度弥补的亏损额</t>
  </si>
  <si>
    <t>本年度</t>
  </si>
  <si>
    <t>可结转以后年度弥补的亏损额合计</t>
  </si>
  <si>
    <t>项    目：应免税分配</t>
  </si>
  <si>
    <t>损益表金额</t>
  </si>
  <si>
    <t>免税项目</t>
  </si>
  <si>
    <t>应税项目</t>
  </si>
  <si>
    <t>应税免税合计</t>
  </si>
  <si>
    <t>加：营业外收入</t>
  </si>
  <si>
    <t xml:space="preserve">        投资收益</t>
  </si>
  <si>
    <t>应免税收入合计</t>
  </si>
  <si>
    <t xml:space="preserve">        费用负数（应税）</t>
  </si>
  <si>
    <t>共同费用分配比例</t>
  </si>
  <si>
    <t>收入合计</t>
  </si>
  <si>
    <t>免税直接成本费用</t>
  </si>
  <si>
    <t>应税直接成本费用</t>
  </si>
  <si>
    <t>分摊成本费用</t>
  </si>
  <si>
    <t>减：营业成本</t>
  </si>
  <si>
    <t xml:space="preserve">        营业税金及附加</t>
  </si>
  <si>
    <t xml:space="preserve">        销售费用</t>
  </si>
  <si>
    <t xml:space="preserve">        管理费用</t>
  </si>
  <si>
    <t xml:space="preserve">        财务费用</t>
  </si>
  <si>
    <t xml:space="preserve">        资产减值损失</t>
  </si>
  <si>
    <t>减：营业外支出</t>
  </si>
  <si>
    <t>支出合计</t>
  </si>
  <si>
    <t>免税直接调增额</t>
  </si>
  <si>
    <t>应税直接调增额</t>
  </si>
  <si>
    <t>分摊调增额</t>
  </si>
  <si>
    <t>减：免税、减计收入（免税投资收益）</t>
  </si>
  <si>
    <t>免税项目分摊的期间费用</t>
  </si>
  <si>
    <t>所得税率</t>
  </si>
  <si>
    <t>应缴所得税</t>
  </si>
  <si>
    <t>新疆华政华瑞税务师事务所有限责任公司巴州分所工作底稿</t>
  </si>
  <si>
    <t>销售收入数量、金额指标</t>
  </si>
  <si>
    <t>品名</t>
  </si>
  <si>
    <t>中间业务收入</t>
  </si>
  <si>
    <t>金融企业往来收入</t>
  </si>
  <si>
    <t>其他营业收入</t>
  </si>
  <si>
    <t>数量</t>
  </si>
  <si>
    <t>销售金额</t>
  </si>
  <si>
    <t>平均</t>
  </si>
  <si>
    <t>销售成本数量、金额指标</t>
  </si>
  <si>
    <t>结转成本</t>
  </si>
  <si>
    <t>销售毛利率</t>
  </si>
  <si>
    <t>数量比较</t>
  </si>
  <si>
    <t>毛利率</t>
  </si>
  <si>
    <t>结转成本比较</t>
  </si>
  <si>
    <t>入库</t>
  </si>
  <si>
    <t>出库</t>
  </si>
  <si>
    <t>结余</t>
  </si>
  <si>
    <t>单价</t>
  </si>
  <si>
    <t>年初</t>
  </si>
  <si>
    <t>年末</t>
  </si>
  <si>
    <t>总计</t>
  </si>
  <si>
    <t>阿克苏姑墨税务师事务所增值税鉴证工作底稿</t>
  </si>
  <si>
    <t>产品名称</t>
  </si>
  <si>
    <t>期初库存货物成本</t>
  </si>
  <si>
    <t>期初库存货物数量（吨）</t>
  </si>
  <si>
    <t>期初差异</t>
  </si>
  <si>
    <t>当期生产或购进货物金额（元）</t>
  </si>
  <si>
    <t>当期生产或购进货物数量（吨）</t>
  </si>
  <si>
    <t>本期增加货物的差异</t>
  </si>
  <si>
    <t>当期销售货物金额（元）</t>
  </si>
  <si>
    <t>当期销售货物成本（元）</t>
  </si>
  <si>
    <t>当期销售货物数量（吨）</t>
  </si>
  <si>
    <t>当期视同销售货物金额（元）</t>
  </si>
  <si>
    <t>当期视同销售货物成本（元）</t>
  </si>
  <si>
    <t>当期视同销售货物数量（吨）</t>
  </si>
  <si>
    <t>当期库损等其他出库货物金额（元）</t>
  </si>
  <si>
    <t>当期库损等其他出库货物数量（吨）</t>
  </si>
  <si>
    <t>本期减少货物差异</t>
  </si>
  <si>
    <t>期末库存金额（元）</t>
  </si>
  <si>
    <t>期末库存货物数量（吨）</t>
  </si>
  <si>
    <t>期末库存差异</t>
  </si>
  <si>
    <t>毛利额</t>
  </si>
  <si>
    <t>账载数</t>
  </si>
  <si>
    <t>审核数</t>
  </si>
  <si>
    <t>金额差</t>
  </si>
  <si>
    <t>数量差</t>
  </si>
  <si>
    <t>销售额差异</t>
  </si>
  <si>
    <t>销售成本差异</t>
  </si>
  <si>
    <t>销售数量差异</t>
  </si>
  <si>
    <t>视同销售额差异</t>
  </si>
  <si>
    <t>视同销售成本差异</t>
  </si>
  <si>
    <t>视同销售数量差异</t>
  </si>
  <si>
    <t>其他出库金额差</t>
  </si>
  <si>
    <t>其他出库数量差</t>
  </si>
  <si>
    <t>毛利差</t>
  </si>
  <si>
    <t>毛利率差异</t>
  </si>
  <si>
    <t>借出款项金额</t>
  </si>
  <si>
    <t>对方企业或个人</t>
  </si>
  <si>
    <t>期限</t>
  </si>
  <si>
    <t>利率</t>
  </si>
  <si>
    <t>应计利息收入</t>
  </si>
  <si>
    <t>账载利息收入</t>
  </si>
  <si>
    <t>入账科目</t>
  </si>
  <si>
    <t>应调增利息收入金额</t>
  </si>
  <si>
    <t>应补增值税</t>
  </si>
  <si>
    <t>新农</t>
  </si>
  <si>
    <t>借入款项金额</t>
  </si>
  <si>
    <t>贷款银行</t>
  </si>
  <si>
    <t>利息费用</t>
  </si>
  <si>
    <t>直接用于应税利息收入的利息支出金额</t>
  </si>
  <si>
    <t>共同利息支出</t>
  </si>
  <si>
    <t>分配比例</t>
  </si>
  <si>
    <t>应税利息收入分配的利息支出</t>
  </si>
  <si>
    <t>贷款单位</t>
  </si>
  <si>
    <t>计息借款本金</t>
  </si>
  <si>
    <t>本期计息
开始日</t>
  </si>
  <si>
    <t>本期计息
结束日</t>
  </si>
  <si>
    <t>计息期数</t>
  </si>
  <si>
    <t>借款利率</t>
  </si>
  <si>
    <t>允许扣除利息支出</t>
  </si>
  <si>
    <t>实际列支费用化利息支出</t>
  </si>
  <si>
    <t>资本化利息</t>
  </si>
  <si>
    <t>费用化利息</t>
  </si>
  <si>
    <t>---</t>
  </si>
  <si>
    <t>记账科目</t>
  </si>
  <si>
    <t>取得时间</t>
  </si>
  <si>
    <t>取得金额</t>
  </si>
  <si>
    <t>第一年支出时间</t>
  </si>
  <si>
    <t>第一年支出金额</t>
  </si>
  <si>
    <t>第一年支出时对应科目</t>
  </si>
  <si>
    <t>第二年支出时间</t>
  </si>
  <si>
    <t>第二年支出金额</t>
  </si>
  <si>
    <t>第二年支出时对应科目</t>
  </si>
  <si>
    <t>第三年支出时间</t>
  </si>
  <si>
    <t>第三年支出金额</t>
  </si>
  <si>
    <t>第三年支出时对应科目</t>
  </si>
  <si>
    <t>第四年支出时间</t>
  </si>
  <si>
    <t>第四年支出金额</t>
  </si>
  <si>
    <t>第四年支出时对应科目</t>
  </si>
  <si>
    <t>第五年支出时间</t>
  </si>
  <si>
    <t>第五年支出金额</t>
  </si>
  <si>
    <t>第五年支出时对应科目</t>
  </si>
  <si>
    <t>结余资金</t>
  </si>
  <si>
    <t>以前年度已作为应税收入金额</t>
  </si>
  <si>
    <t>以前年度已计入不征税收入金额</t>
  </si>
  <si>
    <t>本年应计入应税收入金额</t>
  </si>
  <si>
    <t>是否有文件</t>
  </si>
  <si>
    <t>递延收益</t>
  </si>
  <si>
    <t>专项应付款</t>
  </si>
  <si>
    <t>其他应付款</t>
  </si>
  <si>
    <t>A100000</t>
  </si>
  <si>
    <t>中华人民共和国企业所得税年度纳税申报表（A类）</t>
  </si>
  <si>
    <t>项        目</t>
  </si>
  <si>
    <t>金    额</t>
  </si>
  <si>
    <t>利润总额计算</t>
  </si>
  <si>
    <t>一、营业收入(填写A101010\101020\103000)</t>
  </si>
  <si>
    <t xml:space="preserve">    减：营业成本(填写A102010\102020\103000)</t>
  </si>
  <si>
    <r>
      <rPr>
        <sz val="10"/>
        <rFont val="宋体"/>
        <charset val="134"/>
      </rPr>
      <t xml:space="preserve">        销售费用(填写A10</t>
    </r>
    <r>
      <rPr>
        <sz val="10"/>
        <rFont val="宋体"/>
        <charset val="134"/>
      </rPr>
      <t>4000)</t>
    </r>
  </si>
  <si>
    <r>
      <rPr>
        <sz val="10"/>
        <rFont val="宋体"/>
        <charset val="134"/>
      </rPr>
      <t xml:space="preserve">        管理费用(填写A10</t>
    </r>
    <r>
      <rPr>
        <sz val="10"/>
        <rFont val="宋体"/>
        <charset val="134"/>
      </rPr>
      <t>4000)</t>
    </r>
  </si>
  <si>
    <r>
      <rPr>
        <sz val="10"/>
        <rFont val="宋体"/>
        <charset val="134"/>
      </rPr>
      <t xml:space="preserve">        财务费用(填写A10</t>
    </r>
    <r>
      <rPr>
        <sz val="10"/>
        <rFont val="宋体"/>
        <charset val="134"/>
      </rPr>
      <t>4000)</t>
    </r>
  </si>
  <si>
    <t xml:space="preserve">    加：公允价值变动收益</t>
  </si>
  <si>
    <t>二、营业利润(1-2-3-4-5-6-7+8+9)</t>
  </si>
  <si>
    <t xml:space="preserve">    加：营业外收入(填写A101010\101020\103000)</t>
  </si>
  <si>
    <t xml:space="preserve">    减：营业外支出(填写A102010\102020\103000)</t>
  </si>
  <si>
    <t>三、利润总额（10+11-12）</t>
  </si>
  <si>
    <t>应纳税所得额计算</t>
  </si>
  <si>
    <r>
      <rPr>
        <sz val="10"/>
        <rFont val="宋体"/>
        <charset val="134"/>
      </rPr>
      <t xml:space="preserve">    减：境外所得（填写</t>
    </r>
    <r>
      <rPr>
        <sz val="10"/>
        <rFont val="宋体"/>
        <charset val="134"/>
      </rPr>
      <t>A108010</t>
    </r>
    <r>
      <rPr>
        <sz val="10"/>
        <rFont val="宋体"/>
        <charset val="134"/>
      </rPr>
      <t>）</t>
    </r>
  </si>
  <si>
    <t xml:space="preserve">    加：纳税调整增加额（填写A105000）</t>
  </si>
  <si>
    <t xml:space="preserve">    减：纳税调整减少额（填写A105000）</t>
  </si>
  <si>
    <t xml:space="preserve">    减：免税、减计收入及加计扣除（填写A107010）</t>
  </si>
  <si>
    <t xml:space="preserve">    加：境外应税所得抵减境内亏损（填写A108000）</t>
  </si>
  <si>
    <t>四、纳税调整后所得（13-14+15-16-17+18）</t>
  </si>
  <si>
    <t xml:space="preserve">    减：所得减免（填写A107020）</t>
  </si>
  <si>
    <t xml:space="preserve">    减：抵扣应纳税所得额（填写A107030）</t>
  </si>
  <si>
    <r>
      <rPr>
        <sz val="10"/>
        <rFont val="宋体"/>
        <charset val="134"/>
      </rPr>
      <t xml:space="preserve">    减：弥补以前年度亏损（填写A10</t>
    </r>
    <r>
      <rPr>
        <sz val="10"/>
        <rFont val="宋体"/>
        <charset val="134"/>
      </rPr>
      <t>6</t>
    </r>
    <r>
      <rPr>
        <sz val="10"/>
        <rFont val="宋体"/>
        <charset val="134"/>
      </rPr>
      <t>0</t>
    </r>
    <r>
      <rPr>
        <sz val="10"/>
        <rFont val="宋体"/>
        <charset val="134"/>
      </rPr>
      <t>0</t>
    </r>
    <r>
      <rPr>
        <sz val="10"/>
        <rFont val="宋体"/>
        <charset val="134"/>
      </rPr>
      <t>0）</t>
    </r>
  </si>
  <si>
    <t>五、应纳税所得额（19-20-21-22）</t>
  </si>
  <si>
    <t>应纳税额计算</t>
  </si>
  <si>
    <t xml:space="preserve">    税率（25%）</t>
  </si>
  <si>
    <t>六、应纳所得税额（23×24）</t>
  </si>
  <si>
    <t xml:space="preserve">    减：减免所得税额（填写A107040）</t>
  </si>
  <si>
    <t xml:space="preserve">    减：抵免所得税额（填写A107050）</t>
  </si>
  <si>
    <t>七、应纳税额（25-26-27）</t>
  </si>
  <si>
    <t xml:space="preserve">    加：境外所得应纳所得税额（填写A108000）</t>
  </si>
  <si>
    <t xml:space="preserve">    减：境外所得抵免所得税额（填写A108000）</t>
  </si>
  <si>
    <t>八、实际应纳所得税额（28+29-30）</t>
  </si>
  <si>
    <t xml:space="preserve">    减：本年累计实际已预缴的所得税额</t>
  </si>
  <si>
    <t>九、本年应补（退）所得税额（31-32）</t>
  </si>
  <si>
    <t xml:space="preserve">    其中：总机构分摊本年应补（退）所得税额(填写A109000)</t>
  </si>
  <si>
    <r>
      <rPr>
        <sz val="10"/>
        <rFont val="宋体"/>
        <charset val="134"/>
      </rPr>
      <t xml:space="preserve">         </t>
    </r>
    <r>
      <rPr>
        <sz val="10"/>
        <rFont val="宋体"/>
        <charset val="134"/>
      </rPr>
      <t xml:space="preserve"> </t>
    </r>
    <r>
      <rPr>
        <sz val="10"/>
        <rFont val="宋体"/>
        <charset val="134"/>
      </rPr>
      <t>财政集中分配本年应补（退）所得税额（填写A109000）</t>
    </r>
  </si>
  <si>
    <r>
      <rPr>
        <sz val="10"/>
        <rFont val="宋体"/>
        <charset val="134"/>
      </rPr>
      <t xml:space="preserve">         </t>
    </r>
    <r>
      <rPr>
        <sz val="10"/>
        <rFont val="宋体"/>
        <charset val="134"/>
      </rPr>
      <t xml:space="preserve"> </t>
    </r>
    <r>
      <rPr>
        <sz val="10"/>
        <rFont val="宋体"/>
        <charset val="134"/>
      </rPr>
      <t>总机构</t>
    </r>
    <r>
      <rPr>
        <sz val="10"/>
        <rFont val="宋体"/>
        <charset val="134"/>
      </rPr>
      <t>主体生产经营部门分摊本年应补（退）所得税额(填写A109000)</t>
    </r>
  </si>
  <si>
    <t>附列资料</t>
  </si>
  <si>
    <t>以前年度多缴的所得税额在本年抵减额</t>
  </si>
  <si>
    <t>以前年度应缴未缴在本年入库所得税额</t>
  </si>
  <si>
    <t>工资薪金及三项经费鉴证表</t>
  </si>
  <si>
    <t>项     目</t>
  </si>
  <si>
    <t>工资薪金总额</t>
  </si>
  <si>
    <t>职工福利费</t>
  </si>
  <si>
    <t>职工工会经费</t>
  </si>
  <si>
    <t>职工教育经费</t>
  </si>
  <si>
    <t>补充养老保险</t>
  </si>
  <si>
    <t>工资合计</t>
  </si>
  <si>
    <t>生产成本</t>
  </si>
  <si>
    <t>制造费用</t>
  </si>
  <si>
    <t>销售（营业）费用</t>
  </si>
  <si>
    <t>在建工程</t>
  </si>
  <si>
    <t>工程施工</t>
  </si>
  <si>
    <t>其他成本费用</t>
  </si>
  <si>
    <t>未审金额小计</t>
  </si>
  <si>
    <t>鉴证调整额</t>
  </si>
  <si>
    <t>鉴证确认额（不得影响损益）</t>
  </si>
  <si>
    <t>以前年度累计结转额</t>
  </si>
  <si>
    <t>本期纳税调整额</t>
  </si>
  <si>
    <t>其中：计提未发放</t>
  </si>
  <si>
    <t>减:上年预提工资本年实际发放</t>
  </si>
  <si>
    <t>结转至以后年度扣除额</t>
  </si>
  <si>
    <t>应付职工薪酬</t>
  </si>
  <si>
    <t>期初余额</t>
  </si>
  <si>
    <t>本年借方</t>
  </si>
  <si>
    <r>
      <rPr>
        <sz val="10"/>
        <rFont val="宋体"/>
        <charset val="134"/>
      </rPr>
      <t>其中：本年发放上年金额</t>
    </r>
    <r>
      <rPr>
        <b/>
        <sz val="10"/>
        <color rgb="FFFF0000"/>
        <rFont val="宋体"/>
        <charset val="134"/>
      </rPr>
      <t>（已在上年汇算清缴税前扣除）</t>
    </r>
  </si>
  <si>
    <t>本年贷方</t>
  </si>
  <si>
    <t>期末余额</t>
  </si>
  <si>
    <t>汇算清缴期间发放额</t>
  </si>
  <si>
    <t>未通过"应付职工薪酬"发放的金额</t>
  </si>
  <si>
    <t>本年实际发生额小计</t>
  </si>
  <si>
    <t>期末余额中：①上年已调增预提金额</t>
  </si>
  <si>
    <t>②汇算清缴期间发放额</t>
  </si>
  <si>
    <t>③调整金额</t>
  </si>
  <si>
    <t>三、代扣代缴个人所得税和申报工资总额执行情况</t>
  </si>
  <si>
    <t>0</t>
  </si>
  <si>
    <t>0.00</t>
  </si>
  <si>
    <t>四、工资合理性检查</t>
  </si>
  <si>
    <t>检查项目</t>
  </si>
  <si>
    <t>26</t>
  </si>
  <si>
    <t>企业制订了较为规范的员工工资薪金制度；</t>
  </si>
  <si>
    <t>27</t>
  </si>
  <si>
    <t>企业所制订的工资薪金制度符合行业及地区水平；</t>
  </si>
  <si>
    <t>28</t>
  </si>
  <si>
    <t>企业在一定时期所发放的工资薪金相对固定，工资薪金的调整是否有序进行的；</t>
  </si>
  <si>
    <t>29</t>
  </si>
  <si>
    <t>企业对实际发放的工资薪金，已依法履行了代扣代缴个人所得税义务；</t>
  </si>
  <si>
    <t>30</t>
  </si>
  <si>
    <t>有关工资薪金的安排，不以减少或逃避税款为目的；</t>
  </si>
  <si>
    <t>31</t>
  </si>
  <si>
    <t>国有企业经核定的工资总额相关文件。</t>
  </si>
  <si>
    <t>S1</t>
  </si>
  <si>
    <t>主营业务收入鉴证表</t>
  </si>
  <si>
    <t>金额合计</t>
  </si>
  <si>
    <t>画堂春锦苑一期（商业）</t>
  </si>
  <si>
    <t>调整后毛利率</t>
  </si>
  <si>
    <t>沁春锦苑五期</t>
  </si>
  <si>
    <t>审定数</t>
  </si>
  <si>
    <t>审核标识及说明：</t>
  </si>
  <si>
    <t>C1</t>
  </si>
  <si>
    <t>主营业务成本鉴证表</t>
  </si>
  <si>
    <t>沁春锦苑四期、五期</t>
  </si>
  <si>
    <t>玫瑰3期</t>
  </si>
  <si>
    <t>账面数</t>
  </si>
  <si>
    <r>
      <rPr>
        <sz val="10"/>
        <rFont val="Times New Roman"/>
        <charset val="134"/>
      </rPr>
      <t xml:space="preserve">     </t>
    </r>
    <r>
      <rPr>
        <sz val="10"/>
        <rFont val="仿宋_GB2312"/>
        <charset val="134"/>
      </rPr>
      <t>项目</t>
    </r>
  </si>
  <si>
    <r>
      <rPr>
        <sz val="10"/>
        <rFont val="仿宋_GB2312"/>
        <charset val="134"/>
      </rPr>
      <t>合</t>
    </r>
    <r>
      <rPr>
        <sz val="10"/>
        <rFont val="Times New Roman"/>
        <charset val="134"/>
      </rPr>
      <t xml:space="preserve">            </t>
    </r>
    <r>
      <rPr>
        <sz val="10"/>
        <rFont val="仿宋_GB2312"/>
        <charset val="134"/>
      </rPr>
      <t>计</t>
    </r>
  </si>
  <si>
    <r>
      <rPr>
        <sz val="10"/>
        <rFont val="Times New Roman"/>
        <charset val="134"/>
      </rPr>
      <t xml:space="preserve"> </t>
    </r>
    <r>
      <rPr>
        <sz val="10"/>
        <rFont val="仿宋_GB2312"/>
        <charset val="134"/>
      </rPr>
      <t>月份</t>
    </r>
  </si>
  <si>
    <r>
      <rPr>
        <sz val="10"/>
        <rFont val="仿宋_GB2312"/>
        <charset val="134"/>
      </rPr>
      <t>收</t>
    </r>
    <r>
      <rPr>
        <sz val="10"/>
        <rFont val="Times New Roman"/>
        <charset val="134"/>
      </rPr>
      <t xml:space="preserve">    </t>
    </r>
    <r>
      <rPr>
        <sz val="10"/>
        <rFont val="仿宋_GB2312"/>
        <charset val="134"/>
      </rPr>
      <t>入</t>
    </r>
  </si>
  <si>
    <r>
      <rPr>
        <sz val="10"/>
        <rFont val="仿宋_GB2312"/>
        <charset val="134"/>
      </rPr>
      <t>成</t>
    </r>
    <r>
      <rPr>
        <sz val="10"/>
        <rFont val="Times New Roman"/>
        <charset val="134"/>
      </rPr>
      <t xml:space="preserve">    </t>
    </r>
    <r>
      <rPr>
        <sz val="10"/>
        <rFont val="仿宋_GB2312"/>
        <charset val="134"/>
      </rPr>
      <t>本</t>
    </r>
  </si>
  <si>
    <t>成本率</t>
  </si>
  <si>
    <r>
      <rPr>
        <sz val="10"/>
        <rFont val="Times New Roman"/>
        <charset val="134"/>
      </rPr>
      <t>1</t>
    </r>
    <r>
      <rPr>
        <sz val="10"/>
        <rFont val="仿宋_GB2312"/>
        <charset val="134"/>
      </rPr>
      <t>月</t>
    </r>
  </si>
  <si>
    <r>
      <rPr>
        <sz val="10"/>
        <rFont val="Times New Roman"/>
        <charset val="134"/>
      </rPr>
      <t>2</t>
    </r>
    <r>
      <rPr>
        <sz val="10"/>
        <rFont val="仿宋_GB2312"/>
        <charset val="134"/>
      </rPr>
      <t>月</t>
    </r>
  </si>
  <si>
    <r>
      <rPr>
        <sz val="10"/>
        <rFont val="Times New Roman"/>
        <charset val="134"/>
      </rPr>
      <t>3</t>
    </r>
    <r>
      <rPr>
        <sz val="10"/>
        <rFont val="仿宋_GB2312"/>
        <charset val="134"/>
      </rPr>
      <t>月</t>
    </r>
  </si>
  <si>
    <r>
      <rPr>
        <sz val="10"/>
        <rFont val="Times New Roman"/>
        <charset val="134"/>
      </rPr>
      <t>4</t>
    </r>
    <r>
      <rPr>
        <sz val="10"/>
        <rFont val="仿宋_GB2312"/>
        <charset val="134"/>
      </rPr>
      <t>月</t>
    </r>
  </si>
  <si>
    <r>
      <rPr>
        <sz val="10"/>
        <rFont val="Times New Roman"/>
        <charset val="134"/>
      </rPr>
      <t>5</t>
    </r>
    <r>
      <rPr>
        <sz val="10"/>
        <rFont val="仿宋_GB2312"/>
        <charset val="134"/>
      </rPr>
      <t>月</t>
    </r>
  </si>
  <si>
    <r>
      <rPr>
        <sz val="10"/>
        <rFont val="Times New Roman"/>
        <charset val="134"/>
      </rPr>
      <t>6</t>
    </r>
    <r>
      <rPr>
        <sz val="10"/>
        <rFont val="仿宋_GB2312"/>
        <charset val="134"/>
      </rPr>
      <t>月</t>
    </r>
  </si>
  <si>
    <r>
      <rPr>
        <sz val="10"/>
        <rFont val="Times New Roman"/>
        <charset val="134"/>
      </rPr>
      <t>7</t>
    </r>
    <r>
      <rPr>
        <sz val="10"/>
        <rFont val="仿宋_GB2312"/>
        <charset val="134"/>
      </rPr>
      <t>月</t>
    </r>
  </si>
  <si>
    <r>
      <rPr>
        <sz val="10"/>
        <rFont val="Times New Roman"/>
        <charset val="134"/>
      </rPr>
      <t>8</t>
    </r>
    <r>
      <rPr>
        <sz val="10"/>
        <rFont val="仿宋_GB2312"/>
        <charset val="134"/>
      </rPr>
      <t>月</t>
    </r>
  </si>
  <si>
    <r>
      <rPr>
        <sz val="10"/>
        <rFont val="Times New Roman"/>
        <charset val="134"/>
      </rPr>
      <t>9</t>
    </r>
    <r>
      <rPr>
        <sz val="10"/>
        <rFont val="仿宋_GB2312"/>
        <charset val="134"/>
      </rPr>
      <t>月</t>
    </r>
  </si>
  <si>
    <r>
      <rPr>
        <sz val="10"/>
        <rFont val="Times New Roman"/>
        <charset val="134"/>
      </rPr>
      <t>10</t>
    </r>
    <r>
      <rPr>
        <sz val="10"/>
        <rFont val="仿宋_GB2312"/>
        <charset val="134"/>
      </rPr>
      <t>月</t>
    </r>
  </si>
  <si>
    <r>
      <rPr>
        <sz val="10"/>
        <rFont val="Times New Roman"/>
        <charset val="134"/>
      </rPr>
      <t>11</t>
    </r>
    <r>
      <rPr>
        <sz val="10"/>
        <rFont val="仿宋_GB2312"/>
        <charset val="134"/>
      </rPr>
      <t>月</t>
    </r>
  </si>
  <si>
    <r>
      <rPr>
        <sz val="10"/>
        <rFont val="Times New Roman"/>
        <charset val="134"/>
      </rPr>
      <t>12</t>
    </r>
    <r>
      <rPr>
        <sz val="10"/>
        <rFont val="仿宋_GB2312"/>
        <charset val="134"/>
      </rPr>
      <t>月</t>
    </r>
  </si>
  <si>
    <t>本年合计</t>
  </si>
  <si>
    <t>鉴证数</t>
  </si>
  <si>
    <t>审核说明及结论</t>
  </si>
  <si>
    <t>S2</t>
  </si>
  <si>
    <t>其他业务收入、成本鉴证表</t>
  </si>
  <si>
    <t>项 目</t>
  </si>
  <si>
    <t>其他业务成本</t>
  </si>
  <si>
    <t>备注
（税率、业务具体内容）</t>
  </si>
  <si>
    <t>账面金额</t>
  </si>
  <si>
    <t>会计调整额</t>
  </si>
  <si>
    <t>鉴证确认额</t>
  </si>
  <si>
    <t>借</t>
  </si>
  <si>
    <t>贷</t>
  </si>
  <si>
    <t>销售材料</t>
  </si>
  <si>
    <t xml:space="preserve">    其中：非货币性资产交换</t>
  </si>
  <si>
    <t>出租固定资产</t>
  </si>
  <si>
    <t>出租无形资产</t>
  </si>
  <si>
    <t>出租包装物和商品</t>
  </si>
  <si>
    <t>其中：</t>
  </si>
  <si>
    <t>车位</t>
  </si>
  <si>
    <t>储藏室</t>
  </si>
  <si>
    <t>4期机械式停车设备款</t>
  </si>
  <si>
    <t>代收水费</t>
  </si>
  <si>
    <t>税金</t>
  </si>
  <si>
    <t>S10</t>
  </si>
  <si>
    <t>营业外收入鉴证表</t>
  </si>
  <si>
    <t>借方</t>
  </si>
  <si>
    <t>贷方</t>
  </si>
  <si>
    <t xml:space="preserve"> 非流动资产处置利得</t>
  </si>
  <si>
    <t xml:space="preserve"> 非货币性资产交换利得</t>
  </si>
  <si>
    <t xml:space="preserve"> 债务重组利得</t>
  </si>
  <si>
    <t xml:space="preserve"> 政府补助利得</t>
  </si>
  <si>
    <t xml:space="preserve"> 盘盈利得</t>
  </si>
  <si>
    <t xml:space="preserve"> 捐赠利得</t>
  </si>
  <si>
    <t xml:space="preserve">  罚没利得</t>
  </si>
  <si>
    <t xml:space="preserve">   确实无法偿付的应付款项</t>
  </si>
  <si>
    <t xml:space="preserve"> 汇兑收益</t>
  </si>
  <si>
    <t xml:space="preserve"> 其他</t>
  </si>
  <si>
    <t xml:space="preserve">  其中：个税手续费</t>
  </si>
  <si>
    <t>质保金扣除</t>
  </si>
  <si>
    <t>退还失业金</t>
  </si>
  <si>
    <t>违约金</t>
  </si>
  <si>
    <t>社保局返还失业津贴</t>
  </si>
  <si>
    <t>合 计</t>
  </si>
  <si>
    <t>C10</t>
  </si>
  <si>
    <t>营业外支出鉴证表</t>
  </si>
  <si>
    <t>非流动资产处置损失</t>
  </si>
  <si>
    <t>非货币性资产交换损失</t>
  </si>
  <si>
    <t>债务重组损失</t>
  </si>
  <si>
    <t>非常损失</t>
  </si>
  <si>
    <t>罚没支出（含滞纳金）</t>
  </si>
  <si>
    <t>坏账损失</t>
  </si>
  <si>
    <t>无法收回的债券股权投资损失</t>
  </si>
  <si>
    <t>其中：社保滞纳金</t>
  </si>
  <si>
    <t>个人应承担社保</t>
  </si>
  <si>
    <t>非公益性捐赠</t>
  </si>
  <si>
    <t>C11</t>
  </si>
  <si>
    <t>税金及附加鉴证表</t>
  </si>
  <si>
    <t>适用税种及附加</t>
  </si>
  <si>
    <t>适用税率或征收率</t>
  </si>
  <si>
    <t>应计提税金或附加</t>
  </si>
  <si>
    <t>依据收入应确认的税金</t>
  </si>
  <si>
    <t>营业税</t>
  </si>
  <si>
    <t>土地使用税</t>
  </si>
  <si>
    <t>印花税</t>
  </si>
  <si>
    <t>契税</t>
  </si>
  <si>
    <t>C12</t>
  </si>
  <si>
    <t>销售（营业）费用鉴证表</t>
  </si>
  <si>
    <t>比例</t>
  </si>
  <si>
    <t>一、职工薪酬</t>
  </si>
  <si>
    <t xml:space="preserve">   工资薪金支出</t>
  </si>
  <si>
    <t xml:space="preserve">   职工福利费支出</t>
  </si>
  <si>
    <t xml:space="preserve">   职工教育经费支出</t>
  </si>
  <si>
    <t xml:space="preserve">   工会经费支出</t>
  </si>
  <si>
    <t xml:space="preserve">   住房公积金</t>
  </si>
  <si>
    <t xml:space="preserve">   各类基本社会保障性缴款</t>
  </si>
  <si>
    <t xml:space="preserve">   补充养老保险</t>
  </si>
  <si>
    <t xml:space="preserve">   补充医疗保险</t>
  </si>
  <si>
    <t>二、劳务费</t>
  </si>
  <si>
    <t>三、咨询顾问费</t>
  </si>
  <si>
    <t>四、业务招待费</t>
  </si>
  <si>
    <t>五、广告费和业务宣传费</t>
  </si>
  <si>
    <t>六、佣金和手续费</t>
  </si>
  <si>
    <t>七、资产折旧摊销费</t>
  </si>
  <si>
    <t xml:space="preserve">    固定资产折旧</t>
  </si>
  <si>
    <t xml:space="preserve">    生产性生物资产折旧</t>
  </si>
  <si>
    <t xml:space="preserve">    无形资产摊销</t>
  </si>
  <si>
    <t xml:space="preserve">    长期待摊费用的摊销</t>
  </si>
  <si>
    <t>八、财产损耗、盘亏及毁损损失</t>
  </si>
  <si>
    <t>九、办公费</t>
  </si>
  <si>
    <t>十、董事会费</t>
  </si>
  <si>
    <t>十一、租赁费</t>
  </si>
  <si>
    <t>十二、诉讼费</t>
  </si>
  <si>
    <t>十三、差旅费</t>
  </si>
  <si>
    <t>十四、保险费</t>
  </si>
  <si>
    <t>十五、运输、仓储费</t>
  </si>
  <si>
    <t>十六、修理费</t>
  </si>
  <si>
    <t>十七、包装费</t>
  </si>
  <si>
    <t>十八、技术转让费</t>
  </si>
  <si>
    <t>十九、研究费用</t>
  </si>
  <si>
    <t>二十、各项税费</t>
  </si>
  <si>
    <t xml:space="preserve">     房产税</t>
  </si>
  <si>
    <t xml:space="preserve">     城镇土地使用税</t>
  </si>
  <si>
    <t xml:space="preserve">     印花税</t>
  </si>
  <si>
    <t xml:space="preserve">     车船税</t>
  </si>
  <si>
    <t>二十四、党组织工作经费</t>
  </si>
  <si>
    <t>二十五、其他</t>
  </si>
  <si>
    <t>水电费</t>
  </si>
  <si>
    <t>团队活动费</t>
  </si>
  <si>
    <t>样板间费用</t>
  </si>
  <si>
    <t>销售佣金</t>
  </si>
  <si>
    <t>案场服务费</t>
  </si>
  <si>
    <t>物业服务费</t>
  </si>
  <si>
    <t>其他费用</t>
  </si>
  <si>
    <t>促销服务费</t>
  </si>
  <si>
    <t>售楼部费用</t>
  </si>
  <si>
    <t>工资调整</t>
  </si>
  <si>
    <t>C13</t>
  </si>
  <si>
    <t>管理费用鉴证表</t>
  </si>
  <si>
    <t>残疾人保障金</t>
  </si>
  <si>
    <t>车辆使用费</t>
  </si>
  <si>
    <t>服务费</t>
  </si>
  <si>
    <t>车船燃料费</t>
  </si>
  <si>
    <t>其他现场经费</t>
  </si>
  <si>
    <t>物业管理费</t>
  </si>
  <si>
    <t>车辆费用</t>
  </si>
  <si>
    <t>安全防卫费</t>
  </si>
  <si>
    <t>检测费</t>
  </si>
  <si>
    <t>取暖降温费</t>
  </si>
  <si>
    <t>交通费</t>
  </si>
  <si>
    <t>电话费</t>
  </si>
  <si>
    <t>维保费</t>
  </si>
  <si>
    <t>咨询费</t>
  </si>
  <si>
    <t>诉讼费</t>
  </si>
  <si>
    <t>培训费</t>
  </si>
  <si>
    <t>邮寄费</t>
  </si>
  <si>
    <t>业务费</t>
  </si>
  <si>
    <t>过路费</t>
  </si>
  <si>
    <t>2025年1月缴纳2024年12月工会经费</t>
  </si>
  <si>
    <t>C15</t>
  </si>
  <si>
    <t>财务费用鉴证表</t>
  </si>
  <si>
    <t>汇兑损益</t>
  </si>
  <si>
    <t>现金折扣</t>
  </si>
  <si>
    <t>其他（金融机构手续费）</t>
  </si>
  <si>
    <t>其他（与未实现融资收益相关在当期确认的财务费用）</t>
  </si>
  <si>
    <t>K12</t>
  </si>
  <si>
    <t>固定资产折旧鉴证表</t>
  </si>
  <si>
    <t>资产类别</t>
  </si>
  <si>
    <t>会     计</t>
  </si>
  <si>
    <t>税     收</t>
  </si>
  <si>
    <t>车牌号</t>
  </si>
  <si>
    <t>期末固定资产原值</t>
  </si>
  <si>
    <t>购入时间</t>
  </si>
  <si>
    <t>残值率</t>
  </si>
  <si>
    <t>折旧年限</t>
  </si>
  <si>
    <t>本年增加额（减少以负数表示）</t>
  </si>
  <si>
    <t>增加或减少方式</t>
  </si>
  <si>
    <t>期初累计折旧</t>
  </si>
  <si>
    <t>本年折旧</t>
  </si>
  <si>
    <t>期末累计折旧</t>
  </si>
  <si>
    <t>累计折旧和原值比较</t>
  </si>
  <si>
    <t>资产计税基础</t>
  </si>
  <si>
    <t>期初税收累计折旧</t>
  </si>
  <si>
    <t>累计折旧</t>
  </si>
  <si>
    <t>1.房屋建筑物小计</t>
  </si>
  <si>
    <t>2.飞机、火车、轮船、机器、机械和其他生产设备小计</t>
  </si>
  <si>
    <t>3.与生产经营有关的器具工具家具小计</t>
  </si>
  <si>
    <t>4.飞机、火车、轮船以外的运输工具小计</t>
  </si>
  <si>
    <t>5.电子设备小计</t>
  </si>
  <si>
    <t>电子设备</t>
  </si>
  <si>
    <t>其他小计</t>
  </si>
  <si>
    <t>报表金额</t>
  </si>
  <si>
    <t>累计折旧本年借方</t>
  </si>
  <si>
    <t>K14</t>
  </si>
  <si>
    <t>无形资产、长期待摊费用摊销鉴证表</t>
  </si>
  <si>
    <t>会计</t>
  </si>
  <si>
    <t>税收</t>
  </si>
  <si>
    <t>原值</t>
  </si>
  <si>
    <t>入账时间</t>
  </si>
  <si>
    <t>摊销期限</t>
  </si>
  <si>
    <t>已摊销期</t>
  </si>
  <si>
    <t>本年摊销</t>
  </si>
  <si>
    <t>累计摊销</t>
  </si>
  <si>
    <t>计税基础</t>
  </si>
  <si>
    <t>本年摊销额</t>
  </si>
  <si>
    <t>三、无形资产（12+13+14+15+16+17+18）</t>
  </si>
  <si>
    <t xml:space="preserve">   （一）专利权</t>
  </si>
  <si>
    <t xml:space="preserve">   （二）商标权</t>
  </si>
  <si>
    <t xml:space="preserve">   （三）著作权</t>
  </si>
  <si>
    <t xml:space="preserve">   （四）土地使用权</t>
  </si>
  <si>
    <t xml:space="preserve">   （五）非专利技术</t>
  </si>
  <si>
    <t xml:space="preserve">   （六）特许权使用费</t>
  </si>
  <si>
    <t>（七）软件</t>
  </si>
  <si>
    <t>其中：享受企业外购软件加速摊销政策</t>
  </si>
  <si>
    <t>按税收一般规定计算的摊销额</t>
  </si>
  <si>
    <t>加速折旧统计额</t>
  </si>
  <si>
    <t>累计摊销额</t>
  </si>
  <si>
    <t>（八）其他</t>
  </si>
  <si>
    <t>四、长期待摊费用（20+21+22+23+24）</t>
  </si>
  <si>
    <t xml:space="preserve">   （一）已足额提取折旧的固定资产的改建支出</t>
  </si>
  <si>
    <t xml:space="preserve">   （二）租入固定资产的改建支出</t>
  </si>
  <si>
    <t xml:space="preserve">   （三）固定资产的大修理支出</t>
  </si>
  <si>
    <t xml:space="preserve">   （四）开办费</t>
  </si>
  <si>
    <t xml:space="preserve">   （五）其他</t>
  </si>
  <si>
    <t>K15</t>
  </si>
  <si>
    <t>生产性生物资产鉴证表</t>
  </si>
  <si>
    <t>资产原值</t>
  </si>
  <si>
    <t>营业费用</t>
  </si>
  <si>
    <t>1.林木小计</t>
  </si>
  <si>
    <t>2.畜类小计</t>
  </si>
  <si>
    <t>索  引:   C12</t>
  </si>
  <si>
    <t>期间费用鉴证明细表</t>
  </si>
  <si>
    <t>二十一、利息收支</t>
  </si>
  <si>
    <t>二十二、汇兑差额</t>
  </si>
  <si>
    <t>二十三、现金折扣</t>
  </si>
  <si>
    <t>A105000</t>
  </si>
  <si>
    <t>纳税调整项目明细表</t>
  </si>
  <si>
    <t>调增金额</t>
  </si>
  <si>
    <t>调减金额</t>
  </si>
  <si>
    <r>
      <rPr>
        <sz val="9"/>
        <rFont val="宋体"/>
        <charset val="134"/>
      </rPr>
      <t>一、收入类调整项目（2+3+</t>
    </r>
    <r>
      <rPr>
        <sz val="9"/>
        <rFont val="宋体"/>
        <charset val="134"/>
      </rPr>
      <t>4+5+6+7+8+10+11）</t>
    </r>
  </si>
  <si>
    <t>　  （一）视同销售收入（填写A105010）</t>
  </si>
  <si>
    <t>　  （二）未按权责发生制原则确认的收入（填写A105020）</t>
  </si>
  <si>
    <t xml:space="preserve">    （三）投资收益（填写A105030）</t>
  </si>
  <si>
    <t>　  （四）按权益法核算长期股权投资对初始投资成本调整确认收益</t>
  </si>
  <si>
    <t xml:space="preserve">    （五）交易性金融资产初始投资调整  </t>
  </si>
  <si>
    <t>　  （六）公允价值变动净损益</t>
  </si>
  <si>
    <t xml:space="preserve">    （七）不征税收入</t>
  </si>
  <si>
    <t xml:space="preserve">          其中：专项用途财政性资金（填写A105040）</t>
  </si>
  <si>
    <t xml:space="preserve">    （八）销售折扣、折让和退回</t>
  </si>
  <si>
    <t>　  （九）其他</t>
  </si>
  <si>
    <t>二、扣除类调整项目   （13+14+…24+26+27+28+29+30）</t>
  </si>
  <si>
    <t>　  （一）视同销售成本（填写A105010）</t>
  </si>
  <si>
    <t>　  （二）职工薪酬（填写A105050）</t>
  </si>
  <si>
    <t>　  （三）业务招待费支出</t>
  </si>
  <si>
    <t>　  （四）广告费和业务宣传费支出（填写A105060）</t>
  </si>
  <si>
    <t>　  （五）捐赠支出（填写A105070）</t>
  </si>
  <si>
    <t>　  （六）利息支出</t>
  </si>
  <si>
    <t>　  （七）罚金、罚款和被没收财物的损失</t>
  </si>
  <si>
    <t>　  （八）税收滞纳金、加收利息</t>
  </si>
  <si>
    <t>　  （九）赞助支出</t>
  </si>
  <si>
    <t>　  （十）与未实现融资收益相关在当期确认的财务费用</t>
  </si>
  <si>
    <t xml:space="preserve">    （十一）佣金和手续费支出</t>
  </si>
  <si>
    <t xml:space="preserve">　  （十二）不征税收入用于支出所形成的费用 </t>
  </si>
  <si>
    <r>
      <rPr>
        <sz val="9"/>
        <rFont val="宋体"/>
        <charset val="134"/>
      </rPr>
      <t xml:space="preserve">     </t>
    </r>
    <r>
      <rPr>
        <sz val="9"/>
        <rFont val="宋体"/>
        <charset val="134"/>
      </rPr>
      <t xml:space="preserve">   其中：专项用途财政性资金用于支出所形成的费用（填写A105040）</t>
    </r>
  </si>
  <si>
    <t xml:space="preserve">    （十三）跨期扣除项目</t>
  </si>
  <si>
    <t>　  （十四）与取得收入无关的支出</t>
  </si>
  <si>
    <r>
      <rPr>
        <sz val="9"/>
        <rFont val="宋体"/>
        <charset val="134"/>
      </rPr>
      <t xml:space="preserve">    </t>
    </r>
    <r>
      <rPr>
        <sz val="9"/>
        <rFont val="宋体"/>
        <charset val="134"/>
      </rPr>
      <t>（十五）境外所得分摊的共同支出</t>
    </r>
  </si>
  <si>
    <t xml:space="preserve">    （十六）党组织工作经费</t>
  </si>
  <si>
    <t>　  （十七）其他</t>
  </si>
  <si>
    <r>
      <rPr>
        <sz val="9"/>
        <rFont val="宋体"/>
        <charset val="134"/>
      </rPr>
      <t>三、资产类调整项目（3</t>
    </r>
    <r>
      <rPr>
        <sz val="9"/>
        <rFont val="宋体"/>
        <charset val="134"/>
      </rPr>
      <t>1+32+33+34）</t>
    </r>
  </si>
  <si>
    <r>
      <rPr>
        <sz val="9"/>
        <rFont val="宋体"/>
        <charset val="134"/>
      </rPr>
      <t xml:space="preserve">    （一）资产折旧、摊销 （填写A10</t>
    </r>
    <r>
      <rPr>
        <sz val="9"/>
        <rFont val="宋体"/>
        <charset val="134"/>
      </rPr>
      <t>5080）</t>
    </r>
  </si>
  <si>
    <t xml:space="preserve">    （二）资产减值准备金</t>
  </si>
  <si>
    <t>　  （三）资产损失（填写A105090）</t>
  </si>
  <si>
    <t>　  （四）其他</t>
  </si>
  <si>
    <t>四、特殊事项调整项目（37+38+…+42）</t>
  </si>
  <si>
    <t>　  （一）企业重组及递延纳税事项（填写A105100）</t>
  </si>
  <si>
    <t xml:space="preserve">    （二）政策性搬迁（填写A105110）</t>
  </si>
  <si>
    <t xml:space="preserve">    （三）特殊行业准备金（填写A105120）</t>
  </si>
  <si>
    <t xml:space="preserve">    （四）房地产开发企业特定业务计算的纳税调整额(填写A105010)</t>
  </si>
  <si>
    <t xml:space="preserve">    （五）有限合伙企业法人合伙方应分得的应纳税所得额</t>
  </si>
  <si>
    <t xml:space="preserve">    （五）其他</t>
  </si>
  <si>
    <t>五、特别纳税调整应税所得</t>
  </si>
  <si>
    <t>六、其他</t>
  </si>
  <si>
    <t>合计（1+12+30+35+41+42）</t>
  </si>
  <si>
    <t>A105010</t>
  </si>
  <si>
    <t>视同销售和房地产开发企业特定业务纳税调整明细表</t>
  </si>
  <si>
    <t>一、视同销售（营业）收入（2+3+4+5+6+7+8+9+10）</t>
  </si>
  <si>
    <t xml:space="preserve">    （一）非货币性资产交换视同销售收入</t>
  </si>
  <si>
    <t xml:space="preserve">    （二）用于市场推广或销售视同销售收入</t>
  </si>
  <si>
    <t xml:space="preserve">    （三）用于交际应酬视同销售收入</t>
  </si>
  <si>
    <t xml:space="preserve">    （四）用于职工奖励或福利视同销售收入</t>
  </si>
  <si>
    <t xml:space="preserve">    （五）用于股息分配视同销售收入</t>
  </si>
  <si>
    <t xml:space="preserve">    （六）用于对外捐赠视同销售收入</t>
  </si>
  <si>
    <t xml:space="preserve">    （七）用于对外投资项目视同销售收入</t>
  </si>
  <si>
    <t xml:space="preserve">    （八）提供劳务视同销售收入</t>
  </si>
  <si>
    <t xml:space="preserve">    （九）其他</t>
  </si>
  <si>
    <t>二、视同销售（营业）成本（12+13+14+15+16+17+18+19+20）</t>
  </si>
  <si>
    <t xml:space="preserve">    （一）非货币性资产交换视同销售成本</t>
  </si>
  <si>
    <t xml:space="preserve">    （二）用于市场推广或销售视同销售成本</t>
  </si>
  <si>
    <t xml:space="preserve">    （三）用于交际应酬视同销售成本</t>
  </si>
  <si>
    <t xml:space="preserve">    （四）用于职工奖励或福利视同销售成本</t>
  </si>
  <si>
    <t xml:space="preserve">    （五）用于股息分配视同销售成本</t>
  </si>
  <si>
    <t xml:space="preserve">    （六）用于对外捐赠视同销售成本</t>
  </si>
  <si>
    <t xml:space="preserve">    （七）用于对外投资项目视同销售成本</t>
  </si>
  <si>
    <t xml:space="preserve">    （八）提供劳务视同销售成本</t>
  </si>
  <si>
    <t>三、房地产开发企业特定业务计算的纳税调整额（22-26）</t>
  </si>
  <si>
    <t xml:space="preserve">    （一）房地产企业销售未完工开发产品特定业务计算的纳税调整额（24-25）</t>
  </si>
  <si>
    <t xml:space="preserve">        1.销售未完工产品的收入</t>
  </si>
  <si>
    <t xml:space="preserve">        2.销售未完工产品预计毛利额</t>
  </si>
  <si>
    <t xml:space="preserve">        3.实际发生的税金及附加、土地增值税</t>
  </si>
  <si>
    <t xml:space="preserve">    （二）房地产企业销售的未完工产品转完工产品特定业务计算的纳税调整额（28-29）</t>
  </si>
  <si>
    <t xml:space="preserve">        1.销售未完工产品转完工产品确认的销售收入</t>
  </si>
  <si>
    <t xml:space="preserve">        2.转回的销售未完工产品预计毛利额</t>
  </si>
  <si>
    <t xml:space="preserve">        3.转回实际发生的税金及附加、土地增值税</t>
  </si>
  <si>
    <t>A105020</t>
  </si>
  <si>
    <t>未按权责发生制确认收入纳税调整明细表</t>
  </si>
  <si>
    <t>合同金额（交易金额）</t>
  </si>
  <si>
    <t xml:space="preserve"> 纳税调整金额</t>
  </si>
  <si>
    <t>本年</t>
  </si>
  <si>
    <t>累计</t>
  </si>
  <si>
    <t>6（4-2）</t>
  </si>
  <si>
    <t>一、跨期收取的租金、利息、特许权使用费收入（2+3+4）</t>
  </si>
  <si>
    <t xml:space="preserve">   （一）租金</t>
  </si>
  <si>
    <t xml:space="preserve">   （二）利息</t>
  </si>
  <si>
    <t xml:space="preserve">   （三）特许权使用费</t>
  </si>
  <si>
    <t>二、分期确认收入（6+7+8）</t>
  </si>
  <si>
    <t xml:space="preserve">   （一）分期收款方式销售货物收入</t>
  </si>
  <si>
    <t xml:space="preserve">   （二）持续时间超过12个月的建造合同收入</t>
  </si>
  <si>
    <t xml:space="preserve">   （三）其他分期确认收入</t>
  </si>
  <si>
    <t>三、政府补助递延收入（10+11+12）</t>
  </si>
  <si>
    <t xml:space="preserve">   （一）与收益相关的政府补助</t>
  </si>
  <si>
    <t xml:space="preserve">   （二）与资产相关的政府补助</t>
  </si>
  <si>
    <t xml:space="preserve">   （三）其他</t>
  </si>
  <si>
    <t>四、其他未按权责发生制确认收入</t>
  </si>
  <si>
    <t>合计（1+5+9+13）</t>
  </si>
  <si>
    <t>C23</t>
  </si>
  <si>
    <t>职工薪酬纳税调整明细鉴证表</t>
  </si>
  <si>
    <t>实际发生额</t>
  </si>
  <si>
    <t>税收规定扣除率</t>
  </si>
  <si>
    <t>以前年度累计结转扣除额</t>
  </si>
  <si>
    <t>累计结转以后年度扣除额</t>
  </si>
  <si>
    <t>6（1-5）</t>
  </si>
  <si>
    <t>7（1+4-5）</t>
  </si>
  <si>
    <t>一、工资薪金支出</t>
  </si>
  <si>
    <t xml:space="preserve">    其中：股权激励</t>
  </si>
  <si>
    <t>二、职工福利费支出</t>
  </si>
  <si>
    <t>三、职工教育经费支出</t>
  </si>
  <si>
    <t xml:space="preserve">    其中：按税收规定比例扣除的职工教育经费</t>
  </si>
  <si>
    <t xml:space="preserve">          按税收规定全额扣除的职工培训费用</t>
  </si>
  <si>
    <t>四、工会经费支出</t>
  </si>
  <si>
    <t>五、各类基本社会保障性缴款</t>
  </si>
  <si>
    <t>六、住房公积金</t>
  </si>
  <si>
    <t>七、补充养老保险</t>
  </si>
  <si>
    <t>八、补充医疗保险</t>
  </si>
  <si>
    <t>九、其他</t>
  </si>
  <si>
    <t>合计（1+3+4+7+8+9+10+11+12）</t>
  </si>
  <si>
    <t>A105060</t>
  </si>
  <si>
    <t>广告费和业务宣传费跨年度纳税调整明细表</t>
  </si>
  <si>
    <r>
      <rPr>
        <sz val="10"/>
        <rFont val="宋体"/>
        <charset val="134"/>
      </rPr>
      <t xml:space="preserve">项 </t>
    </r>
    <r>
      <rPr>
        <sz val="10"/>
        <rFont val="宋体"/>
        <charset val="134"/>
      </rPr>
      <t xml:space="preserve">       目</t>
    </r>
  </si>
  <si>
    <t>一、本年广告费和业务宣传费支出</t>
  </si>
  <si>
    <t xml:space="preserve">    减：不允许扣除的广告费和业务宣传费支出</t>
  </si>
  <si>
    <t xml:space="preserve">二、本年符合条件的广告费和业务宣传费支出（1-2） </t>
  </si>
  <si>
    <t>三、本年计算广告费和业务宣传费扣除限额的销售（营业）收入</t>
  </si>
  <si>
    <t xml:space="preserve">    税收规定扣除率</t>
  </si>
  <si>
    <t>四、本企业计算的广告费和业务宣传费扣除限额（4×5）</t>
  </si>
  <si>
    <t>五、本年结转以后年度扣除额（3＞6，本行=3-6；3≤6，本行=0）</t>
  </si>
  <si>
    <t xml:space="preserve">    加：以前年度累计结转扣除额</t>
  </si>
  <si>
    <t xml:space="preserve">    减：本年扣除的以前年度结转额[3＞6，本行=0；3≤6，本行=8或（6-3）孰小值]</t>
  </si>
  <si>
    <t>六、按照分摊协议归集至其他关联方的广告费和业务宣传费（10≤3或6孰小值）</t>
  </si>
  <si>
    <t xml:space="preserve">    按照分摊协议从其他关联方归集至本企业的广告费和业务宣传费</t>
  </si>
  <si>
    <r>
      <rPr>
        <sz val="10"/>
        <rFont val="宋体"/>
        <charset val="134"/>
      </rPr>
      <t>七、本年广告费和业务宣传费支出纳税调整金额（3＞6，本行=2</t>
    </r>
    <r>
      <rPr>
        <sz val="10"/>
        <rFont val="宋体"/>
        <charset val="134"/>
      </rPr>
      <t>+3-6</t>
    </r>
    <r>
      <rPr>
        <sz val="10"/>
        <rFont val="宋体"/>
        <charset val="134"/>
      </rPr>
      <t>+10-11；3≤6，本行=2+10-11-9）</t>
    </r>
  </si>
  <si>
    <t>八、累计结转以后年度扣除额（7+8-9）</t>
  </si>
  <si>
    <t>A105070	捐赠支出及纳税调整明细表</t>
  </si>
  <si>
    <t>项   目</t>
  </si>
  <si>
    <t>以前年度结转可扣除的捐赠额</t>
  </si>
  <si>
    <t>按税收规定计算的扣除限额</t>
  </si>
  <si>
    <t>纳税调增金额</t>
  </si>
  <si>
    <t>纳税调减金额</t>
  </si>
  <si>
    <t>可结转以后年度扣除的捐赠额</t>
  </si>
  <si>
    <t>一、非公益性捐赠</t>
  </si>
  <si>
    <t>二、全额扣除的公益性捐赠</t>
  </si>
  <si>
    <t>三、限额扣除的公益性捐赠(4+5+6+7)</t>
  </si>
  <si>
    <t>前三年度（　　　　年）</t>
  </si>
  <si>
    <t>前二年度（　　　　年）</t>
  </si>
  <si>
    <t>前一年度（　　　　年）</t>
  </si>
  <si>
    <t>本    年（　　　　年）</t>
  </si>
  <si>
    <t>合计（1+2+3）</t>
  </si>
  <si>
    <r>
      <rPr>
        <b/>
        <sz val="10"/>
        <color theme="1"/>
        <rFont val="宋体"/>
        <charset val="134"/>
      </rPr>
      <t>A105080</t>
    </r>
    <r>
      <rPr>
        <b/>
        <sz val="10"/>
        <color theme="1"/>
        <rFont val="Arial"/>
        <charset val="134"/>
      </rPr>
      <t xml:space="preserve">	</t>
    </r>
    <r>
      <rPr>
        <b/>
        <sz val="10"/>
        <color theme="1"/>
        <rFont val="宋体"/>
        <charset val="134"/>
      </rPr>
      <t>资产折旧、摊销及纳税调整明细表</t>
    </r>
  </si>
  <si>
    <t>本年折旧、摊销额</t>
  </si>
  <si>
    <t>累计折旧、摊销额</t>
  </si>
  <si>
    <t>税收折旧额</t>
  </si>
  <si>
    <t>享受加速折旧政策的资产按税收一般规定计算的折旧、摊销额</t>
  </si>
  <si>
    <t>7=5-6</t>
  </si>
  <si>
    <t>9(2-5)</t>
  </si>
  <si>
    <t>一、固定资产（2+3+4+5+6+7）</t>
  </si>
  <si>
    <t>所有固定资产</t>
  </si>
  <si>
    <t>（一）房屋、建筑物</t>
  </si>
  <si>
    <t>（二）飞机、火车、轮船、机器、机械和其他生产设备</t>
  </si>
  <si>
    <t>（三）与生产经营活动有关的器具、工具、家具等</t>
  </si>
  <si>
    <t>（四）飞机、火车、轮船以外的运输工具</t>
  </si>
  <si>
    <t>（五）电子设备</t>
  </si>
  <si>
    <t>（六）其他</t>
  </si>
  <si>
    <t>其中：享受固定资产加速折旧及一次性扣除政策的资产加速折旧额大于一般折旧额的部分</t>
  </si>
  <si>
    <t>（一）重要行业固定资产加速折旧（不含一次性扣除）</t>
  </si>
  <si>
    <t>（二）其他行业研发设备加速折旧</t>
  </si>
  <si>
    <t>（三）固定资产一次性扣除</t>
  </si>
  <si>
    <t>（四）技术进步、更新换代固定资产</t>
  </si>
  <si>
    <t>（五）常年强震动、高腐蚀固定资产</t>
  </si>
  <si>
    <t>（六）外购软件折旧</t>
  </si>
  <si>
    <t>（七）集成电路企业生产设备</t>
  </si>
  <si>
    <t>二、生产性生物资产（19+20）</t>
  </si>
  <si>
    <t>（一）林木类</t>
  </si>
  <si>
    <t>（二）畜类</t>
  </si>
  <si>
    <t>三、无形资产（22+23+24+25+26+27+28+30）</t>
  </si>
  <si>
    <t>（一）专利权</t>
  </si>
  <si>
    <t>（二）商标权</t>
  </si>
  <si>
    <t>（三）著作权</t>
  </si>
  <si>
    <t>（四）土地使用权</t>
  </si>
  <si>
    <t>（五）非专利技术</t>
  </si>
  <si>
    <t>（六）特许权使用费</t>
  </si>
  <si>
    <t>四、长期待摊费用（32+33+34+35+36）</t>
  </si>
  <si>
    <t>（一）已足额提取折旧的固定资产的改建支出</t>
  </si>
  <si>
    <t>（二）租入固定资产的改建支出</t>
  </si>
  <si>
    <t>（三）固定资产的大修理支出</t>
  </si>
  <si>
    <t>（四）开办费</t>
  </si>
  <si>
    <t>（五）其他</t>
  </si>
  <si>
    <t>五、油气勘探投资</t>
  </si>
  <si>
    <t>六、油气开发投资</t>
  </si>
  <si>
    <t>合计（1+18+21+31+37+38）</t>
  </si>
  <si>
    <t>全民所有制改制资产评估增值政策资产</t>
  </si>
  <si>
    <t>A105090	资产损失税前扣除及纳税调整明细表</t>
  </si>
  <si>
    <r>
      <rPr>
        <sz val="10"/>
        <color theme="1"/>
        <rFont val="宋体"/>
        <charset val="134"/>
      </rPr>
      <t>项</t>
    </r>
    <r>
      <rPr>
        <sz val="10"/>
        <color theme="1"/>
        <rFont val="宋体"/>
        <charset val="134"/>
      </rPr>
      <t>目</t>
    </r>
  </si>
  <si>
    <t>资产损失的账载金额</t>
  </si>
  <si>
    <t>资产处置收入</t>
  </si>
  <si>
    <t>赔偿收入</t>
  </si>
  <si>
    <t>资产损失的税收金额</t>
  </si>
  <si>
    <t>5（4-2-3）</t>
  </si>
  <si>
    <t>一、清单申报资产损失（2+3+4+5+6+7+8）</t>
  </si>
  <si>
    <t>（一）正常经营管理活动中，按照公允价格销售、转让、变卖非货币资产的损失</t>
  </si>
  <si>
    <t>（二）存货发生的正常损耗</t>
  </si>
  <si>
    <t>（三）固定资产达到或超过使用年限而正常报废清理的损失</t>
  </si>
  <si>
    <t>（四）生产性生物资产达到或超过使用年限而正常死亡发生的资产损失</t>
  </si>
  <si>
    <t>（五）按照市场公平交易原则，通过各种交易场所、市场等买卖债券、股票、期货、基金以及金融衍生产品等发生的损失</t>
  </si>
  <si>
    <t>（六）分支机构上报的资产损失</t>
  </si>
  <si>
    <t>（七）其他</t>
  </si>
  <si>
    <t>二、专项申报资产损失（10+11+12+13）</t>
  </si>
  <si>
    <t>（一）货币资产损失</t>
  </si>
  <si>
    <t>（二）非货币资产损失</t>
  </si>
  <si>
    <t>（三）投资损失</t>
  </si>
  <si>
    <t>（四）其他</t>
  </si>
  <si>
    <t>合计（1+9）</t>
  </si>
  <si>
    <r>
      <rPr>
        <sz val="12"/>
        <rFont val="宋体"/>
        <charset val="134"/>
      </rPr>
      <t>A10</t>
    </r>
    <r>
      <rPr>
        <sz val="12"/>
        <rFont val="宋体"/>
        <charset val="134"/>
      </rPr>
      <t>5100</t>
    </r>
  </si>
  <si>
    <t>企业重组及递延纳税事项纳税调整明细表</t>
  </si>
  <si>
    <r>
      <rPr>
        <sz val="10"/>
        <rFont val="宋体"/>
        <charset val="134"/>
      </rPr>
      <t xml:space="preserve">项 </t>
    </r>
    <r>
      <rPr>
        <sz val="10"/>
        <rFont val="宋体"/>
        <charset val="134"/>
      </rPr>
      <t xml:space="preserve">       </t>
    </r>
    <r>
      <rPr>
        <sz val="10"/>
        <rFont val="宋体"/>
        <charset val="134"/>
      </rPr>
      <t>目</t>
    </r>
  </si>
  <si>
    <t>一般性税务处理</t>
  </si>
  <si>
    <t>特殊性税务处理</t>
  </si>
  <si>
    <t>3(2-1)</t>
  </si>
  <si>
    <t>6(5-4)</t>
  </si>
  <si>
    <t>7(3+6)</t>
  </si>
  <si>
    <t>一、债务重组</t>
  </si>
  <si>
    <t xml:space="preserve">    其中：以非货币性资产清偿债务</t>
  </si>
  <si>
    <t xml:space="preserve">          债转股</t>
  </si>
  <si>
    <t>二、股权收购</t>
  </si>
  <si>
    <t xml:space="preserve">    其中：涉及跨境重组的股权收购</t>
  </si>
  <si>
    <t>三、资产收购</t>
  </si>
  <si>
    <t xml:space="preserve">    其中：涉及跨境重组的资产收购</t>
  </si>
  <si>
    <t>四、企业合并（9+10）</t>
  </si>
  <si>
    <t xml:space="preserve">    其中：同一控制下企业合并</t>
  </si>
  <si>
    <t xml:space="preserve">          非同一控制下企业合并</t>
  </si>
  <si>
    <t>五、企业分立</t>
  </si>
  <si>
    <t>六、非货币性资产对外投资</t>
  </si>
  <si>
    <t>七、技术入股</t>
  </si>
  <si>
    <t>八、股权划转、资产划转</t>
  </si>
  <si>
    <t>合计（1+4+6+8+11+12+13+14+15）</t>
  </si>
  <si>
    <r>
      <rPr>
        <sz val="12"/>
        <rFont val="宋体"/>
        <charset val="134"/>
      </rPr>
      <t>A10</t>
    </r>
    <r>
      <rPr>
        <sz val="12"/>
        <rFont val="宋体"/>
        <charset val="134"/>
      </rPr>
      <t>6</t>
    </r>
    <r>
      <rPr>
        <sz val="12"/>
        <rFont val="宋体"/>
        <charset val="134"/>
      </rPr>
      <t>00</t>
    </r>
    <r>
      <rPr>
        <sz val="12"/>
        <rFont val="宋体"/>
        <charset val="134"/>
      </rPr>
      <t>0</t>
    </r>
  </si>
  <si>
    <t>企业所得税弥补亏损明细表</t>
  </si>
  <si>
    <t>当年境内所得额</t>
  </si>
  <si>
    <t>分立转出的亏损额</t>
  </si>
  <si>
    <t>合并、分立转入</t>
  </si>
  <si>
    <t>弥补亏损企业类型</t>
  </si>
  <si>
    <t>当年亏损额</t>
  </si>
  <si>
    <t>当年待弥补的亏损额</t>
  </si>
  <si>
    <t>用本年度所得额弥补的以前年度亏损额</t>
  </si>
  <si>
    <t>当年可结转以后年度弥补的亏损额</t>
  </si>
  <si>
    <t>的亏损额</t>
  </si>
  <si>
    <t>可弥补年限5年</t>
  </si>
  <si>
    <t>可弥补年限10年</t>
  </si>
  <si>
    <t>使用境内所得弥补</t>
  </si>
  <si>
    <t>使用境外所得弥补</t>
  </si>
  <si>
    <t>前十年度</t>
  </si>
  <si>
    <t>前九年度</t>
  </si>
  <si>
    <t>前八年度</t>
  </si>
  <si>
    <t>前七年度</t>
  </si>
  <si>
    <t>前六年度</t>
  </si>
  <si>
    <t>（一）表内关系</t>
  </si>
  <si>
    <t>1.当第2列＜0且第3列＞0时，第3列＜第2列的绝对值；当第2列≥0时，则第3列＝0。</t>
  </si>
  <si>
    <t>2.第9列第11行＝第9列第1+2+3+4+5+6+7+8+9+10行；当第2列第11行≤0时，第9列第1行至第11行＝0；当第2列第11行＞0时，第9列第11行≤第2列第11行。</t>
  </si>
  <si>
    <t>3.第10列第11行＝第10列第1+2+3+4+5+6+7+8+9+10行。</t>
  </si>
  <si>
    <t>4.第11列第12行＝第11列第1+2+3+4+5+6+7+8+9+10+11行。</t>
  </si>
  <si>
    <t>5.第1行第11列＝0；第2至10行第11列＝第8-9-10列；第11行第11列＝第8列。</t>
  </si>
  <si>
    <t>（二）表间关系</t>
  </si>
  <si>
    <t>1.第11行第2列＝表A100000第19-20行。</t>
  </si>
  <si>
    <t>2.第11行第9列＝表A100000第21行。</t>
  </si>
  <si>
    <t>3.第11行第10列＝表A108000第10行第6列-表A100000第18行。</t>
  </si>
  <si>
    <t xml:space="preserve">A107011    </t>
  </si>
  <si>
    <t>符合条件的居民企业之间的股息、红利等权益性投资收益优惠明细表</t>
  </si>
  <si>
    <t>被投资企业</t>
  </si>
  <si>
    <t>被投资企业统一社会信用代码（纳税人识别号）</t>
  </si>
  <si>
    <t>投资性质</t>
  </si>
  <si>
    <t>投资成本</t>
  </si>
  <si>
    <t>被投资企业利润分配确认金额</t>
  </si>
  <si>
    <t>被投资企业清算确认金额</t>
  </si>
  <si>
    <t>撤回或减少投资确认金额</t>
  </si>
  <si>
    <r>
      <rPr>
        <sz val="10"/>
        <rFont val="宋体"/>
        <charset val="134"/>
      </rPr>
      <t>被投资企业做出利润分配</t>
    </r>
    <r>
      <rPr>
        <sz val="10"/>
        <rFont val="宋体"/>
        <charset val="134"/>
      </rPr>
      <t>或转股决定时间</t>
    </r>
  </si>
  <si>
    <r>
      <rPr>
        <sz val="10"/>
        <rFont val="宋体"/>
        <charset val="134"/>
      </rPr>
      <t>依</t>
    </r>
    <r>
      <rPr>
        <sz val="10"/>
        <rFont val="宋体"/>
        <charset val="134"/>
      </rPr>
      <t>决定归属于本公司的股息、红利等权益性投资收益金额</t>
    </r>
  </si>
  <si>
    <t>分得的被投资企业清算剩余资产</t>
  </si>
  <si>
    <t>被清算企业累计未分配利润和累计盈余公积应享有部分</t>
  </si>
  <si>
    <t>应确认的股息所得</t>
  </si>
  <si>
    <t>从被投资企业撤回或减少投资取得的资产</t>
  </si>
  <si>
    <t>减少投资比例</t>
  </si>
  <si>
    <t>收回初始投资成本</t>
  </si>
  <si>
    <t>取得资产中超过收回初始投资成本部分</t>
  </si>
  <si>
    <t>撤回或减少投资应享有被投资企业累计未分配利润和累计盈余公积</t>
  </si>
  <si>
    <r>
      <rPr>
        <sz val="10"/>
        <color theme="1"/>
        <rFont val="宋体"/>
        <charset val="134"/>
      </rPr>
      <t>10(8与9孰小</t>
    </r>
    <r>
      <rPr>
        <sz val="10"/>
        <color theme="1"/>
        <rFont val="宋体"/>
        <charset val="134"/>
      </rPr>
      <t>)</t>
    </r>
  </si>
  <si>
    <t>13(4×12)</t>
  </si>
  <si>
    <t>14(11-13)</t>
  </si>
  <si>
    <t>16(14与15孰小)</t>
  </si>
  <si>
    <t>17(7+10+16)</t>
  </si>
  <si>
    <t>4-5-1  页次：1</t>
  </si>
  <si>
    <t>应收款项（应收账款）鉴证表</t>
  </si>
  <si>
    <t>债务单位</t>
  </si>
  <si>
    <t>业务发生时间</t>
  </si>
  <si>
    <t>帐龄</t>
  </si>
  <si>
    <t>业务内容</t>
  </si>
  <si>
    <t>年初余额</t>
  </si>
  <si>
    <t>年末未审数</t>
  </si>
  <si>
    <t>调整金额</t>
  </si>
  <si>
    <t>总账</t>
  </si>
  <si>
    <t>鉴证结论：</t>
  </si>
  <si>
    <t>编制说明：</t>
  </si>
  <si>
    <t>1、本表适用于应收帐款、预付帐款、应收票据、其他应收款等应收项目，审核时应按项目分别填列此表。</t>
  </si>
  <si>
    <t>2、应按明细帐户填列。备注栏填写主要业务内容或异常情况说明。</t>
  </si>
  <si>
    <t>3、调整栏包括调整和重分类，外币应收帐款应注明原币金额和折合汇率。</t>
  </si>
  <si>
    <t>4、收回的询证函附本表后。</t>
  </si>
  <si>
    <t>询证函</t>
  </si>
  <si>
    <t>编号：</t>
  </si>
  <si>
    <t>致：</t>
  </si>
  <si>
    <t xml:space="preserve">    本公司聘请的新疆华政华瑞税务师事务所巴州分所正在对本公司2018年的所得税情况进行审验。按照有关要求和国家有关法规的规定，应当询证本公司             。下列数据如与贵单位记录相符，请在本函下端“数据证明无误”处签章证明；如有不符，请在“数据不符”处列明不符金额。回函请直接寄至新疆华政华瑞税务师事务（所）有限责任公司巴州分所。</t>
  </si>
  <si>
    <t>通信地址：巴州市民主路天百名宅9号1802室     新疆华政华瑞税务师事务所巴州分所</t>
  </si>
  <si>
    <t>邮编：843000    电话：(0997)-2635177    2635161   2635189</t>
  </si>
  <si>
    <t>截至2018年12月31日止，本公司                列示如下：</t>
  </si>
  <si>
    <t xml:space="preserve">                                                      </t>
  </si>
  <si>
    <t>法定代表或委托代理人：</t>
  </si>
  <si>
    <t xml:space="preserve"> 2019年  月  日</t>
  </si>
  <si>
    <t xml:space="preserve">                                       </t>
  </si>
  <si>
    <t>结论：1、数据证明无误                        2、数据不符，请列明不符金额</t>
  </si>
  <si>
    <t xml:space="preserve">                                 </t>
  </si>
  <si>
    <t>（被函证单位签章）2019年  月  日           （被函证单位签章）2019年  月  日</t>
  </si>
  <si>
    <t xml:space="preserve">      </t>
  </si>
  <si>
    <t xml:space="preserve">经办人：                                      经办人：                    </t>
  </si>
  <si>
    <t>4-5-2  页次：1</t>
  </si>
  <si>
    <t>应收款项（预付账款）鉴证表</t>
  </si>
  <si>
    <t>4-5-3  页次：1</t>
  </si>
  <si>
    <t>应收款项（其他应收款）鉴证表</t>
  </si>
  <si>
    <t>4-6-1  页次：1</t>
  </si>
  <si>
    <t>一年内到期的流动资产鉴证表</t>
  </si>
  <si>
    <t>项目及依据</t>
  </si>
  <si>
    <t>月应摊销额的确定</t>
  </si>
  <si>
    <t>帐面实际摊销额</t>
  </si>
  <si>
    <t>鉴证确认数</t>
  </si>
  <si>
    <t>发生日期</t>
  </si>
  <si>
    <t>原始金额</t>
  </si>
  <si>
    <t>期初金额</t>
  </si>
  <si>
    <t>本期发生额</t>
  </si>
  <si>
    <t>编制说明：本年帐载摊销额无调整时，审核数为年末余额数，本帐载摊销额有调整时，审核数为本年应摊销额。</t>
  </si>
  <si>
    <t>4-11-1、4-11-2  页次：1</t>
  </si>
  <si>
    <t>长、短期借款鉴证表</t>
  </si>
  <si>
    <t>单位及项目</t>
  </si>
  <si>
    <t>到期日</t>
  </si>
  <si>
    <t>本年借款金额</t>
  </si>
  <si>
    <t>本年偿还金额</t>
  </si>
  <si>
    <t>期末未审数</t>
  </si>
  <si>
    <t>一、短期借款</t>
  </si>
  <si>
    <t>小计</t>
  </si>
  <si>
    <t>二、长期借款</t>
  </si>
  <si>
    <t>1、短期借款、长期借款、长期应付款应分别填列本表。</t>
  </si>
  <si>
    <t>2、按贷款单位和项目填列，外币借款应标明原币及折合汇率。</t>
  </si>
  <si>
    <t>3、备注栏应填借款合同号及借款条件等，如无协议应查清进帐凭单号。</t>
  </si>
  <si>
    <t>4、应检查应计利息支出，并与财务费用中利息支出核对。</t>
  </si>
  <si>
    <t>4-12-1  页次：1</t>
  </si>
  <si>
    <t>应付款项（应付账款）鉴证表</t>
  </si>
  <si>
    <t>债权单位</t>
  </si>
  <si>
    <t>4-12-2 页次：1</t>
  </si>
  <si>
    <t>应付款项（预收账款）鉴证表</t>
  </si>
  <si>
    <t>4-12-3 页次：1</t>
  </si>
  <si>
    <t>应付款项（其他应付款）鉴证表</t>
  </si>
  <si>
    <t>一、收入类调整项目</t>
  </si>
  <si>
    <t>2018.28号公告</t>
  </si>
  <si>
    <t>材料暂估</t>
  </si>
  <si>
    <t>　</t>
  </si>
  <si>
    <t>小贷公司</t>
  </si>
  <si>
    <t>税负</t>
  </si>
  <si>
    <t>未按权责发生制原则确认的收入</t>
  </si>
  <si>
    <t>投资收益(权益法)</t>
  </si>
  <si>
    <t>临时工</t>
  </si>
  <si>
    <t>股权激励</t>
  </si>
  <si>
    <t>按权益法核算长期股权投资对初始投资成本调整确认收益</t>
  </si>
  <si>
    <t>交易性金融资产初始投资调整</t>
  </si>
  <si>
    <t>会计政策</t>
  </si>
  <si>
    <t>公允价值变动净损益</t>
  </si>
  <si>
    <t>用途</t>
  </si>
  <si>
    <t>相关税费处理</t>
  </si>
  <si>
    <t>销售折扣、折让和退回</t>
  </si>
  <si>
    <t>跨期扣除</t>
  </si>
  <si>
    <t>房产企业预提费用</t>
  </si>
  <si>
    <t>二、扣除类调整项目</t>
  </si>
  <si>
    <t>税收滞纳金</t>
  </si>
  <si>
    <t>与未实现融资收益相关在当期确认的财务费用</t>
  </si>
  <si>
    <t>佣金和手续费支出</t>
  </si>
  <si>
    <t>境外所得分摊的共同支出</t>
  </si>
  <si>
    <t>三、资产类调整项目</t>
  </si>
  <si>
    <t>资产减值准备金</t>
  </si>
  <si>
    <t>其他资产类调整</t>
  </si>
  <si>
    <t>四、特殊事项调整项目</t>
  </si>
  <si>
    <t>企业重组及递延纳税事项</t>
  </si>
  <si>
    <t>政策性搬迁</t>
  </si>
  <si>
    <t>有限合伙企业法人合伙方应分得的应纳税所得额</t>
  </si>
  <si>
    <t>其他非调整事项</t>
  </si>
  <si>
    <t>股息红利</t>
  </si>
  <si>
    <t>2024年汇算</t>
  </si>
  <si>
    <t>面积及分摊比例</t>
  </si>
  <si>
    <t>成本项目</t>
  </si>
  <si>
    <t>成本合计</t>
  </si>
  <si>
    <t>取得土地的成本</t>
  </si>
  <si>
    <t>前期工程费</t>
  </si>
  <si>
    <t>建筑安装费</t>
  </si>
  <si>
    <t>合同总额</t>
  </si>
  <si>
    <t>其中：分摊成本</t>
  </si>
  <si>
    <t>账面建安成本</t>
  </si>
  <si>
    <t>其中：专属成本</t>
  </si>
  <si>
    <t>账面配套成本</t>
  </si>
  <si>
    <t>基础设施费</t>
  </si>
  <si>
    <t>开发间接费</t>
  </si>
  <si>
    <t>根据合同总额全额暂估</t>
  </si>
  <si>
    <t>单位成本计算</t>
  </si>
  <si>
    <t>其中：土地成本</t>
  </si>
  <si>
    <t>其中：其他成本</t>
  </si>
  <si>
    <t>成本结转</t>
  </si>
  <si>
    <t>已售面积</t>
  </si>
  <si>
    <t>731.93储藏室</t>
  </si>
  <si>
    <t>已售面积占比</t>
  </si>
  <si>
    <t>土地销项税抵减</t>
  </si>
  <si>
    <t>可结转成本</t>
  </si>
  <si>
    <t>已结转成本</t>
  </si>
  <si>
    <t>需调增成本</t>
  </si>
  <si>
    <t>可抵减土地成本</t>
  </si>
  <si>
    <t>土地成本抵减销项税</t>
  </si>
  <si>
    <t>已抵减</t>
  </si>
  <si>
    <t>红冲多预提成本</t>
  </si>
  <si>
    <t>通过以前年度损益调整科目做调减</t>
  </si>
  <si>
    <t>红冲多结转成本</t>
  </si>
</sst>
</file>

<file path=xl/styles.xml><?xml version="1.0" encoding="utf-8"?>
<styleSheet xmlns="http://schemas.openxmlformats.org/spreadsheetml/2006/main" xmlns:mc="http://schemas.openxmlformats.org/markup-compatibility/2006" xmlns:xr9="http://schemas.microsoft.com/office/spreadsheetml/2016/revision9" mc:Ignorable="xr9">
  <numFmts count="2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quot;-&quot;"/>
    <numFmt numFmtId="177" formatCode="_ &quot;\&quot;* #,##0.00_ ;_ &quot;\&quot;* &quot;\&quot;&quot;\&quot;&quot;\&quot;\-#,##0.00_ ;_ &quot;\&quot;* &quot;-&quot;??_ ;_ @_ "/>
    <numFmt numFmtId="178" formatCode="_(&quot;$&quot;* #,##0.00_);_(&quot;$&quot;* \(#,##0.00\);_(&quot;$&quot;* &quot;-&quot;??_);_(@_)"/>
    <numFmt numFmtId="179" formatCode="&quot;\&quot;#,##0;[Red]&quot;\&quot;&quot;\&quot;\-#,##0"/>
    <numFmt numFmtId="180" formatCode="&quot;\&quot;#,##0.00;[Red]&quot;\&quot;&quot;\&quot;&quot;\&quot;&quot;\&quot;&quot;\&quot;&quot;\&quot;\-#,##0.00"/>
    <numFmt numFmtId="181" formatCode="&quot;\&quot;#,##0.00;[Red]&quot;\&quot;\-#,##0.00"/>
    <numFmt numFmtId="182" formatCode="&quot;\&quot;#,##0;[Red]&quot;\&quot;\-#,##0"/>
    <numFmt numFmtId="183" formatCode="_-* #,##0.00_-;\-* #,##0.00_-;_-* &quot;-&quot;??_-;_-@_-"/>
    <numFmt numFmtId="184" formatCode="#,##0.00_ "/>
    <numFmt numFmtId="185" formatCode="0.00_ "/>
    <numFmt numFmtId="186" formatCode="yyyy/m/d;@"/>
    <numFmt numFmtId="187" formatCode="#,##0.00_ ;[Red]\-#,##0.00\ "/>
    <numFmt numFmtId="188" formatCode="yyyy/mm/dd"/>
    <numFmt numFmtId="189" formatCode="#,##0_ ;\-#,##0;;"/>
    <numFmt numFmtId="190" formatCode="#,##0.00_ ;\-#,##0.00;;"/>
    <numFmt numFmtId="191" formatCode="#,##0.0000_ ;[Red]\-#,##0.0000\ "/>
    <numFmt numFmtId="192" formatCode="0_);[Red]\(0\)"/>
    <numFmt numFmtId="193" formatCode="0.00_ ;[Red]\-0.00\ "/>
    <numFmt numFmtId="194" formatCode="#,##0.0000_ "/>
    <numFmt numFmtId="195" formatCode="&quot;  &quot;@"/>
    <numFmt numFmtId="196" formatCode="#,##0_ "/>
    <numFmt numFmtId="197" formatCode="0_ "/>
    <numFmt numFmtId="198" formatCode="yyyy&quot;年&quot;m&quot;月&quot;d&quot;日&quot;;@"/>
    <numFmt numFmtId="199" formatCode="0&quot;万元&quot;"/>
    <numFmt numFmtId="200" formatCode="[DBNum1][$-804]yyyy&quot;年&quot;m&quot;月&quot;d&quot;日&quot;;@"/>
  </numFmts>
  <fonts count="183">
    <font>
      <sz val="12"/>
      <name val="宋体"/>
      <charset val="134"/>
    </font>
    <font>
      <sz val="10.5"/>
      <name val="宋体"/>
      <charset val="134"/>
    </font>
    <font>
      <sz val="10"/>
      <color theme="1"/>
      <name val="宋体"/>
      <charset val="134"/>
      <scheme val="minor"/>
    </font>
    <font>
      <b/>
      <sz val="10"/>
      <color theme="1"/>
      <name val="宋体"/>
      <charset val="134"/>
      <scheme val="minor"/>
    </font>
    <font>
      <sz val="10"/>
      <color theme="1"/>
      <name val="宋体"/>
      <charset val="134"/>
    </font>
    <font>
      <sz val="10"/>
      <name val="宋体"/>
      <charset val="134"/>
    </font>
    <font>
      <b/>
      <sz val="10"/>
      <name val="宋体"/>
      <charset val="134"/>
    </font>
    <font>
      <b/>
      <sz val="9"/>
      <name val="微软雅黑"/>
      <charset val="134"/>
    </font>
    <font>
      <sz val="9"/>
      <name val="宋体"/>
      <charset val="134"/>
    </font>
    <font>
      <b/>
      <sz val="9"/>
      <name val="宋体"/>
      <charset val="134"/>
    </font>
    <font>
      <b/>
      <sz val="18"/>
      <name val="宋体"/>
      <charset val="134"/>
    </font>
    <font>
      <sz val="12"/>
      <name val="楷体"/>
      <charset val="134"/>
    </font>
    <font>
      <b/>
      <sz val="18"/>
      <name val="楷体"/>
      <charset val="134"/>
    </font>
    <font>
      <b/>
      <sz val="12"/>
      <name val="宋体"/>
      <charset val="134"/>
    </font>
    <font>
      <b/>
      <sz val="14"/>
      <name val="宋体"/>
      <charset val="134"/>
    </font>
    <font>
      <sz val="14"/>
      <name val="宋体"/>
      <charset val="134"/>
    </font>
    <font>
      <sz val="10"/>
      <color rgb="FF000000"/>
      <name val="宋体"/>
      <charset val="134"/>
    </font>
    <font>
      <b/>
      <sz val="14"/>
      <color theme="1"/>
      <name val="宋体"/>
      <charset val="134"/>
    </font>
    <font>
      <sz val="10"/>
      <color rgb="FFFF0000"/>
      <name val="宋体"/>
      <charset val="134"/>
    </font>
    <font>
      <sz val="8"/>
      <color theme="1"/>
      <name val="宋体"/>
      <charset val="134"/>
      <scheme val="minor"/>
    </font>
    <font>
      <b/>
      <sz val="10"/>
      <color theme="1"/>
      <name val="宋体"/>
      <charset val="134"/>
    </font>
    <font>
      <sz val="8"/>
      <color theme="1"/>
      <name val="宋体"/>
      <charset val="134"/>
    </font>
    <font>
      <sz val="9"/>
      <color theme="1"/>
      <name val="宋体"/>
      <charset val="134"/>
    </font>
    <font>
      <sz val="10.5"/>
      <name val="方正宋三简体"/>
      <charset val="134"/>
    </font>
    <font>
      <sz val="10"/>
      <name val="Times New Roman"/>
      <charset val="134"/>
    </font>
    <font>
      <sz val="12"/>
      <name val="Arial Black"/>
      <charset val="134"/>
    </font>
    <font>
      <b/>
      <sz val="11"/>
      <name val="宋体"/>
      <charset val="134"/>
    </font>
    <font>
      <u/>
      <sz val="10"/>
      <name val="宋体"/>
      <charset val="134"/>
    </font>
    <font>
      <b/>
      <sz val="16"/>
      <name val="宋体"/>
      <charset val="134"/>
    </font>
    <font>
      <b/>
      <sz val="11"/>
      <name val="华文新魏"/>
      <charset val="134"/>
    </font>
    <font>
      <sz val="12"/>
      <name val="Times New Roman"/>
      <charset val="134"/>
    </font>
    <font>
      <b/>
      <sz val="16"/>
      <name val="仿宋_GB2312"/>
      <charset val="134"/>
    </font>
    <font>
      <sz val="12"/>
      <name val="仿宋_GB2312"/>
      <charset val="134"/>
    </font>
    <font>
      <sz val="10"/>
      <name val="仿宋_GB2312"/>
      <charset val="134"/>
    </font>
    <font>
      <b/>
      <sz val="10"/>
      <name val="仿宋_GB2312"/>
      <charset val="134"/>
    </font>
    <font>
      <b/>
      <sz val="10"/>
      <color rgb="FFFF0000"/>
      <name val="仿宋_GB2312"/>
      <charset val="134"/>
    </font>
    <font>
      <sz val="11"/>
      <color indexed="8"/>
      <name val="宋体"/>
      <charset val="134"/>
      <scheme val="minor"/>
    </font>
    <font>
      <sz val="10"/>
      <color indexed="12"/>
      <name val="宋体"/>
      <charset val="134"/>
    </font>
    <font>
      <sz val="10"/>
      <color theme="1"/>
      <name val="微软雅黑"/>
      <charset val="134"/>
    </font>
    <font>
      <sz val="11"/>
      <name val="宋体"/>
      <charset val="134"/>
    </font>
    <font>
      <sz val="10"/>
      <name val="微软雅黑"/>
      <charset val="134"/>
    </font>
    <font>
      <sz val="12"/>
      <name val="微软雅黑"/>
      <charset val="134"/>
    </font>
    <font>
      <b/>
      <sz val="11"/>
      <name val="Times New Roman"/>
      <charset val="134"/>
    </font>
    <font>
      <sz val="10"/>
      <color indexed="8"/>
      <name val="宋体"/>
      <charset val="134"/>
    </font>
    <font>
      <sz val="11"/>
      <name val="宋体"/>
      <charset val="1"/>
    </font>
    <font>
      <b/>
      <sz val="16"/>
      <name val="微软雅黑"/>
      <charset val="134"/>
    </font>
    <font>
      <b/>
      <sz val="12"/>
      <name val="微软雅黑"/>
      <charset val="134"/>
    </font>
    <font>
      <sz val="11"/>
      <color theme="1"/>
      <name val="宋体"/>
      <charset val="134"/>
      <scheme val="minor"/>
    </font>
    <font>
      <sz val="18"/>
      <name val="Times New Roman"/>
      <charset val="134"/>
    </font>
    <font>
      <b/>
      <sz val="10"/>
      <color rgb="FFFF0000"/>
      <name val="宋体"/>
      <charset val="134"/>
    </font>
    <font>
      <b/>
      <sz val="12"/>
      <color rgb="FFFF0000"/>
      <name val="宋体"/>
      <charset val="134"/>
    </font>
    <font>
      <sz val="16"/>
      <name val="宋体"/>
      <charset val="134"/>
    </font>
    <font>
      <b/>
      <sz val="10"/>
      <name val="华文新魏"/>
      <charset val="134"/>
    </font>
    <font>
      <sz val="9"/>
      <name val="微软雅黑"/>
      <charset val="134"/>
    </font>
    <font>
      <sz val="10"/>
      <color indexed="10"/>
      <name val="宋体"/>
      <charset val="134"/>
    </font>
    <font>
      <b/>
      <sz val="8"/>
      <name val="微软雅黑"/>
      <charset val="134"/>
    </font>
    <font>
      <b/>
      <sz val="9"/>
      <color rgb="FFFF0000"/>
      <name val="微软雅黑"/>
      <charset val="134"/>
    </font>
    <font>
      <b/>
      <sz val="16"/>
      <name val="黑体"/>
      <charset val="134"/>
    </font>
    <font>
      <b/>
      <sz val="10"/>
      <name val="宋体"/>
      <charset val="134"/>
      <scheme val="minor"/>
    </font>
    <font>
      <sz val="9"/>
      <color indexed="8"/>
      <name val="宋体"/>
      <charset val="134"/>
      <scheme val="minor"/>
    </font>
    <font>
      <sz val="9"/>
      <name val="宋体"/>
      <charset val="134"/>
      <scheme val="minor"/>
    </font>
    <font>
      <sz val="9"/>
      <color indexed="8"/>
      <name val="Microsoft YaHei"/>
      <charset val="134"/>
    </font>
    <font>
      <b/>
      <sz val="9"/>
      <name val="宋体"/>
      <charset val="134"/>
      <scheme val="minor"/>
    </font>
    <font>
      <b/>
      <sz val="14"/>
      <name val="微软雅黑"/>
      <charset val="134"/>
    </font>
    <font>
      <b/>
      <sz val="11"/>
      <name val="微软雅黑"/>
      <charset val="134"/>
    </font>
    <font>
      <sz val="11"/>
      <name val="微软雅黑"/>
      <charset val="134"/>
    </font>
    <font>
      <u/>
      <sz val="11"/>
      <color rgb="FF800080"/>
      <name val="宋体"/>
      <charset val="134"/>
    </font>
    <font>
      <sz val="11"/>
      <color indexed="12"/>
      <name val="宋体"/>
      <charset val="134"/>
    </font>
    <font>
      <u/>
      <sz val="11"/>
      <color indexed="12"/>
      <name val="宋体"/>
      <charset val="134"/>
    </font>
    <font>
      <sz val="11"/>
      <color rgb="FF800080"/>
      <name val="宋体"/>
      <charset val="134"/>
    </font>
    <font>
      <b/>
      <sz val="11"/>
      <color rgb="FFFF0000"/>
      <name val="宋体"/>
      <charset val="134"/>
    </font>
    <font>
      <b/>
      <sz val="10"/>
      <name val="Times New Roman"/>
      <charset val="134"/>
    </font>
    <font>
      <sz val="16"/>
      <name val="黑体"/>
      <charset val="134"/>
    </font>
    <font>
      <sz val="16"/>
      <name val="Times New Roman"/>
      <charset val="134"/>
    </font>
    <font>
      <b/>
      <sz val="14"/>
      <name val="仿宋"/>
      <charset val="134"/>
    </font>
    <font>
      <sz val="9"/>
      <color theme="1"/>
      <name val="Microsoft YaHei"/>
      <charset val="134"/>
    </font>
    <font>
      <sz val="14"/>
      <name val="仿宋"/>
      <charset val="134"/>
    </font>
    <font>
      <sz val="8.25"/>
      <color theme="1"/>
      <name val="宋体"/>
      <charset val="134"/>
    </font>
    <font>
      <sz val="10"/>
      <name val="Arial Black"/>
      <charset val="134"/>
    </font>
    <font>
      <sz val="10"/>
      <color theme="0"/>
      <name val="宋体"/>
      <charset val="134"/>
    </font>
    <font>
      <sz val="9"/>
      <color indexed="8"/>
      <name val="宋体"/>
      <charset val="134"/>
    </font>
    <font>
      <b/>
      <sz val="8"/>
      <name val="宋体"/>
      <charset val="134"/>
    </font>
    <font>
      <sz val="8"/>
      <name val="宋体"/>
      <charset val="134"/>
    </font>
    <font>
      <sz val="14"/>
      <color rgb="FF000000"/>
      <name val="仿宋"/>
      <charset val="134"/>
    </font>
    <font>
      <sz val="11"/>
      <color rgb="FF000000"/>
      <name val="仿宋"/>
      <charset val="134"/>
    </font>
    <font>
      <sz val="11"/>
      <color rgb="FF000000"/>
      <name val="微软雅黑"/>
      <charset val="134"/>
    </font>
    <font>
      <u/>
      <sz val="12"/>
      <color rgb="FF800080"/>
      <name val="宋体"/>
      <charset val="134"/>
    </font>
    <font>
      <sz val="20"/>
      <name val="宋体"/>
      <charset val="134"/>
    </font>
    <font>
      <sz val="24"/>
      <name val="宋体"/>
      <charset val="134"/>
    </font>
    <font>
      <sz val="28"/>
      <name val="宋体"/>
      <charset val="134"/>
    </font>
    <font>
      <u/>
      <sz val="12"/>
      <color indexed="12"/>
      <name val="宋体"/>
      <charset val="134"/>
    </font>
    <font>
      <u/>
      <sz val="14"/>
      <name val="宋体"/>
      <charset val="134"/>
    </font>
    <font>
      <u/>
      <sz val="12"/>
      <name val="宋体"/>
      <charset val="134"/>
    </font>
    <font>
      <b/>
      <sz val="26"/>
      <name val="宋体"/>
      <charset val="134"/>
    </font>
    <font>
      <b/>
      <sz val="48"/>
      <name val="宋体"/>
      <charset val="134"/>
    </font>
    <font>
      <sz val="26"/>
      <name val="宋体"/>
      <charset val="134"/>
    </font>
    <font>
      <sz val="22"/>
      <name val="宋体"/>
      <charset val="134"/>
    </font>
    <font>
      <sz val="11"/>
      <name val="Times New Roman"/>
      <charset val="134"/>
    </font>
    <font>
      <u/>
      <sz val="12"/>
      <color indexed="12"/>
      <name val="Times New Roman"/>
      <charset val="134"/>
    </font>
    <font>
      <sz val="24"/>
      <color indexed="11"/>
      <name val="Times New Roman"/>
      <charset val="134"/>
    </font>
    <font>
      <sz val="24"/>
      <color indexed="9"/>
      <name val="Times New Roman"/>
      <charset val="134"/>
    </font>
    <font>
      <sz val="18"/>
      <color indexed="48"/>
      <name val="Times New Roman"/>
      <charset val="134"/>
    </font>
    <font>
      <sz val="16"/>
      <color indexed="48"/>
      <name val="隶书"/>
      <charset val="134"/>
    </font>
    <font>
      <sz val="16"/>
      <color indexed="48"/>
      <name val="Times New Roman"/>
      <charset val="134"/>
    </font>
    <font>
      <b/>
      <sz val="16"/>
      <color indexed="10"/>
      <name val="Times New Roman"/>
      <charset val="134"/>
    </font>
    <font>
      <b/>
      <sz val="12"/>
      <color indexed="61"/>
      <name val="Times New Roman"/>
      <charset val="134"/>
    </font>
    <font>
      <b/>
      <sz val="12"/>
      <color indexed="17"/>
      <name val="楷体_GB2312"/>
      <charset val="134"/>
    </font>
    <font>
      <b/>
      <sz val="12"/>
      <color indexed="17"/>
      <name val="Times New Roman"/>
      <charset val="134"/>
    </font>
    <font>
      <b/>
      <sz val="12"/>
      <color indexed="56"/>
      <name val="宋体"/>
      <charset val="134"/>
    </font>
    <font>
      <b/>
      <sz val="12"/>
      <color indexed="56"/>
      <name val="Times New Roman"/>
      <charset val="134"/>
    </font>
    <font>
      <b/>
      <i/>
      <sz val="12"/>
      <color indexed="47"/>
      <name val="Times New Roman"/>
      <charset val="134"/>
    </font>
    <font>
      <b/>
      <i/>
      <sz val="12"/>
      <color indexed="56"/>
      <name val="Times New Roman"/>
      <charset val="134"/>
    </font>
    <font>
      <b/>
      <sz val="12"/>
      <color indexed="22"/>
      <name val="宋体"/>
      <charset val="134"/>
    </font>
    <font>
      <b/>
      <sz val="12"/>
      <color indexed="60"/>
      <name val="楷体_GB2312"/>
      <charset val="134"/>
    </font>
    <font>
      <b/>
      <sz val="12"/>
      <color indexed="60"/>
      <name val="Times New Roman"/>
      <charset val="134"/>
    </font>
    <font>
      <b/>
      <sz val="12"/>
      <color indexed="52"/>
      <name val="Times New Roman"/>
      <charset val="134"/>
    </font>
    <font>
      <sz val="12"/>
      <color indexed="43"/>
      <name val="Times New Roman"/>
      <charset val="134"/>
    </font>
    <font>
      <sz val="12"/>
      <color indexed="16"/>
      <name val="Times New Roman"/>
      <charset val="134"/>
    </font>
    <font>
      <b/>
      <i/>
      <sz val="12"/>
      <color indexed="43"/>
      <name val="Times New Roman"/>
      <charset val="134"/>
    </font>
    <font>
      <sz val="11"/>
      <color theme="1"/>
      <name val="微软雅黑"/>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sz val="12"/>
      <color indexed="9"/>
      <name val="宋体"/>
      <charset val="134"/>
    </font>
    <font>
      <sz val="12"/>
      <color indexed="8"/>
      <name val="宋体"/>
      <charset val="134"/>
    </font>
    <font>
      <sz val="10"/>
      <color indexed="8"/>
      <name val="Arial"/>
      <charset val="134"/>
    </font>
    <font>
      <sz val="8"/>
      <name val="Arial"/>
      <charset val="134"/>
    </font>
    <font>
      <b/>
      <sz val="12"/>
      <name val="Arial"/>
      <charset val="134"/>
    </font>
    <font>
      <sz val="10"/>
      <name val="Arial"/>
      <charset val="134"/>
    </font>
    <font>
      <sz val="10"/>
      <name val="Arial Narrow"/>
      <charset val="134"/>
    </font>
    <font>
      <sz val="14"/>
      <name val="柧挬"/>
      <charset val="134"/>
    </font>
    <font>
      <b/>
      <sz val="15"/>
      <color indexed="56"/>
      <name val="宋体"/>
      <charset val="134"/>
    </font>
    <font>
      <b/>
      <sz val="18"/>
      <color indexed="56"/>
      <name val="宋体"/>
      <charset val="134"/>
    </font>
    <font>
      <b/>
      <sz val="13"/>
      <color indexed="56"/>
      <name val="宋体"/>
      <charset val="134"/>
    </font>
    <font>
      <b/>
      <sz val="11"/>
      <color indexed="56"/>
      <name val="宋体"/>
      <charset val="134"/>
    </font>
    <font>
      <b/>
      <sz val="18"/>
      <color indexed="62"/>
      <name val="宋体"/>
      <charset val="134"/>
    </font>
    <font>
      <sz val="11"/>
      <color indexed="20"/>
      <name val="宋体"/>
      <charset val="134"/>
    </font>
    <font>
      <sz val="11"/>
      <color rgb="FF9C0006"/>
      <name val="宋体"/>
      <charset val="134"/>
      <scheme val="minor"/>
    </font>
    <font>
      <sz val="12"/>
      <color indexed="16"/>
      <name val="宋体"/>
      <charset val="134"/>
    </font>
    <font>
      <sz val="10"/>
      <name val="MS Sans Serif"/>
      <charset val="134"/>
    </font>
    <font>
      <sz val="11"/>
      <color indexed="8"/>
      <name val="Tahoma"/>
      <charset val="134"/>
    </font>
    <font>
      <u/>
      <sz val="12"/>
      <color theme="10"/>
      <name val="宋体"/>
      <charset val="134"/>
    </font>
    <font>
      <sz val="11"/>
      <color indexed="17"/>
      <name val="宋体"/>
      <charset val="134"/>
    </font>
    <font>
      <sz val="11"/>
      <color rgb="FF006100"/>
      <name val="宋体"/>
      <charset val="134"/>
      <scheme val="minor"/>
    </font>
    <font>
      <sz val="12"/>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2"/>
      <name val="官帕眉"/>
      <charset val="134"/>
    </font>
    <font>
      <sz val="10"/>
      <name val="奔覆眉"/>
      <charset val="134"/>
    </font>
    <font>
      <b/>
      <sz val="12"/>
      <color indexed="8"/>
      <name val="宋体"/>
      <charset val="134"/>
    </font>
    <font>
      <sz val="11"/>
      <color indexed="60"/>
      <name val="宋体"/>
      <charset val="134"/>
    </font>
    <font>
      <b/>
      <sz val="11"/>
      <color indexed="63"/>
      <name val="宋体"/>
      <charset val="134"/>
    </font>
    <font>
      <sz val="11"/>
      <color indexed="62"/>
      <name val="宋体"/>
      <charset val="134"/>
    </font>
    <font>
      <sz val="10"/>
      <name val="Helv"/>
      <charset val="134"/>
    </font>
    <font>
      <sz val="12"/>
      <name val="柧挬"/>
      <charset val="134"/>
    </font>
    <font>
      <sz val="12"/>
      <name val="바탕체"/>
      <charset val="134"/>
    </font>
    <font>
      <sz val="10"/>
      <name val="黑体"/>
      <charset val="134"/>
    </font>
    <font>
      <b/>
      <sz val="10"/>
      <color theme="1"/>
      <name val="Arial"/>
      <charset val="134"/>
    </font>
    <font>
      <sz val="9"/>
      <name val="Tahoma"/>
      <charset val="134"/>
    </font>
    <font>
      <b/>
      <sz val="9"/>
      <name val="宋体"/>
      <charset val="134"/>
    </font>
    <font>
      <sz val="9"/>
      <name val="宋体"/>
      <charset val="134"/>
    </font>
    <font>
      <b/>
      <sz val="9"/>
      <name val="Tahoma"/>
      <charset val="134"/>
    </font>
  </fonts>
  <fills count="83">
    <fill>
      <patternFill patternType="none"/>
    </fill>
    <fill>
      <patternFill patternType="gray125"/>
    </fill>
    <fill>
      <patternFill patternType="solid">
        <fgColor theme="3" tint="0.599993896298105"/>
        <bgColor indexed="64"/>
      </patternFill>
    </fill>
    <fill>
      <patternFill patternType="solid">
        <fgColor rgb="FFFFFF00"/>
        <bgColor indexed="64"/>
      </patternFill>
    </fill>
    <fill>
      <patternFill patternType="solid">
        <fgColor theme="0" tint="-0.149998474074526"/>
        <bgColor indexed="64"/>
      </patternFill>
    </fill>
    <fill>
      <patternFill patternType="solid">
        <fgColor theme="9"/>
        <bgColor indexed="64"/>
      </patternFill>
    </fill>
    <fill>
      <patternFill patternType="solid">
        <fgColor theme="5" tint="0.599993896298105"/>
        <bgColor indexed="64"/>
      </patternFill>
    </fill>
    <fill>
      <patternFill patternType="solid">
        <fgColor indexed="22"/>
        <bgColor indexed="64"/>
      </patternFill>
    </fill>
    <fill>
      <patternFill patternType="solid">
        <fgColor rgb="FF92D050"/>
        <bgColor indexed="64"/>
      </patternFill>
    </fill>
    <fill>
      <patternFill patternType="solid">
        <fgColor theme="3" tint="0.79970702230903"/>
        <bgColor indexed="64"/>
      </patternFill>
    </fill>
    <fill>
      <patternFill patternType="solid">
        <fgColor theme="5" tint="0.799829096346934"/>
        <bgColor indexed="64"/>
      </patternFill>
    </fill>
    <fill>
      <patternFill patternType="solid">
        <fgColor theme="5" tint="0.79970702230903"/>
        <bgColor indexed="64"/>
      </patternFill>
    </fill>
    <fill>
      <patternFill patternType="solid">
        <fgColor indexed="43"/>
        <bgColor indexed="64"/>
      </patternFill>
    </fill>
    <fill>
      <patternFill patternType="solid">
        <fgColor theme="2" tint="-0.0999786370433668"/>
        <bgColor indexed="64"/>
      </patternFill>
    </fill>
    <fill>
      <patternFill patternType="solid">
        <fgColor theme="4" tint="0.79970702230903"/>
        <bgColor indexed="64"/>
      </patternFill>
    </fill>
    <fill>
      <patternFill patternType="solid">
        <fgColor theme="9" tint="0.79970702230903"/>
        <bgColor indexed="64"/>
      </patternFill>
    </fill>
    <fill>
      <patternFill patternType="solid">
        <fgColor indexed="13"/>
        <bgColor indexed="64"/>
      </patternFill>
    </fill>
    <fill>
      <patternFill patternType="solid">
        <fgColor rgb="FFFFFFFF"/>
        <bgColor indexed="64"/>
      </patternFill>
    </fill>
    <fill>
      <patternFill patternType="solid">
        <fgColor rgb="FF00B050"/>
        <bgColor indexed="64"/>
      </patternFill>
    </fill>
    <fill>
      <patternFill patternType="solid">
        <fgColor theme="7"/>
        <bgColor indexed="64"/>
      </patternFill>
    </fill>
    <fill>
      <patternFill patternType="solid">
        <fgColor theme="2" tint="-0.249977111117893"/>
        <bgColor indexed="64"/>
      </patternFill>
    </fill>
    <fill>
      <patternFill patternType="solid">
        <fgColor theme="4" tint="0.599993896298105"/>
        <bgColor indexed="64"/>
      </patternFill>
    </fill>
    <fill>
      <patternFill patternType="solid">
        <fgColor theme="6" tint="0.799768059327982"/>
        <bgColor indexed="64"/>
      </patternFill>
    </fill>
    <fill>
      <patternFill patternType="solid">
        <fgColor theme="7" tint="0.79970702230903"/>
        <bgColor indexed="64"/>
      </patternFill>
    </fill>
    <fill>
      <patternFill patternType="solid">
        <fgColor theme="0" tint="-0.249977111117893"/>
        <bgColor indexed="64"/>
      </patternFill>
    </fill>
    <fill>
      <patternFill patternType="solid">
        <fgColor theme="2"/>
        <bgColor indexed="64"/>
      </patternFill>
    </fill>
    <fill>
      <patternFill patternType="solid">
        <fgColor indexed="41"/>
        <bgColor indexed="64"/>
      </patternFill>
    </fill>
    <fill>
      <patternFill patternType="solid">
        <fgColor indexed="44"/>
        <bgColor indexed="64"/>
      </patternFill>
    </fill>
    <fill>
      <patternFill patternType="gray0625">
        <bgColor indexed="22"/>
      </patternFill>
    </fill>
    <fill>
      <patternFill patternType="gray0625">
        <fgColor indexed="22"/>
        <bgColor indexed="22"/>
      </patternFill>
    </fill>
    <fill>
      <patternFill patternType="gray0625">
        <fgColor indexed="22"/>
        <bgColor indexed="4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7"/>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s>
  <borders count="17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dashed">
        <color auto="1"/>
      </left>
      <right style="dashed">
        <color auto="1"/>
      </right>
      <top style="dashed">
        <color auto="1"/>
      </top>
      <bottom style="dashed">
        <color auto="1"/>
      </bottom>
      <diagonal/>
    </border>
    <border>
      <left/>
      <right/>
      <top/>
      <bottom style="double">
        <color auto="1"/>
      </bottom>
      <diagonal/>
    </border>
    <border>
      <left/>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double">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ck">
        <color auto="1"/>
      </left>
      <right style="medium">
        <color auto="1"/>
      </right>
      <top style="thick">
        <color auto="1"/>
      </top>
      <bottom style="medium">
        <color auto="1"/>
      </bottom>
      <diagonal/>
    </border>
    <border>
      <left style="thin">
        <color auto="1"/>
      </left>
      <right style="medium">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medium">
        <color auto="1"/>
      </right>
      <top/>
      <bottom style="medium">
        <color auto="1"/>
      </bottom>
      <diagonal/>
    </border>
    <border>
      <left style="thin">
        <color auto="1"/>
      </left>
      <right style="medium">
        <color auto="1"/>
      </right>
      <top/>
      <bottom style="medium">
        <color auto="1"/>
      </bottom>
      <diagonal/>
    </border>
    <border>
      <left style="thin">
        <color auto="1"/>
      </left>
      <right style="thick">
        <color auto="1"/>
      </right>
      <top/>
      <bottom style="medium">
        <color auto="1"/>
      </bottom>
      <diagonal/>
    </border>
    <border>
      <left style="thin">
        <color auto="1"/>
      </left>
      <right style="medium">
        <color auto="1"/>
      </right>
      <top/>
      <bottom style="thick">
        <color auto="1"/>
      </bottom>
      <diagonal/>
    </border>
    <border>
      <left style="thin">
        <color auto="1"/>
      </left>
      <right style="thick">
        <color auto="1"/>
      </right>
      <top/>
      <bottom style="thick">
        <color auto="1"/>
      </bottom>
      <diagonal/>
    </border>
    <border>
      <left style="thick">
        <color auto="1"/>
      </left>
      <right style="medium">
        <color auto="1"/>
      </right>
      <top/>
      <bottom style="thick">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bottom style="thin">
        <color auto="1"/>
      </bottom>
      <diagonal/>
    </border>
    <border>
      <left style="thin">
        <color theme="2" tint="-0.0998260444959868"/>
      </left>
      <right style="thin">
        <color theme="2" tint="-0.0998260444959868"/>
      </right>
      <top style="thin">
        <color theme="2" tint="-0.0998260444959868"/>
      </top>
      <bottom style="thin">
        <color theme="2" tint="-0.099826044495986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theme="2" tint="-0.0997955259865108"/>
      </left>
      <right style="thin">
        <color theme="2" tint="-0.0997955259865108"/>
      </right>
      <top style="thin">
        <color theme="2" tint="-0.0997955259865108"/>
      </top>
      <bottom style="thin">
        <color theme="2" tint="-0.0997955259865108"/>
      </bottom>
      <diagonal/>
    </border>
    <border>
      <left style="thin">
        <color indexed="8"/>
      </left>
      <right style="thin">
        <color indexed="8"/>
      </right>
      <top/>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style="thin">
        <color auto="1"/>
      </top>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medium">
        <color auto="1"/>
      </left>
      <right style="thin">
        <color auto="1"/>
      </right>
      <top/>
      <bottom style="thin">
        <color auto="1"/>
      </bottom>
      <diagonal/>
    </border>
    <border>
      <left style="dashDotDot">
        <color auto="1"/>
      </left>
      <right/>
      <top style="dashDotDot">
        <color auto="1"/>
      </top>
      <bottom style="dashDotDot">
        <color auto="1"/>
      </bottom>
      <diagonal/>
    </border>
    <border>
      <left/>
      <right/>
      <top style="dashDotDot">
        <color auto="1"/>
      </top>
      <bottom style="dashDotDot">
        <color auto="1"/>
      </bottom>
      <diagonal/>
    </border>
    <border>
      <left/>
      <right style="dashDotDot">
        <color auto="1"/>
      </right>
      <top style="dashDotDot">
        <color auto="1"/>
      </top>
      <bottom style="dashDotDot">
        <color auto="1"/>
      </bottom>
      <diagonal/>
    </border>
    <border>
      <left style="dashDotDot">
        <color auto="1"/>
      </left>
      <right style="dashDotDot">
        <color auto="1"/>
      </right>
      <top style="dashDotDot">
        <color auto="1"/>
      </top>
      <bottom style="dashDotDot">
        <color auto="1"/>
      </bottom>
      <diagonal/>
    </border>
    <border>
      <left/>
      <right/>
      <top style="dashDotDot">
        <color auto="1"/>
      </top>
      <bottom/>
      <diagonal/>
    </border>
    <border>
      <left style="thin">
        <color auto="1"/>
      </left>
      <right/>
      <top style="dashDotDot">
        <color auto="1"/>
      </top>
      <bottom/>
      <diagonal/>
    </border>
    <border>
      <left style="dashed">
        <color auto="1"/>
      </left>
      <right style="dashed">
        <color auto="1"/>
      </right>
      <top style="dashed">
        <color auto="1"/>
      </top>
      <bottom/>
      <diagonal/>
    </border>
    <border>
      <left style="dashed">
        <color auto="1"/>
      </left>
      <right/>
      <top style="dashed">
        <color auto="1"/>
      </top>
      <bottom style="dashed">
        <color auto="1"/>
      </bottom>
      <diagonal/>
    </border>
    <border>
      <left/>
      <right style="dashed">
        <color auto="1"/>
      </right>
      <top style="dashed">
        <color auto="1"/>
      </top>
      <bottom style="dashed">
        <color auto="1"/>
      </bottom>
      <diagonal/>
    </border>
    <border>
      <left style="dashed">
        <color auto="1"/>
      </left>
      <right/>
      <top style="dashed">
        <color auto="1"/>
      </top>
      <bottom/>
      <diagonal/>
    </border>
    <border>
      <left/>
      <right style="dashed">
        <color auto="1"/>
      </right>
      <top style="dashed">
        <color auto="1"/>
      </top>
      <bottom/>
      <diagonal/>
    </border>
    <border>
      <left/>
      <right style="dashed">
        <color auto="1"/>
      </right>
      <top/>
      <bottom style="dashed">
        <color auto="1"/>
      </bottom>
      <diagonal/>
    </border>
    <border>
      <left/>
      <right/>
      <top style="thin">
        <color auto="1"/>
      </top>
      <bottom style="double">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top/>
      <bottom style="hair">
        <color auto="1"/>
      </bottom>
      <diagonal/>
    </border>
    <border>
      <left/>
      <right style="thin">
        <color rgb="FF000000"/>
      </right>
      <top/>
      <bottom style="thin">
        <color rgb="FF000000"/>
      </bottom>
      <diagonal/>
    </border>
    <border>
      <left style="thin">
        <color auto="1"/>
      </left>
      <right/>
      <top style="hair">
        <color auto="1"/>
      </top>
      <bottom style="hair">
        <color auto="1"/>
      </bottom>
      <diagonal/>
    </border>
    <border>
      <left style="thin">
        <color auto="1"/>
      </left>
      <right style="hair">
        <color auto="1"/>
      </right>
      <top style="hair">
        <color auto="1"/>
      </top>
      <bottom style="thin">
        <color auto="1"/>
      </bottom>
      <diagonal/>
    </border>
    <border>
      <left style="thin">
        <color rgb="FF000000"/>
      </left>
      <right style="thin">
        <color rgb="FF000000"/>
      </right>
      <top style="thin">
        <color rgb="FF000000"/>
      </top>
      <bottom style="thin">
        <color rgb="FF000000"/>
      </bottom>
      <diagonal/>
    </border>
    <border>
      <left/>
      <right style="hair">
        <color auto="1"/>
      </right>
      <top style="thin">
        <color auto="1"/>
      </top>
      <bottom/>
      <diagonal/>
    </border>
    <border>
      <left style="hair">
        <color auto="1"/>
      </left>
      <right/>
      <top style="thin">
        <color auto="1"/>
      </top>
      <bottom/>
      <diagonal/>
    </border>
    <border>
      <left style="hair">
        <color auto="1"/>
      </left>
      <right style="hair">
        <color auto="1"/>
      </right>
      <top style="thin">
        <color auto="1"/>
      </top>
      <bottom style="hair">
        <color auto="1"/>
      </bottom>
      <diagonal/>
    </border>
    <border>
      <left/>
      <right style="thin">
        <color auto="1"/>
      </right>
      <top style="thin">
        <color auto="1"/>
      </top>
      <bottom style="hair">
        <color auto="1"/>
      </bottom>
      <diagonal/>
    </border>
    <border>
      <left style="thin">
        <color auto="1"/>
      </left>
      <right/>
      <top/>
      <bottom style="hair">
        <color auto="1"/>
      </bottom>
      <diagonal/>
    </border>
    <border>
      <left/>
      <right style="hair">
        <color auto="1"/>
      </right>
      <top/>
      <bottom style="hair">
        <color auto="1"/>
      </bottom>
      <diagonal/>
    </border>
    <border>
      <left style="hair">
        <color auto="1"/>
      </left>
      <right/>
      <top/>
      <bottom/>
      <diagonal/>
    </border>
    <border>
      <left/>
      <right style="hair">
        <color auto="1"/>
      </right>
      <top/>
      <bottom/>
      <diagonal/>
    </border>
    <border>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top style="hair">
        <color auto="1"/>
      </top>
      <bottom/>
      <diagonal/>
    </border>
    <border>
      <left/>
      <right/>
      <top style="hair">
        <color auto="1"/>
      </top>
      <bottom/>
      <diagonal/>
    </border>
    <border>
      <left style="thin">
        <color indexed="8"/>
      </left>
      <right/>
      <top style="thin">
        <color auto="1"/>
      </top>
      <bottom style="thin">
        <color indexed="8"/>
      </bottom>
      <diagonal/>
    </border>
    <border>
      <left/>
      <right style="hair">
        <color auto="1"/>
      </right>
      <top style="hair">
        <color auto="1"/>
      </top>
      <bottom/>
      <diagonal/>
    </border>
    <border>
      <left/>
      <right style="thin">
        <color auto="1"/>
      </right>
      <top style="hair">
        <color auto="1"/>
      </top>
      <bottom style="hair">
        <color auto="1"/>
      </bottom>
      <diagonal/>
    </border>
    <border>
      <left style="thick">
        <color auto="1"/>
      </left>
      <right style="thick">
        <color auto="1"/>
      </right>
      <top/>
      <bottom style="medium">
        <color auto="1"/>
      </bottom>
      <diagonal/>
    </border>
    <border>
      <left style="thick">
        <color auto="1"/>
      </left>
      <right style="thick">
        <color auto="1"/>
      </right>
      <top/>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indexed="8"/>
      </right>
      <top/>
      <bottom style="thin">
        <color indexed="8"/>
      </bottom>
      <diagonal/>
    </border>
    <border>
      <left style="hair">
        <color auto="1"/>
      </left>
      <right style="thin">
        <color auto="1"/>
      </right>
      <top style="hair">
        <color auto="1"/>
      </top>
      <bottom style="thin">
        <color auto="1"/>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double">
        <color indexed="9"/>
      </left>
      <right/>
      <top style="double">
        <color indexed="9"/>
      </top>
      <bottom/>
      <diagonal/>
    </border>
    <border>
      <left/>
      <right/>
      <top style="double">
        <color indexed="9"/>
      </top>
      <bottom/>
      <diagonal/>
    </border>
    <border>
      <left/>
      <right style="double">
        <color indexed="8"/>
      </right>
      <top style="double">
        <color indexed="9"/>
      </top>
      <bottom/>
      <diagonal/>
    </border>
    <border>
      <left style="double">
        <color indexed="9"/>
      </left>
      <right style="double">
        <color indexed="8"/>
      </right>
      <top/>
      <bottom/>
      <diagonal/>
    </border>
    <border>
      <left style="double">
        <color indexed="8"/>
      </left>
      <right/>
      <top style="double">
        <color indexed="8"/>
      </top>
      <bottom/>
      <diagonal/>
    </border>
    <border>
      <left/>
      <right/>
      <top style="double">
        <color indexed="8"/>
      </top>
      <bottom/>
      <diagonal/>
    </border>
    <border>
      <left/>
      <right style="double">
        <color indexed="9"/>
      </right>
      <top style="double">
        <color indexed="8"/>
      </top>
      <bottom/>
      <diagonal/>
    </border>
    <border>
      <left style="double">
        <color indexed="8"/>
      </left>
      <right/>
      <top/>
      <bottom/>
      <diagonal/>
    </border>
    <border>
      <left/>
      <right style="double">
        <color indexed="9"/>
      </right>
      <top/>
      <bottom/>
      <diagonal/>
    </border>
    <border>
      <left style="double">
        <color indexed="8"/>
      </left>
      <right/>
      <top style="thin">
        <color indexed="9"/>
      </top>
      <bottom style="thin">
        <color auto="1"/>
      </bottom>
      <diagonal/>
    </border>
    <border>
      <left/>
      <right style="thin">
        <color auto="1"/>
      </right>
      <top style="thin">
        <color indexed="9"/>
      </top>
      <bottom style="thin">
        <color auto="1"/>
      </bottom>
      <diagonal/>
    </border>
    <border>
      <left style="thin">
        <color indexed="8"/>
      </left>
      <right/>
      <top style="thin">
        <color indexed="8"/>
      </top>
      <bottom style="thin">
        <color indexed="9"/>
      </bottom>
      <diagonal/>
    </border>
    <border>
      <left/>
      <right/>
      <top style="thin">
        <color indexed="8"/>
      </top>
      <bottom style="thin">
        <color indexed="9"/>
      </bottom>
      <diagonal/>
    </border>
    <border>
      <left/>
      <right style="thin">
        <color indexed="9"/>
      </right>
      <top style="thin">
        <color indexed="8"/>
      </top>
      <bottom style="thin">
        <color indexed="9"/>
      </bottom>
      <diagonal/>
    </border>
    <border>
      <left style="thin">
        <color indexed="9"/>
      </left>
      <right style="thin">
        <color indexed="8"/>
      </right>
      <top style="thin">
        <color indexed="9"/>
      </top>
      <bottom style="thin">
        <color auto="1"/>
      </bottom>
      <diagonal/>
    </border>
    <border>
      <left style="thin">
        <color indexed="8"/>
      </left>
      <right style="thin">
        <color indexed="9"/>
      </right>
      <top style="thin">
        <color indexed="8"/>
      </top>
      <bottom style="thin">
        <color indexed="9"/>
      </bottom>
      <diagonal/>
    </border>
    <border>
      <left style="double">
        <color indexed="8"/>
      </left>
      <right/>
      <top/>
      <bottom style="double">
        <color indexed="9"/>
      </bottom>
      <diagonal/>
    </border>
    <border>
      <left/>
      <right/>
      <top/>
      <bottom style="double">
        <color indexed="9"/>
      </bottom>
      <diagonal/>
    </border>
    <border>
      <left/>
      <right style="double">
        <color indexed="9"/>
      </right>
      <top/>
      <bottom style="double">
        <color indexed="9"/>
      </bottom>
      <diagonal/>
    </border>
    <border>
      <left style="double">
        <color indexed="9"/>
      </left>
      <right/>
      <top/>
      <bottom style="double">
        <color indexed="8"/>
      </bottom>
      <diagonal/>
    </border>
    <border>
      <left/>
      <right/>
      <top/>
      <bottom style="double">
        <color indexed="8"/>
      </bottom>
      <diagonal/>
    </border>
    <border>
      <left/>
      <right style="double">
        <color indexed="8"/>
      </right>
      <top/>
      <bottom style="double">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183">
    <xf numFmtId="0" fontId="0" fillId="0" borderId="0"/>
    <xf numFmtId="43" fontId="0" fillId="0" borderId="0" applyFont="0" applyFill="0" applyBorder="0" applyAlignment="0" applyProtection="0">
      <alignment vertical="center"/>
    </xf>
    <xf numFmtId="44" fontId="47" fillId="0" borderId="0" applyFont="0" applyFill="0" applyBorder="0" applyAlignment="0" applyProtection="0">
      <alignment vertical="center"/>
    </xf>
    <xf numFmtId="9" fontId="119" fillId="0" borderId="0" applyFont="0" applyFill="0" applyBorder="0" applyAlignment="0" applyProtection="0">
      <alignment vertical="center"/>
    </xf>
    <xf numFmtId="41" fontId="0" fillId="0" borderId="0" applyFont="0" applyFill="0" applyBorder="0" applyAlignment="0" applyProtection="0">
      <alignment vertical="center"/>
    </xf>
    <xf numFmtId="42" fontId="47" fillId="0" borderId="0" applyFont="0" applyFill="0" applyBorder="0" applyAlignment="0" applyProtection="0">
      <alignment vertical="center"/>
    </xf>
    <xf numFmtId="0" fontId="90" fillId="0" borderId="0" applyNumberFormat="0" applyFill="0" applyBorder="0" applyAlignment="0" applyProtection="0">
      <alignment vertical="top"/>
      <protection locked="0"/>
    </xf>
    <xf numFmtId="0" fontId="120" fillId="0" borderId="0" applyNumberFormat="0" applyFill="0" applyBorder="0" applyAlignment="0" applyProtection="0">
      <alignment vertical="center"/>
    </xf>
    <xf numFmtId="0" fontId="47" fillId="31" borderId="157" applyNumberFormat="0" applyFont="0" applyAlignment="0" applyProtection="0">
      <alignment vertical="center"/>
    </xf>
    <xf numFmtId="0" fontId="121"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4" fillId="0" borderId="158" applyNumberFormat="0" applyFill="0" applyAlignment="0" applyProtection="0">
      <alignment vertical="center"/>
    </xf>
    <xf numFmtId="0" fontId="125" fillId="0" borderId="158" applyNumberFormat="0" applyFill="0" applyAlignment="0" applyProtection="0">
      <alignment vertical="center"/>
    </xf>
    <xf numFmtId="0" fontId="126" fillId="0" borderId="159" applyNumberFormat="0" applyFill="0" applyAlignment="0" applyProtection="0">
      <alignment vertical="center"/>
    </xf>
    <xf numFmtId="0" fontId="126" fillId="0" borderId="0" applyNumberFormat="0" applyFill="0" applyBorder="0" applyAlignment="0" applyProtection="0">
      <alignment vertical="center"/>
    </xf>
    <xf numFmtId="0" fontId="127" fillId="32" borderId="160" applyNumberFormat="0" applyAlignment="0" applyProtection="0">
      <alignment vertical="center"/>
    </xf>
    <xf numFmtId="0" fontId="128" fillId="33" borderId="161" applyNumberFormat="0" applyAlignment="0" applyProtection="0">
      <alignment vertical="center"/>
    </xf>
    <xf numFmtId="0" fontId="129" fillId="33" borderId="160" applyNumberFormat="0" applyAlignment="0" applyProtection="0">
      <alignment vertical="center"/>
    </xf>
    <xf numFmtId="0" fontId="130" fillId="34" borderId="162" applyNumberFormat="0" applyAlignment="0" applyProtection="0">
      <alignment vertical="center"/>
    </xf>
    <xf numFmtId="0" fontId="131" fillId="0" borderId="163" applyNumberFormat="0" applyFill="0" applyAlignment="0" applyProtection="0">
      <alignment vertical="center"/>
    </xf>
    <xf numFmtId="0" fontId="132" fillId="0" borderId="164" applyNumberFormat="0" applyFill="0" applyAlignment="0" applyProtection="0">
      <alignment vertical="center"/>
    </xf>
    <xf numFmtId="0" fontId="133" fillId="35" borderId="0" applyNumberFormat="0" applyBorder="0" applyAlignment="0" applyProtection="0">
      <alignment vertical="center"/>
    </xf>
    <xf numFmtId="0" fontId="134" fillId="36" borderId="0" applyNumberFormat="0" applyBorder="0" applyAlignment="0" applyProtection="0">
      <alignment vertical="center"/>
    </xf>
    <xf numFmtId="0" fontId="135" fillId="37" borderId="0" applyNumberFormat="0" applyBorder="0" applyAlignment="0" applyProtection="0">
      <alignment vertical="center"/>
    </xf>
    <xf numFmtId="0" fontId="136" fillId="38" borderId="0" applyNumberFormat="0" applyBorder="0" applyAlignment="0" applyProtection="0">
      <alignment vertical="center"/>
    </xf>
    <xf numFmtId="0" fontId="137" fillId="39" borderId="0" applyNumberFormat="0" applyBorder="0" applyAlignment="0" applyProtection="0">
      <alignment vertical="center"/>
    </xf>
    <xf numFmtId="0" fontId="137" fillId="21" borderId="0" applyNumberFormat="0" applyBorder="0" applyAlignment="0" applyProtection="0">
      <alignment vertical="center"/>
    </xf>
    <xf numFmtId="0" fontId="136" fillId="40" borderId="0" applyNumberFormat="0" applyBorder="0" applyAlignment="0" applyProtection="0">
      <alignment vertical="center"/>
    </xf>
    <xf numFmtId="0" fontId="136" fillId="41" borderId="0" applyNumberFormat="0" applyBorder="0" applyAlignment="0" applyProtection="0">
      <alignment vertical="center"/>
    </xf>
    <xf numFmtId="0" fontId="137" fillId="42" borderId="0" applyNumberFormat="0" applyBorder="0" applyAlignment="0" applyProtection="0">
      <alignment vertical="center"/>
    </xf>
    <xf numFmtId="0" fontId="137" fillId="6" borderId="0" applyNumberFormat="0" applyBorder="0" applyAlignment="0" applyProtection="0">
      <alignment vertical="center"/>
    </xf>
    <xf numFmtId="0" fontId="136" fillId="43" borderId="0" applyNumberFormat="0" applyBorder="0" applyAlignment="0" applyProtection="0">
      <alignment vertical="center"/>
    </xf>
    <xf numFmtId="0" fontId="136" fillId="44" borderId="0" applyNumberFormat="0" applyBorder="0" applyAlignment="0" applyProtection="0">
      <alignment vertical="center"/>
    </xf>
    <xf numFmtId="0" fontId="137" fillId="45" borderId="0" applyNumberFormat="0" applyBorder="0" applyAlignment="0" applyProtection="0">
      <alignment vertical="center"/>
    </xf>
    <xf numFmtId="0" fontId="137" fillId="46" borderId="0" applyNumberFormat="0" applyBorder="0" applyAlignment="0" applyProtection="0">
      <alignment vertical="center"/>
    </xf>
    <xf numFmtId="0" fontId="136" fillId="47" borderId="0" applyNumberFormat="0" applyBorder="0" applyAlignment="0" applyProtection="0">
      <alignment vertical="center"/>
    </xf>
    <xf numFmtId="0" fontId="136" fillId="19" borderId="0" applyNumberFormat="0" applyBorder="0" applyAlignment="0" applyProtection="0">
      <alignment vertical="center"/>
    </xf>
    <xf numFmtId="0" fontId="137" fillId="48" borderId="0" applyNumberFormat="0" applyBorder="0" applyAlignment="0" applyProtection="0">
      <alignment vertical="center"/>
    </xf>
    <xf numFmtId="0" fontId="137" fillId="49" borderId="0" applyNumberFormat="0" applyBorder="0" applyAlignment="0" applyProtection="0">
      <alignment vertical="center"/>
    </xf>
    <xf numFmtId="0" fontId="136" fillId="50" borderId="0" applyNumberFormat="0" applyBorder="0" applyAlignment="0" applyProtection="0">
      <alignment vertical="center"/>
    </xf>
    <xf numFmtId="0" fontId="136" fillId="51" borderId="0" applyNumberFormat="0" applyBorder="0" applyAlignment="0" applyProtection="0">
      <alignment vertical="center"/>
    </xf>
    <xf numFmtId="0" fontId="137" fillId="52" borderId="0" applyNumberFormat="0" applyBorder="0" applyAlignment="0" applyProtection="0">
      <alignment vertical="center"/>
    </xf>
    <xf numFmtId="0" fontId="137" fillId="53" borderId="0" applyNumberFormat="0" applyBorder="0" applyAlignment="0" applyProtection="0">
      <alignment vertical="center"/>
    </xf>
    <xf numFmtId="0" fontId="136" fillId="54" borderId="0" applyNumberFormat="0" applyBorder="0" applyAlignment="0" applyProtection="0">
      <alignment vertical="center"/>
    </xf>
    <xf numFmtId="0" fontId="136" fillId="5" borderId="0" applyNumberFormat="0" applyBorder="0" applyAlignment="0" applyProtection="0">
      <alignment vertical="center"/>
    </xf>
    <xf numFmtId="0" fontId="137" fillId="55" borderId="0" applyNumberFormat="0" applyBorder="0" applyAlignment="0" applyProtection="0">
      <alignment vertical="center"/>
    </xf>
    <xf numFmtId="0" fontId="137" fillId="56" borderId="0" applyNumberFormat="0" applyBorder="0" applyAlignment="0" applyProtection="0">
      <alignment vertical="center"/>
    </xf>
    <xf numFmtId="0" fontId="136" fillId="57" borderId="0" applyNumberFormat="0" applyBorder="0" applyAlignment="0" applyProtection="0">
      <alignment vertical="center"/>
    </xf>
    <xf numFmtId="0" fontId="30" fillId="0" borderId="0"/>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59"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2"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4" borderId="0" applyNumberFormat="0" applyBorder="0" applyAlignment="0" applyProtection="0">
      <alignment vertical="center"/>
    </xf>
    <xf numFmtId="0" fontId="138" fillId="64" borderId="0" applyNumberFormat="0" applyBorder="0" applyAlignment="0" applyProtection="0">
      <alignment vertical="center"/>
    </xf>
    <xf numFmtId="0" fontId="138" fillId="64" borderId="0" applyNumberFormat="0" applyBorder="0" applyAlignment="0" applyProtection="0">
      <alignment vertical="center"/>
    </xf>
    <xf numFmtId="0" fontId="138" fillId="65" borderId="0" applyNumberFormat="0" applyBorder="0" applyAlignment="0" applyProtection="0">
      <alignment vertical="center"/>
    </xf>
    <xf numFmtId="0" fontId="138" fillId="65" borderId="0" applyNumberFormat="0" applyBorder="0" applyAlignment="0" applyProtection="0">
      <alignment vertical="center"/>
    </xf>
    <xf numFmtId="0" fontId="138" fillId="65"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58"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60"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6"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7"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61"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68"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63" borderId="0" applyNumberFormat="0" applyBorder="0" applyAlignment="0" applyProtection="0">
      <alignment vertical="center"/>
    </xf>
    <xf numFmtId="0" fontId="138" fillId="7" borderId="0" applyNumberFormat="0" applyBorder="0" applyAlignment="0" applyProtection="0">
      <alignment vertical="center"/>
    </xf>
    <xf numFmtId="0" fontId="138" fillId="7" borderId="0" applyNumberFormat="0" applyBorder="0" applyAlignment="0" applyProtection="0">
      <alignment vertical="center"/>
    </xf>
    <xf numFmtId="0" fontId="138" fillId="7" borderId="0" applyNumberFormat="0" applyBorder="0" applyAlignment="0" applyProtection="0">
      <alignment vertical="center"/>
    </xf>
    <xf numFmtId="0" fontId="138" fillId="12" borderId="0" applyNumberFormat="0" applyBorder="0" applyAlignment="0" applyProtection="0">
      <alignment vertical="center"/>
    </xf>
    <xf numFmtId="0" fontId="138" fillId="12" borderId="0" applyNumberFormat="0" applyBorder="0" applyAlignment="0" applyProtection="0">
      <alignment vertical="center"/>
    </xf>
    <xf numFmtId="0" fontId="138" fillId="12"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27" borderId="0" applyNumberFormat="0" applyBorder="0" applyAlignment="0" applyProtection="0">
      <alignment vertical="center"/>
    </xf>
    <xf numFmtId="0" fontId="138" fillId="12" borderId="0" applyNumberFormat="0" applyBorder="0" applyAlignment="0" applyProtection="0">
      <alignment vertical="center"/>
    </xf>
    <xf numFmtId="0" fontId="138" fillId="12" borderId="0" applyNumberFormat="0" applyBorder="0" applyAlignment="0" applyProtection="0">
      <alignment vertical="center"/>
    </xf>
    <xf numFmtId="0" fontId="138" fillId="12"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9"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6"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67"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72" borderId="0" applyNumberFormat="0" applyBorder="0" applyAlignment="0" applyProtection="0">
      <alignment vertical="center"/>
    </xf>
    <xf numFmtId="0" fontId="139" fillId="27" borderId="0" applyNumberFormat="0" applyBorder="0" applyAlignment="0" applyProtection="0">
      <alignment vertical="center"/>
    </xf>
    <xf numFmtId="0" fontId="139" fillId="27" borderId="0" applyNumberFormat="0" applyBorder="0" applyAlignment="0" applyProtection="0">
      <alignment vertical="center"/>
    </xf>
    <xf numFmtId="0" fontId="139" fillId="27" borderId="0" applyNumberFormat="0" applyBorder="0" applyAlignment="0" applyProtection="0">
      <alignment vertical="center"/>
    </xf>
    <xf numFmtId="0" fontId="139" fillId="63" borderId="0" applyNumberFormat="0" applyBorder="0" applyAlignment="0" applyProtection="0">
      <alignment vertical="center"/>
    </xf>
    <xf numFmtId="0" fontId="139" fillId="63" borderId="0" applyNumberFormat="0" applyBorder="0" applyAlignment="0" applyProtection="0">
      <alignment vertical="center"/>
    </xf>
    <xf numFmtId="0" fontId="139" fillId="63" borderId="0" applyNumberFormat="0" applyBorder="0" applyAlignment="0" applyProtection="0">
      <alignment vertical="center"/>
    </xf>
    <xf numFmtId="0" fontId="139" fillId="7" borderId="0" applyNumberFormat="0" applyBorder="0" applyAlignment="0" applyProtection="0">
      <alignment vertical="center"/>
    </xf>
    <xf numFmtId="0" fontId="139" fillId="7" borderId="0" applyNumberFormat="0" applyBorder="0" applyAlignment="0" applyProtection="0">
      <alignment vertical="center"/>
    </xf>
    <xf numFmtId="0" fontId="139" fillId="7" borderId="0" applyNumberFormat="0" applyBorder="0" applyAlignment="0" applyProtection="0">
      <alignment vertical="center"/>
    </xf>
    <xf numFmtId="0" fontId="139" fillId="12" borderId="0" applyNumberFormat="0" applyBorder="0" applyAlignment="0" applyProtection="0">
      <alignment vertical="center"/>
    </xf>
    <xf numFmtId="0" fontId="139" fillId="12" borderId="0" applyNumberFormat="0" applyBorder="0" applyAlignment="0" applyProtection="0">
      <alignment vertical="center"/>
    </xf>
    <xf numFmtId="0" fontId="139" fillId="12"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40" fillId="74"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74" borderId="0" applyNumberFormat="0" applyBorder="0" applyAlignment="0" applyProtection="0"/>
    <xf numFmtId="0" fontId="140" fillId="74" borderId="0" applyNumberFormat="0" applyBorder="0" applyAlignment="0" applyProtection="0"/>
    <xf numFmtId="0" fontId="140" fillId="74" borderId="0" applyNumberFormat="0" applyBorder="0" applyAlignment="0" applyProtection="0"/>
    <xf numFmtId="0" fontId="140" fillId="7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7" borderId="0" applyNumberFormat="0" applyBorder="0" applyAlignment="0" applyProtection="0"/>
    <xf numFmtId="0" fontId="141" fillId="7" borderId="0" applyNumberFormat="0" applyBorder="0" applyAlignment="0" applyProtection="0"/>
    <xf numFmtId="0" fontId="141" fillId="7" borderId="0" applyNumberFormat="0" applyBorder="0" applyAlignment="0" applyProtection="0"/>
    <xf numFmtId="0" fontId="141" fillId="7" borderId="0" applyNumberFormat="0" applyBorder="0" applyAlignment="0" applyProtection="0"/>
    <xf numFmtId="0" fontId="140" fillId="76" borderId="0" applyNumberFormat="0" applyBorder="0" applyAlignment="0" applyProtection="0"/>
    <xf numFmtId="0" fontId="140" fillId="76" borderId="0" applyNumberFormat="0" applyBorder="0" applyAlignment="0" applyProtection="0"/>
    <xf numFmtId="0" fontId="140" fillId="76" borderId="0" applyNumberFormat="0" applyBorder="0" applyAlignment="0" applyProtection="0"/>
    <xf numFmtId="0" fontId="140" fillId="76" borderId="0" applyNumberFormat="0" applyBorder="0" applyAlignment="0" applyProtection="0"/>
    <xf numFmtId="0" fontId="140" fillId="75" borderId="0" applyNumberFormat="0" applyBorder="0" applyAlignment="0" applyProtection="0"/>
    <xf numFmtId="0" fontId="140" fillId="75" borderId="0" applyNumberFormat="0" applyBorder="0" applyAlignment="0" applyProtection="0"/>
    <xf numFmtId="0" fontId="140" fillId="75" borderId="0" applyNumberFormat="0" applyBorder="0" applyAlignment="0" applyProtection="0"/>
    <xf numFmtId="0" fontId="140" fillId="76"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0" borderId="0" applyNumberFormat="0" applyBorder="0" applyAlignment="0" applyProtection="0"/>
    <xf numFmtId="0" fontId="141" fillId="60" borderId="0" applyNumberFormat="0" applyBorder="0" applyAlignment="0" applyProtection="0"/>
    <xf numFmtId="0" fontId="141" fillId="60" borderId="0" applyNumberFormat="0" applyBorder="0" applyAlignment="0" applyProtection="0"/>
    <xf numFmtId="0" fontId="141" fillId="60"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140" fillId="76" borderId="0" applyNumberFormat="0" applyBorder="0" applyAlignment="0" applyProtection="0"/>
    <xf numFmtId="0" fontId="140" fillId="76" borderId="0" applyNumberFormat="0" applyBorder="0" applyAlignment="0" applyProtection="0"/>
    <xf numFmtId="0" fontId="140" fillId="76" borderId="0" applyNumberFormat="0" applyBorder="0" applyAlignment="0" applyProtection="0"/>
    <xf numFmtId="0" fontId="140" fillId="74"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7" borderId="0" applyNumberFormat="0" applyBorder="0" applyAlignment="0" applyProtection="0"/>
    <xf numFmtId="0" fontId="141" fillId="7" borderId="0" applyNumberFormat="0" applyBorder="0" applyAlignment="0" applyProtection="0"/>
    <xf numFmtId="0" fontId="141" fillId="7" borderId="0" applyNumberFormat="0" applyBorder="0" applyAlignment="0" applyProtection="0"/>
    <xf numFmtId="0" fontId="141" fillId="7"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140" fillId="7" borderId="0" applyNumberFormat="0" applyBorder="0" applyAlignment="0" applyProtection="0"/>
    <xf numFmtId="0" fontId="140" fillId="74" borderId="0" applyNumberFormat="0" applyBorder="0" applyAlignment="0" applyProtection="0"/>
    <xf numFmtId="0" fontId="140" fillId="74" borderId="0" applyNumberFormat="0" applyBorder="0" applyAlignment="0" applyProtection="0"/>
    <xf numFmtId="0" fontId="140" fillId="74" borderId="0" applyNumberFormat="0" applyBorder="0" applyAlignment="0" applyProtection="0"/>
    <xf numFmtId="0" fontId="140" fillId="71" borderId="0" applyNumberFormat="0" applyBorder="0" applyAlignment="0" applyProtection="0"/>
    <xf numFmtId="0" fontId="141" fillId="62" borderId="0" applyNumberFormat="0" applyBorder="0" applyAlignment="0" applyProtection="0"/>
    <xf numFmtId="0" fontId="141" fillId="62" borderId="0" applyNumberFormat="0" applyBorder="0" applyAlignment="0" applyProtection="0"/>
    <xf numFmtId="0" fontId="141" fillId="62" borderId="0" applyNumberFormat="0" applyBorder="0" applyAlignment="0" applyProtection="0"/>
    <xf numFmtId="0" fontId="141" fillId="62"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1" fillId="58"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71" borderId="0" applyNumberFormat="0" applyBorder="0" applyAlignment="0" applyProtection="0"/>
    <xf numFmtId="0" fontId="140" fillId="71" borderId="0" applyNumberFormat="0" applyBorder="0" applyAlignment="0" applyProtection="0"/>
    <xf numFmtId="0" fontId="140" fillId="71" borderId="0" applyNumberFormat="0" applyBorder="0" applyAlignment="0" applyProtection="0"/>
    <xf numFmtId="0" fontId="140" fillId="72"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5" borderId="0" applyNumberFormat="0" applyBorder="0" applyAlignment="0" applyProtection="0"/>
    <xf numFmtId="0" fontId="141" fillId="63" borderId="0" applyNumberFormat="0" applyBorder="0" applyAlignment="0" applyProtection="0"/>
    <xf numFmtId="0" fontId="141" fillId="63" borderId="0" applyNumberFormat="0" applyBorder="0" applyAlignment="0" applyProtection="0"/>
    <xf numFmtId="0" fontId="141" fillId="63" borderId="0" applyNumberFormat="0" applyBorder="0" applyAlignment="0" applyProtection="0"/>
    <xf numFmtId="0" fontId="141" fillId="63" borderId="0" applyNumberFormat="0" applyBorder="0" applyAlignment="0" applyProtection="0"/>
    <xf numFmtId="0" fontId="140" fillId="63" borderId="0" applyNumberFormat="0" applyBorder="0" applyAlignment="0" applyProtection="0"/>
    <xf numFmtId="0" fontId="140" fillId="63" borderId="0" applyNumberFormat="0" applyBorder="0" applyAlignment="0" applyProtection="0"/>
    <xf numFmtId="0" fontId="140" fillId="63" borderId="0" applyNumberFormat="0" applyBorder="0" applyAlignment="0" applyProtection="0"/>
    <xf numFmtId="0" fontId="140" fillId="63" borderId="0" applyNumberFormat="0" applyBorder="0" applyAlignment="0" applyProtection="0"/>
    <xf numFmtId="0" fontId="140" fillId="72" borderId="0" applyNumberFormat="0" applyBorder="0" applyAlignment="0" applyProtection="0"/>
    <xf numFmtId="0" fontId="140" fillId="72" borderId="0" applyNumberFormat="0" applyBorder="0" applyAlignment="0" applyProtection="0"/>
    <xf numFmtId="0" fontId="140" fillId="72" borderId="0" applyNumberFormat="0" applyBorder="0" applyAlignment="0" applyProtection="0"/>
    <xf numFmtId="176" fontId="142" fillId="0" borderId="0" applyFill="0" applyBorder="0" applyAlignment="0"/>
    <xf numFmtId="0" fontId="13" fillId="0" borderId="0" applyNumberFormat="0" applyFill="0" applyBorder="0" applyAlignment="0" applyProtection="0"/>
    <xf numFmtId="38" fontId="143" fillId="7" borderId="0" applyNumberFormat="0" applyBorder="0" applyAlignment="0" applyProtection="0"/>
    <xf numFmtId="0" fontId="144" fillId="0" borderId="110" applyNumberFormat="0" applyAlignment="0" applyProtection="0">
      <alignment horizontal="left" vertical="center"/>
    </xf>
    <xf numFmtId="0" fontId="144" fillId="0" borderId="11">
      <alignment horizontal="left" vertical="center"/>
    </xf>
    <xf numFmtId="10" fontId="143" fillId="65" borderId="1" applyNumberFormat="0" applyBorder="0" applyAlignment="0" applyProtection="0"/>
    <xf numFmtId="0" fontId="47" fillId="0" borderId="0">
      <alignment vertical="center"/>
    </xf>
    <xf numFmtId="177" fontId="0" fillId="0" borderId="0"/>
    <xf numFmtId="0" fontId="145" fillId="0" borderId="0"/>
    <xf numFmtId="10" fontId="145" fillId="0" borderId="0" applyFont="0" applyFill="0" applyBorder="0" applyAlignment="0" applyProtection="0"/>
    <xf numFmtId="41" fontId="24" fillId="0" borderId="0" applyFont="0" applyFill="0" applyBorder="0" applyAlignment="0" applyProtection="0"/>
    <xf numFmtId="0" fontId="13" fillId="0" borderId="0" applyNumberFormat="0" applyFill="0" applyBorder="0" applyAlignment="0" applyProtection="0"/>
    <xf numFmtId="0" fontId="146" fillId="0" borderId="0"/>
    <xf numFmtId="9" fontId="30" fillId="0" borderId="0" applyFont="0" applyFill="0" applyBorder="0" applyAlignment="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9" fontId="30" fillId="0" borderId="0" applyFont="0" applyFill="0" applyBorder="0" applyAlignment="0" applyProtection="0">
      <alignment vertical="center"/>
    </xf>
    <xf numFmtId="0" fontId="147" fillId="0" borderId="0" applyFont="0" applyFill="0" applyBorder="0" applyAlignment="0" applyProtection="0"/>
    <xf numFmtId="0" fontId="147" fillId="0" borderId="0" applyFont="0" applyFill="0" applyBorder="0" applyAlignment="0" applyProtection="0"/>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8" fillId="0" borderId="165" applyNumberFormat="0" applyFill="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0" fillId="0" borderId="166"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167" applyNumberFormat="0" applyFill="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52" fillId="0" borderId="0" applyNumberForma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4" fillId="36" borderId="0" applyNumberFormat="0" applyBorder="0" applyAlignment="0" applyProtection="0">
      <alignment vertical="center"/>
    </xf>
    <xf numFmtId="0" fontId="154" fillId="36" borderId="0" applyNumberFormat="0" applyBorder="0" applyAlignment="0" applyProtection="0">
      <alignment vertical="center"/>
    </xf>
    <xf numFmtId="0" fontId="154" fillId="36"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4" fillId="36" borderId="0" applyNumberFormat="0" applyBorder="0" applyAlignment="0" applyProtection="0">
      <alignment vertical="center"/>
    </xf>
    <xf numFmtId="0" fontId="154" fillId="36" borderId="0" applyNumberFormat="0" applyBorder="0" applyAlignment="0" applyProtection="0">
      <alignment vertical="center"/>
    </xf>
    <xf numFmtId="0" fontId="154" fillId="36" borderId="0" applyNumberFormat="0" applyBorder="0" applyAlignment="0" applyProtection="0">
      <alignment vertical="center"/>
    </xf>
    <xf numFmtId="0" fontId="154" fillId="36"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3" fillId="59" borderId="0" applyNumberFormat="0" applyBorder="0" applyAlignment="0" applyProtection="0">
      <alignment vertical="center"/>
    </xf>
    <xf numFmtId="0" fontId="155" fillId="59" borderId="0" applyNumberFormat="0" applyBorder="0" applyAlignment="0" applyProtection="0"/>
    <xf numFmtId="0" fontId="155" fillId="59" borderId="0" applyNumberFormat="0" applyBorder="0" applyAlignment="0" applyProtection="0"/>
    <xf numFmtId="0" fontId="155" fillId="59" borderId="0" applyNumberFormat="0" applyBorder="0" applyAlignment="0" applyProtection="0"/>
    <xf numFmtId="0" fontId="155" fillId="59" borderId="0" applyNumberFormat="0" applyBorder="0" applyAlignment="0" applyProtection="0"/>
    <xf numFmtId="0" fontId="154" fillId="36" borderId="0" applyNumberFormat="0" applyBorder="0" applyAlignment="0" applyProtection="0">
      <alignment vertical="center"/>
    </xf>
    <xf numFmtId="0" fontId="154" fillId="36" borderId="0" applyNumberFormat="0" applyBorder="0" applyAlignment="0" applyProtection="0">
      <alignment vertical="center"/>
    </xf>
    <xf numFmtId="0" fontId="156" fillId="0" borderId="0"/>
    <xf numFmtId="0" fontId="156" fillId="0" borderId="0"/>
    <xf numFmtId="0" fontId="156" fillId="0" borderId="0"/>
    <xf numFmtId="0" fontId="156" fillId="0" borderId="0"/>
    <xf numFmtId="0" fontId="156" fillId="0" borderId="0"/>
    <xf numFmtId="0" fontId="156" fillId="0" borderId="0"/>
    <xf numFmtId="0" fontId="0"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5" fillId="0" borderId="0"/>
    <xf numFmtId="0" fontId="5" fillId="0" borderId="0"/>
    <xf numFmtId="0" fontId="5"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7" fillId="0" borderId="0">
      <alignment vertical="center"/>
    </xf>
    <xf numFmtId="0" fontId="0" fillId="0" borderId="0"/>
    <xf numFmtId="0" fontId="0" fillId="0" borderId="0"/>
    <xf numFmtId="0" fontId="156" fillId="0" borderId="0"/>
    <xf numFmtId="0" fontId="157" fillId="0" borderId="0"/>
    <xf numFmtId="0" fontId="157" fillId="0" borderId="0"/>
    <xf numFmtId="0" fontId="30" fillId="0" borderId="0"/>
    <xf numFmtId="0" fontId="30" fillId="0" borderId="0"/>
    <xf numFmtId="0" fontId="30" fillId="0" borderId="0"/>
    <xf numFmtId="0" fontId="3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0" fillId="0" borderId="0"/>
    <xf numFmtId="0" fontId="30" fillId="0" borderId="0"/>
    <xf numFmtId="0" fontId="30" fillId="0" borderId="0"/>
    <xf numFmtId="0" fontId="30" fillId="0" borderId="0"/>
    <xf numFmtId="0" fontId="30" fillId="0" borderId="0"/>
    <xf numFmtId="0" fontId="47" fillId="0" borderId="0">
      <alignment vertical="center"/>
    </xf>
    <xf numFmtId="0" fontId="0" fillId="0" borderId="0">
      <alignment vertical="center"/>
    </xf>
    <xf numFmtId="0" fontId="36" fillId="0" borderId="0">
      <alignment vertical="center"/>
    </xf>
    <xf numFmtId="0" fontId="0" fillId="0" borderId="0"/>
    <xf numFmtId="0" fontId="8" fillId="0" borderId="0">
      <alignment vertical="center"/>
    </xf>
    <xf numFmtId="0" fontId="8" fillId="0" borderId="0">
      <alignment vertical="center"/>
    </xf>
    <xf numFmtId="0" fontId="0" fillId="0" borderId="0"/>
    <xf numFmtId="0" fontId="0" fillId="0" borderId="0"/>
    <xf numFmtId="0" fontId="8" fillId="0" borderId="0">
      <alignment vertical="center"/>
    </xf>
    <xf numFmtId="0" fontId="0" fillId="0" borderId="0"/>
    <xf numFmtId="0" fontId="0" fillId="0" borderId="0"/>
    <xf numFmtId="0" fontId="8" fillId="0" borderId="0">
      <alignment vertical="center"/>
    </xf>
    <xf numFmtId="0" fontId="0" fillId="0" borderId="0"/>
    <xf numFmtId="0" fontId="0"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0" fillId="0" borderId="0"/>
    <xf numFmtId="0" fontId="0" fillId="0" borderId="0"/>
    <xf numFmtId="0" fontId="15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56" fillId="0" borderId="0"/>
    <xf numFmtId="0" fontId="156" fillId="0" borderId="0"/>
    <xf numFmtId="0" fontId="5" fillId="0" borderId="0"/>
    <xf numFmtId="0" fontId="5" fillId="0" borderId="0"/>
    <xf numFmtId="0" fontId="0" fillId="0" borderId="0"/>
    <xf numFmtId="0" fontId="0"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30" fillId="0" borderId="0"/>
    <xf numFmtId="0" fontId="0" fillId="0" borderId="0">
      <alignment vertical="center"/>
    </xf>
    <xf numFmtId="0" fontId="24"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90" fillId="0" borderId="0" applyNumberFormat="0" applyFill="0" applyBorder="0" applyAlignment="0" applyProtection="0">
      <alignment vertical="top"/>
      <protection locked="0"/>
    </xf>
    <xf numFmtId="0" fontId="158" fillId="0" borderId="0" applyNumberFormat="0" applyFill="0" applyBorder="0" applyAlignment="0" applyProtection="0">
      <alignment vertical="top"/>
      <protection locked="0"/>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60" fillId="35" borderId="0" applyNumberFormat="0" applyBorder="0" applyAlignment="0" applyProtection="0">
      <alignment vertical="center"/>
    </xf>
    <xf numFmtId="0" fontId="160" fillId="35" borderId="0" applyNumberFormat="0" applyBorder="0" applyAlignment="0" applyProtection="0">
      <alignment vertical="center"/>
    </xf>
    <xf numFmtId="0" fontId="160" fillId="35"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60" fillId="35" borderId="0" applyNumberFormat="0" applyBorder="0" applyAlignment="0" applyProtection="0">
      <alignment vertical="center"/>
    </xf>
    <xf numFmtId="0" fontId="160" fillId="35" borderId="0" applyNumberFormat="0" applyBorder="0" applyAlignment="0" applyProtection="0">
      <alignment vertical="center"/>
    </xf>
    <xf numFmtId="0" fontId="160" fillId="35" borderId="0" applyNumberFormat="0" applyBorder="0" applyAlignment="0" applyProtection="0">
      <alignment vertical="center"/>
    </xf>
    <xf numFmtId="0" fontId="160" fillId="35"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59" fillId="60" borderId="0" applyNumberFormat="0" applyBorder="0" applyAlignment="0" applyProtection="0">
      <alignment vertical="center"/>
    </xf>
    <xf numFmtId="0" fontId="161" fillId="60" borderId="0" applyNumberFormat="0" applyBorder="0" applyAlignment="0" applyProtection="0"/>
    <xf numFmtId="0" fontId="161" fillId="60" borderId="0" applyNumberFormat="0" applyBorder="0" applyAlignment="0" applyProtection="0"/>
    <xf numFmtId="0" fontId="161" fillId="60" borderId="0" applyNumberFormat="0" applyBorder="0" applyAlignment="0" applyProtection="0"/>
    <xf numFmtId="0" fontId="161" fillId="60" borderId="0" applyNumberFormat="0" applyBorder="0" applyAlignment="0" applyProtection="0"/>
    <xf numFmtId="0" fontId="160" fillId="35" borderId="0" applyNumberFormat="0" applyBorder="0" applyAlignment="0" applyProtection="0">
      <alignment vertical="center"/>
    </xf>
    <xf numFmtId="0" fontId="160" fillId="35" borderId="0" applyNumberFormat="0" applyBorder="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0" fontId="162" fillId="0" borderId="168" applyNumberFormat="0" applyFill="0" applyAlignment="0" applyProtection="0">
      <alignment vertical="center"/>
    </xf>
    <xf numFmtId="178" fontId="145" fillId="0" borderId="0" applyFont="0" applyFill="0" applyBorder="0" applyAlignment="0" applyProtection="0"/>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3" fillId="7" borderId="169"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4" fillId="76" borderId="170" applyNumberFormat="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0" fontId="167" fillId="0" borderId="171" applyNumberFormat="0" applyFill="0" applyAlignment="0" applyProtection="0">
      <alignment vertical="center"/>
    </xf>
    <xf numFmtId="179" fontId="145" fillId="0" borderId="0" applyFont="0" applyFill="0" applyBorder="0" applyAlignment="0" applyProtection="0"/>
    <xf numFmtId="180" fontId="145" fillId="0" borderId="0" applyFont="0" applyFill="0" applyBorder="0" applyAlignment="0" applyProtection="0"/>
    <xf numFmtId="181" fontId="168" fillId="0" borderId="0" applyFont="0" applyFill="0" applyBorder="0" applyAlignment="0" applyProtection="0"/>
    <xf numFmtId="182" fontId="168" fillId="0" borderId="0" applyFont="0" applyFill="0" applyBorder="0" applyAlignment="0" applyProtection="0"/>
    <xf numFmtId="0" fontId="24" fillId="0" borderId="0"/>
    <xf numFmtId="41" fontId="0" fillId="0" borderId="0" applyFont="0" applyFill="0" applyBorder="0" applyAlignment="0" applyProtection="0"/>
    <xf numFmtId="43" fontId="0" fillId="0" borderId="0" applyFont="0" applyFill="0" applyBorder="0" applyAlignment="0" applyProtection="0"/>
    <xf numFmtId="41"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0" fillId="0" borderId="0" applyFont="0" applyFill="0" applyBorder="0" applyAlignment="0" applyProtection="0"/>
    <xf numFmtId="43" fontId="47" fillId="0" borderId="0" applyFont="0" applyFill="0" applyBorder="0" applyAlignment="0" applyProtection="0">
      <alignment vertical="center"/>
    </xf>
    <xf numFmtId="43" fontId="0" fillId="0" borderId="0" applyFont="0" applyFill="0" applyBorder="0" applyAlignment="0" applyProtection="0">
      <alignment vertical="center"/>
    </xf>
    <xf numFmtId="43" fontId="30" fillId="0" borderId="0" applyFont="0" applyFill="0" applyBorder="0" applyAlignment="0" applyProtection="0">
      <alignment vertical="center"/>
    </xf>
    <xf numFmtId="0" fontId="138" fillId="58" borderId="0" applyNumberFormat="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157" fillId="0" borderId="0" applyFont="0" applyFill="0" applyBorder="0" applyAlignment="0" applyProtection="0">
      <alignment vertical="center"/>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57"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3" fontId="30" fillId="0" borderId="0" applyFont="0" applyFill="0" applyBorder="0" applyAlignment="0" applyProtection="0">
      <alignment vertical="center"/>
    </xf>
    <xf numFmtId="41" fontId="30" fillId="0" borderId="0" applyFont="0" applyFill="0" applyBorder="0" applyAlignment="0" applyProtection="0">
      <alignment vertical="center"/>
    </xf>
    <xf numFmtId="183" fontId="0" fillId="0" borderId="0" applyFont="0" applyFill="0" applyBorder="0" applyAlignment="0" applyProtection="0">
      <alignment vertical="center"/>
    </xf>
    <xf numFmtId="0" fontId="169" fillId="0" borderId="0"/>
    <xf numFmtId="0" fontId="170" fillId="77" borderId="0" applyNumberFormat="0" applyBorder="0" applyAlignment="0" applyProtection="0"/>
    <xf numFmtId="0" fontId="170" fillId="77" borderId="0" applyNumberFormat="0" applyBorder="0" applyAlignment="0" applyProtection="0"/>
    <xf numFmtId="0" fontId="170" fillId="77" borderId="0" applyNumberFormat="0" applyBorder="0" applyAlignment="0" applyProtection="0"/>
    <xf numFmtId="0" fontId="170" fillId="78" borderId="0" applyNumberFormat="0" applyBorder="0" applyAlignment="0" applyProtection="0"/>
    <xf numFmtId="0" fontId="170" fillId="78" borderId="0" applyNumberFormat="0" applyBorder="0" applyAlignment="0" applyProtection="0"/>
    <xf numFmtId="0" fontId="170" fillId="78" borderId="0" applyNumberFormat="0" applyBorder="0" applyAlignment="0" applyProtection="0"/>
    <xf numFmtId="0" fontId="170" fillId="79" borderId="0" applyNumberFormat="0" applyBorder="0" applyAlignment="0" applyProtection="0"/>
    <xf numFmtId="0" fontId="170" fillId="79" borderId="0" applyNumberFormat="0" applyBorder="0" applyAlignment="0" applyProtection="0"/>
    <xf numFmtId="0" fontId="170" fillId="79" borderId="0" applyNumberFormat="0" applyBorder="0" applyAlignment="0" applyProtection="0"/>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81"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0"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2" fillId="7" borderId="172"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73" fillId="63" borderId="169" applyNumberFormat="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65" fillId="0" borderId="0" applyNumberFormat="0" applyFill="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71" fillId="12" borderId="0" applyNumberFormat="0" applyBorder="0" applyAlignment="0" applyProtection="0">
      <alignment vertical="center"/>
    </xf>
    <xf numFmtId="0" fontId="145"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174" fillId="0" borderId="0"/>
    <xf numFmtId="0" fontId="0" fillId="0" borderId="0"/>
    <xf numFmtId="0" fontId="175" fillId="0" borderId="0"/>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71"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82" borderId="0" applyNumberFormat="0" applyBorder="0" applyAlignment="0" applyProtection="0">
      <alignment vertical="center"/>
    </xf>
    <xf numFmtId="0" fontId="139" fillId="76" borderId="0" applyNumberFormat="0" applyBorder="0" applyAlignment="0" applyProtection="0">
      <alignment vertical="center"/>
    </xf>
    <xf numFmtId="0" fontId="139" fillId="76" borderId="0" applyNumberFormat="0" applyBorder="0" applyAlignment="0" applyProtection="0">
      <alignment vertical="center"/>
    </xf>
    <xf numFmtId="0" fontId="139" fillId="76" borderId="0" applyNumberFormat="0" applyBorder="0" applyAlignment="0" applyProtection="0">
      <alignment vertical="center"/>
    </xf>
    <xf numFmtId="0" fontId="139" fillId="68" borderId="0" applyNumberFormat="0" applyBorder="0" applyAlignment="0" applyProtection="0">
      <alignment vertical="center"/>
    </xf>
    <xf numFmtId="0" fontId="139" fillId="68" borderId="0" applyNumberFormat="0" applyBorder="0" applyAlignment="0" applyProtection="0">
      <alignment vertical="center"/>
    </xf>
    <xf numFmtId="0" fontId="139" fillId="68"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80"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0" fontId="139" fillId="73" borderId="0" applyNumberFormat="0" applyBorder="0" applyAlignment="0" applyProtection="0">
      <alignment vertical="center"/>
    </xf>
    <xf numFmtId="40" fontId="147" fillId="0" borderId="0" applyFont="0" applyFill="0" applyBorder="0" applyAlignment="0" applyProtection="0"/>
    <xf numFmtId="38" fontId="147" fillId="0" borderId="0" applyFont="0" applyFill="0" applyBorder="0" applyAlignment="0" applyProtection="0"/>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0" fontId="0" fillId="65" borderId="173" applyNumberFormat="0" applyFont="0" applyAlignment="0" applyProtection="0">
      <alignment vertical="center"/>
    </xf>
    <xf numFmtId="0" fontId="0" fillId="65" borderId="173" applyNumberFormat="0" applyFont="0" applyAlignment="0" applyProtection="0">
      <alignment vertical="center"/>
    </xf>
    <xf numFmtId="0" fontId="0" fillId="65" borderId="173" applyNumberFormat="0" applyFont="0" applyAlignment="0" applyProtection="0">
      <alignment vertical="center"/>
    </xf>
    <xf numFmtId="0" fontId="0" fillId="65" borderId="173" applyNumberFormat="0" applyFont="0" applyAlignment="0" applyProtection="0">
      <alignment vertical="center"/>
    </xf>
    <xf numFmtId="0" fontId="0" fillId="65" borderId="173" applyNumberFormat="0" applyFont="0" applyAlignment="0" applyProtection="0">
      <alignment vertical="center"/>
    </xf>
    <xf numFmtId="0" fontId="0" fillId="65" borderId="173" applyNumberFormat="0" applyFont="0" applyAlignment="0" applyProtection="0">
      <alignment vertical="center"/>
    </xf>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0" fontId="30" fillId="65" borderId="173" applyNumberFormat="0" applyFont="0" applyAlignment="0" applyProtection="0">
      <alignment vertical="center"/>
    </xf>
    <xf numFmtId="38" fontId="30" fillId="0" borderId="0" applyFont="0" applyFill="0" applyBorder="0" applyAlignment="0" applyProtection="0"/>
    <xf numFmtId="40" fontId="30"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176" fillId="0" borderId="0"/>
  </cellStyleXfs>
  <cellXfs count="1822">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3" fontId="4" fillId="0" borderId="1" xfId="1" applyFont="1" applyBorder="1" applyAlignment="1">
      <alignment horizontal="center" vertical="center"/>
    </xf>
    <xf numFmtId="43" fontId="2" fillId="0" borderId="1" xfId="1" applyFont="1" applyBorder="1" applyAlignment="1">
      <alignment horizontal="center" vertical="center"/>
    </xf>
    <xf numFmtId="43" fontId="4" fillId="2" borderId="1" xfId="1" applyFont="1" applyFill="1" applyBorder="1" applyAlignment="1">
      <alignment horizontal="center" vertical="center"/>
    </xf>
    <xf numFmtId="43" fontId="4" fillId="3" borderId="1" xfId="1" applyFont="1" applyFill="1" applyBorder="1" applyAlignment="1">
      <alignment horizontal="center" vertical="center"/>
    </xf>
    <xf numFmtId="0" fontId="1" fillId="0" borderId="2" xfId="0" applyFont="1" applyFill="1" applyBorder="1" applyAlignment="1">
      <alignment vertical="center"/>
    </xf>
    <xf numFmtId="43" fontId="4" fillId="0" borderId="3" xfId="1" applyFont="1" applyBorder="1" applyAlignment="1">
      <alignment horizontal="center" vertical="center"/>
    </xf>
    <xf numFmtId="0" fontId="1" fillId="0" borderId="1" xfId="0" applyFont="1" applyFill="1" applyBorder="1" applyAlignment="1">
      <alignment vertical="center"/>
    </xf>
    <xf numFmtId="43" fontId="1" fillId="4" borderId="4" xfId="0" applyNumberFormat="1" applyFont="1" applyFill="1" applyBorder="1" applyAlignment="1">
      <alignment vertical="center"/>
    </xf>
    <xf numFmtId="4" fontId="1" fillId="4" borderId="4" xfId="0" applyNumberFormat="1" applyFont="1" applyFill="1" applyBorder="1" applyAlignment="1">
      <alignment vertical="center"/>
    </xf>
    <xf numFmtId="4" fontId="1" fillId="0" borderId="0" xfId="0" applyNumberFormat="1" applyFont="1" applyFill="1" applyBorder="1" applyAlignment="1">
      <alignment vertical="center"/>
    </xf>
    <xf numFmtId="43" fontId="1" fillId="0" borderId="0" xfId="0" applyNumberFormat="1" applyFont="1" applyFill="1" applyBorder="1" applyAlignment="1">
      <alignment vertical="center"/>
    </xf>
    <xf numFmtId="0" fontId="1" fillId="0" borderId="5" xfId="0" applyFont="1" applyFill="1" applyBorder="1" applyAlignment="1">
      <alignment vertical="center"/>
    </xf>
    <xf numFmtId="43" fontId="1" fillId="3" borderId="6" xfId="0" applyNumberFormat="1" applyFont="1" applyFill="1" applyBorder="1" applyAlignment="1">
      <alignment vertical="center"/>
    </xf>
    <xf numFmtId="0" fontId="3" fillId="0" borderId="1" xfId="0" applyFont="1" applyFill="1" applyBorder="1" applyAlignment="1"/>
    <xf numFmtId="0" fontId="4" fillId="0" borderId="1" xfId="0" applyFont="1" applyFill="1" applyBorder="1" applyAlignment="1">
      <alignment horizontal="center" vertical="center"/>
    </xf>
    <xf numFmtId="43" fontId="4" fillId="0" borderId="1" xfId="0" applyNumberFormat="1" applyFont="1" applyFill="1" applyBorder="1" applyAlignment="1">
      <alignment horizontal="center" vertical="center"/>
    </xf>
    <xf numFmtId="10" fontId="4" fillId="0" borderId="1" xfId="1" applyNumberFormat="1" applyFont="1" applyBorder="1" applyAlignment="1">
      <alignment horizontal="center" vertical="center"/>
    </xf>
    <xf numFmtId="184" fontId="4" fillId="0" borderId="1" xfId="1" applyNumberFormat="1" applyFont="1" applyFill="1" applyBorder="1" applyAlignment="1">
      <alignment horizontal="center" vertical="center"/>
    </xf>
    <xf numFmtId="43" fontId="4" fillId="2" borderId="1" xfId="0" applyNumberFormat="1" applyFont="1" applyFill="1" applyBorder="1" applyAlignment="1">
      <alignment horizontal="center" vertical="center"/>
    </xf>
    <xf numFmtId="0" fontId="0" fillId="0" borderId="1" xfId="0" applyFont="1" applyFill="1" applyBorder="1" applyAlignment="1">
      <alignment vertical="center"/>
    </xf>
    <xf numFmtId="0" fontId="4" fillId="5" borderId="1" xfId="0" applyFont="1" applyFill="1" applyBorder="1" applyAlignment="1">
      <alignment horizontal="center" vertical="center"/>
    </xf>
    <xf numFmtId="43" fontId="4" fillId="5" borderId="1" xfId="0" applyNumberFormat="1" applyFont="1" applyFill="1" applyBorder="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6" borderId="7" xfId="0" applyFont="1" applyFill="1" applyBorder="1" applyAlignment="1">
      <alignment horizontal="center" vertical="center" wrapText="1" shrinkToFit="1"/>
    </xf>
    <xf numFmtId="0" fontId="0" fillId="0" borderId="0" xfId="0" applyAlignment="1">
      <alignment horizontal="center" vertical="center" wrapText="1"/>
    </xf>
    <xf numFmtId="0" fontId="8" fillId="0" borderId="0" xfId="0" applyFont="1" applyAlignment="1">
      <alignment vertical="center" wrapText="1"/>
    </xf>
    <xf numFmtId="0" fontId="0" fillId="0" borderId="0" xfId="0" applyAlignment="1">
      <alignment vertical="center" wrapText="1"/>
    </xf>
    <xf numFmtId="43" fontId="0" fillId="0" borderId="0" xfId="1" applyFont="1" applyFill="1" applyBorder="1" applyAlignment="1">
      <alignment vertical="center" shrinkToFit="1"/>
    </xf>
    <xf numFmtId="0" fontId="6" fillId="0" borderId="0" xfId="0" applyFont="1" applyAlignment="1">
      <alignment horizontal="left" vertical="center"/>
    </xf>
    <xf numFmtId="0" fontId="9" fillId="0" borderId="0" xfId="0" applyFont="1" applyAlignment="1">
      <alignment horizontal="left" vertical="center" wrapText="1"/>
    </xf>
    <xf numFmtId="43" fontId="6" fillId="0" borderId="0" xfId="1" applyFont="1" applyFill="1" applyBorder="1" applyAlignment="1">
      <alignment horizontal="right" vertical="center" shrinkToFit="1"/>
    </xf>
    <xf numFmtId="0" fontId="6" fillId="0" borderId="0" xfId="0" applyFont="1" applyAlignment="1">
      <alignment horizontal="left" vertical="center" wrapText="1" shrinkToFit="1"/>
    </xf>
    <xf numFmtId="14" fontId="6" fillId="0" borderId="0" xfId="0" applyNumberFormat="1" applyFont="1" applyAlignment="1">
      <alignment horizontal="left" vertical="center" wrapText="1" shrinkToFit="1"/>
    </xf>
    <xf numFmtId="0" fontId="6" fillId="0" borderId="0" xfId="770" applyFont="1" applyAlignment="1">
      <alignment horizontal="left"/>
    </xf>
    <xf numFmtId="0" fontId="6" fillId="0" borderId="0" xfId="770" applyFont="1"/>
    <xf numFmtId="0" fontId="6" fillId="0" borderId="8" xfId="777" applyFont="1" applyBorder="1">
      <alignment vertical="center"/>
    </xf>
    <xf numFmtId="0" fontId="9" fillId="0" borderId="8" xfId="0" applyFont="1" applyBorder="1" applyAlignment="1">
      <alignment horizontal="left" vertical="center" wrapText="1"/>
    </xf>
    <xf numFmtId="0" fontId="0" fillId="0" borderId="8" xfId="0" applyBorder="1" applyAlignment="1">
      <alignment vertical="center"/>
    </xf>
    <xf numFmtId="0" fontId="0" fillId="0" borderId="8" xfId="0" applyBorder="1" applyAlignment="1">
      <alignment vertical="center" wrapText="1"/>
    </xf>
    <xf numFmtId="43" fontId="0" fillId="0" borderId="8" xfId="1" applyFont="1" applyFill="1" applyBorder="1" applyAlignment="1">
      <alignment vertical="center" shrinkToFit="1"/>
    </xf>
    <xf numFmtId="49" fontId="6" fillId="0" borderId="0" xfId="0" applyNumberFormat="1" applyFont="1" applyAlignment="1">
      <alignment horizontal="left" vertical="center" shrinkToFit="1"/>
    </xf>
    <xf numFmtId="0" fontId="10" fillId="0" borderId="9" xfId="0" applyFont="1" applyBorder="1" applyAlignment="1">
      <alignment horizontal="center" vertical="center"/>
    </xf>
    <xf numFmtId="0" fontId="9" fillId="0" borderId="9" xfId="0" applyFont="1" applyBorder="1" applyAlignment="1">
      <alignment horizontal="center" vertical="center" wrapText="1"/>
    </xf>
    <xf numFmtId="0" fontId="10" fillId="0" borderId="9" xfId="0" applyFont="1" applyBorder="1" applyAlignment="1">
      <alignment horizontal="center" vertical="center" wrapText="1"/>
    </xf>
    <xf numFmtId="43" fontId="10" fillId="0" borderId="9" xfId="1" applyFont="1" applyFill="1" applyBorder="1" applyAlignment="1">
      <alignment horizontal="center" vertical="center" shrinkToFit="1"/>
    </xf>
    <xf numFmtId="0" fontId="5" fillId="0" borderId="1" xfId="0" applyFont="1" applyBorder="1" applyAlignment="1">
      <alignment horizontal="center" vertical="center" wrapText="1" shrinkToFit="1"/>
    </xf>
    <xf numFmtId="185" fontId="5" fillId="0" borderId="1" xfId="0" applyNumberFormat="1" applyFont="1" applyBorder="1" applyAlignment="1">
      <alignment horizontal="center" vertical="center" wrapText="1" shrinkToFit="1"/>
    </xf>
    <xf numFmtId="43" fontId="5" fillId="0" borderId="1" xfId="1" applyFont="1" applyFill="1" applyBorder="1" applyAlignment="1">
      <alignment horizontal="center" vertical="center" wrapText="1" shrinkToFit="1"/>
    </xf>
    <xf numFmtId="0" fontId="5" fillId="0" borderId="1" xfId="0" applyFont="1" applyBorder="1" applyAlignment="1">
      <alignment vertical="center"/>
    </xf>
    <xf numFmtId="0" fontId="8" fillId="0" borderId="1" xfId="0" applyFont="1" applyBorder="1" applyAlignment="1">
      <alignment vertical="center" wrapText="1" shrinkToFit="1"/>
    </xf>
    <xf numFmtId="0" fontId="5" fillId="0" borderId="1" xfId="0" applyFont="1" applyBorder="1" applyAlignment="1">
      <alignment vertical="center" wrapText="1"/>
    </xf>
    <xf numFmtId="43" fontId="5" fillId="0" borderId="1" xfId="1" applyFont="1" applyFill="1" applyBorder="1" applyAlignment="1">
      <alignment vertical="center" shrinkToFit="1"/>
    </xf>
    <xf numFmtId="0" fontId="5" fillId="0" borderId="1" xfId="0" applyFont="1" applyBorder="1" applyAlignment="1">
      <alignment vertical="center" wrapText="1" shrinkToFit="1"/>
    </xf>
    <xf numFmtId="0" fontId="5" fillId="0" borderId="10" xfId="0" applyFont="1" applyBorder="1" applyAlignment="1">
      <alignment horizontal="center" vertical="center"/>
    </xf>
    <xf numFmtId="0" fontId="8" fillId="0" borderId="11"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wrapText="1"/>
    </xf>
    <xf numFmtId="43" fontId="5" fillId="0" borderId="1" xfId="1" applyFont="1" applyFill="1" applyBorder="1" applyAlignment="1">
      <alignment horizontal="center" vertical="center" shrinkToFit="1"/>
    </xf>
    <xf numFmtId="0" fontId="5" fillId="0" borderId="13" xfId="0" applyFont="1" applyBorder="1" applyAlignment="1">
      <alignment vertical="center"/>
    </xf>
    <xf numFmtId="0" fontId="8" fillId="0" borderId="14" xfId="0" applyFont="1" applyBorder="1" applyAlignment="1">
      <alignment vertical="center" wrapText="1"/>
    </xf>
    <xf numFmtId="0" fontId="5" fillId="0" borderId="14" xfId="778" applyFont="1" applyBorder="1" applyAlignment="1">
      <alignment vertical="center"/>
    </xf>
    <xf numFmtId="0" fontId="5" fillId="0" borderId="14" xfId="0" applyFont="1" applyBorder="1" applyAlignment="1">
      <alignment vertical="center"/>
    </xf>
    <xf numFmtId="0" fontId="5" fillId="0" borderId="14" xfId="0" applyFont="1" applyBorder="1" applyAlignment="1">
      <alignment vertical="center" wrapText="1"/>
    </xf>
    <xf numFmtId="43" fontId="5" fillId="0" borderId="14" xfId="1" applyFont="1" applyFill="1" applyBorder="1" applyAlignment="1">
      <alignment vertical="center" shrinkToFit="1"/>
    </xf>
    <xf numFmtId="0" fontId="5" fillId="0" borderId="15" xfId="0" applyFont="1" applyBorder="1" applyAlignment="1">
      <alignment vertical="center" wrapText="1"/>
    </xf>
    <xf numFmtId="0" fontId="5" fillId="0" borderId="16" xfId="0" applyFont="1" applyBorder="1" applyAlignment="1">
      <alignment vertical="center"/>
    </xf>
    <xf numFmtId="0" fontId="5" fillId="0" borderId="0" xfId="0" applyFont="1" applyAlignment="1">
      <alignment vertical="center" wrapText="1"/>
    </xf>
    <xf numFmtId="43" fontId="5" fillId="0" borderId="0" xfId="1" applyFont="1" applyFill="1" applyBorder="1" applyAlignment="1">
      <alignment vertical="center" shrinkToFit="1"/>
    </xf>
    <xf numFmtId="0" fontId="5" fillId="0" borderId="17" xfId="0" applyFont="1" applyBorder="1" applyAlignment="1">
      <alignment vertical="center" wrapText="1"/>
    </xf>
    <xf numFmtId="0" fontId="5" fillId="0" borderId="18" xfId="0" applyFont="1" applyBorder="1" applyAlignment="1">
      <alignment vertical="center"/>
    </xf>
    <xf numFmtId="0" fontId="8" fillId="0" borderId="19" xfId="0" applyFont="1" applyBorder="1" applyAlignment="1">
      <alignment vertical="center" wrapText="1"/>
    </xf>
    <xf numFmtId="0" fontId="5" fillId="0" borderId="19" xfId="0" applyFont="1" applyBorder="1" applyAlignment="1">
      <alignment vertical="center"/>
    </xf>
    <xf numFmtId="0" fontId="5" fillId="0" borderId="19" xfId="0" applyFont="1" applyBorder="1" applyAlignment="1">
      <alignment vertical="center" wrapText="1"/>
    </xf>
    <xf numFmtId="43" fontId="5" fillId="0" borderId="19" xfId="1" applyFont="1" applyFill="1" applyBorder="1" applyAlignment="1">
      <alignment vertical="center" shrinkToFit="1"/>
    </xf>
    <xf numFmtId="0" fontId="5" fillId="0" borderId="20" xfId="0" applyFont="1" applyBorder="1" applyAlignment="1">
      <alignment vertical="center" wrapText="1"/>
    </xf>
    <xf numFmtId="0" fontId="5" fillId="0" borderId="1" xfId="0" applyFont="1" applyBorder="1" applyAlignment="1">
      <alignment vertical="center" shrinkToFit="1"/>
    </xf>
    <xf numFmtId="0" fontId="5" fillId="0" borderId="18" xfId="0" applyFont="1" applyBorder="1" applyAlignment="1">
      <alignment horizontal="center" vertical="center"/>
    </xf>
    <xf numFmtId="0" fontId="8" fillId="0" borderId="19" xfId="0" applyFont="1" applyBorder="1" applyAlignment="1">
      <alignment horizontal="center" vertical="center"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11" fillId="0" borderId="0" xfId="0" applyFont="1" applyAlignment="1">
      <alignment vertical="center"/>
    </xf>
    <xf numFmtId="0" fontId="12" fillId="0" borderId="21"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vertical="center" wrapText="1" shrinkToFit="1"/>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vertical="center"/>
    </xf>
    <xf numFmtId="0" fontId="11" fillId="0" borderId="14" xfId="0" applyFont="1" applyBorder="1" applyAlignment="1">
      <alignment horizontal="center" vertical="center"/>
    </xf>
    <xf numFmtId="0" fontId="11" fillId="0" borderId="0" xfId="0" applyFont="1" applyAlignment="1">
      <alignment horizontal="left" vertical="center" indent="15"/>
    </xf>
    <xf numFmtId="31" fontId="11" fillId="0" borderId="0" xfId="0" applyNumberFormat="1" applyFont="1" applyAlignment="1">
      <alignment horizontal="center" vertical="center"/>
    </xf>
    <xf numFmtId="0" fontId="11" fillId="0" borderId="0" xfId="0" applyFont="1" applyAlignment="1">
      <alignment horizontal="justify" vertical="center"/>
    </xf>
    <xf numFmtId="0" fontId="6" fillId="0" borderId="0" xfId="0" applyFont="1" applyAlignment="1">
      <alignment horizontal="left" vertical="center" shrinkToFit="1"/>
    </xf>
    <xf numFmtId="14" fontId="6" fillId="0" borderId="0" xfId="0" applyNumberFormat="1" applyFont="1" applyAlignment="1">
      <alignment horizontal="left" vertical="center" shrinkToFit="1"/>
    </xf>
    <xf numFmtId="0" fontId="5" fillId="0" borderId="15" xfId="0" applyFont="1" applyBorder="1" applyAlignment="1">
      <alignment vertical="center"/>
    </xf>
    <xf numFmtId="0" fontId="5" fillId="0" borderId="17" xfId="0" applyFont="1" applyBorder="1" applyAlignment="1">
      <alignment vertical="center"/>
    </xf>
    <xf numFmtId="0" fontId="5" fillId="0" borderId="20" xfId="0" applyFont="1" applyBorder="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13" fillId="0" borderId="0" xfId="0" applyFont="1" applyAlignment="1">
      <alignment horizontal="left" vertical="center"/>
    </xf>
    <xf numFmtId="0" fontId="6" fillId="0" borderId="0" xfId="0" applyFont="1" applyAlignment="1">
      <alignment horizontal="right" vertical="center" shrinkToFit="1"/>
    </xf>
    <xf numFmtId="14" fontId="6" fillId="0" borderId="0" xfId="0" applyNumberFormat="1" applyFont="1" applyAlignment="1">
      <alignment horizontal="right" vertical="center" shrinkToFit="1"/>
    </xf>
    <xf numFmtId="0" fontId="6" fillId="0" borderId="0" xfId="770" applyFont="1" applyAlignment="1">
      <alignment horizontal="left" wrapText="1"/>
    </xf>
    <xf numFmtId="0" fontId="6" fillId="0" borderId="0" xfId="770" applyFont="1" applyAlignment="1">
      <alignment wrapText="1"/>
    </xf>
    <xf numFmtId="0" fontId="6" fillId="0" borderId="8" xfId="777" applyFont="1" applyBorder="1" applyAlignment="1">
      <alignment vertical="center" wrapText="1"/>
    </xf>
    <xf numFmtId="0" fontId="6" fillId="0" borderId="8" xfId="0" applyFont="1" applyBorder="1" applyAlignment="1">
      <alignment horizontal="left" vertical="center"/>
    </xf>
    <xf numFmtId="0" fontId="5" fillId="0" borderId="1" xfId="0" applyFont="1" applyBorder="1" applyAlignment="1">
      <alignment horizontal="center" vertical="center" wrapText="1"/>
    </xf>
    <xf numFmtId="10" fontId="5" fillId="0" borderId="1" xfId="0" applyNumberFormat="1" applyFont="1" applyBorder="1" applyAlignment="1">
      <alignment vertical="center"/>
    </xf>
    <xf numFmtId="43" fontId="5" fillId="0" borderId="1" xfId="0" applyNumberFormat="1" applyFont="1" applyBorder="1" applyAlignment="1">
      <alignment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43" fontId="6" fillId="0" borderId="1" xfId="0" applyNumberFormat="1" applyFont="1" applyBorder="1" applyAlignment="1">
      <alignment horizontal="center" vertical="center" shrinkToFit="1"/>
    </xf>
    <xf numFmtId="0" fontId="5" fillId="0" borderId="10" xfId="0" applyFont="1" applyBorder="1" applyAlignment="1">
      <alignment horizontal="center" vertical="center" wrapText="1"/>
    </xf>
    <xf numFmtId="43" fontId="5" fillId="0" borderId="10" xfId="0" applyNumberFormat="1" applyFont="1" applyBorder="1" applyAlignment="1">
      <alignment horizontal="center" vertical="center"/>
    </xf>
    <xf numFmtId="43" fontId="5" fillId="0" borderId="1" xfId="0" applyNumberFormat="1" applyFont="1" applyBorder="1" applyAlignment="1">
      <alignment horizontal="center" vertical="center"/>
    </xf>
    <xf numFmtId="184" fontId="5" fillId="0" borderId="1" xfId="0" applyNumberFormat="1" applyFont="1" applyBorder="1" applyAlignment="1">
      <alignment vertical="center" shrinkToFit="1"/>
    </xf>
    <xf numFmtId="0" fontId="5" fillId="0" borderId="13" xfId="0" applyFont="1" applyBorder="1" applyAlignment="1">
      <alignment vertical="center" wrapText="1"/>
    </xf>
    <xf numFmtId="0" fontId="5" fillId="0" borderId="16" xfId="0" applyFont="1" applyBorder="1" applyAlignment="1">
      <alignment vertical="center" wrapText="1"/>
    </xf>
    <xf numFmtId="0" fontId="5" fillId="0" borderId="18" xfId="0" applyFont="1" applyBorder="1" applyAlignment="1">
      <alignment vertical="center" wrapText="1"/>
    </xf>
    <xf numFmtId="43" fontId="0" fillId="0" borderId="0" xfId="1" applyFont="1" applyFill="1" applyAlignment="1">
      <alignment vertical="center" shrinkToFit="1"/>
    </xf>
    <xf numFmtId="43" fontId="6" fillId="0" borderId="0" xfId="1" applyFont="1" applyFill="1" applyBorder="1" applyAlignment="1">
      <alignment horizontal="left" vertical="center" shrinkToFit="1"/>
    </xf>
    <xf numFmtId="43" fontId="6" fillId="0" borderId="0" xfId="1" applyFont="1" applyFill="1" applyAlignment="1">
      <alignment horizontal="left" vertical="center" shrinkToFit="1"/>
    </xf>
    <xf numFmtId="186" fontId="6" fillId="0" borderId="0" xfId="1" applyNumberFormat="1" applyFont="1" applyFill="1" applyBorder="1" applyAlignment="1">
      <alignment horizontal="left" vertical="center" shrinkToFit="1"/>
    </xf>
    <xf numFmtId="186" fontId="6" fillId="0" borderId="0" xfId="1" applyNumberFormat="1" applyFont="1" applyFill="1" applyAlignment="1">
      <alignment horizontal="left" vertical="center" shrinkToFit="1"/>
    </xf>
    <xf numFmtId="0" fontId="6" fillId="0" borderId="0" xfId="777" applyFont="1">
      <alignment vertical="center"/>
    </xf>
    <xf numFmtId="0" fontId="10" fillId="0" borderId="0" xfId="0" applyFont="1" applyAlignment="1">
      <alignment horizontal="center" vertical="center"/>
    </xf>
    <xf numFmtId="0" fontId="9" fillId="0" borderId="0" xfId="0" applyFont="1" applyAlignment="1">
      <alignment horizontal="center" vertical="center" wrapText="1"/>
    </xf>
    <xf numFmtId="43" fontId="10" fillId="0" borderId="0" xfId="1" applyFont="1" applyFill="1" applyAlignment="1">
      <alignment horizontal="center" vertical="center" shrinkToFit="1"/>
    </xf>
    <xf numFmtId="0" fontId="10" fillId="0" borderId="0" xfId="0" applyFont="1" applyAlignment="1">
      <alignment horizontal="center" vertical="center" wrapText="1"/>
    </xf>
    <xf numFmtId="0" fontId="8" fillId="0" borderId="1" xfId="0" applyFont="1" applyBorder="1" applyAlignment="1">
      <alignment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778" applyFont="1" applyBorder="1" applyAlignment="1">
      <alignment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8" fillId="0" borderId="14" xfId="0" applyFont="1" applyBorder="1" applyAlignment="1">
      <alignment horizontal="center" vertical="center" wrapText="1"/>
    </xf>
    <xf numFmtId="43" fontId="5" fillId="0" borderId="14" xfId="1" applyFont="1" applyFill="1" applyBorder="1" applyAlignment="1">
      <alignment horizontal="center" vertical="center" shrinkToFit="1"/>
    </xf>
    <xf numFmtId="0" fontId="5" fillId="0" borderId="15" xfId="0" applyFont="1" applyBorder="1" applyAlignment="1">
      <alignment horizontal="center" vertical="center" wrapText="1"/>
    </xf>
    <xf numFmtId="43" fontId="5" fillId="0" borderId="19" xfId="1" applyFont="1" applyFill="1" applyBorder="1" applyAlignment="1">
      <alignment horizontal="center" vertical="center" shrinkToFit="1"/>
    </xf>
    <xf numFmtId="0" fontId="5" fillId="0" borderId="20" xfId="0" applyFont="1" applyBorder="1" applyAlignment="1">
      <alignment horizontal="center" vertical="center" wrapText="1"/>
    </xf>
    <xf numFmtId="43" fontId="5" fillId="0" borderId="0" xfId="1" applyFont="1" applyFill="1" applyAlignment="1">
      <alignment vertical="center" shrinkToFit="1"/>
    </xf>
    <xf numFmtId="0" fontId="5" fillId="0" borderId="0" xfId="0" applyFont="1" applyAlignment="1">
      <alignment vertical="center" shrinkToFit="1"/>
    </xf>
    <xf numFmtId="0" fontId="13" fillId="0" borderId="0" xfId="783" applyFont="1">
      <alignment vertical="center"/>
    </xf>
    <xf numFmtId="0" fontId="0" fillId="0" borderId="0" xfId="781"/>
    <xf numFmtId="0" fontId="10" fillId="0" borderId="0" xfId="0" applyFont="1" applyAlignment="1">
      <alignment vertical="center"/>
    </xf>
    <xf numFmtId="0" fontId="0" fillId="0" borderId="0" xfId="783" applyAlignment="1">
      <alignment horizontal="left" vertical="center"/>
    </xf>
    <xf numFmtId="0" fontId="14" fillId="0" borderId="0" xfId="783" applyFont="1" applyAlignment="1">
      <alignment horizontal="center" vertical="center"/>
    </xf>
    <xf numFmtId="0" fontId="0" fillId="0" borderId="0" xfId="0" applyAlignment="1" applyProtection="1">
      <alignment vertical="center"/>
      <protection locked="0"/>
    </xf>
    <xf numFmtId="0" fontId="14" fillId="0" borderId="19" xfId="783" applyFont="1" applyBorder="1" applyAlignment="1">
      <alignment horizontal="center" vertical="center"/>
    </xf>
    <xf numFmtId="0" fontId="5" fillId="0" borderId="22" xfId="783" applyFont="1" applyBorder="1" applyAlignment="1">
      <alignment horizontal="center" vertical="center"/>
    </xf>
    <xf numFmtId="0" fontId="5" fillId="0" borderId="22" xfId="783" applyFont="1" applyBorder="1" applyAlignment="1">
      <alignment horizontal="center" vertical="center" wrapText="1"/>
    </xf>
    <xf numFmtId="0" fontId="5" fillId="0" borderId="13" xfId="783" applyFont="1" applyBorder="1" applyAlignment="1">
      <alignment horizontal="center" vertical="center" wrapText="1"/>
    </xf>
    <xf numFmtId="0" fontId="5" fillId="0" borderId="15" xfId="783" applyFont="1" applyBorder="1" applyAlignment="1">
      <alignment horizontal="center" vertical="center" wrapText="1"/>
    </xf>
    <xf numFmtId="0" fontId="5" fillId="0" borderId="14" xfId="783" applyFont="1" applyBorder="1" applyAlignment="1">
      <alignment horizontal="center" vertical="center" wrapText="1"/>
    </xf>
    <xf numFmtId="0" fontId="5" fillId="0" borderId="1" xfId="783" applyFont="1" applyBorder="1" applyAlignment="1">
      <alignment horizontal="center" vertical="center" wrapText="1"/>
    </xf>
    <xf numFmtId="0" fontId="5" fillId="0" borderId="23" xfId="783" applyFont="1" applyBorder="1" applyAlignment="1">
      <alignment horizontal="center" vertical="center"/>
    </xf>
    <xf numFmtId="0" fontId="5" fillId="0" borderId="23" xfId="783" applyFont="1" applyBorder="1" applyAlignment="1">
      <alignment horizontal="center" vertical="center" wrapText="1"/>
    </xf>
    <xf numFmtId="0" fontId="5" fillId="0" borderId="18" xfId="783" applyFont="1" applyBorder="1" applyAlignment="1">
      <alignment horizontal="center" vertical="center" wrapText="1"/>
    </xf>
    <xf numFmtId="0" fontId="5" fillId="0" borderId="20" xfId="783" applyFont="1" applyBorder="1" applyAlignment="1">
      <alignment horizontal="center" vertical="center" wrapText="1"/>
    </xf>
    <xf numFmtId="0" fontId="5" fillId="0" borderId="19" xfId="783" applyFont="1" applyBorder="1" applyAlignment="1">
      <alignment horizontal="center" vertical="center" wrapText="1"/>
    </xf>
    <xf numFmtId="0" fontId="4" fillId="0" borderId="24" xfId="0" applyFont="1" applyBorder="1" applyAlignment="1">
      <alignment horizontal="right" vertical="center"/>
    </xf>
    <xf numFmtId="0" fontId="5" fillId="0" borderId="1" xfId="783" applyFont="1" applyBorder="1" applyAlignment="1">
      <alignment horizontal="center" vertical="center"/>
    </xf>
    <xf numFmtId="43" fontId="5" fillId="0" borderId="1" xfId="1" applyFont="1" applyFill="1" applyBorder="1" applyAlignment="1">
      <alignment vertical="center" wrapText="1"/>
    </xf>
    <xf numFmtId="10" fontId="5" fillId="0" borderId="1" xfId="1" applyNumberFormat="1" applyFont="1" applyFill="1" applyBorder="1" applyAlignment="1">
      <alignment vertical="center" shrinkToFit="1"/>
    </xf>
    <xf numFmtId="186" fontId="5" fillId="0" borderId="1" xfId="1" applyNumberFormat="1" applyFont="1" applyFill="1" applyBorder="1" applyAlignment="1">
      <alignment vertical="center" shrinkToFit="1"/>
    </xf>
    <xf numFmtId="43" fontId="5" fillId="0" borderId="1" xfId="1" applyFont="1" applyFill="1" applyBorder="1" applyAlignment="1">
      <alignment shrinkToFit="1"/>
    </xf>
    <xf numFmtId="43" fontId="5" fillId="7" borderId="1" xfId="1" applyFont="1" applyFill="1" applyBorder="1" applyAlignment="1">
      <alignment horizontal="right" shrinkToFit="1"/>
    </xf>
    <xf numFmtId="43" fontId="5" fillId="7" borderId="1" xfId="1" applyFont="1" applyFill="1" applyBorder="1" applyAlignment="1">
      <alignment shrinkToFit="1"/>
    </xf>
    <xf numFmtId="43" fontId="6" fillId="0" borderId="1" xfId="1" applyFont="1" applyFill="1" applyBorder="1" applyAlignment="1">
      <alignment vertical="center" shrinkToFit="1"/>
    </xf>
    <xf numFmtId="43" fontId="5" fillId="0" borderId="1" xfId="1" applyFont="1" applyFill="1" applyBorder="1" applyAlignment="1">
      <alignment horizontal="center" vertical="center" wrapText="1"/>
    </xf>
    <xf numFmtId="43" fontId="5" fillId="7" borderId="1" xfId="1" applyFont="1" applyFill="1" applyBorder="1" applyAlignment="1">
      <alignment horizontal="center" vertical="center" shrinkToFit="1"/>
    </xf>
    <xf numFmtId="0" fontId="5" fillId="0" borderId="14" xfId="783" applyFont="1" applyBorder="1" applyAlignment="1">
      <alignment horizontal="center" vertical="center"/>
    </xf>
    <xf numFmtId="0" fontId="5" fillId="0" borderId="0" xfId="783" applyFont="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center" vertical="center"/>
    </xf>
    <xf numFmtId="0" fontId="14" fillId="0" borderId="0" xfId="0" applyFont="1" applyAlignment="1">
      <alignment horizontal="center" vertical="center"/>
    </xf>
    <xf numFmtId="0" fontId="16" fillId="0" borderId="1" xfId="0" applyFont="1" applyBorder="1" applyAlignment="1">
      <alignment horizontal="center" vertical="center" wrapText="1"/>
    </xf>
    <xf numFmtId="0" fontId="16" fillId="0" borderId="0" xfId="0" applyFont="1" applyAlignment="1">
      <alignment horizontal="center" vertical="center" wrapText="1"/>
    </xf>
    <xf numFmtId="184" fontId="16" fillId="0" borderId="1" xfId="0" applyNumberFormat="1" applyFont="1" applyBorder="1" applyAlignment="1">
      <alignment horizontal="center" vertical="center" shrinkToFit="1"/>
    </xf>
    <xf numFmtId="184" fontId="16" fillId="0" borderId="0" xfId="0" applyNumberFormat="1" applyFont="1" applyAlignment="1">
      <alignment horizontal="center" vertical="center" shrinkToFit="1"/>
    </xf>
    <xf numFmtId="0" fontId="16" fillId="0" borderId="1" xfId="0" applyFont="1" applyBorder="1" applyAlignment="1">
      <alignment horizontal="left" vertical="center" wrapText="1" indent="2"/>
    </xf>
    <xf numFmtId="0" fontId="0" fillId="0" borderId="0" xfId="0" applyAlignment="1">
      <alignment horizontal="left" vertical="center"/>
    </xf>
    <xf numFmtId="0" fontId="0" fillId="0" borderId="0" xfId="727"/>
    <xf numFmtId="0" fontId="0" fillId="0" borderId="0" xfId="665" applyAlignment="1">
      <alignment horizontal="left" vertical="center"/>
    </xf>
    <xf numFmtId="0" fontId="14" fillId="0" borderId="0" xfId="665" applyFont="1" applyAlignment="1">
      <alignment horizontal="center" vertical="center"/>
    </xf>
    <xf numFmtId="0" fontId="5" fillId="0" borderId="22" xfId="665" applyFont="1" applyBorder="1" applyAlignment="1">
      <alignment horizontal="center" vertical="center"/>
    </xf>
    <xf numFmtId="0" fontId="5" fillId="0" borderId="1" xfId="665" applyFont="1" applyBorder="1" applyAlignment="1">
      <alignment horizontal="center" vertical="center"/>
    </xf>
    <xf numFmtId="0" fontId="5" fillId="0" borderId="22" xfId="665" applyFont="1" applyBorder="1" applyAlignment="1">
      <alignment horizontal="center" vertical="center" wrapText="1"/>
    </xf>
    <xf numFmtId="0" fontId="5" fillId="0" borderId="23" xfId="665" applyFont="1" applyBorder="1" applyAlignment="1">
      <alignment horizontal="center" vertical="center"/>
    </xf>
    <xf numFmtId="0" fontId="5" fillId="0" borderId="1" xfId="665" applyFont="1" applyBorder="1" applyAlignment="1">
      <alignment horizontal="center" vertical="center" wrapText="1"/>
    </xf>
    <xf numFmtId="0" fontId="5" fillId="0" borderId="25" xfId="665" applyFont="1" applyBorder="1" applyAlignment="1">
      <alignment horizontal="center" vertical="center" wrapText="1"/>
    </xf>
    <xf numFmtId="0" fontId="5" fillId="0" borderId="25" xfId="665" applyFont="1" applyBorder="1" applyAlignment="1">
      <alignment horizontal="center" vertical="center"/>
    </xf>
    <xf numFmtId="0" fontId="5" fillId="0" borderId="1" xfId="665" applyFont="1" applyBorder="1" applyAlignment="1">
      <alignment horizontal="left" vertical="center" wrapText="1"/>
    </xf>
    <xf numFmtId="43" fontId="0" fillId="0" borderId="0" xfId="1" applyFont="1" applyAlignment="1">
      <alignment vertical="center"/>
    </xf>
    <xf numFmtId="0" fontId="17"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3" fontId="4" fillId="0" borderId="1" xfId="1" applyFont="1" applyBorder="1" applyAlignment="1">
      <alignment horizontal="center" vertical="center" wrapText="1"/>
    </xf>
    <xf numFmtId="49" fontId="4" fillId="0" borderId="1" xfId="1" applyNumberFormat="1" applyFont="1" applyBorder="1" applyAlignment="1">
      <alignment horizontal="center" vertical="center"/>
    </xf>
    <xf numFmtId="49" fontId="4" fillId="0" borderId="1" xfId="1" applyNumberFormat="1" applyFont="1" applyBorder="1" applyAlignment="1">
      <alignment horizontal="center" vertical="center" wrapText="1"/>
    </xf>
    <xf numFmtId="0" fontId="4" fillId="0" borderId="1" xfId="0" applyFont="1" applyBorder="1" applyAlignment="1">
      <alignment horizontal="justify" vertical="center" wrapText="1"/>
    </xf>
    <xf numFmtId="43" fontId="4" fillId="0" borderId="1" xfId="1" applyFont="1" applyBorder="1" applyAlignment="1">
      <alignment horizontal="right" vertical="center" shrinkToFit="1"/>
    </xf>
    <xf numFmtId="43" fontId="18" fillId="0" borderId="1" xfId="1" applyFont="1" applyBorder="1" applyAlignment="1">
      <alignment horizontal="right" vertical="center" shrinkToFit="1"/>
    </xf>
    <xf numFmtId="0" fontId="4" fillId="0" borderId="1" xfId="0" applyFont="1" applyBorder="1" applyAlignment="1">
      <alignment horizontal="justify" vertical="center" indent="2"/>
    </xf>
    <xf numFmtId="0" fontId="4" fillId="0" borderId="1" xfId="0" applyFont="1" applyBorder="1" applyAlignment="1">
      <alignment horizontal="justify" vertical="center"/>
    </xf>
    <xf numFmtId="0" fontId="19" fillId="0" borderId="0" xfId="644" applyFont="1" applyAlignment="1">
      <alignment vertical="center"/>
    </xf>
    <xf numFmtId="0" fontId="2" fillId="0" borderId="0" xfId="644" applyFont="1" applyAlignment="1">
      <alignment vertical="center"/>
    </xf>
    <xf numFmtId="184" fontId="2" fillId="0" borderId="0" xfId="644" applyNumberFormat="1" applyFont="1" applyAlignment="1">
      <alignment vertical="center"/>
    </xf>
    <xf numFmtId="0" fontId="20" fillId="0" borderId="0" xfId="644" applyFont="1" applyAlignment="1">
      <alignment horizontal="center" vertical="center"/>
    </xf>
    <xf numFmtId="0" fontId="4" fillId="0" borderId="26" xfId="644" applyFont="1" applyBorder="1" applyAlignment="1">
      <alignment horizontal="center" vertical="center"/>
    </xf>
    <xf numFmtId="0" fontId="4" fillId="0" borderId="27" xfId="644" applyFont="1" applyBorder="1" applyAlignment="1">
      <alignment horizontal="center" vertical="center"/>
    </xf>
    <xf numFmtId="184" fontId="4" fillId="0" borderId="27" xfId="644" applyNumberFormat="1" applyFont="1" applyBorder="1" applyAlignment="1">
      <alignment horizontal="center" vertical="center"/>
    </xf>
    <xf numFmtId="184" fontId="4" fillId="0" borderId="28" xfId="644" applyNumberFormat="1" applyFont="1" applyBorder="1" applyAlignment="1">
      <alignment horizontal="center" vertical="center" wrapText="1"/>
    </xf>
    <xf numFmtId="0" fontId="21" fillId="0" borderId="26" xfId="644" applyFont="1" applyBorder="1" applyAlignment="1">
      <alignment horizontal="center" vertical="center"/>
    </xf>
    <xf numFmtId="0" fontId="21" fillId="0" borderId="27" xfId="644" applyFont="1" applyBorder="1" applyAlignment="1">
      <alignment horizontal="center" vertical="center"/>
    </xf>
    <xf numFmtId="184" fontId="22" fillId="0" borderId="24" xfId="644" applyNumberFormat="1" applyFont="1" applyBorder="1" applyAlignment="1">
      <alignment horizontal="center" vertical="center" wrapText="1"/>
    </xf>
    <xf numFmtId="184" fontId="22" fillId="0" borderId="29" xfId="644" applyNumberFormat="1" applyFont="1" applyBorder="1" applyAlignment="1">
      <alignment horizontal="center" vertical="center" wrapText="1"/>
    </xf>
    <xf numFmtId="184" fontId="21" fillId="0" borderId="29" xfId="644" applyNumberFormat="1" applyFont="1" applyBorder="1" applyAlignment="1">
      <alignment horizontal="center" vertical="center" wrapText="1"/>
    </xf>
    <xf numFmtId="184" fontId="22" fillId="0" borderId="1" xfId="0" applyNumberFormat="1" applyFont="1" applyBorder="1" applyAlignment="1">
      <alignment horizontal="center" vertical="center" wrapText="1"/>
    </xf>
    <xf numFmtId="184" fontId="21" fillId="0" borderId="28" xfId="644" applyNumberFormat="1" applyFont="1" applyBorder="1" applyAlignment="1">
      <alignment horizontal="center" vertical="center" wrapText="1"/>
    </xf>
    <xf numFmtId="49" fontId="4" fillId="0" borderId="30" xfId="644" applyNumberFormat="1" applyFont="1" applyBorder="1" applyAlignment="1">
      <alignment horizontal="center" vertical="center"/>
    </xf>
    <xf numFmtId="49" fontId="4" fillId="0" borderId="31" xfId="644" applyNumberFormat="1" applyFont="1" applyBorder="1" applyAlignment="1">
      <alignment horizontal="center" vertical="center"/>
    </xf>
    <xf numFmtId="0" fontId="4" fillId="0" borderId="32" xfId="644" applyFont="1" applyBorder="1" applyAlignment="1">
      <alignment horizontal="center" vertical="center"/>
    </xf>
    <xf numFmtId="0" fontId="4" fillId="0" borderId="33" xfId="644" applyFont="1" applyBorder="1" applyAlignment="1">
      <alignment horizontal="left" vertical="center"/>
    </xf>
    <xf numFmtId="184" fontId="4" fillId="0" borderId="33" xfId="644" applyNumberFormat="1" applyFont="1" applyBorder="1" applyAlignment="1">
      <alignment horizontal="left" vertical="center" shrinkToFit="1"/>
    </xf>
    <xf numFmtId="184" fontId="4" fillId="0" borderId="33" xfId="644" applyNumberFormat="1" applyFont="1" applyBorder="1" applyAlignment="1">
      <alignment horizontal="center" vertical="center" shrinkToFit="1"/>
    </xf>
    <xf numFmtId="184" fontId="4" fillId="0" borderId="34" xfId="644" applyNumberFormat="1" applyFont="1" applyBorder="1" applyAlignment="1">
      <alignment horizontal="left" vertical="center" shrinkToFit="1"/>
    </xf>
    <xf numFmtId="0" fontId="4" fillId="0" borderId="33" xfId="644" applyFont="1" applyBorder="1" applyAlignment="1">
      <alignment horizontal="center" vertical="center" wrapText="1"/>
    </xf>
    <xf numFmtId="0" fontId="4" fillId="0" borderId="33" xfId="644" applyFont="1" applyBorder="1" applyAlignment="1">
      <alignment horizontal="left" vertical="center" wrapText="1"/>
    </xf>
    <xf numFmtId="184" fontId="4" fillId="0" borderId="34" xfId="644" applyNumberFormat="1" applyFont="1" applyBorder="1" applyAlignment="1">
      <alignment horizontal="center" vertical="center" shrinkToFit="1"/>
    </xf>
    <xf numFmtId="0" fontId="4" fillId="0" borderId="1" xfId="0" applyFont="1" applyBorder="1" applyAlignment="1">
      <alignment horizontal="left" vertical="center" wrapText="1"/>
    </xf>
    <xf numFmtId="0" fontId="4" fillId="0" borderId="35" xfId="644" applyFont="1" applyBorder="1" applyAlignment="1">
      <alignment horizontal="left" vertical="center" wrapText="1"/>
    </xf>
    <xf numFmtId="184" fontId="4" fillId="0" borderId="35" xfId="644" applyNumberFormat="1" applyFont="1" applyBorder="1" applyAlignment="1">
      <alignment horizontal="left" vertical="center" shrinkToFit="1"/>
    </xf>
    <xf numFmtId="184" fontId="4" fillId="0" borderId="35" xfId="644" applyNumberFormat="1" applyFont="1" applyBorder="1" applyAlignment="1">
      <alignment horizontal="center" vertical="center" shrinkToFit="1"/>
    </xf>
    <xf numFmtId="184" fontId="4" fillId="0" borderId="36" xfId="644" applyNumberFormat="1" applyFont="1" applyBorder="1" applyAlignment="1">
      <alignment horizontal="center" vertical="center" shrinkToFit="1"/>
    </xf>
    <xf numFmtId="0" fontId="4" fillId="0" borderId="24" xfId="644" applyFont="1" applyBorder="1" applyAlignment="1">
      <alignment horizontal="left" vertical="center" indent="1"/>
    </xf>
    <xf numFmtId="184" fontId="4" fillId="0" borderId="24" xfId="644" applyNumberFormat="1" applyFont="1" applyBorder="1" applyAlignment="1">
      <alignment horizontal="left" vertical="center" shrinkToFit="1"/>
    </xf>
    <xf numFmtId="184" fontId="4" fillId="0" borderId="24" xfId="644" applyNumberFormat="1" applyFont="1" applyBorder="1" applyAlignment="1">
      <alignment horizontal="center" vertical="center" shrinkToFit="1"/>
    </xf>
    <xf numFmtId="0" fontId="4" fillId="0" borderId="30" xfId="644" applyFont="1" applyBorder="1" applyAlignment="1">
      <alignment horizontal="left" vertical="center" indent="1"/>
    </xf>
    <xf numFmtId="184" fontId="4" fillId="0" borderId="30" xfId="644" applyNumberFormat="1" applyFont="1" applyBorder="1" applyAlignment="1">
      <alignment horizontal="left" vertical="center" shrinkToFit="1"/>
    </xf>
    <xf numFmtId="184" fontId="4" fillId="0" borderId="30" xfId="644" applyNumberFormat="1" applyFont="1" applyBorder="1" applyAlignment="1">
      <alignment horizontal="center" vertical="center" shrinkToFit="1"/>
    </xf>
    <xf numFmtId="0" fontId="4" fillId="0" borderId="33" xfId="644" applyFont="1" applyBorder="1" applyAlignment="1">
      <alignment horizontal="left" vertical="center" wrapText="1" indent="1"/>
    </xf>
    <xf numFmtId="0" fontId="4" fillId="0" borderId="33" xfId="644" applyFont="1" applyBorder="1" applyAlignment="1">
      <alignment horizontal="left" vertical="center" wrapText="1" indent="2"/>
    </xf>
    <xf numFmtId="0" fontId="4" fillId="0" borderId="35" xfId="644" applyFont="1" applyBorder="1" applyAlignment="1">
      <alignment horizontal="left" vertical="center" wrapText="1" indent="1"/>
    </xf>
    <xf numFmtId="0" fontId="4" fillId="0" borderId="30" xfId="644" applyFont="1" applyBorder="1" applyAlignment="1">
      <alignment horizontal="left" vertical="center"/>
    </xf>
    <xf numFmtId="0" fontId="4" fillId="0" borderId="35" xfId="644" applyFont="1" applyBorder="1" applyAlignment="1">
      <alignment horizontal="left" vertical="center"/>
    </xf>
    <xf numFmtId="0" fontId="4" fillId="0" borderId="37" xfId="644" applyFont="1" applyBorder="1" applyAlignment="1">
      <alignment horizontal="center" vertical="center"/>
    </xf>
    <xf numFmtId="0" fontId="5" fillId="0" borderId="0" xfId="727" applyFont="1" applyAlignment="1">
      <alignment vertical="center"/>
    </xf>
    <xf numFmtId="0" fontId="0" fillId="0" borderId="0" xfId="727" applyAlignment="1">
      <alignment horizontal="center" vertical="center"/>
    </xf>
    <xf numFmtId="0" fontId="0" fillId="0" borderId="0" xfId="727" applyAlignment="1">
      <alignment vertical="center"/>
    </xf>
    <xf numFmtId="0" fontId="5" fillId="0" borderId="1" xfId="1" applyNumberFormat="1" applyFont="1" applyBorder="1" applyAlignment="1">
      <alignment horizontal="center" vertical="center"/>
    </xf>
    <xf numFmtId="43" fontId="5" fillId="0" borderId="1" xfId="1" applyFont="1" applyBorder="1" applyAlignment="1">
      <alignment horizontal="center" vertical="center"/>
    </xf>
    <xf numFmtId="43" fontId="5" fillId="0" borderId="1" xfId="1" applyFont="1" applyBorder="1" applyAlignment="1">
      <alignment vertical="center" wrapText="1"/>
    </xf>
    <xf numFmtId="43" fontId="5" fillId="0" borderId="1" xfId="1" applyFont="1" applyBorder="1" applyAlignment="1">
      <alignment vertical="center"/>
    </xf>
    <xf numFmtId="0" fontId="5" fillId="0" borderId="14" xfId="727" applyFont="1" applyBorder="1" applyAlignment="1">
      <alignment horizontal="center" vertical="center"/>
    </xf>
    <xf numFmtId="0" fontId="5" fillId="0" borderId="14" xfId="727" applyFont="1" applyBorder="1" applyAlignment="1">
      <alignment horizontal="left" vertical="center"/>
    </xf>
    <xf numFmtId="0" fontId="23" fillId="0" borderId="0" xfId="727" applyFont="1" applyAlignment="1">
      <alignment horizontal="center" vertical="center"/>
    </xf>
    <xf numFmtId="0" fontId="5" fillId="0" borderId="0" xfId="744" applyFont="1" applyAlignment="1">
      <alignment vertical="center"/>
    </xf>
    <xf numFmtId="0" fontId="0" fillId="0" borderId="0" xfId="744" applyAlignment="1">
      <alignment vertical="center"/>
    </xf>
    <xf numFmtId="0" fontId="0" fillId="0" borderId="0" xfId="744" applyAlignment="1">
      <alignment horizontal="left" vertical="center"/>
    </xf>
    <xf numFmtId="0" fontId="14" fillId="0" borderId="0" xfId="744" applyFont="1" applyAlignment="1">
      <alignment horizontal="center" vertical="center"/>
    </xf>
    <xf numFmtId="0" fontId="5" fillId="0" borderId="1" xfId="744" applyFont="1" applyBorder="1" applyAlignment="1">
      <alignment horizontal="center" vertical="center"/>
    </xf>
    <xf numFmtId="0" fontId="5" fillId="0" borderId="1" xfId="744" applyFont="1" applyBorder="1" applyAlignment="1">
      <alignment vertical="center"/>
    </xf>
    <xf numFmtId="43" fontId="5" fillId="7" borderId="1" xfId="1" applyFont="1" applyFill="1" applyBorder="1" applyAlignment="1">
      <alignment vertical="center"/>
    </xf>
    <xf numFmtId="9" fontId="5" fillId="0" borderId="1" xfId="3" applyFont="1" applyBorder="1" applyAlignment="1">
      <alignment vertical="center"/>
    </xf>
    <xf numFmtId="0" fontId="5" fillId="0" borderId="1" xfId="744" applyFont="1" applyBorder="1" applyAlignment="1" applyProtection="1">
      <alignment vertical="center"/>
      <protection locked="0"/>
    </xf>
    <xf numFmtId="0" fontId="5" fillId="0" borderId="1" xfId="744" applyFont="1" applyBorder="1" applyAlignment="1" applyProtection="1">
      <alignment horizontal="left" vertical="center" wrapText="1"/>
      <protection locked="0"/>
    </xf>
    <xf numFmtId="43" fontId="5" fillId="7" borderId="1" xfId="1" applyFont="1" applyFill="1" applyBorder="1" applyAlignment="1">
      <alignment horizontal="center" vertical="center"/>
    </xf>
    <xf numFmtId="0" fontId="0" fillId="0" borderId="0" xfId="727" applyAlignment="1">
      <alignment vertical="center" shrinkToFit="1"/>
    </xf>
    <xf numFmtId="0" fontId="0" fillId="0" borderId="0" xfId="727" applyAlignment="1">
      <alignment horizontal="center" vertical="center" shrinkToFit="1"/>
    </xf>
    <xf numFmtId="0" fontId="13" fillId="0" borderId="0" xfId="727" applyFont="1" applyAlignment="1">
      <alignment vertical="center"/>
    </xf>
    <xf numFmtId="0" fontId="5" fillId="0" borderId="0" xfId="777" applyFont="1" applyAlignment="1">
      <alignment horizontal="right" vertical="center" shrinkToFit="1"/>
    </xf>
    <xf numFmtId="0" fontId="24" fillId="0" borderId="19" xfId="777" applyBorder="1" applyAlignment="1">
      <alignment horizontal="center" vertical="center" shrinkToFit="1"/>
    </xf>
    <xf numFmtId="0" fontId="5" fillId="0" borderId="0" xfId="0" applyFont="1" applyAlignment="1" applyProtection="1">
      <alignment horizontal="center" vertical="center" shrinkToFit="1"/>
      <protection locked="0"/>
    </xf>
    <xf numFmtId="14" fontId="24" fillId="0" borderId="19" xfId="0" applyNumberFormat="1" applyFont="1" applyBorder="1" applyAlignment="1" applyProtection="1">
      <alignment horizontal="left" vertical="center" shrinkToFit="1"/>
      <protection locked="0"/>
    </xf>
    <xf numFmtId="0" fontId="5" fillId="0" borderId="0" xfId="777" applyFont="1" applyAlignment="1">
      <alignment horizontal="right" vertical="center"/>
    </xf>
    <xf numFmtId="0" fontId="25" fillId="0" borderId="0" xfId="777" applyFont="1" applyAlignment="1">
      <alignment horizontal="center" vertical="center"/>
    </xf>
    <xf numFmtId="0" fontId="0" fillId="0" borderId="0" xfId="727" applyAlignment="1">
      <alignment horizontal="left" vertical="center"/>
    </xf>
    <xf numFmtId="0" fontId="24" fillId="0" borderId="11" xfId="777" applyBorder="1" applyAlignment="1">
      <alignment horizontal="center" vertical="center" shrinkToFit="1"/>
    </xf>
    <xf numFmtId="0" fontId="0" fillId="0" borderId="0" xfId="0" applyAlignment="1">
      <alignment vertical="center" wrapText="1" shrinkToFit="1"/>
    </xf>
    <xf numFmtId="0" fontId="25" fillId="0" borderId="11" xfId="777" applyFont="1" applyBorder="1" applyAlignment="1">
      <alignment horizontal="center" vertical="center" shrinkToFit="1"/>
    </xf>
    <xf numFmtId="0" fontId="14" fillId="0" borderId="19" xfId="727" applyFont="1" applyBorder="1" applyAlignment="1">
      <alignment horizontal="center" vertical="center"/>
    </xf>
    <xf numFmtId="0" fontId="14" fillId="0" borderId="19" xfId="727" applyFont="1" applyBorder="1" applyAlignment="1">
      <alignment horizontal="center" vertical="center" shrinkToFit="1"/>
    </xf>
    <xf numFmtId="0" fontId="15" fillId="0" borderId="0" xfId="0" applyFont="1" applyAlignment="1">
      <alignment vertical="center" wrapText="1" shrinkToFit="1"/>
    </xf>
    <xf numFmtId="0" fontId="0" fillId="0" borderId="22" xfId="727" applyBorder="1" applyAlignment="1">
      <alignment horizontal="center" vertical="center"/>
    </xf>
    <xf numFmtId="0" fontId="5" fillId="0" borderId="22" xfId="727" applyFont="1" applyBorder="1" applyAlignment="1">
      <alignment horizontal="center" vertical="center" wrapText="1" shrinkToFit="1"/>
    </xf>
    <xf numFmtId="0" fontId="0" fillId="0" borderId="23" xfId="727" applyBorder="1" applyAlignment="1">
      <alignment horizontal="center" vertical="center"/>
    </xf>
    <xf numFmtId="0" fontId="5" fillId="0" borderId="25" xfId="727" applyFont="1" applyBorder="1" applyAlignment="1">
      <alignment horizontal="center" vertical="center" wrapText="1" shrinkToFit="1"/>
    </xf>
    <xf numFmtId="0" fontId="0" fillId="0" borderId="25" xfId="727" applyBorder="1" applyAlignment="1">
      <alignment horizontal="center" vertical="center"/>
    </xf>
    <xf numFmtId="0" fontId="5" fillId="0" borderId="1" xfId="727" applyFont="1" applyBorder="1" applyAlignment="1">
      <alignment horizontal="center" vertical="center" shrinkToFit="1"/>
    </xf>
    <xf numFmtId="0" fontId="5" fillId="0" borderId="0" xfId="727" applyFont="1" applyAlignment="1">
      <alignment horizontal="center" vertical="center"/>
    </xf>
    <xf numFmtId="0" fontId="0" fillId="0" borderId="1" xfId="727" applyBorder="1" applyAlignment="1">
      <alignment horizontal="center" vertical="center"/>
    </xf>
    <xf numFmtId="0" fontId="0" fillId="0" borderId="1" xfId="727" applyBorder="1" applyAlignment="1">
      <alignment horizontal="left" vertical="center"/>
    </xf>
    <xf numFmtId="43" fontId="0" fillId="0" borderId="1" xfId="1" applyFont="1" applyBorder="1" applyAlignment="1">
      <alignment horizontal="left" vertical="center" shrinkToFit="1"/>
    </xf>
    <xf numFmtId="43" fontId="0" fillId="0" borderId="1" xfId="1" applyFont="1" applyFill="1" applyBorder="1" applyAlignment="1">
      <alignment horizontal="center" vertical="center" shrinkToFit="1"/>
    </xf>
    <xf numFmtId="43" fontId="0" fillId="0" borderId="1" xfId="1" applyFont="1" applyFill="1" applyBorder="1" applyAlignment="1">
      <alignment horizontal="left" vertical="center" shrinkToFit="1"/>
    </xf>
    <xf numFmtId="43" fontId="0" fillId="0" borderId="1" xfId="1" applyFont="1" applyBorder="1" applyAlignment="1">
      <alignment horizontal="center" vertical="center" shrinkToFit="1"/>
    </xf>
    <xf numFmtId="0" fontId="5" fillId="0" borderId="0" xfId="727" applyFont="1" applyAlignment="1">
      <alignment horizontal="left" vertical="center"/>
    </xf>
    <xf numFmtId="0" fontId="0" fillId="0" borderId="1" xfId="727" applyBorder="1" applyAlignment="1">
      <alignment vertical="center"/>
    </xf>
    <xf numFmtId="9" fontId="0" fillId="0" borderId="1" xfId="1" applyNumberFormat="1" applyFont="1" applyFill="1" applyBorder="1" applyAlignment="1">
      <alignment horizontal="center" vertical="center" shrinkToFit="1"/>
    </xf>
    <xf numFmtId="0" fontId="0" fillId="6" borderId="1" xfId="727" applyFill="1" applyBorder="1" applyAlignment="1">
      <alignment vertical="center"/>
    </xf>
    <xf numFmtId="10" fontId="0" fillId="0" borderId="1" xfId="1" applyNumberFormat="1" applyFont="1" applyFill="1" applyBorder="1" applyAlignment="1">
      <alignment horizontal="center" vertical="center" shrinkToFit="1"/>
    </xf>
    <xf numFmtId="0" fontId="0" fillId="0" borderId="10" xfId="727" applyBorder="1" applyAlignment="1">
      <alignment vertical="center"/>
    </xf>
    <xf numFmtId="0" fontId="8" fillId="0" borderId="0" xfId="727" applyFont="1" applyAlignment="1">
      <alignment horizontal="center" vertical="center" shrinkToFit="1"/>
    </xf>
    <xf numFmtId="0" fontId="8" fillId="0" borderId="0" xfId="727" applyFont="1" applyAlignment="1">
      <alignment horizontal="center" vertical="center"/>
    </xf>
    <xf numFmtId="0" fontId="5" fillId="0" borderId="0" xfId="727" applyFont="1" applyAlignment="1">
      <alignment vertical="center" wrapText="1"/>
    </xf>
    <xf numFmtId="0" fontId="5" fillId="0" borderId="22" xfId="727" applyFont="1" applyBorder="1" applyAlignment="1">
      <alignment horizontal="center" vertical="center"/>
    </xf>
    <xf numFmtId="0" fontId="5" fillId="0" borderId="1" xfId="727" applyFont="1" applyBorder="1" applyAlignment="1">
      <alignment horizontal="center" vertical="center" wrapText="1"/>
    </xf>
    <xf numFmtId="0" fontId="5" fillId="0" borderId="1" xfId="727" applyFont="1" applyBorder="1" applyAlignment="1">
      <alignment horizontal="center" vertical="center"/>
    </xf>
    <xf numFmtId="0" fontId="5" fillId="0" borderId="22" xfId="727" applyFont="1" applyBorder="1" applyAlignment="1">
      <alignment horizontal="center" vertical="center" wrapText="1"/>
    </xf>
    <xf numFmtId="0" fontId="5" fillId="0" borderId="23" xfId="727" applyFont="1" applyBorder="1" applyAlignment="1">
      <alignment horizontal="center" vertical="center"/>
    </xf>
    <xf numFmtId="0" fontId="5" fillId="0" borderId="23" xfId="727" applyFont="1" applyBorder="1" applyAlignment="1">
      <alignment horizontal="center" vertical="center" wrapText="1"/>
    </xf>
    <xf numFmtId="0" fontId="5" fillId="0" borderId="25" xfId="727" applyFont="1" applyBorder="1" applyAlignment="1">
      <alignment horizontal="center" vertical="center" wrapText="1"/>
    </xf>
    <xf numFmtId="0" fontId="5" fillId="0" borderId="25" xfId="727" applyFont="1" applyBorder="1" applyAlignment="1">
      <alignment horizontal="center" vertical="center"/>
    </xf>
    <xf numFmtId="0" fontId="5" fillId="0" borderId="1" xfId="727" applyFont="1" applyBorder="1" applyAlignment="1">
      <alignment vertical="center"/>
    </xf>
    <xf numFmtId="0" fontId="0" fillId="0" borderId="0" xfId="727" applyFont="1" applyAlignment="1">
      <alignment vertical="center"/>
    </xf>
    <xf numFmtId="0" fontId="5" fillId="0" borderId="0" xfId="727" applyFont="1" applyFill="1" applyAlignment="1">
      <alignment vertical="center"/>
    </xf>
    <xf numFmtId="0" fontId="0" fillId="0" borderId="0" xfId="727" applyFont="1" applyAlignment="1">
      <alignment horizontal="center" vertical="center"/>
    </xf>
    <xf numFmtId="0" fontId="0" fillId="0" borderId="0" xfId="727" applyFont="1" applyAlignment="1">
      <alignment horizontal="center" vertical="center" shrinkToFit="1"/>
    </xf>
    <xf numFmtId="0" fontId="0" fillId="0" borderId="0" xfId="727" applyFont="1" applyBorder="1" applyAlignment="1">
      <alignment horizontal="left" vertical="center"/>
    </xf>
    <xf numFmtId="0" fontId="0" fillId="0" borderId="0" xfId="727" applyFont="1" applyBorder="1" applyAlignment="1">
      <alignment horizontal="left" vertical="center" shrinkToFit="1"/>
    </xf>
    <xf numFmtId="0" fontId="14" fillId="0" borderId="0" xfId="727" applyFont="1" applyBorder="1" applyAlignment="1">
      <alignment horizontal="center" vertical="center"/>
    </xf>
    <xf numFmtId="0" fontId="14" fillId="0" borderId="0" xfId="727" applyFont="1" applyBorder="1" applyAlignment="1">
      <alignment horizontal="center" vertical="center" shrinkToFit="1"/>
    </xf>
    <xf numFmtId="0" fontId="5" fillId="0" borderId="1" xfId="727" applyFont="1" applyFill="1" applyBorder="1" applyAlignment="1">
      <alignment horizontal="center" vertical="center" shrinkToFit="1"/>
    </xf>
    <xf numFmtId="43" fontId="5" fillId="0" borderId="1" xfId="1" applyFont="1" applyBorder="1" applyAlignment="1">
      <alignment horizontal="center" vertical="center" shrinkToFit="1"/>
    </xf>
    <xf numFmtId="0" fontId="5" fillId="0" borderId="1" xfId="727" applyFont="1" applyFill="1" applyBorder="1" applyAlignment="1">
      <alignment vertical="center"/>
    </xf>
    <xf numFmtId="0" fontId="5" fillId="0" borderId="22" xfId="727" applyFont="1" applyBorder="1" applyAlignment="1">
      <alignment vertical="center"/>
    </xf>
    <xf numFmtId="43" fontId="5" fillId="0" borderId="22" xfId="1" applyFont="1" applyBorder="1" applyAlignment="1">
      <alignment horizontal="center" vertical="center" shrinkToFit="1"/>
    </xf>
    <xf numFmtId="0" fontId="5" fillId="0" borderId="22" xfId="727" applyFont="1" applyBorder="1" applyAlignment="1">
      <alignment horizontal="left" vertical="center" wrapText="1"/>
    </xf>
    <xf numFmtId="43" fontId="5" fillId="7" borderId="22" xfId="1" applyFont="1" applyFill="1" applyBorder="1" applyAlignment="1">
      <alignment horizontal="center" vertical="center" shrinkToFit="1"/>
    </xf>
    <xf numFmtId="0" fontId="5" fillId="0" borderId="25" xfId="727" applyFont="1" applyBorder="1" applyAlignment="1">
      <alignment horizontal="left" vertical="center" wrapText="1"/>
    </xf>
    <xf numFmtId="43" fontId="5" fillId="7" borderId="25" xfId="1" applyFont="1" applyFill="1" applyBorder="1" applyAlignment="1">
      <alignment horizontal="center" vertical="center" shrinkToFit="1"/>
    </xf>
    <xf numFmtId="0" fontId="5" fillId="0" borderId="1" xfId="727" applyFont="1" applyBorder="1" applyAlignment="1">
      <alignment vertical="center" wrapText="1"/>
    </xf>
    <xf numFmtId="0" fontId="6" fillId="0" borderId="0" xfId="0" applyFont="1" applyFill="1" applyAlignment="1">
      <alignment vertical="center"/>
    </xf>
    <xf numFmtId="0" fontId="15" fillId="0" borderId="0" xfId="733" applyFont="1" applyAlignment="1">
      <alignment vertical="center"/>
    </xf>
    <xf numFmtId="0" fontId="8" fillId="0" borderId="0" xfId="733" applyFont="1" applyAlignment="1">
      <alignment vertical="center"/>
    </xf>
    <xf numFmtId="0" fontId="0" fillId="3" borderId="0" xfId="644" applyFill="1" applyAlignment="1">
      <alignment vertical="center"/>
    </xf>
    <xf numFmtId="0" fontId="0" fillId="0" borderId="0" xfId="733" applyAlignment="1">
      <alignment horizontal="center" vertical="center"/>
    </xf>
    <xf numFmtId="0" fontId="0" fillId="0" borderId="0" xfId="733" applyAlignment="1">
      <alignment vertical="center"/>
    </xf>
    <xf numFmtId="187" fontId="0" fillId="0" borderId="0" xfId="733" applyNumberFormat="1" applyAlignment="1">
      <alignment horizontal="center" vertical="center" shrinkToFit="1"/>
    </xf>
    <xf numFmtId="0" fontId="0" fillId="0" borderId="0" xfId="733" applyAlignment="1">
      <alignment horizontal="left" vertical="center"/>
    </xf>
    <xf numFmtId="0" fontId="14" fillId="0" borderId="0" xfId="733" applyFont="1" applyAlignment="1">
      <alignment horizontal="center" vertical="center"/>
    </xf>
    <xf numFmtId="0" fontId="8" fillId="0" borderId="1" xfId="733" applyFont="1" applyBorder="1" applyAlignment="1">
      <alignment horizontal="center" vertical="center"/>
    </xf>
    <xf numFmtId="187" fontId="8" fillId="0" borderId="1" xfId="733" applyNumberFormat="1" applyFont="1" applyBorder="1" applyAlignment="1">
      <alignment horizontal="center" vertical="center" shrinkToFit="1"/>
    </xf>
    <xf numFmtId="0" fontId="0" fillId="0" borderId="22" xfId="733" applyBorder="1" applyAlignment="1">
      <alignment horizontal="center" vertical="center"/>
    </xf>
    <xf numFmtId="0" fontId="8" fillId="0" borderId="22" xfId="733" applyFont="1" applyBorder="1" applyAlignment="1">
      <alignment horizontal="center" vertical="center" shrinkToFit="1"/>
    </xf>
    <xf numFmtId="0" fontId="8" fillId="0" borderId="1" xfId="733" applyFont="1" applyBorder="1" applyAlignment="1">
      <alignment vertical="center"/>
    </xf>
    <xf numFmtId="187" fontId="8" fillId="7" borderId="1" xfId="945" applyNumberFormat="1" applyFont="1" applyFill="1" applyBorder="1" applyAlignment="1">
      <alignment horizontal="center" vertical="center" shrinkToFit="1"/>
    </xf>
    <xf numFmtId="0" fontId="8" fillId="0" borderId="1" xfId="733" applyFont="1" applyBorder="1" applyAlignment="1">
      <alignment horizontal="left" vertical="center" wrapText="1"/>
    </xf>
    <xf numFmtId="187" fontId="8" fillId="0" borderId="1" xfId="945" applyNumberFormat="1" applyFont="1" applyFill="1" applyBorder="1" applyAlignment="1">
      <alignment horizontal="center" vertical="center" shrinkToFit="1"/>
    </xf>
    <xf numFmtId="0" fontId="8" fillId="0" borderId="1" xfId="733" applyFont="1" applyBorder="1" applyAlignment="1">
      <alignment vertical="top" wrapText="1"/>
    </xf>
    <xf numFmtId="0" fontId="4" fillId="3" borderId="1" xfId="644" applyFont="1" applyFill="1" applyBorder="1" applyAlignment="1">
      <alignment horizontal="center" vertical="center"/>
    </xf>
    <xf numFmtId="0" fontId="8" fillId="3" borderId="1" xfId="733" applyFont="1" applyFill="1" applyBorder="1" applyAlignment="1">
      <alignment vertical="center"/>
    </xf>
    <xf numFmtId="0" fontId="8" fillId="0" borderId="1" xfId="733" applyFont="1" applyBorder="1" applyAlignment="1">
      <alignment vertical="center" wrapText="1"/>
    </xf>
    <xf numFmtId="0" fontId="8" fillId="3" borderId="1" xfId="733" applyFont="1" applyFill="1" applyBorder="1" applyAlignment="1">
      <alignment horizontal="left" vertical="center" wrapText="1"/>
    </xf>
    <xf numFmtId="0" fontId="8" fillId="0" borderId="0" xfId="733" applyFont="1" applyAlignment="1">
      <alignment horizontal="center" vertical="center"/>
    </xf>
    <xf numFmtId="187" fontId="8" fillId="0" borderId="0" xfId="733" applyNumberFormat="1" applyFont="1" applyAlignment="1">
      <alignment horizontal="center" vertical="center" shrinkToFit="1"/>
    </xf>
    <xf numFmtId="0" fontId="26" fillId="0" borderId="0" xfId="777" applyFont="1">
      <alignment vertical="center"/>
    </xf>
    <xf numFmtId="0" fontId="5" fillId="0" borderId="0" xfId="777" applyFont="1">
      <alignment vertical="center"/>
    </xf>
    <xf numFmtId="43" fontId="27" fillId="0" borderId="0" xfId="1" applyFont="1" applyFill="1" applyBorder="1" applyAlignment="1" applyProtection="1">
      <alignment horizontal="left" vertical="center" shrinkToFit="1"/>
    </xf>
    <xf numFmtId="0" fontId="5" fillId="0" borderId="0" xfId="0" applyFont="1" applyAlignment="1" applyProtection="1">
      <alignment horizontal="center" vertical="center"/>
      <protection locked="0"/>
    </xf>
    <xf numFmtId="14" fontId="5" fillId="0" borderId="19" xfId="0" applyNumberFormat="1" applyFont="1" applyBorder="1" applyAlignment="1" applyProtection="1">
      <alignment horizontal="left" vertical="center"/>
      <protection locked="0"/>
    </xf>
    <xf numFmtId="0" fontId="0" fillId="0" borderId="0" xfId="777" applyFont="1" applyAlignment="1">
      <alignment horizontal="center" vertical="center"/>
    </xf>
    <xf numFmtId="0" fontId="0" fillId="0" borderId="0" xfId="770" applyAlignment="1">
      <alignment vertical="center"/>
    </xf>
    <xf numFmtId="0" fontId="0" fillId="0" borderId="0" xfId="777" applyFont="1">
      <alignment vertical="center"/>
    </xf>
    <xf numFmtId="188" fontId="5" fillId="0" borderId="0" xfId="777" applyNumberFormat="1" applyFont="1" applyAlignment="1">
      <alignment horizontal="left" vertical="center"/>
    </xf>
    <xf numFmtId="43" fontId="5" fillId="0" borderId="0" xfId="1" applyFont="1" applyFill="1" applyBorder="1" applyAlignment="1" applyProtection="1">
      <alignment horizontal="left" vertical="center" shrinkToFit="1"/>
    </xf>
    <xf numFmtId="0" fontId="28" fillId="0" borderId="0" xfId="0" applyFont="1" applyAlignment="1">
      <alignment horizontal="center" vertical="center"/>
    </xf>
    <xf numFmtId="43" fontId="28" fillId="0" borderId="0" xfId="1" applyFont="1" applyFill="1" applyBorder="1" applyAlignment="1">
      <alignment horizontal="center" vertical="center" shrinkToFit="1"/>
    </xf>
    <xf numFmtId="0" fontId="0" fillId="0" borderId="1" xfId="0" applyBorder="1" applyAlignment="1">
      <alignment horizontal="center" vertical="center"/>
    </xf>
    <xf numFmtId="0" fontId="0" fillId="0" borderId="1" xfId="1" applyNumberFormat="1" applyFont="1" applyFill="1" applyBorder="1" applyAlignment="1">
      <alignment horizontal="center" vertical="center" shrinkToFit="1"/>
    </xf>
    <xf numFmtId="0" fontId="0" fillId="0" borderId="1" xfId="0" applyBorder="1" applyAlignment="1">
      <alignment vertical="center"/>
    </xf>
    <xf numFmtId="0" fontId="0" fillId="0" borderId="1" xfId="0" applyBorder="1" applyAlignment="1">
      <alignment horizontal="left" vertical="center"/>
    </xf>
    <xf numFmtId="43" fontId="0" fillId="0" borderId="1" xfId="1" applyFont="1" applyFill="1" applyBorder="1" applyAlignment="1">
      <alignment vertical="center" shrinkToFit="1"/>
    </xf>
    <xf numFmtId="43" fontId="0" fillId="0" borderId="1" xfId="4" applyNumberFormat="1" applyFont="1" applyFill="1" applyBorder="1" applyAlignment="1">
      <alignment horizontal="center" vertical="center"/>
    </xf>
    <xf numFmtId="43" fontId="0" fillId="0" borderId="1" xfId="0" applyNumberFormat="1" applyBorder="1" applyAlignment="1">
      <alignment horizontal="center" vertical="center"/>
    </xf>
    <xf numFmtId="43" fontId="0" fillId="0" borderId="1" xfId="0" applyNumberFormat="1" applyBorder="1" applyAlignment="1">
      <alignment vertical="center"/>
    </xf>
    <xf numFmtId="43" fontId="0" fillId="0" borderId="1" xfId="4" applyNumberFormat="1" applyFont="1" applyFill="1" applyBorder="1" applyAlignment="1">
      <alignment vertical="center"/>
    </xf>
    <xf numFmtId="43" fontId="0" fillId="0" borderId="1" xfId="1" applyFont="1" applyFill="1" applyBorder="1" applyAlignment="1">
      <alignment vertical="center"/>
    </xf>
    <xf numFmtId="0" fontId="0" fillId="0" borderId="13" xfId="0" applyBorder="1" applyAlignment="1">
      <alignment horizontal="left" vertical="center"/>
    </xf>
    <xf numFmtId="0" fontId="0" fillId="0" borderId="14" xfId="0" applyBorder="1" applyAlignment="1">
      <alignment horizontal="left" vertical="center"/>
    </xf>
    <xf numFmtId="43" fontId="0" fillId="0" borderId="14" xfId="1" applyFont="1" applyFill="1" applyBorder="1" applyAlignment="1">
      <alignment horizontal="left" vertical="center" shrinkToFit="1"/>
    </xf>
    <xf numFmtId="43" fontId="0" fillId="0" borderId="0" xfId="1" applyFont="1" applyFill="1" applyBorder="1" applyAlignment="1">
      <alignment horizontal="left" vertical="center" shrinkToFit="1"/>
    </xf>
    <xf numFmtId="0" fontId="29" fillId="0" borderId="0" xfId="777" applyFont="1">
      <alignment vertical="center"/>
    </xf>
    <xf numFmtId="0" fontId="24" fillId="0" borderId="0" xfId="777" applyAlignment="1">
      <alignment vertical="center" wrapText="1"/>
    </xf>
    <xf numFmtId="43" fontId="24" fillId="0" borderId="0" xfId="1" applyFont="1" applyBorder="1">
      <alignment vertical="center"/>
    </xf>
    <xf numFmtId="43" fontId="5" fillId="0" borderId="0" xfId="1" applyFont="1" applyFill="1" applyAlignment="1">
      <alignment horizontal="center" vertical="center"/>
    </xf>
    <xf numFmtId="43" fontId="24" fillId="0" borderId="19" xfId="1" applyFont="1" applyFill="1" applyBorder="1" applyAlignment="1">
      <alignment horizontal="center" vertical="center"/>
    </xf>
    <xf numFmtId="14" fontId="24" fillId="0" borderId="19" xfId="0" applyNumberFormat="1" applyFont="1" applyBorder="1" applyAlignment="1" applyProtection="1">
      <alignment horizontal="left" vertical="center"/>
      <protection locked="0"/>
    </xf>
    <xf numFmtId="0" fontId="30" fillId="0" borderId="0" xfId="770" applyFont="1" applyAlignment="1">
      <alignment vertical="center"/>
    </xf>
    <xf numFmtId="188" fontId="24" fillId="0" borderId="0" xfId="777" applyNumberFormat="1" applyAlignment="1">
      <alignment horizontal="left" vertical="center" wrapText="1"/>
    </xf>
    <xf numFmtId="43" fontId="24" fillId="0" borderId="0" xfId="1" applyFont="1" applyBorder="1" applyAlignment="1">
      <alignment horizontal="left" vertical="center"/>
    </xf>
    <xf numFmtId="43" fontId="5" fillId="0" borderId="0" xfId="1" applyFont="1" applyFill="1" applyBorder="1" applyAlignment="1">
      <alignment horizontal="center" vertical="center"/>
    </xf>
    <xf numFmtId="43" fontId="25" fillId="0" borderId="11" xfId="1" applyFont="1" applyFill="1" applyBorder="1" applyAlignment="1">
      <alignment horizontal="center" vertical="center"/>
    </xf>
    <xf numFmtId="43" fontId="0" fillId="0" borderId="0" xfId="1" applyFont="1" applyFill="1" applyAlignment="1">
      <alignment vertical="center"/>
    </xf>
    <xf numFmtId="0" fontId="31" fillId="0" borderId="19" xfId="0" applyFont="1" applyBorder="1" applyAlignment="1">
      <alignment horizontal="center" vertical="center"/>
    </xf>
    <xf numFmtId="0" fontId="32" fillId="0" borderId="1" xfId="0" applyFont="1" applyBorder="1" applyAlignment="1">
      <alignment horizontal="center" vertical="center" wrapText="1"/>
    </xf>
    <xf numFmtId="0" fontId="32" fillId="0" borderId="1" xfId="0" applyFont="1" applyBorder="1" applyAlignment="1">
      <alignment horizontal="center" vertical="center"/>
    </xf>
    <xf numFmtId="43" fontId="32" fillId="0" borderId="1" xfId="1" applyFont="1" applyBorder="1" applyAlignment="1">
      <alignment horizontal="center" vertical="center" wrapText="1"/>
    </xf>
    <xf numFmtId="43" fontId="32" fillId="0" borderId="1" xfId="1" applyFont="1" applyBorder="1" applyAlignment="1">
      <alignment horizontal="center" vertical="center"/>
    </xf>
    <xf numFmtId="0" fontId="32" fillId="0" borderId="1" xfId="0" applyFont="1" applyBorder="1" applyAlignment="1">
      <alignment horizontal="left" vertical="center"/>
    </xf>
    <xf numFmtId="43" fontId="32" fillId="0" borderId="1" xfId="1" applyFont="1" applyBorder="1" applyAlignment="1">
      <alignment horizontal="left" vertical="center"/>
    </xf>
    <xf numFmtId="0" fontId="32" fillId="0" borderId="1" xfId="0" applyFont="1" applyBorder="1" applyAlignment="1">
      <alignment horizontal="left" vertical="center" wrapText="1"/>
    </xf>
    <xf numFmtId="43" fontId="32" fillId="0" borderId="1" xfId="1" applyFont="1" applyBorder="1" applyAlignment="1">
      <alignment horizontal="left"/>
    </xf>
    <xf numFmtId="43" fontId="32" fillId="0" borderId="1" xfId="0" applyNumberFormat="1" applyFont="1" applyBorder="1" applyAlignment="1">
      <alignment horizontal="left"/>
    </xf>
    <xf numFmtId="0" fontId="32" fillId="0" borderId="1" xfId="0" applyFont="1" applyBorder="1" applyAlignment="1">
      <alignment horizontal="left"/>
    </xf>
    <xf numFmtId="184" fontId="0" fillId="0" borderId="0" xfId="1" applyNumberFormat="1" applyFont="1" applyFill="1" applyAlignment="1">
      <alignment vertical="center" shrinkToFit="1"/>
    </xf>
    <xf numFmtId="43" fontId="29" fillId="0" borderId="0" xfId="1" applyFont="1" applyFill="1" applyAlignment="1">
      <alignment vertical="center"/>
    </xf>
    <xf numFmtId="184" fontId="24" fillId="0" borderId="0" xfId="1" applyNumberFormat="1" applyFont="1" applyFill="1" applyBorder="1" applyAlignment="1">
      <alignment vertical="center" shrinkToFit="1"/>
    </xf>
    <xf numFmtId="184" fontId="0" fillId="0" borderId="0" xfId="1" applyNumberFormat="1" applyFont="1" applyFill="1" applyAlignment="1">
      <alignment horizontal="center" vertical="center" shrinkToFit="1"/>
    </xf>
    <xf numFmtId="184" fontId="5" fillId="0" borderId="0" xfId="1" applyNumberFormat="1" applyFont="1" applyFill="1" applyAlignment="1">
      <alignment horizontal="center" vertical="center" shrinkToFit="1"/>
    </xf>
    <xf numFmtId="184" fontId="24" fillId="0" borderId="19" xfId="1" applyNumberFormat="1" applyFont="1" applyFill="1" applyBorder="1" applyAlignment="1">
      <alignment horizontal="center" vertical="center" shrinkToFit="1"/>
    </xf>
    <xf numFmtId="184" fontId="5" fillId="0" borderId="0" xfId="0" applyNumberFormat="1" applyFont="1" applyAlignment="1" applyProtection="1">
      <alignment horizontal="center" vertical="center" shrinkToFit="1"/>
      <protection locked="0"/>
    </xf>
    <xf numFmtId="186" fontId="24" fillId="0" borderId="19" xfId="0" applyNumberFormat="1" applyFont="1" applyBorder="1" applyAlignment="1" applyProtection="1">
      <alignment horizontal="left" vertical="center" shrinkToFit="1"/>
      <protection locked="0"/>
    </xf>
    <xf numFmtId="43" fontId="30" fillId="0" borderId="0" xfId="1" applyFont="1" applyFill="1" applyBorder="1" applyAlignment="1" applyProtection="1">
      <alignment vertical="center"/>
    </xf>
    <xf numFmtId="184" fontId="24" fillId="0" borderId="0" xfId="1" applyNumberFormat="1" applyFont="1" applyFill="1" applyAlignment="1">
      <alignment vertical="center" shrinkToFit="1"/>
    </xf>
    <xf numFmtId="184" fontId="24" fillId="0" borderId="11" xfId="1" applyNumberFormat="1" applyFont="1" applyFill="1" applyBorder="1" applyAlignment="1">
      <alignment horizontal="center" vertical="center" shrinkToFit="1"/>
    </xf>
    <xf numFmtId="43" fontId="0" fillId="0" borderId="0" xfId="1" applyFont="1" applyFill="1" applyBorder="1" applyAlignment="1">
      <alignment vertical="center"/>
    </xf>
    <xf numFmtId="184" fontId="24" fillId="0" borderId="0" xfId="1" applyNumberFormat="1" applyFont="1" applyFill="1" applyBorder="1" applyAlignment="1">
      <alignment horizontal="left" vertical="center" shrinkToFit="1"/>
    </xf>
    <xf numFmtId="184" fontId="5" fillId="0" borderId="0" xfId="1" applyNumberFormat="1" applyFont="1" applyFill="1" applyBorder="1" applyAlignment="1">
      <alignment horizontal="center" vertical="center" shrinkToFit="1"/>
    </xf>
    <xf numFmtId="184" fontId="25" fillId="0" borderId="11" xfId="1" applyNumberFormat="1" applyFont="1" applyFill="1" applyBorder="1" applyAlignment="1">
      <alignment horizontal="center" vertical="center" shrinkToFit="1"/>
    </xf>
    <xf numFmtId="43" fontId="31" fillId="0" borderId="19" xfId="1" applyFont="1" applyFill="1" applyBorder="1" applyAlignment="1">
      <alignment horizontal="center" vertical="center"/>
    </xf>
    <xf numFmtId="184" fontId="31" fillId="0" borderId="19" xfId="1" applyNumberFormat="1" applyFont="1" applyFill="1" applyBorder="1" applyAlignment="1">
      <alignment horizontal="center" vertical="center" shrinkToFit="1"/>
    </xf>
    <xf numFmtId="43" fontId="32" fillId="0" borderId="1" xfId="1" applyFont="1" applyFill="1" applyBorder="1" applyAlignment="1">
      <alignment horizontal="center" vertical="center" wrapText="1"/>
    </xf>
    <xf numFmtId="184" fontId="32" fillId="0" borderId="10" xfId="1" applyNumberFormat="1" applyFont="1" applyFill="1" applyBorder="1" applyAlignment="1">
      <alignment horizontal="center" vertical="center" shrinkToFit="1"/>
    </xf>
    <xf numFmtId="184" fontId="32" fillId="0" borderId="11" xfId="1" applyNumberFormat="1" applyFont="1" applyFill="1" applyBorder="1" applyAlignment="1">
      <alignment horizontal="center" vertical="center" shrinkToFit="1"/>
    </xf>
    <xf numFmtId="184" fontId="32" fillId="0" borderId="12" xfId="1" applyNumberFormat="1" applyFont="1" applyFill="1" applyBorder="1" applyAlignment="1">
      <alignment horizontal="center" vertical="center" shrinkToFit="1"/>
    </xf>
    <xf numFmtId="184" fontId="32" fillId="0" borderId="13" xfId="1" applyNumberFormat="1" applyFont="1" applyFill="1" applyBorder="1" applyAlignment="1">
      <alignment horizontal="center" vertical="center" shrinkToFit="1"/>
    </xf>
    <xf numFmtId="184" fontId="32" fillId="0" borderId="14" xfId="1" applyNumberFormat="1" applyFont="1" applyFill="1" applyBorder="1" applyAlignment="1">
      <alignment horizontal="center" vertical="center" shrinkToFit="1"/>
    </xf>
    <xf numFmtId="184" fontId="32" fillId="0" borderId="15" xfId="1" applyNumberFormat="1" applyFont="1" applyFill="1" applyBorder="1" applyAlignment="1">
      <alignment horizontal="center" vertical="center" shrinkToFit="1"/>
    </xf>
    <xf numFmtId="184" fontId="32" fillId="0" borderId="1" xfId="1" applyNumberFormat="1" applyFont="1" applyFill="1" applyBorder="1" applyAlignment="1">
      <alignment horizontal="center" vertical="center" shrinkToFit="1"/>
    </xf>
    <xf numFmtId="184" fontId="32" fillId="0" borderId="1" xfId="1" applyNumberFormat="1" applyFont="1" applyFill="1" applyBorder="1" applyAlignment="1">
      <alignment vertical="center" shrinkToFit="1"/>
    </xf>
    <xf numFmtId="184" fontId="33" fillId="0" borderId="1" xfId="1" applyNumberFormat="1" applyFont="1" applyFill="1" applyBorder="1" applyAlignment="1">
      <alignment horizontal="left" vertical="center" shrinkToFit="1"/>
    </xf>
    <xf numFmtId="184" fontId="5" fillId="0" borderId="1" xfId="1" applyNumberFormat="1" applyFont="1" applyFill="1" applyBorder="1" applyAlignment="1">
      <alignment vertical="center" shrinkToFit="1"/>
    </xf>
    <xf numFmtId="184" fontId="34" fillId="0" borderId="1" xfId="1" applyNumberFormat="1" applyFont="1" applyFill="1" applyBorder="1" applyAlignment="1">
      <alignment horizontal="left" vertical="center" shrinkToFit="1"/>
    </xf>
    <xf numFmtId="184" fontId="33" fillId="0" borderId="1" xfId="1" applyNumberFormat="1" applyFont="1" applyFill="1" applyBorder="1" applyAlignment="1">
      <alignment horizontal="center" vertical="center" shrinkToFit="1"/>
    </xf>
    <xf numFmtId="184" fontId="22" fillId="0" borderId="1" xfId="644" applyNumberFormat="1" applyFont="1" applyBorder="1" applyAlignment="1">
      <alignment horizontal="center" vertical="center" wrapText="1" shrinkToFit="1"/>
    </xf>
    <xf numFmtId="184" fontId="4" fillId="0" borderId="1" xfId="644" applyNumberFormat="1" applyFont="1" applyBorder="1" applyAlignment="1">
      <alignment horizontal="center" vertical="center" shrinkToFit="1"/>
    </xf>
    <xf numFmtId="43" fontId="5" fillId="0" borderId="1" xfId="1" applyFont="1" applyFill="1" applyBorder="1" applyAlignment="1">
      <alignment vertical="center"/>
    </xf>
    <xf numFmtId="184" fontId="33" fillId="0" borderId="1" xfId="1" applyNumberFormat="1" applyFont="1" applyFill="1" applyBorder="1" applyAlignment="1">
      <alignment horizontal="right" vertical="center" shrinkToFit="1"/>
    </xf>
    <xf numFmtId="43" fontId="33" fillId="0" borderId="1" xfId="1" applyFont="1" applyFill="1" applyBorder="1" applyAlignment="1">
      <alignment horizontal="left" vertical="center"/>
    </xf>
    <xf numFmtId="43" fontId="0" fillId="0" borderId="10" xfId="1" applyFont="1" applyFill="1" applyBorder="1" applyAlignment="1">
      <alignment horizontal="left" vertical="center"/>
    </xf>
    <xf numFmtId="184" fontId="0" fillId="0" borderId="11" xfId="1" applyNumberFormat="1" applyFont="1" applyFill="1" applyBorder="1" applyAlignment="1">
      <alignment horizontal="left" vertical="center" shrinkToFit="1"/>
    </xf>
    <xf numFmtId="184" fontId="0" fillId="0" borderId="12" xfId="1" applyNumberFormat="1" applyFont="1" applyFill="1" applyBorder="1" applyAlignment="1">
      <alignment horizontal="left" vertical="center" shrinkToFit="1"/>
    </xf>
    <xf numFmtId="184" fontId="0" fillId="0" borderId="1" xfId="1" applyNumberFormat="1" applyFont="1" applyFill="1" applyBorder="1" applyAlignment="1">
      <alignment vertical="center" shrinkToFit="1"/>
    </xf>
    <xf numFmtId="0" fontId="13" fillId="0" borderId="0" xfId="0" applyFont="1" applyAlignment="1">
      <alignment vertical="center"/>
    </xf>
    <xf numFmtId="0" fontId="0" fillId="0" borderId="0" xfId="0" applyAlignment="1">
      <alignment horizontal="left" vertical="center" wrapText="1"/>
    </xf>
    <xf numFmtId="49" fontId="0" fillId="0" borderId="0" xfId="0" applyNumberFormat="1" applyAlignment="1">
      <alignment horizontal="left" vertical="center" wrapText="1"/>
    </xf>
    <xf numFmtId="184" fontId="0" fillId="0" borderId="0" xfId="1" applyNumberFormat="1" applyFont="1" applyFill="1" applyAlignment="1">
      <alignment horizontal="right" vertical="center" shrinkToFit="1"/>
    </xf>
    <xf numFmtId="184" fontId="0" fillId="0" borderId="0" xfId="0" applyNumberFormat="1" applyAlignment="1">
      <alignment horizontal="right" vertical="center" shrinkToFit="1"/>
    </xf>
    <xf numFmtId="9" fontId="0" fillId="0" borderId="0" xfId="3" applyFont="1" applyFill="1" applyAlignment="1">
      <alignment horizontal="center" vertical="center" shrinkToFit="1"/>
    </xf>
    <xf numFmtId="0" fontId="0" fillId="0" borderId="0" xfId="0" applyAlignment="1">
      <alignment horizontal="center" vertical="center" shrinkToFit="1"/>
    </xf>
    <xf numFmtId="184" fontId="0" fillId="0" borderId="0" xfId="0" applyNumberFormat="1" applyAlignment="1">
      <alignment vertical="center" shrinkToFit="1"/>
    </xf>
    <xf numFmtId="0" fontId="24" fillId="0" borderId="0" xfId="777" applyAlignment="1">
      <alignment horizontal="left" vertical="center" wrapText="1"/>
    </xf>
    <xf numFmtId="49" fontId="24" fillId="0" borderId="0" xfId="777" applyNumberFormat="1" applyAlignment="1">
      <alignment horizontal="left" vertical="center" wrapText="1"/>
    </xf>
    <xf numFmtId="184" fontId="24" fillId="0" borderId="0" xfId="1" applyNumberFormat="1" applyFont="1" applyFill="1" applyBorder="1" applyAlignment="1">
      <alignment horizontal="right" vertical="center" shrinkToFit="1"/>
    </xf>
    <xf numFmtId="184" fontId="24" fillId="0" borderId="0" xfId="777" applyNumberFormat="1" applyAlignment="1">
      <alignment horizontal="right" vertical="center" shrinkToFit="1"/>
    </xf>
    <xf numFmtId="9" fontId="0" fillId="0" borderId="0" xfId="3" applyFont="1" applyFill="1" applyAlignment="1">
      <alignment vertical="center" shrinkToFit="1"/>
    </xf>
    <xf numFmtId="184" fontId="5" fillId="0" borderId="0" xfId="777" applyNumberFormat="1" applyFont="1" applyAlignment="1">
      <alignment horizontal="right" vertical="center" shrinkToFit="1"/>
    </xf>
    <xf numFmtId="184" fontId="24" fillId="0" borderId="0" xfId="1" applyNumberFormat="1" applyFont="1" applyFill="1" applyBorder="1" applyAlignment="1">
      <alignment horizontal="center" vertical="center" shrinkToFit="1"/>
    </xf>
    <xf numFmtId="184" fontId="24" fillId="0" borderId="0" xfId="1" applyNumberFormat="1" applyFont="1" applyFill="1" applyAlignment="1">
      <alignment horizontal="center" vertical="center" shrinkToFit="1"/>
    </xf>
    <xf numFmtId="184" fontId="25" fillId="0" borderId="0" xfId="1" applyNumberFormat="1" applyFont="1" applyFill="1" applyAlignment="1">
      <alignment horizontal="center" vertical="center" shrinkToFit="1"/>
    </xf>
    <xf numFmtId="49" fontId="31" fillId="0" borderId="19" xfId="0" applyNumberFormat="1" applyFont="1" applyBorder="1" applyAlignment="1">
      <alignment horizontal="center" vertical="center"/>
    </xf>
    <xf numFmtId="184" fontId="31" fillId="0" borderId="19" xfId="0" applyNumberFormat="1" applyFont="1" applyBorder="1" applyAlignment="1">
      <alignment horizontal="center" vertical="center" shrinkToFit="1"/>
    </xf>
    <xf numFmtId="9" fontId="31" fillId="0" borderId="19" xfId="3" applyFont="1" applyFill="1" applyBorder="1" applyAlignment="1">
      <alignment horizontal="center" vertical="center" shrinkToFit="1"/>
    </xf>
    <xf numFmtId="0" fontId="31" fillId="0" borderId="19" xfId="0" applyFont="1" applyBorder="1" applyAlignment="1">
      <alignment horizontal="center" vertical="center" shrinkToFit="1"/>
    </xf>
    <xf numFmtId="0" fontId="33" fillId="0" borderId="1" xfId="0" applyFont="1" applyBorder="1" applyAlignment="1">
      <alignment horizontal="center" vertical="center" wrapText="1"/>
    </xf>
    <xf numFmtId="0" fontId="33" fillId="0" borderId="22" xfId="0" applyFont="1" applyBorder="1" applyAlignment="1">
      <alignment horizontal="center" vertical="center" wrapText="1"/>
    </xf>
    <xf numFmtId="49" fontId="33" fillId="0" borderId="13" xfId="0" applyNumberFormat="1" applyFont="1" applyBorder="1" applyAlignment="1">
      <alignment horizontal="center" vertical="center" wrapText="1"/>
    </xf>
    <xf numFmtId="184" fontId="34" fillId="0" borderId="10" xfId="0" applyNumberFormat="1" applyFont="1" applyBorder="1" applyAlignment="1">
      <alignment horizontal="center" vertical="center" shrinkToFit="1"/>
    </xf>
    <xf numFmtId="184" fontId="34" fillId="0" borderId="11" xfId="0" applyNumberFormat="1" applyFont="1" applyBorder="1" applyAlignment="1">
      <alignment horizontal="center" vertical="center" shrinkToFit="1"/>
    </xf>
    <xf numFmtId="9" fontId="34" fillId="0" borderId="11" xfId="3" applyFont="1" applyFill="1" applyBorder="1" applyAlignment="1">
      <alignment horizontal="center" vertical="center" shrinkToFit="1"/>
    </xf>
    <xf numFmtId="0" fontId="34" fillId="0" borderId="11" xfId="0" applyFont="1" applyBorder="1" applyAlignment="1">
      <alignment horizontal="center" vertical="center" shrinkToFit="1"/>
    </xf>
    <xf numFmtId="184" fontId="34" fillId="0" borderId="12" xfId="0" applyNumberFormat="1" applyFont="1" applyBorder="1" applyAlignment="1">
      <alignment horizontal="center" vertical="center" shrinkToFit="1"/>
    </xf>
    <xf numFmtId="184" fontId="34" fillId="0" borderId="1" xfId="1" applyNumberFormat="1" applyFont="1" applyFill="1" applyBorder="1" applyAlignment="1">
      <alignment horizontal="center" vertical="center" shrinkToFit="1"/>
    </xf>
    <xf numFmtId="0" fontId="33" fillId="0" borderId="23" xfId="0" applyFont="1" applyBorder="1" applyAlignment="1">
      <alignment horizontal="center" vertical="center" wrapText="1"/>
    </xf>
    <xf numFmtId="49" fontId="33" fillId="0" borderId="23" xfId="0" applyNumberFormat="1" applyFont="1" applyBorder="1" applyAlignment="1">
      <alignment horizontal="center" vertical="center" wrapText="1"/>
    </xf>
    <xf numFmtId="184" fontId="33" fillId="0" borderId="22" xfId="1" applyNumberFormat="1" applyFont="1" applyFill="1" applyBorder="1" applyAlignment="1">
      <alignment horizontal="center" vertical="center" shrinkToFit="1"/>
    </xf>
    <xf numFmtId="184" fontId="33" fillId="0" borderId="22" xfId="0" applyNumberFormat="1" applyFont="1" applyBorder="1" applyAlignment="1">
      <alignment horizontal="center" vertical="center" wrapText="1" shrinkToFit="1"/>
    </xf>
    <xf numFmtId="9" fontId="33" fillId="0" borderId="1" xfId="3" applyFont="1" applyFill="1" applyBorder="1" applyAlignment="1">
      <alignment horizontal="center" vertical="center" wrapText="1" shrinkToFit="1"/>
    </xf>
    <xf numFmtId="0" fontId="33" fillId="0" borderId="1" xfId="0" applyFont="1" applyBorder="1" applyAlignment="1">
      <alignment horizontal="center" vertical="center" wrapText="1" shrinkToFit="1"/>
    </xf>
    <xf numFmtId="184" fontId="33" fillId="0" borderId="22" xfId="1" applyNumberFormat="1" applyFont="1" applyFill="1" applyBorder="1" applyAlignment="1">
      <alignment horizontal="center" vertical="center" wrapText="1" shrinkToFit="1"/>
    </xf>
    <xf numFmtId="184" fontId="33" fillId="0" borderId="1" xfId="1" applyNumberFormat="1" applyFont="1" applyFill="1" applyBorder="1" applyAlignment="1">
      <alignment horizontal="center" vertical="center" wrapText="1" shrinkToFit="1"/>
    </xf>
    <xf numFmtId="184" fontId="35" fillId="0" borderId="22" xfId="1" applyNumberFormat="1" applyFont="1" applyFill="1" applyBorder="1" applyAlignment="1">
      <alignment horizontal="center" vertical="center" wrapText="1" shrinkToFit="1"/>
    </xf>
    <xf numFmtId="0" fontId="34" fillId="8" borderId="1" xfId="0" applyFont="1" applyFill="1" applyBorder="1" applyAlignment="1">
      <alignment horizontal="center" vertical="center"/>
    </xf>
    <xf numFmtId="0" fontId="34" fillId="8" borderId="1" xfId="0" applyFont="1" applyFill="1" applyBorder="1" applyAlignment="1">
      <alignment horizontal="left" vertical="center" wrapText="1"/>
    </xf>
    <xf numFmtId="49" fontId="34" fillId="8" borderId="1" xfId="0" applyNumberFormat="1" applyFont="1" applyFill="1" applyBorder="1" applyAlignment="1">
      <alignment horizontal="left" vertical="center" wrapText="1"/>
    </xf>
    <xf numFmtId="184" fontId="34" fillId="8" borderId="1" xfId="1" applyNumberFormat="1" applyFont="1" applyFill="1" applyBorder="1" applyAlignment="1">
      <alignment horizontal="right" vertical="center" shrinkToFit="1"/>
    </xf>
    <xf numFmtId="184" fontId="34" fillId="8" borderId="1" xfId="0" applyNumberFormat="1" applyFont="1" applyFill="1" applyBorder="1" applyAlignment="1">
      <alignment horizontal="right" vertical="center" shrinkToFit="1"/>
    </xf>
    <xf numFmtId="9" fontId="34" fillId="8" borderId="1" xfId="3" applyFont="1" applyFill="1" applyBorder="1" applyAlignment="1">
      <alignment horizontal="center" vertical="center" shrinkToFit="1"/>
    </xf>
    <xf numFmtId="0" fontId="33" fillId="8" borderId="1" xfId="0" applyFont="1" applyFill="1" applyBorder="1" applyAlignment="1">
      <alignment horizontal="center" vertical="center" shrinkToFit="1"/>
    </xf>
    <xf numFmtId="0" fontId="33" fillId="0" borderId="1" xfId="0" applyFont="1" applyBorder="1" applyAlignment="1">
      <alignment horizontal="center" vertical="center"/>
    </xf>
    <xf numFmtId="0" fontId="5" fillId="0" borderId="1" xfId="0" applyFont="1" applyBorder="1" applyAlignment="1">
      <alignment horizontal="left" wrapText="1"/>
    </xf>
    <xf numFmtId="49" fontId="5" fillId="0" borderId="1" xfId="0" applyNumberFormat="1" applyFont="1" applyBorder="1" applyAlignment="1">
      <alignment horizontal="left" wrapText="1"/>
    </xf>
    <xf numFmtId="184" fontId="5" fillId="0" borderId="1" xfId="1" applyNumberFormat="1" applyFont="1" applyFill="1" applyBorder="1" applyAlignment="1">
      <alignment horizontal="right" shrinkToFit="1"/>
    </xf>
    <xf numFmtId="184" fontId="5" fillId="0" borderId="1" xfId="0" applyNumberFormat="1" applyFont="1" applyBorder="1" applyAlignment="1">
      <alignment horizontal="right" shrinkToFit="1"/>
    </xf>
    <xf numFmtId="9" fontId="33" fillId="0" borderId="1" xfId="3" applyFont="1" applyFill="1" applyBorder="1" applyAlignment="1">
      <alignment horizontal="center" vertical="center" shrinkToFit="1"/>
    </xf>
    <xf numFmtId="0" fontId="33" fillId="0" borderId="1" xfId="0" applyFont="1" applyBorder="1" applyAlignment="1">
      <alignment horizontal="center" vertical="center" shrinkToFit="1"/>
    </xf>
    <xf numFmtId="184" fontId="33" fillId="0" borderId="1" xfId="0" applyNumberFormat="1" applyFont="1" applyBorder="1" applyAlignment="1">
      <alignment horizontal="right" vertical="center" shrinkToFit="1"/>
    </xf>
    <xf numFmtId="0" fontId="34" fillId="0" borderId="1" xfId="0" applyFont="1" applyBorder="1" applyAlignment="1">
      <alignment horizontal="center" vertical="center"/>
    </xf>
    <xf numFmtId="9" fontId="34" fillId="0" borderId="1" xfId="3" applyFont="1" applyFill="1" applyBorder="1" applyAlignment="1">
      <alignment horizontal="center" vertical="center" shrinkToFit="1"/>
    </xf>
    <xf numFmtId="184" fontId="34" fillId="0" borderId="1" xfId="1" applyNumberFormat="1" applyFont="1" applyFill="1" applyBorder="1" applyAlignment="1">
      <alignment horizontal="right" vertical="center" shrinkToFit="1"/>
    </xf>
    <xf numFmtId="184" fontId="34" fillId="0" borderId="1" xfId="0" applyNumberFormat="1" applyFont="1" applyBorder="1" applyAlignment="1">
      <alignment horizontal="right" vertical="center" shrinkToFit="1"/>
    </xf>
    <xf numFmtId="0" fontId="33" fillId="0" borderId="1" xfId="0" applyFont="1" applyBorder="1" applyAlignment="1">
      <alignment horizontal="left" vertical="center" wrapText="1"/>
    </xf>
    <xf numFmtId="49" fontId="33" fillId="0" borderId="1" xfId="0" applyNumberFormat="1" applyFont="1" applyBorder="1" applyAlignment="1">
      <alignment horizontal="left" vertical="center" wrapText="1"/>
    </xf>
    <xf numFmtId="184" fontId="33" fillId="0" borderId="1" xfId="0" applyNumberFormat="1" applyFont="1" applyBorder="1" applyAlignment="1">
      <alignment horizontal="center" vertical="center" shrinkToFit="1"/>
    </xf>
    <xf numFmtId="49" fontId="34" fillId="0" borderId="1" xfId="0" applyNumberFormat="1" applyFont="1" applyBorder="1" applyAlignment="1">
      <alignment horizontal="center" vertical="center"/>
    </xf>
    <xf numFmtId="184" fontId="34" fillId="0" borderId="1" xfId="1" applyNumberFormat="1" applyFont="1" applyFill="1" applyBorder="1" applyAlignment="1">
      <alignment horizontal="right" shrinkToFit="1"/>
    </xf>
    <xf numFmtId="9" fontId="34" fillId="0" borderId="1" xfId="3" applyFont="1" applyFill="1" applyBorder="1" applyAlignment="1">
      <alignment horizontal="right" shrinkToFit="1"/>
    </xf>
    <xf numFmtId="0" fontId="34" fillId="0" borderId="1" xfId="1" applyNumberFormat="1" applyFont="1" applyFill="1" applyBorder="1" applyAlignment="1">
      <alignment horizontal="right" shrinkToFit="1"/>
    </xf>
    <xf numFmtId="0" fontId="5" fillId="0" borderId="1" xfId="0" applyFont="1" applyBorder="1" applyAlignment="1">
      <alignment horizontal="left" vertical="center"/>
    </xf>
    <xf numFmtId="49" fontId="5" fillId="0" borderId="1" xfId="0" applyNumberFormat="1" applyFont="1" applyBorder="1" applyAlignment="1">
      <alignment horizontal="left" vertical="center"/>
    </xf>
    <xf numFmtId="184" fontId="5" fillId="0" borderId="1" xfId="0" applyNumberFormat="1" applyFont="1" applyBorder="1" applyAlignment="1">
      <alignment horizontal="left" vertical="center" shrinkToFit="1"/>
    </xf>
    <xf numFmtId="9" fontId="5" fillId="0" borderId="1" xfId="3" applyFont="1" applyFill="1" applyBorder="1" applyAlignment="1">
      <alignment horizontal="left" vertical="center" shrinkToFit="1"/>
    </xf>
    <xf numFmtId="0" fontId="5" fillId="0" borderId="1" xfId="0" applyFont="1" applyBorder="1" applyAlignment="1">
      <alignment horizontal="left" vertical="center" shrinkToFit="1"/>
    </xf>
    <xf numFmtId="184" fontId="5" fillId="0" borderId="1" xfId="1" applyNumberFormat="1" applyFont="1" applyFill="1" applyBorder="1" applyAlignment="1">
      <alignment horizontal="left" vertical="center" shrinkToFit="1"/>
    </xf>
    <xf numFmtId="184" fontId="0" fillId="3" borderId="0" xfId="0" applyNumberFormat="1" applyFill="1" applyAlignment="1">
      <alignment vertical="center" shrinkToFit="1"/>
    </xf>
    <xf numFmtId="9" fontId="0" fillId="3" borderId="0" xfId="3" applyFont="1" applyFill="1" applyAlignment="1">
      <alignment vertical="center" shrinkToFit="1"/>
    </xf>
    <xf numFmtId="0" fontId="0" fillId="3" borderId="0" xfId="0" applyFill="1" applyAlignment="1">
      <alignment horizontal="center" vertical="center" shrinkToFit="1"/>
    </xf>
    <xf numFmtId="184" fontId="0" fillId="3" borderId="0" xfId="1" applyNumberFormat="1" applyFont="1" applyFill="1" applyAlignment="1">
      <alignment vertical="center" shrinkToFit="1"/>
    </xf>
    <xf numFmtId="184" fontId="0" fillId="3" borderId="0" xfId="1" applyNumberFormat="1" applyFont="1" applyFill="1" applyAlignment="1">
      <alignment horizontal="right" vertical="center" shrinkToFit="1"/>
    </xf>
    <xf numFmtId="43" fontId="0" fillId="0" borderId="0" xfId="1" applyFont="1" applyFill="1" applyAlignment="1">
      <alignment horizontal="center" vertical="center" shrinkToFit="1"/>
    </xf>
    <xf numFmtId="43" fontId="24" fillId="0" borderId="0" xfId="1" applyFont="1" applyFill="1" applyBorder="1" applyAlignment="1" applyProtection="1">
      <alignment horizontal="center" vertical="center" shrinkToFit="1"/>
    </xf>
    <xf numFmtId="43" fontId="5" fillId="0" borderId="0" xfId="1" applyFont="1" applyFill="1" applyBorder="1" applyAlignment="1" applyProtection="1">
      <alignment horizontal="center" vertical="center" shrinkToFit="1"/>
    </xf>
    <xf numFmtId="43" fontId="24" fillId="0" borderId="19" xfId="1" applyFont="1" applyFill="1" applyBorder="1" applyAlignment="1" applyProtection="1">
      <alignment horizontal="center" vertical="center" shrinkToFit="1"/>
    </xf>
    <xf numFmtId="43" fontId="5" fillId="0" borderId="0" xfId="1" applyFont="1" applyFill="1" applyBorder="1" applyAlignment="1" applyProtection="1">
      <alignment horizontal="center" vertical="center" shrinkToFit="1"/>
      <protection locked="0"/>
    </xf>
    <xf numFmtId="14" fontId="24" fillId="0" borderId="19" xfId="0" applyNumberFormat="1" applyFont="1" applyBorder="1" applyAlignment="1" applyProtection="1">
      <alignment horizontal="center" vertical="center" wrapText="1"/>
      <protection locked="0"/>
    </xf>
    <xf numFmtId="43" fontId="24" fillId="0" borderId="11" xfId="1" applyFont="1" applyFill="1" applyBorder="1" applyAlignment="1" applyProtection="1">
      <alignment horizontal="center" vertical="center" shrinkToFit="1"/>
    </xf>
    <xf numFmtId="43" fontId="5" fillId="0" borderId="0" xfId="1" applyFont="1" applyFill="1" applyAlignment="1" applyProtection="1">
      <alignment horizontal="center" vertical="center" shrinkToFit="1"/>
      <protection locked="0"/>
    </xf>
    <xf numFmtId="43" fontId="25" fillId="0" borderId="11" xfId="1" applyFont="1" applyFill="1" applyBorder="1" applyAlignment="1" applyProtection="1">
      <alignment horizontal="center" vertical="center" shrinkToFit="1"/>
    </xf>
    <xf numFmtId="0" fontId="31" fillId="0" borderId="38" xfId="0" applyFont="1" applyBorder="1" applyAlignment="1">
      <alignment horizontal="center" vertical="center"/>
    </xf>
    <xf numFmtId="43" fontId="31" fillId="0" borderId="38" xfId="1" applyFont="1" applyFill="1" applyBorder="1" applyAlignment="1">
      <alignment horizontal="center" vertical="center" shrinkToFit="1"/>
    </xf>
    <xf numFmtId="0" fontId="31" fillId="0" borderId="38" xfId="0" applyFont="1" applyBorder="1" applyAlignment="1">
      <alignment horizontal="center" vertical="center" wrapText="1"/>
    </xf>
    <xf numFmtId="0" fontId="5" fillId="0" borderId="39" xfId="0" applyFont="1" applyBorder="1" applyAlignment="1">
      <alignment horizontal="center" vertical="center" wrapText="1"/>
    </xf>
    <xf numFmtId="43" fontId="5" fillId="0" borderId="39" xfId="1" applyFont="1" applyFill="1" applyBorder="1" applyAlignment="1">
      <alignment horizontal="center" vertical="center" shrinkToFit="1"/>
    </xf>
    <xf numFmtId="0" fontId="5" fillId="0" borderId="39" xfId="0" applyFont="1" applyBorder="1" applyAlignment="1">
      <alignment horizontal="center" vertical="top" wrapText="1"/>
    </xf>
    <xf numFmtId="0" fontId="5" fillId="0" borderId="39" xfId="0" applyFont="1" applyBorder="1" applyAlignment="1">
      <alignment horizontal="left" vertical="center" wrapText="1"/>
    </xf>
    <xf numFmtId="4" fontId="36" fillId="0" borderId="0" xfId="0" applyNumberFormat="1" applyFont="1" applyFill="1" applyAlignment="1"/>
    <xf numFmtId="43" fontId="5" fillId="0" borderId="39" xfId="0" applyNumberFormat="1" applyFont="1" applyBorder="1" applyAlignment="1">
      <alignment horizontal="center" vertical="center" wrapText="1"/>
    </xf>
    <xf numFmtId="184" fontId="8" fillId="0" borderId="1" xfId="0" applyNumberFormat="1" applyFont="1" applyBorder="1" applyAlignment="1">
      <alignment vertical="center"/>
    </xf>
    <xf numFmtId="4" fontId="36" fillId="0" borderId="0" xfId="0" applyNumberFormat="1" applyFont="1"/>
    <xf numFmtId="0" fontId="5" fillId="0" borderId="39" xfId="0" applyFont="1" applyBorder="1" applyAlignment="1">
      <alignment horizontal="left" vertical="top" wrapText="1"/>
    </xf>
    <xf numFmtId="0" fontId="0" fillId="0" borderId="18" xfId="0" applyBorder="1" applyAlignment="1">
      <alignment horizontal="left" vertical="center"/>
    </xf>
    <xf numFmtId="0" fontId="0" fillId="0" borderId="19" xfId="0" applyBorder="1" applyAlignment="1">
      <alignment horizontal="left" vertical="center"/>
    </xf>
    <xf numFmtId="43" fontId="0" fillId="0" borderId="19" xfId="1" applyFont="1" applyFill="1" applyBorder="1" applyAlignment="1">
      <alignment horizontal="center" vertical="center" shrinkToFit="1"/>
    </xf>
    <xf numFmtId="0" fontId="0" fillId="0" borderId="40" xfId="0" applyBorder="1" applyAlignment="1">
      <alignment horizontal="center" vertical="center" wrapText="1"/>
    </xf>
    <xf numFmtId="43" fontId="24" fillId="0" borderId="0" xfId="1" applyFont="1" applyFill="1" applyBorder="1" applyAlignment="1" applyProtection="1">
      <alignment vertical="center" shrinkToFit="1"/>
    </xf>
    <xf numFmtId="43" fontId="5" fillId="0" borderId="0" xfId="1" applyFont="1" applyFill="1" applyBorder="1" applyAlignment="1" applyProtection="1">
      <alignment horizontal="right" vertical="center" shrinkToFit="1"/>
    </xf>
    <xf numFmtId="43" fontId="24" fillId="0" borderId="0" xfId="1" applyFont="1" applyFill="1" applyBorder="1" applyAlignment="1" applyProtection="1">
      <alignment horizontal="left" vertical="center" shrinkToFit="1"/>
    </xf>
    <xf numFmtId="43" fontId="31" fillId="0" borderId="19" xfId="1" applyFont="1" applyFill="1" applyBorder="1" applyAlignment="1">
      <alignment horizontal="center" vertical="center" shrinkToFit="1"/>
    </xf>
    <xf numFmtId="0" fontId="33" fillId="0" borderId="39" xfId="0" applyFont="1" applyBorder="1" applyAlignment="1">
      <alignment horizontal="center" vertical="center" wrapText="1"/>
    </xf>
    <xf numFmtId="43" fontId="33" fillId="0" borderId="39" xfId="1" applyFont="1" applyFill="1" applyBorder="1" applyAlignment="1">
      <alignment horizontal="center" vertical="center" shrinkToFit="1"/>
    </xf>
    <xf numFmtId="10" fontId="5" fillId="0" borderId="1" xfId="3" applyNumberFormat="1" applyFont="1" applyFill="1" applyBorder="1" applyAlignment="1">
      <alignment vertical="center" shrinkToFit="1"/>
    </xf>
    <xf numFmtId="0" fontId="37" fillId="0" borderId="1" xfId="0" applyFont="1" applyBorder="1" applyAlignment="1">
      <alignment horizontal="left" vertical="center"/>
    </xf>
    <xf numFmtId="184" fontId="0" fillId="0" borderId="0" xfId="0" applyNumberFormat="1" applyAlignment="1">
      <alignment vertical="center"/>
    </xf>
    <xf numFmtId="0" fontId="37" fillId="0" borderId="1" xfId="0" applyFont="1" applyBorder="1" applyAlignment="1">
      <alignment horizontal="left" vertical="center" indent="2"/>
    </xf>
    <xf numFmtId="43" fontId="0" fillId="0" borderId="0" xfId="0" applyNumberFormat="1" applyAlignment="1">
      <alignment vertical="center"/>
    </xf>
    <xf numFmtId="0" fontId="36" fillId="0" borderId="0" xfId="0" applyFont="1" applyFill="1" applyAlignment="1">
      <alignment vertical="center"/>
    </xf>
    <xf numFmtId="0" fontId="38" fillId="0" borderId="1" xfId="476" applyFont="1" applyBorder="1" applyAlignment="1">
      <alignment horizontal="left" vertical="center"/>
    </xf>
    <xf numFmtId="4" fontId="39" fillId="0" borderId="0" xfId="0" applyNumberFormat="1" applyFont="1" applyFill="1" applyBorder="1" applyAlignment="1" applyProtection="1">
      <alignment vertical="top"/>
      <protection locked="0"/>
    </xf>
    <xf numFmtId="184" fontId="38" fillId="0" borderId="41" xfId="476" applyNumberFormat="1" applyFont="1" applyBorder="1" applyAlignment="1">
      <alignment horizontal="right" vertical="center"/>
    </xf>
    <xf numFmtId="0" fontId="24" fillId="0" borderId="0" xfId="777">
      <alignment vertical="center"/>
    </xf>
    <xf numFmtId="188" fontId="24" fillId="0" borderId="0" xfId="777" applyNumberFormat="1" applyAlignment="1">
      <alignment horizontal="left" vertical="center"/>
    </xf>
    <xf numFmtId="0" fontId="36" fillId="0" borderId="0" xfId="0" applyFont="1" applyAlignment="1">
      <alignment vertical="center"/>
    </xf>
    <xf numFmtId="0" fontId="24" fillId="0" borderId="19" xfId="777" applyBorder="1" applyAlignment="1">
      <alignment horizontal="center" vertical="center"/>
    </xf>
    <xf numFmtId="0" fontId="24" fillId="0" borderId="11" xfId="777" applyBorder="1" applyAlignment="1">
      <alignment horizontal="center" vertical="center"/>
    </xf>
    <xf numFmtId="0" fontId="25" fillId="0" borderId="11" xfId="777" applyFont="1" applyBorder="1" applyAlignment="1">
      <alignment horizontal="center" vertical="center"/>
    </xf>
    <xf numFmtId="43" fontId="31" fillId="0" borderId="19" xfId="1" applyFont="1" applyBorder="1" applyAlignment="1">
      <alignment horizontal="center" vertical="center"/>
    </xf>
    <xf numFmtId="0" fontId="32" fillId="0" borderId="42" xfId="0" applyFont="1" applyBorder="1" applyAlignment="1">
      <alignment horizontal="center" vertical="center" wrapText="1"/>
    </xf>
    <xf numFmtId="43" fontId="32" fillId="0" borderId="42" xfId="1" applyFont="1" applyBorder="1" applyAlignment="1">
      <alignment horizontal="center" vertical="center" wrapText="1"/>
    </xf>
    <xf numFmtId="0" fontId="32" fillId="0" borderId="39" xfId="0" applyFont="1" applyBorder="1" applyAlignment="1">
      <alignment horizontal="center" vertical="center" wrapText="1"/>
    </xf>
    <xf numFmtId="43" fontId="32" fillId="0" borderId="39" xfId="1" applyFont="1" applyBorder="1" applyAlignment="1">
      <alignment horizontal="center" vertical="center" wrapText="1"/>
    </xf>
    <xf numFmtId="0" fontId="32" fillId="0" borderId="43" xfId="0" applyFont="1" applyBorder="1" applyAlignment="1">
      <alignment horizontal="left" vertical="center" wrapText="1"/>
    </xf>
    <xf numFmtId="0" fontId="32" fillId="0" borderId="42" xfId="0" applyFont="1" applyBorder="1" applyAlignment="1">
      <alignment horizontal="left" vertical="center" wrapText="1"/>
    </xf>
    <xf numFmtId="0" fontId="32" fillId="0" borderId="39" xfId="0" applyFont="1" applyBorder="1" applyAlignment="1">
      <alignment horizontal="center" vertical="top" wrapText="1"/>
    </xf>
    <xf numFmtId="0" fontId="33" fillId="0" borderId="39" xfId="0" applyFont="1" applyBorder="1" applyAlignment="1">
      <alignment horizontal="left" vertical="top" wrapText="1"/>
    </xf>
    <xf numFmtId="43" fontId="32" fillId="0" borderId="39" xfId="1" applyFont="1" applyBorder="1" applyAlignment="1">
      <alignment horizontal="left" vertical="top" wrapText="1"/>
    </xf>
    <xf numFmtId="43" fontId="32" fillId="0" borderId="39" xfId="1" applyFont="1" applyBorder="1" applyAlignment="1">
      <alignment horizontal="center" vertical="top" wrapText="1"/>
    </xf>
    <xf numFmtId="43" fontId="32" fillId="0" borderId="44" xfId="1" applyFont="1" applyBorder="1" applyAlignment="1">
      <alignment horizontal="center" vertical="top" wrapText="1"/>
    </xf>
    <xf numFmtId="184" fontId="36" fillId="3" borderId="0" xfId="0" applyNumberFormat="1" applyFont="1" applyFill="1"/>
    <xf numFmtId="43" fontId="32" fillId="0" borderId="45" xfId="1" applyFont="1" applyBorder="1" applyAlignment="1">
      <alignment horizontal="left" vertical="top" wrapText="1"/>
    </xf>
    <xf numFmtId="43" fontId="32" fillId="0" borderId="39" xfId="1" applyNumberFormat="1" applyFont="1" applyBorder="1" applyAlignment="1">
      <alignment horizontal="left" vertical="top" wrapText="1"/>
    </xf>
    <xf numFmtId="184" fontId="32" fillId="0" borderId="42" xfId="1" applyNumberFormat="1" applyFont="1" applyBorder="1" applyAlignment="1">
      <alignment horizontal="left" vertical="top" wrapText="1"/>
    </xf>
    <xf numFmtId="0" fontId="32" fillId="0" borderId="43" xfId="0" applyFont="1" applyBorder="1" applyAlignment="1">
      <alignment horizontal="center" vertical="top" wrapText="1"/>
    </xf>
    <xf numFmtId="0" fontId="32" fillId="0" borderId="43" xfId="0" applyFont="1" applyBorder="1" applyAlignment="1">
      <alignment horizontal="left" vertical="top" wrapText="1"/>
    </xf>
    <xf numFmtId="43" fontId="32" fillId="0" borderId="43" xfId="1" applyFont="1" applyBorder="1" applyAlignment="1">
      <alignment horizontal="left" vertical="top" wrapText="1"/>
    </xf>
    <xf numFmtId="0" fontId="0" fillId="0" borderId="10" xfId="0" applyBorder="1" applyAlignment="1">
      <alignment horizontal="left" vertical="center"/>
    </xf>
    <xf numFmtId="0" fontId="0" fillId="0" borderId="11" xfId="0" applyBorder="1" applyAlignment="1">
      <alignment horizontal="left" vertical="center"/>
    </xf>
    <xf numFmtId="43" fontId="0" fillId="0" borderId="11" xfId="1" applyFont="1" applyBorder="1" applyAlignment="1">
      <alignment horizontal="left" vertical="center"/>
    </xf>
    <xf numFmtId="0" fontId="0" fillId="0" borderId="12" xfId="0" applyBorder="1" applyAlignment="1">
      <alignment horizontal="left" vertical="center"/>
    </xf>
    <xf numFmtId="4" fontId="36" fillId="3" borderId="0" xfId="0" applyNumberFormat="1" applyFont="1" applyFill="1"/>
    <xf numFmtId="0" fontId="40" fillId="0" borderId="0" xfId="777" applyFont="1" applyAlignment="1">
      <alignment horizontal="right" vertical="center"/>
    </xf>
    <xf numFmtId="0" fontId="40" fillId="0" borderId="19" xfId="777" applyFont="1" applyBorder="1" applyAlignment="1">
      <alignment horizontal="center" vertical="center"/>
    </xf>
    <xf numFmtId="0" fontId="40" fillId="0" borderId="0" xfId="0" applyFont="1" applyAlignment="1" applyProtection="1">
      <alignment horizontal="center" vertical="center"/>
      <protection locked="0"/>
    </xf>
    <xf numFmtId="14" fontId="40" fillId="0" borderId="19" xfId="0" applyNumberFormat="1" applyFont="1" applyBorder="1" applyAlignment="1" applyProtection="1">
      <alignment horizontal="left" vertical="center"/>
      <protection locked="0"/>
    </xf>
    <xf numFmtId="0" fontId="5" fillId="0" borderId="0" xfId="770" applyFont="1" applyAlignment="1">
      <alignment vertical="center"/>
    </xf>
    <xf numFmtId="0" fontId="5" fillId="0" borderId="11" xfId="777" applyFont="1" applyBorder="1" applyAlignment="1">
      <alignment horizontal="center" vertical="center"/>
    </xf>
    <xf numFmtId="0" fontId="13" fillId="0" borderId="38" xfId="0" applyFont="1" applyBorder="1" applyAlignment="1">
      <alignment horizontal="center" vertical="center"/>
    </xf>
    <xf numFmtId="0" fontId="0" fillId="0" borderId="0" xfId="777" applyFont="1" applyAlignment="1">
      <alignment horizontal="right" vertical="center"/>
    </xf>
    <xf numFmtId="0" fontId="5" fillId="0" borderId="43" xfId="0" applyFont="1" applyBorder="1" applyAlignment="1">
      <alignment horizontal="center" vertical="top" wrapText="1"/>
    </xf>
    <xf numFmtId="0" fontId="5" fillId="0" borderId="0" xfId="0" applyFont="1" applyAlignment="1">
      <alignment vertical="center" wrapText="1" shrinkToFit="1"/>
    </xf>
    <xf numFmtId="0" fontId="5" fillId="0" borderId="42" xfId="0" applyFont="1" applyBorder="1" applyAlignment="1">
      <alignment horizontal="center" vertical="top" wrapText="1"/>
    </xf>
    <xf numFmtId="43" fontId="5" fillId="0" borderId="39" xfId="1" applyFont="1" applyFill="1" applyBorder="1" applyAlignment="1">
      <alignment horizontal="left" vertical="top" wrapText="1"/>
    </xf>
    <xf numFmtId="184" fontId="38" fillId="0" borderId="46" xfId="476" applyNumberFormat="1" applyFont="1" applyBorder="1" applyAlignment="1">
      <alignment horizontal="right" vertical="center"/>
    </xf>
    <xf numFmtId="0" fontId="5" fillId="0" borderId="43" xfId="0" applyFont="1" applyBorder="1" applyAlignment="1">
      <alignment horizontal="left" vertical="top" wrapText="1"/>
    </xf>
    <xf numFmtId="0" fontId="5" fillId="0" borderId="43" xfId="0" applyFont="1" applyBorder="1" applyAlignment="1">
      <alignment horizontal="left" vertical="center" wrapText="1"/>
    </xf>
    <xf numFmtId="43" fontId="5" fillId="0" borderId="43" xfId="1" applyFont="1" applyFill="1" applyBorder="1" applyAlignment="1">
      <alignment horizontal="left" vertical="top" wrapTex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41" fillId="0" borderId="0" xfId="0" applyFont="1" applyAlignment="1">
      <alignment vertical="center"/>
    </xf>
    <xf numFmtId="0" fontId="39" fillId="0" borderId="0" xfId="0" applyFont="1" applyAlignment="1">
      <alignment vertical="center"/>
    </xf>
    <xf numFmtId="0" fontId="41" fillId="0" borderId="0" xfId="770" applyFont="1" applyAlignment="1">
      <alignment vertical="center"/>
    </xf>
    <xf numFmtId="0" fontId="40" fillId="0" borderId="0" xfId="777" applyFont="1">
      <alignment vertical="center"/>
    </xf>
    <xf numFmtId="0" fontId="40" fillId="0" borderId="11" xfId="777" applyFont="1" applyBorder="1" applyAlignment="1">
      <alignment horizontal="center" vertical="center"/>
    </xf>
    <xf numFmtId="0" fontId="41" fillId="0" borderId="0" xfId="777" applyFont="1">
      <alignment vertical="center"/>
    </xf>
    <xf numFmtId="188" fontId="40" fillId="0" borderId="0" xfId="777" applyNumberFormat="1" applyFont="1" applyAlignment="1">
      <alignment horizontal="left" vertical="center"/>
    </xf>
    <xf numFmtId="0" fontId="41" fillId="0" borderId="11" xfId="777" applyFont="1" applyBorder="1" applyAlignment="1">
      <alignment horizontal="center" vertical="center"/>
    </xf>
    <xf numFmtId="0" fontId="39" fillId="0" borderId="39" xfId="0" applyFont="1" applyBorder="1" applyAlignment="1">
      <alignment horizontal="center" vertical="center" wrapText="1"/>
    </xf>
    <xf numFmtId="0" fontId="39" fillId="0" borderId="39" xfId="0" applyFont="1" applyBorder="1" applyAlignment="1">
      <alignment horizontal="left" vertical="top" wrapText="1"/>
    </xf>
    <xf numFmtId="43" fontId="39" fillId="0" borderId="39" xfId="0" applyNumberFormat="1" applyFont="1" applyBorder="1" applyAlignment="1">
      <alignment horizontal="left" vertical="top" wrapText="1"/>
    </xf>
    <xf numFmtId="43" fontId="39" fillId="0" borderId="43" xfId="0" applyNumberFormat="1" applyFont="1" applyBorder="1" applyAlignment="1">
      <alignment horizontal="left" vertical="top" wrapText="1"/>
    </xf>
    <xf numFmtId="0" fontId="39" fillId="0" borderId="44" xfId="0" applyFont="1" applyBorder="1" applyAlignment="1">
      <alignment horizontal="left" vertical="top" wrapText="1"/>
    </xf>
    <xf numFmtId="184" fontId="38" fillId="0" borderId="1" xfId="476" applyNumberFormat="1" applyFont="1" applyBorder="1" applyAlignment="1">
      <alignment horizontal="right" vertical="center"/>
    </xf>
    <xf numFmtId="43" fontId="39" fillId="0" borderId="1" xfId="0" applyNumberFormat="1" applyFont="1" applyBorder="1" applyAlignment="1">
      <alignment horizontal="left" vertical="top" wrapText="1"/>
    </xf>
    <xf numFmtId="0" fontId="39" fillId="0" borderId="45" xfId="0" applyFont="1" applyBorder="1" applyAlignment="1">
      <alignment horizontal="left" vertical="top" wrapText="1"/>
    </xf>
    <xf numFmtId="0" fontId="39" fillId="0" borderId="43" xfId="0" applyFont="1" applyBorder="1" applyAlignment="1">
      <alignment horizontal="left" vertical="top" wrapText="1"/>
    </xf>
    <xf numFmtId="43" fontId="39" fillId="0" borderId="47" xfId="0" applyNumberFormat="1" applyFont="1" applyBorder="1" applyAlignment="1">
      <alignment horizontal="left" vertical="top" wrapText="1"/>
    </xf>
    <xf numFmtId="43" fontId="39" fillId="0" borderId="42" xfId="0" applyNumberFormat="1" applyFont="1" applyBorder="1" applyAlignment="1">
      <alignment horizontal="left" vertical="top" wrapText="1"/>
    </xf>
    <xf numFmtId="43" fontId="39" fillId="0" borderId="48" xfId="0" applyNumberFormat="1" applyFont="1" applyBorder="1" applyAlignment="1">
      <alignment horizontal="left" vertical="top" wrapText="1"/>
    </xf>
    <xf numFmtId="4" fontId="36" fillId="0" borderId="48" xfId="0" applyNumberFormat="1" applyFont="1" applyFill="1" applyBorder="1" applyAlignment="1"/>
    <xf numFmtId="4" fontId="36" fillId="0" borderId="49" xfId="0" applyNumberFormat="1" applyFont="1" applyFill="1" applyBorder="1" applyAlignment="1"/>
    <xf numFmtId="0" fontId="39" fillId="0" borderId="10" xfId="0" applyFont="1" applyBorder="1" applyAlignment="1">
      <alignment horizontal="left" vertical="center"/>
    </xf>
    <xf numFmtId="0" fontId="39" fillId="0" borderId="11" xfId="0" applyFont="1" applyBorder="1" applyAlignment="1">
      <alignment horizontal="left" vertical="center"/>
    </xf>
    <xf numFmtId="0" fontId="39" fillId="0" borderId="12" xfId="0" applyFont="1" applyBorder="1" applyAlignment="1">
      <alignment horizontal="left" vertical="center"/>
    </xf>
    <xf numFmtId="0" fontId="0" fillId="0" borderId="0" xfId="0" applyAlignment="1">
      <alignment vertical="center" shrinkToFit="1"/>
    </xf>
    <xf numFmtId="0" fontId="42" fillId="0" borderId="0" xfId="777" applyFont="1">
      <alignment vertical="center"/>
    </xf>
    <xf numFmtId="0" fontId="24" fillId="0" borderId="0" xfId="777" applyAlignment="1">
      <alignment vertical="center" shrinkToFit="1"/>
    </xf>
    <xf numFmtId="14" fontId="24" fillId="0" borderId="19" xfId="0" applyNumberFormat="1" applyFont="1" applyBorder="1" applyAlignment="1" applyProtection="1">
      <alignment vertical="center" shrinkToFit="1"/>
      <protection locked="0"/>
    </xf>
    <xf numFmtId="0" fontId="5" fillId="0" borderId="0" xfId="770" applyFont="1"/>
    <xf numFmtId="0" fontId="5" fillId="0" borderId="0" xfId="777" applyFont="1" applyAlignment="1">
      <alignment vertical="center" shrinkToFit="1"/>
    </xf>
    <xf numFmtId="0" fontId="5" fillId="0" borderId="11" xfId="777" applyFont="1" applyBorder="1" applyAlignment="1">
      <alignment horizontal="center" vertical="center" shrinkToFit="1"/>
    </xf>
    <xf numFmtId="14" fontId="5" fillId="0" borderId="19" xfId="0" applyNumberFormat="1" applyFont="1" applyBorder="1" applyAlignment="1" applyProtection="1">
      <alignment vertical="center" shrinkToFit="1"/>
      <protection locked="0"/>
    </xf>
    <xf numFmtId="188" fontId="5" fillId="0" borderId="0" xfId="777" applyNumberFormat="1" applyFont="1" applyAlignment="1">
      <alignment horizontal="left" vertical="center" shrinkToFit="1"/>
    </xf>
    <xf numFmtId="0" fontId="26" fillId="0" borderId="19" xfId="780" applyFont="1" applyBorder="1" applyAlignment="1">
      <alignment horizontal="center" vertical="center"/>
    </xf>
    <xf numFmtId="0" fontId="26" fillId="0" borderId="19" xfId="780" applyFont="1" applyBorder="1" applyAlignment="1">
      <alignment horizontal="center" vertical="center" shrinkToFit="1"/>
    </xf>
    <xf numFmtId="0" fontId="5" fillId="0" borderId="0" xfId="780" applyFont="1" applyAlignment="1">
      <alignment horizontal="center" vertical="center"/>
    </xf>
    <xf numFmtId="0" fontId="5" fillId="0" borderId="22" xfId="0" applyFont="1" applyBorder="1" applyAlignment="1">
      <alignment horizontal="center" vertical="center"/>
    </xf>
    <xf numFmtId="0" fontId="5" fillId="0" borderId="10" xfId="780" applyFont="1" applyBorder="1" applyAlignment="1">
      <alignment horizontal="center" vertical="center" shrinkToFit="1"/>
    </xf>
    <xf numFmtId="0" fontId="5" fillId="0" borderId="11" xfId="780" applyFont="1" applyBorder="1" applyAlignment="1">
      <alignment horizontal="center" vertical="center" shrinkToFit="1"/>
    </xf>
    <xf numFmtId="0" fontId="5" fillId="0" borderId="12" xfId="780" applyFont="1" applyBorder="1" applyAlignment="1">
      <alignment horizontal="center" vertical="center" shrinkToFit="1"/>
    </xf>
    <xf numFmtId="0" fontId="5" fillId="0" borderId="22" xfId="0" applyFont="1" applyBorder="1" applyAlignment="1">
      <alignment horizontal="center" vertical="center" wrapText="1"/>
    </xf>
    <xf numFmtId="0" fontId="5" fillId="0" borderId="0" xfId="0" applyFont="1" applyAlignment="1">
      <alignment horizontal="center" vertical="center"/>
    </xf>
    <xf numFmtId="0" fontId="5" fillId="0" borderId="23" xfId="0" applyFont="1" applyBorder="1" applyAlignment="1">
      <alignment horizontal="center" vertical="center"/>
    </xf>
    <xf numFmtId="0" fontId="5" fillId="0" borderId="1" xfId="0" applyFont="1" applyBorder="1" applyAlignment="1">
      <alignment horizontal="center" vertical="center" shrinkToFit="1"/>
    </xf>
    <xf numFmtId="0" fontId="5" fillId="0" borderId="25" xfId="0" applyFont="1" applyBorder="1" applyAlignment="1">
      <alignment horizontal="center" vertical="center"/>
    </xf>
    <xf numFmtId="43" fontId="5" fillId="0" borderId="1" xfId="1" applyFont="1" applyBorder="1" applyAlignment="1">
      <alignment horizontal="left" vertical="center"/>
    </xf>
    <xf numFmtId="43" fontId="5" fillId="0" borderId="1" xfId="0" applyNumberFormat="1" applyFont="1" applyBorder="1" applyAlignment="1">
      <alignment horizontal="center" vertical="center" shrinkToFit="1"/>
    </xf>
    <xf numFmtId="43" fontId="5" fillId="0" borderId="1" xfId="1" applyFont="1" applyFill="1" applyBorder="1" applyAlignment="1">
      <alignment horizontal="left" vertical="center"/>
    </xf>
    <xf numFmtId="43" fontId="0" fillId="0" borderId="1" xfId="0" applyNumberFormat="1" applyFont="1" applyBorder="1" applyAlignment="1">
      <alignment horizontal="center" vertical="center" shrinkToFit="1"/>
    </xf>
    <xf numFmtId="43" fontId="6" fillId="0" borderId="1" xfId="1" applyFont="1" applyFill="1" applyBorder="1" applyAlignment="1">
      <alignment horizontal="left" vertical="center"/>
    </xf>
    <xf numFmtId="4" fontId="0" fillId="0" borderId="0" xfId="0" applyNumberFormat="1"/>
    <xf numFmtId="43" fontId="5" fillId="0" borderId="1" xfId="1" applyFont="1" applyFill="1" applyBorder="1" applyAlignment="1">
      <alignment horizontal="center" vertical="center"/>
    </xf>
    <xf numFmtId="43" fontId="5" fillId="0" borderId="0" xfId="1" applyFont="1" applyAlignment="1">
      <alignment horizontal="center" vertical="center"/>
    </xf>
    <xf numFmtId="0" fontId="5" fillId="0" borderId="1" xfId="769" applyFont="1" applyBorder="1" applyAlignment="1">
      <alignment horizontal="left" vertical="top" wrapText="1"/>
    </xf>
    <xf numFmtId="0" fontId="5" fillId="0" borderId="1" xfId="769" applyFont="1" applyBorder="1" applyAlignment="1">
      <alignment horizontal="left" vertical="top" shrinkToFit="1"/>
    </xf>
    <xf numFmtId="0" fontId="5" fillId="0" borderId="0" xfId="769" applyFont="1" applyAlignment="1">
      <alignment horizontal="left" vertical="top" wrapText="1"/>
    </xf>
    <xf numFmtId="0" fontId="24" fillId="0" borderId="0" xfId="644" applyFont="1" applyAlignment="1" applyProtection="1">
      <alignment vertical="center"/>
      <protection locked="0"/>
    </xf>
    <xf numFmtId="0" fontId="24" fillId="0" borderId="0" xfId="644" applyFont="1" applyProtection="1">
      <protection locked="0"/>
    </xf>
    <xf numFmtId="0" fontId="0" fillId="0" borderId="0" xfId="644" applyAlignment="1">
      <alignment vertical="center"/>
    </xf>
    <xf numFmtId="184" fontId="0" fillId="0" borderId="0" xfId="644" applyNumberFormat="1" applyAlignment="1">
      <alignment vertical="center"/>
    </xf>
    <xf numFmtId="43" fontId="40" fillId="0" borderId="0" xfId="1" applyFont="1" applyFill="1" applyAlignment="1">
      <alignment horizontal="right" vertical="center" shrinkToFit="1"/>
    </xf>
    <xf numFmtId="184" fontId="40" fillId="0" borderId="0" xfId="1" applyNumberFormat="1" applyFont="1" applyFill="1" applyAlignment="1">
      <alignment horizontal="right" vertical="center" shrinkToFit="1"/>
    </xf>
    <xf numFmtId="43" fontId="40" fillId="0" borderId="0" xfId="1" applyFont="1" applyBorder="1" applyAlignment="1">
      <alignment horizontal="center" vertical="center" shrinkToFit="1"/>
    </xf>
    <xf numFmtId="0" fontId="40" fillId="0" borderId="0" xfId="0" applyFont="1" applyAlignment="1" applyProtection="1">
      <alignment horizontal="center" vertical="center" shrinkToFit="1"/>
      <protection locked="0"/>
    </xf>
    <xf numFmtId="14" fontId="40" fillId="0" borderId="0" xfId="0" applyNumberFormat="1" applyFont="1" applyAlignment="1" applyProtection="1">
      <alignment vertical="center" shrinkToFit="1"/>
      <protection locked="0"/>
    </xf>
    <xf numFmtId="0" fontId="41" fillId="0" borderId="0" xfId="770" applyFont="1"/>
    <xf numFmtId="0" fontId="40" fillId="0" borderId="0" xfId="777" applyFont="1" applyAlignment="1">
      <alignment vertical="center" shrinkToFit="1"/>
    </xf>
    <xf numFmtId="14" fontId="40" fillId="0" borderId="19" xfId="1" applyNumberFormat="1" applyFont="1" applyBorder="1" applyAlignment="1">
      <alignment horizontal="center" vertical="center" shrinkToFit="1"/>
    </xf>
    <xf numFmtId="14" fontId="40" fillId="0" borderId="19" xfId="0" applyNumberFormat="1" applyFont="1" applyBorder="1" applyAlignment="1" applyProtection="1">
      <alignment vertical="center" shrinkToFit="1"/>
      <protection locked="0"/>
    </xf>
    <xf numFmtId="184" fontId="41" fillId="0" borderId="0" xfId="0" applyNumberFormat="1" applyFont="1" applyAlignment="1">
      <alignment vertical="center"/>
    </xf>
    <xf numFmtId="188" fontId="40" fillId="0" borderId="0" xfId="777" applyNumberFormat="1" applyFont="1" applyAlignment="1">
      <alignment horizontal="left" vertical="center" shrinkToFit="1"/>
    </xf>
    <xf numFmtId="43" fontId="40" fillId="0" borderId="19" xfId="1" applyFont="1" applyBorder="1" applyAlignment="1">
      <alignment horizontal="center" vertical="center" shrinkToFit="1"/>
    </xf>
    <xf numFmtId="0" fontId="31" fillId="0" borderId="0" xfId="644" applyFont="1" applyAlignment="1" applyProtection="1">
      <alignment horizontal="center" vertical="center"/>
      <protection hidden="1"/>
    </xf>
    <xf numFmtId="0" fontId="34" fillId="0" borderId="0" xfId="644" applyFont="1" applyAlignment="1" applyProtection="1">
      <alignment horizontal="center" vertical="center"/>
      <protection hidden="1"/>
    </xf>
    <xf numFmtId="184" fontId="34" fillId="0" borderId="0" xfId="644" applyNumberFormat="1" applyFont="1" applyAlignment="1" applyProtection="1">
      <alignment horizontal="center" vertical="center"/>
      <protection hidden="1"/>
    </xf>
    <xf numFmtId="0" fontId="24" fillId="0" borderId="22" xfId="644" applyFont="1" applyBorder="1" applyAlignment="1" applyProtection="1">
      <alignment vertical="center"/>
      <protection locked="0"/>
    </xf>
    <xf numFmtId="0" fontId="33" fillId="0" borderId="12" xfId="644" applyFont="1" applyBorder="1" applyAlignment="1" applyProtection="1">
      <alignment horizontal="center" vertical="center"/>
      <protection locked="0"/>
    </xf>
    <xf numFmtId="0" fontId="24" fillId="0" borderId="1" xfId="644" applyFont="1" applyBorder="1" applyAlignment="1" applyProtection="1">
      <alignment horizontal="center" vertical="center"/>
      <protection locked="0"/>
    </xf>
    <xf numFmtId="0" fontId="33" fillId="0" borderId="1" xfId="644" applyFont="1" applyBorder="1" applyAlignment="1" applyProtection="1">
      <alignment horizontal="center" vertical="center"/>
      <protection locked="0"/>
    </xf>
    <xf numFmtId="184" fontId="33" fillId="0" borderId="1" xfId="644" applyNumberFormat="1" applyFont="1" applyBorder="1" applyAlignment="1" applyProtection="1">
      <alignment horizontal="center" vertical="center"/>
      <protection locked="0"/>
    </xf>
    <xf numFmtId="0" fontId="24" fillId="0" borderId="25" xfId="644" applyFont="1" applyBorder="1" applyAlignment="1" applyProtection="1">
      <alignment vertical="center"/>
      <protection locked="0"/>
    </xf>
    <xf numFmtId="0" fontId="24" fillId="0" borderId="25" xfId="644" applyFont="1" applyBorder="1" applyAlignment="1" applyProtection="1">
      <alignment horizontal="center" vertical="center"/>
      <protection locked="0"/>
    </xf>
    <xf numFmtId="184" fontId="24" fillId="0" borderId="1" xfId="644" applyNumberFormat="1" applyFont="1" applyBorder="1" applyAlignment="1" applyProtection="1">
      <alignment horizontal="right" vertical="center" shrinkToFit="1"/>
      <protection locked="0"/>
    </xf>
    <xf numFmtId="10" fontId="24" fillId="0" borderId="1" xfId="644" applyNumberFormat="1" applyFont="1" applyBorder="1" applyAlignment="1" applyProtection="1">
      <alignment horizontal="right" vertical="center" shrinkToFit="1"/>
      <protection locked="0"/>
    </xf>
    <xf numFmtId="0" fontId="33" fillId="0" borderId="1" xfId="644" applyFont="1" applyBorder="1" applyAlignment="1" applyProtection="1">
      <alignment horizontal="center" vertical="center" wrapText="1"/>
      <protection locked="0"/>
    </xf>
    <xf numFmtId="10" fontId="24" fillId="0" borderId="1" xfId="949" applyNumberFormat="1" applyFont="1" applyFill="1" applyBorder="1" applyAlignment="1" applyProtection="1">
      <alignment horizontal="center" vertical="center" shrinkToFit="1"/>
      <protection hidden="1"/>
    </xf>
    <xf numFmtId="184" fontId="24" fillId="0" borderId="1" xfId="949" applyNumberFormat="1" applyFont="1" applyFill="1" applyBorder="1" applyAlignment="1" applyProtection="1">
      <alignment horizontal="center" vertical="center" shrinkToFit="1"/>
      <protection hidden="1"/>
    </xf>
    <xf numFmtId="0" fontId="5" fillId="0" borderId="1" xfId="644" applyFont="1" applyBorder="1" applyAlignment="1" applyProtection="1">
      <alignment horizontal="left" vertical="top"/>
      <protection locked="0"/>
    </xf>
    <xf numFmtId="0" fontId="24" fillId="0" borderId="1" xfId="644" applyFont="1" applyBorder="1" applyAlignment="1" applyProtection="1">
      <alignment horizontal="left" vertical="top"/>
      <protection locked="0"/>
    </xf>
    <xf numFmtId="184" fontId="24" fillId="0" borderId="1" xfId="644" applyNumberFormat="1" applyFont="1" applyBorder="1" applyAlignment="1" applyProtection="1">
      <alignment horizontal="left" vertical="top"/>
      <protection locked="0"/>
    </xf>
    <xf numFmtId="0" fontId="40" fillId="0" borderId="0" xfId="777" applyFont="1" applyAlignment="1">
      <alignment horizontal="right" vertical="center" shrinkToFit="1"/>
    </xf>
    <xf numFmtId="0" fontId="40" fillId="0" borderId="19" xfId="777" applyFont="1" applyBorder="1" applyAlignment="1">
      <alignment horizontal="center" vertical="center" shrinkToFit="1"/>
    </xf>
    <xf numFmtId="14" fontId="40" fillId="0" borderId="19" xfId="0" applyNumberFormat="1" applyFont="1" applyBorder="1" applyAlignment="1" applyProtection="1">
      <alignment horizontal="left" vertical="center" shrinkToFit="1"/>
      <protection locked="0"/>
    </xf>
    <xf numFmtId="14" fontId="5" fillId="0" borderId="19" xfId="0" applyNumberFormat="1" applyFont="1" applyBorder="1" applyAlignment="1" applyProtection="1">
      <alignment horizontal="left" vertical="center" shrinkToFit="1"/>
      <protection locked="0"/>
    </xf>
    <xf numFmtId="0" fontId="26" fillId="0" borderId="19" xfId="0" applyFont="1" applyBorder="1" applyAlignment="1">
      <alignment horizontal="center" vertical="center"/>
    </xf>
    <xf numFmtId="0" fontId="5" fillId="0" borderId="1" xfId="0" applyFont="1" applyBorder="1" applyAlignment="1">
      <alignment horizontal="center" vertical="top" wrapText="1"/>
    </xf>
    <xf numFmtId="0" fontId="5" fillId="0" borderId="1" xfId="0" applyFont="1" applyBorder="1" applyAlignment="1">
      <alignment vertical="top" wrapText="1" shrinkToFit="1"/>
    </xf>
    <xf numFmtId="0" fontId="5" fillId="0" borderId="10" xfId="0" applyFont="1" applyBorder="1" applyAlignment="1">
      <alignment horizontal="center" vertical="center" wrapText="1" shrinkToFit="1"/>
    </xf>
    <xf numFmtId="43" fontId="5" fillId="0" borderId="1" xfId="0" applyNumberFormat="1" applyFont="1" applyBorder="1" applyAlignment="1">
      <alignment horizontal="right" vertical="top" shrinkToFit="1"/>
    </xf>
    <xf numFmtId="0" fontId="8" fillId="0" borderId="1" xfId="0" applyFont="1" applyBorder="1" applyAlignment="1">
      <alignment vertical="center"/>
    </xf>
    <xf numFmtId="43" fontId="5" fillId="0" borderId="1" xfId="0" applyNumberFormat="1" applyFont="1" applyBorder="1" applyAlignment="1">
      <alignment horizontal="left" vertical="top" shrinkToFit="1"/>
    </xf>
    <xf numFmtId="43" fontId="5" fillId="0" borderId="10" xfId="0" applyNumberFormat="1" applyFont="1" applyBorder="1" applyAlignment="1">
      <alignment horizontal="left" vertical="top" shrinkToFit="1"/>
    </xf>
    <xf numFmtId="43" fontId="5" fillId="0" borderId="1" xfId="0" applyNumberFormat="1" applyFont="1" applyBorder="1" applyAlignment="1">
      <alignment horizontal="center" vertical="top" shrinkToFit="1"/>
    </xf>
    <xf numFmtId="43" fontId="5" fillId="0" borderId="10" xfId="0" applyNumberFormat="1" applyFont="1" applyBorder="1" applyAlignment="1">
      <alignment horizontal="center" vertical="top" shrinkToFit="1"/>
    </xf>
    <xf numFmtId="0" fontId="8" fillId="3" borderId="1" xfId="0" applyFont="1" applyFill="1" applyBorder="1" applyAlignment="1">
      <alignment vertical="center"/>
    </xf>
    <xf numFmtId="43" fontId="8" fillId="0" borderId="1" xfId="0" applyNumberFormat="1" applyFont="1" applyBorder="1" applyAlignment="1">
      <alignment vertical="center"/>
    </xf>
    <xf numFmtId="43" fontId="5" fillId="0" borderId="10" xfId="1" applyFont="1" applyFill="1" applyBorder="1" applyAlignment="1">
      <alignment horizontal="center" vertical="center" shrinkToFi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vertical="center" shrinkToFit="1"/>
    </xf>
    <xf numFmtId="43" fontId="0" fillId="0" borderId="0" xfId="0" applyNumberFormat="1" applyAlignment="1">
      <alignment vertical="center" shrinkToFit="1"/>
    </xf>
    <xf numFmtId="0" fontId="5" fillId="0" borderId="0" xfId="769" applyFont="1" applyAlignment="1">
      <alignment shrinkToFit="1"/>
    </xf>
    <xf numFmtId="43" fontId="5" fillId="0" borderId="0" xfId="1" applyFont="1" applyFill="1" applyAlignment="1">
      <alignment horizontal="right" vertical="center" shrinkToFit="1"/>
    </xf>
    <xf numFmtId="43" fontId="5" fillId="0" borderId="19" xfId="1" applyFont="1" applyBorder="1" applyAlignment="1">
      <alignment horizontal="center" vertical="center" shrinkToFit="1"/>
    </xf>
    <xf numFmtId="43" fontId="5" fillId="0" borderId="0" xfId="1" applyFont="1" applyFill="1" applyBorder="1" applyAlignment="1">
      <alignment horizontal="right" vertical="center" shrinkToFit="1"/>
    </xf>
    <xf numFmtId="43" fontId="43" fillId="0" borderId="11" xfId="1" applyFont="1" applyFill="1" applyBorder="1" applyAlignment="1">
      <alignment horizontal="center" vertical="center" shrinkToFit="1"/>
    </xf>
    <xf numFmtId="43" fontId="5" fillId="0" borderId="22" xfId="1" applyFont="1" applyFill="1" applyBorder="1" applyAlignment="1">
      <alignment horizontal="center" vertical="center" shrinkToFit="1"/>
    </xf>
    <xf numFmtId="0" fontId="5" fillId="0" borderId="1" xfId="0" applyFont="1" applyBorder="1" applyAlignment="1">
      <alignment horizontal="center" vertical="top" shrinkToFit="1"/>
    </xf>
    <xf numFmtId="43" fontId="5" fillId="0" borderId="18" xfId="0" applyNumberFormat="1" applyFont="1" applyBorder="1" applyAlignment="1">
      <alignment horizontal="right" vertical="top" shrinkToFit="1"/>
    </xf>
    <xf numFmtId="43" fontId="5" fillId="0" borderId="10" xfId="1" applyFont="1" applyFill="1" applyBorder="1" applyAlignment="1">
      <alignment horizontal="left" vertical="top" shrinkToFit="1"/>
    </xf>
    <xf numFmtId="43" fontId="5" fillId="0" borderId="25" xfId="0" applyNumberFormat="1" applyFont="1" applyBorder="1" applyAlignment="1">
      <alignment horizontal="center" vertical="top" shrinkToFit="1"/>
    </xf>
    <xf numFmtId="43" fontId="5" fillId="0" borderId="12" xfId="0" applyNumberFormat="1" applyFont="1" applyBorder="1" applyAlignment="1">
      <alignment horizontal="center" vertical="top" shrinkToFit="1"/>
    </xf>
    <xf numFmtId="0" fontId="8" fillId="0" borderId="12" xfId="0" applyFont="1" applyBorder="1" applyAlignment="1">
      <alignment vertical="center"/>
    </xf>
    <xf numFmtId="43" fontId="5" fillId="0" borderId="10" xfId="0" applyNumberFormat="1" applyFont="1" applyBorder="1" applyAlignment="1">
      <alignment horizontal="right" vertical="center" shrinkToFit="1"/>
    </xf>
    <xf numFmtId="10" fontId="5" fillId="0" borderId="10" xfId="1" applyNumberFormat="1" applyFont="1" applyFill="1" applyBorder="1" applyAlignment="1">
      <alignment horizontal="left" vertical="top" shrinkToFit="1"/>
    </xf>
    <xf numFmtId="10" fontId="5" fillId="0" borderId="10" xfId="1" applyNumberFormat="1" applyFont="1" applyFill="1" applyBorder="1" applyAlignment="1">
      <alignment horizontal="right" vertical="center" shrinkToFit="1"/>
    </xf>
    <xf numFmtId="0" fontId="5" fillId="0" borderId="25" xfId="769" applyFont="1" applyBorder="1" applyAlignment="1">
      <alignment horizontal="left" vertical="top" wrapText="1"/>
    </xf>
    <xf numFmtId="0" fontId="5" fillId="0" borderId="10" xfId="769" applyFont="1" applyBorder="1" applyAlignment="1">
      <alignment horizontal="left" vertical="top" wrapText="1"/>
    </xf>
    <xf numFmtId="43" fontId="5" fillId="0" borderId="12" xfId="1" applyFont="1" applyFill="1" applyBorder="1" applyAlignment="1">
      <alignment shrinkToFit="1"/>
    </xf>
    <xf numFmtId="0" fontId="41" fillId="0" borderId="0" xfId="0" applyFont="1" applyAlignment="1">
      <alignment vertical="center" shrinkToFit="1"/>
    </xf>
    <xf numFmtId="43" fontId="41" fillId="0" borderId="0" xfId="1" applyFont="1" applyFill="1" applyAlignment="1">
      <alignment vertical="center" shrinkToFit="1"/>
    </xf>
    <xf numFmtId="0" fontId="5" fillId="3" borderId="0" xfId="0" applyFont="1" applyFill="1" applyAlignment="1">
      <alignment vertical="center"/>
    </xf>
    <xf numFmtId="0" fontId="5" fillId="9" borderId="0" xfId="0" applyFont="1" applyFill="1" applyAlignment="1">
      <alignment vertical="center"/>
    </xf>
    <xf numFmtId="0" fontId="5" fillId="3" borderId="0" xfId="644" applyFont="1" applyFill="1" applyAlignment="1">
      <alignment vertical="center"/>
    </xf>
    <xf numFmtId="0" fontId="5" fillId="0" borderId="0" xfId="644" applyFont="1" applyAlignment="1">
      <alignment vertical="center"/>
    </xf>
    <xf numFmtId="0" fontId="5" fillId="0" borderId="0" xfId="777" applyFont="1" applyAlignment="1">
      <alignment vertical="center" wrapText="1"/>
    </xf>
    <xf numFmtId="0" fontId="5" fillId="0" borderId="19" xfId="777" applyFont="1" applyBorder="1" applyAlignment="1">
      <alignment horizontal="center" vertical="center"/>
    </xf>
    <xf numFmtId="0" fontId="5" fillId="0" borderId="0" xfId="777" applyFont="1" applyAlignment="1">
      <alignment horizontal="center" vertical="center" shrinkToFit="1"/>
    </xf>
    <xf numFmtId="188" fontId="5" fillId="0" borderId="0" xfId="777" applyNumberFormat="1" applyFont="1" applyAlignment="1">
      <alignment horizontal="left" vertical="center" wrapText="1"/>
    </xf>
    <xf numFmtId="0" fontId="14" fillId="0" borderId="0" xfId="0" applyFont="1" applyAlignment="1">
      <alignment horizontal="center" vertical="center" shrinkToFit="1"/>
    </xf>
    <xf numFmtId="0" fontId="6" fillId="0" borderId="0" xfId="0" applyFont="1" applyAlignment="1">
      <alignment vertical="center" shrinkToFit="1"/>
    </xf>
    <xf numFmtId="0" fontId="6" fillId="0" borderId="19" xfId="0" applyFont="1" applyBorder="1" applyAlignment="1">
      <alignment vertical="center" shrinkToFit="1"/>
    </xf>
    <xf numFmtId="0" fontId="5" fillId="0" borderId="1" xfId="0" applyFont="1" applyBorder="1" applyAlignment="1">
      <alignment horizontal="left" vertical="top" wrapText="1"/>
    </xf>
    <xf numFmtId="43" fontId="5" fillId="0" borderId="1" xfId="1" applyFont="1" applyBorder="1" applyAlignment="1">
      <alignment horizontal="center" shrinkToFit="1"/>
    </xf>
    <xf numFmtId="0" fontId="6" fillId="0" borderId="1" xfId="0" applyFont="1" applyBorder="1" applyAlignment="1">
      <alignment horizontal="left" vertical="center" wrapText="1"/>
    </xf>
    <xf numFmtId="43" fontId="5" fillId="3" borderId="1" xfId="1"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43" fontId="5" fillId="3" borderId="1" xfId="1" applyFont="1" applyFill="1" applyBorder="1" applyAlignment="1">
      <alignment horizontal="center" vertical="center" shrinkToFit="1"/>
    </xf>
    <xf numFmtId="43" fontId="5" fillId="3" borderId="1" xfId="1" applyFont="1" applyFill="1" applyBorder="1" applyAlignment="1">
      <alignment horizontal="center" shrinkToFit="1"/>
    </xf>
    <xf numFmtId="0" fontId="5" fillId="3"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5" fillId="9" borderId="1" xfId="0" applyFont="1" applyFill="1" applyBorder="1" applyAlignment="1">
      <alignment vertical="center"/>
    </xf>
    <xf numFmtId="43" fontId="5" fillId="9" borderId="1" xfId="1" applyFont="1" applyFill="1" applyBorder="1" applyAlignment="1">
      <alignment horizontal="center" vertical="center"/>
    </xf>
    <xf numFmtId="43" fontId="5" fillId="9" borderId="1" xfId="1" applyFont="1" applyFill="1" applyBorder="1" applyAlignment="1">
      <alignment horizontal="center" vertical="center" shrinkToFit="1"/>
    </xf>
    <xf numFmtId="4" fontId="44" fillId="0" borderId="0" xfId="0" applyNumberFormat="1" applyFont="1" applyFill="1" applyBorder="1" applyAlignment="1" applyProtection="1">
      <alignment vertical="top"/>
      <protection locked="0"/>
    </xf>
    <xf numFmtId="0" fontId="5" fillId="9" borderId="1" xfId="0" applyFont="1" applyFill="1" applyBorder="1" applyAlignment="1">
      <alignment vertical="center" wrapText="1"/>
    </xf>
    <xf numFmtId="0" fontId="5" fillId="9" borderId="1" xfId="0" applyFont="1" applyFill="1" applyBorder="1" applyAlignment="1">
      <alignment vertical="center" shrinkToFit="1"/>
    </xf>
    <xf numFmtId="43" fontId="5" fillId="9" borderId="0" xfId="0" applyNumberFormat="1" applyFont="1" applyFill="1" applyAlignment="1">
      <alignment vertical="center"/>
    </xf>
    <xf numFmtId="0" fontId="5" fillId="9" borderId="0" xfId="0" applyFont="1" applyFill="1" applyAlignment="1">
      <alignment horizontal="right" vertical="center" wrapText="1"/>
    </xf>
    <xf numFmtId="43" fontId="5" fillId="9" borderId="0" xfId="1" applyFont="1" applyFill="1" applyBorder="1" applyAlignment="1">
      <alignment horizontal="center" vertical="center"/>
    </xf>
    <xf numFmtId="43" fontId="5" fillId="9" borderId="0" xfId="1" applyFont="1" applyFill="1" applyBorder="1" applyAlignment="1">
      <alignment horizontal="center" vertical="center" shrinkToFit="1"/>
    </xf>
    <xf numFmtId="0" fontId="5" fillId="9" borderId="0" xfId="0" applyFont="1" applyFill="1" applyAlignment="1">
      <alignment horizontal="right" vertical="center"/>
    </xf>
    <xf numFmtId="43" fontId="5" fillId="10" borderId="0" xfId="1" applyFont="1" applyFill="1" applyBorder="1" applyAlignment="1">
      <alignment horizontal="center" vertical="center" shrinkToFit="1"/>
    </xf>
    <xf numFmtId="49" fontId="6" fillId="3" borderId="25" xfId="644" applyNumberFormat="1" applyFont="1" applyFill="1" applyBorder="1" applyAlignment="1">
      <alignment horizontal="left" vertical="center"/>
    </xf>
    <xf numFmtId="49" fontId="6" fillId="3" borderId="18" xfId="644" applyNumberFormat="1" applyFont="1" applyFill="1" applyBorder="1" applyAlignment="1">
      <alignment vertical="center"/>
    </xf>
    <xf numFmtId="49" fontId="6" fillId="3" borderId="19" xfId="644" applyNumberFormat="1" applyFont="1" applyFill="1" applyBorder="1" applyAlignment="1">
      <alignment vertical="center"/>
    </xf>
    <xf numFmtId="0" fontId="5" fillId="0" borderId="25" xfId="644" applyFont="1" applyBorder="1" applyAlignment="1">
      <alignment horizontal="center" vertical="center"/>
    </xf>
    <xf numFmtId="49" fontId="5" fillId="3" borderId="1" xfId="644" applyNumberFormat="1" applyFont="1" applyFill="1" applyBorder="1" applyAlignment="1">
      <alignment horizontal="center" vertical="center" wrapText="1"/>
    </xf>
    <xf numFmtId="0" fontId="5" fillId="3" borderId="1" xfId="644" applyFont="1" applyFill="1" applyBorder="1" applyAlignment="1">
      <alignment horizontal="center" vertical="center"/>
    </xf>
    <xf numFmtId="0" fontId="6" fillId="0" borderId="1" xfId="644" applyFont="1" applyBorder="1" applyAlignment="1">
      <alignment horizontal="center" vertical="center"/>
    </xf>
    <xf numFmtId="189" fontId="5" fillId="3" borderId="1" xfId="644" applyNumberFormat="1" applyFont="1" applyFill="1" applyBorder="1" applyAlignment="1">
      <alignment horizontal="center" vertical="center" wrapText="1"/>
    </xf>
    <xf numFmtId="190" fontId="5" fillId="3" borderId="1" xfId="644" applyNumberFormat="1" applyFont="1" applyFill="1" applyBorder="1" applyAlignment="1">
      <alignment horizontal="right" vertical="center" wrapText="1"/>
    </xf>
    <xf numFmtId="0" fontId="5" fillId="0" borderId="1" xfId="644" applyFont="1" applyBorder="1" applyAlignment="1">
      <alignment horizontal="center" vertical="center" wrapText="1"/>
    </xf>
    <xf numFmtId="49" fontId="6" fillId="0" borderId="10" xfId="644" applyNumberFormat="1" applyFont="1" applyBorder="1" applyAlignment="1">
      <alignment horizontal="left" vertical="center" wrapText="1"/>
    </xf>
    <xf numFmtId="49" fontId="6" fillId="0" borderId="11" xfId="644" applyNumberFormat="1" applyFont="1" applyBorder="1" applyAlignment="1">
      <alignment horizontal="left" vertical="center" wrapText="1"/>
    </xf>
    <xf numFmtId="49" fontId="6" fillId="0" borderId="12" xfId="644" applyNumberFormat="1" applyFont="1" applyBorder="1" applyAlignment="1">
      <alignment horizontal="left" vertical="center" wrapText="1"/>
    </xf>
    <xf numFmtId="0" fontId="6" fillId="0" borderId="1" xfId="644" applyFont="1" applyBorder="1" applyAlignment="1">
      <alignment horizontal="left" vertical="center"/>
    </xf>
    <xf numFmtId="0" fontId="5" fillId="0" borderId="0" xfId="644" applyFont="1" applyAlignment="1">
      <alignment vertical="center" shrinkToFit="1"/>
    </xf>
    <xf numFmtId="49" fontId="5" fillId="0" borderId="1" xfId="644" applyNumberFormat="1" applyFont="1" applyBorder="1" applyAlignment="1">
      <alignment horizontal="center" vertical="center" wrapText="1"/>
    </xf>
    <xf numFmtId="49" fontId="5" fillId="0" borderId="10" xfId="644" applyNumberFormat="1" applyFont="1" applyBorder="1" applyAlignment="1">
      <alignment horizontal="center" vertical="center" wrapText="1"/>
    </xf>
    <xf numFmtId="49" fontId="5" fillId="0" borderId="11" xfId="644" applyNumberFormat="1" applyFont="1" applyBorder="1" applyAlignment="1">
      <alignment horizontal="center" vertical="center" wrapText="1"/>
    </xf>
    <xf numFmtId="49" fontId="5" fillId="0" borderId="12" xfId="644" applyNumberFormat="1" applyFont="1" applyBorder="1" applyAlignment="1">
      <alignment horizontal="center" vertical="center" wrapText="1"/>
    </xf>
    <xf numFmtId="0" fontId="5" fillId="0" borderId="1" xfId="644" applyFont="1" applyBorder="1" applyAlignment="1">
      <alignment horizontal="center" vertical="center"/>
    </xf>
    <xf numFmtId="49" fontId="5" fillId="0" borderId="10" xfId="644" applyNumberFormat="1" applyFont="1" applyBorder="1" applyAlignment="1">
      <alignment horizontal="left" vertical="center" wrapText="1"/>
    </xf>
    <xf numFmtId="49" fontId="5" fillId="0" borderId="11" xfId="644" applyNumberFormat="1" applyFont="1" applyBorder="1" applyAlignment="1">
      <alignment horizontal="left" vertical="center" wrapText="1"/>
    </xf>
    <xf numFmtId="49" fontId="5" fillId="0" borderId="12" xfId="644" applyNumberFormat="1" applyFont="1" applyBorder="1" applyAlignment="1">
      <alignment horizontal="left" vertical="center" wrapText="1"/>
    </xf>
    <xf numFmtId="0" fontId="6" fillId="0" borderId="0" xfId="644" applyFont="1" applyAlignment="1">
      <alignment vertical="center"/>
    </xf>
    <xf numFmtId="0" fontId="10" fillId="0" borderId="0" xfId="644" applyFont="1" applyAlignment="1">
      <alignment vertical="center"/>
    </xf>
    <xf numFmtId="0" fontId="10" fillId="0" borderId="0" xfId="644" applyFont="1" applyAlignment="1">
      <alignment vertical="center" wrapText="1"/>
    </xf>
    <xf numFmtId="0" fontId="0" fillId="0" borderId="0" xfId="644" applyAlignment="1">
      <alignment horizontal="left" vertical="center" wrapText="1"/>
    </xf>
    <xf numFmtId="0" fontId="14" fillId="0" borderId="0" xfId="644" applyFont="1" applyAlignment="1">
      <alignment horizontal="center" vertical="top" wrapText="1"/>
    </xf>
    <xf numFmtId="0" fontId="5" fillId="0" borderId="10" xfId="644" applyFont="1" applyBorder="1" applyAlignment="1">
      <alignment horizontal="center" vertical="center"/>
    </xf>
    <xf numFmtId="0" fontId="5" fillId="0" borderId="1" xfId="772" applyFont="1" applyBorder="1" applyAlignment="1">
      <alignment horizontal="center" vertical="center"/>
    </xf>
    <xf numFmtId="0" fontId="5" fillId="0" borderId="1" xfId="772" applyFont="1" applyBorder="1" applyAlignment="1">
      <alignment horizontal="center" vertical="center" wrapText="1"/>
    </xf>
    <xf numFmtId="0" fontId="5" fillId="0" borderId="10" xfId="772" applyFont="1" applyBorder="1" applyAlignment="1">
      <alignment horizontal="left" vertical="center"/>
    </xf>
    <xf numFmtId="43" fontId="5" fillId="7" borderId="1" xfId="945" applyFont="1" applyFill="1" applyBorder="1" applyAlignment="1">
      <alignment horizontal="left" vertical="center"/>
    </xf>
    <xf numFmtId="43" fontId="5" fillId="0" borderId="1" xfId="945" applyFont="1" applyFill="1" applyBorder="1" applyAlignment="1">
      <alignment horizontal="left" vertical="center"/>
    </xf>
    <xf numFmtId="0" fontId="5" fillId="0" borderId="22" xfId="644" applyFont="1" applyBorder="1" applyAlignment="1">
      <alignment horizontal="center" vertical="center" wrapText="1"/>
    </xf>
    <xf numFmtId="0" fontId="5" fillId="0" borderId="23" xfId="644" applyFont="1" applyBorder="1" applyAlignment="1">
      <alignment horizontal="center" vertical="center" wrapText="1"/>
    </xf>
    <xf numFmtId="43" fontId="5" fillId="7" borderId="1" xfId="945" applyFont="1" applyFill="1" applyBorder="1" applyAlignment="1">
      <alignment horizontal="center" vertical="center"/>
    </xf>
    <xf numFmtId="0" fontId="5" fillId="0" borderId="25" xfId="644" applyFont="1" applyBorder="1" applyAlignment="1">
      <alignment horizontal="center" vertical="center" wrapText="1"/>
    </xf>
    <xf numFmtId="9" fontId="5" fillId="0" borderId="1" xfId="945" applyNumberFormat="1" applyFont="1" applyFill="1" applyBorder="1" applyAlignment="1">
      <alignment horizontal="right" vertical="center"/>
    </xf>
    <xf numFmtId="43" fontId="5" fillId="0" borderId="1" xfId="945" applyFont="1" applyFill="1" applyBorder="1" applyAlignment="1">
      <alignment horizontal="center" vertical="center"/>
    </xf>
    <xf numFmtId="0" fontId="5" fillId="0" borderId="10" xfId="772" applyFont="1" applyBorder="1" applyAlignment="1">
      <alignment horizontal="left" vertical="center" wrapText="1"/>
    </xf>
    <xf numFmtId="0" fontId="5" fillId="0" borderId="22" xfId="772" applyFont="1" applyBorder="1" applyAlignment="1">
      <alignment horizontal="center" vertical="center"/>
    </xf>
    <xf numFmtId="0" fontId="5" fillId="0" borderId="22" xfId="772" applyFont="1" applyBorder="1" applyAlignment="1">
      <alignment horizontal="left" vertical="center" wrapText="1"/>
    </xf>
    <xf numFmtId="43" fontId="5" fillId="7" borderId="22" xfId="945" applyFont="1" applyFill="1" applyBorder="1" applyAlignment="1">
      <alignment horizontal="center" vertical="center"/>
    </xf>
    <xf numFmtId="0" fontId="5" fillId="0" borderId="25" xfId="772" applyFont="1" applyBorder="1" applyAlignment="1">
      <alignment horizontal="center" vertical="center"/>
    </xf>
    <xf numFmtId="0" fontId="5" fillId="0" borderId="25" xfId="772" applyFont="1" applyBorder="1" applyAlignment="1">
      <alignment horizontal="left" vertical="center" wrapText="1"/>
    </xf>
    <xf numFmtId="43" fontId="5" fillId="7" borderId="25" xfId="945" applyFont="1" applyFill="1" applyBorder="1" applyAlignment="1">
      <alignment horizontal="center" vertical="center"/>
    </xf>
    <xf numFmtId="0" fontId="40" fillId="0" borderId="0" xfId="644" applyFont="1" applyAlignment="1">
      <alignment vertical="center" wrapText="1"/>
    </xf>
    <xf numFmtId="0" fontId="40" fillId="0" borderId="0" xfId="644" applyFont="1" applyAlignment="1">
      <alignment vertical="center"/>
    </xf>
    <xf numFmtId="0" fontId="40" fillId="11" borderId="0" xfId="644" applyFont="1" applyFill="1" applyAlignment="1">
      <alignment vertical="center"/>
    </xf>
    <xf numFmtId="43" fontId="40" fillId="11" borderId="0" xfId="1" applyFont="1" applyFill="1" applyAlignment="1">
      <alignment vertical="center"/>
    </xf>
    <xf numFmtId="43" fontId="40" fillId="0" borderId="0" xfId="1" applyFont="1" applyAlignment="1">
      <alignment vertical="center"/>
    </xf>
    <xf numFmtId="0" fontId="45" fillId="0" borderId="19" xfId="644" applyFont="1" applyBorder="1" applyAlignment="1">
      <alignment horizontal="center" vertical="center"/>
    </xf>
    <xf numFmtId="0" fontId="40" fillId="0" borderId="1" xfId="644" applyFont="1" applyBorder="1" applyAlignment="1">
      <alignment vertical="center" wrapText="1"/>
    </xf>
    <xf numFmtId="0" fontId="40" fillId="11" borderId="1" xfId="644" applyFont="1" applyFill="1" applyBorder="1" applyAlignment="1">
      <alignment vertical="center" wrapText="1"/>
    </xf>
    <xf numFmtId="43" fontId="40" fillId="11" borderId="1" xfId="1" applyFont="1" applyFill="1" applyBorder="1" applyAlignment="1">
      <alignment vertical="center" wrapText="1"/>
    </xf>
    <xf numFmtId="43" fontId="40" fillId="0" borderId="1" xfId="1" applyFont="1" applyBorder="1" applyAlignment="1">
      <alignment vertical="center" wrapText="1"/>
    </xf>
    <xf numFmtId="0" fontId="40" fillId="0" borderId="1" xfId="644" applyFont="1" applyBorder="1" applyAlignment="1">
      <alignment vertical="center"/>
    </xf>
    <xf numFmtId="14" fontId="40" fillId="0" borderId="1" xfId="644" applyNumberFormat="1" applyFont="1" applyBorder="1" applyAlignment="1">
      <alignment vertical="center"/>
    </xf>
    <xf numFmtId="43" fontId="40" fillId="0" borderId="1" xfId="1" applyFont="1" applyFill="1" applyBorder="1" applyAlignment="1">
      <alignment vertical="center"/>
    </xf>
    <xf numFmtId="0" fontId="40" fillId="11" borderId="1" xfId="644" applyFont="1" applyFill="1" applyBorder="1" applyAlignment="1">
      <alignment vertical="center"/>
    </xf>
    <xf numFmtId="43" fontId="40" fillId="11" borderId="1" xfId="1" applyFont="1" applyFill="1" applyBorder="1" applyAlignment="1">
      <alignment vertical="center"/>
    </xf>
    <xf numFmtId="43" fontId="40" fillId="0" borderId="1" xfId="1" applyFont="1" applyBorder="1" applyAlignment="1">
      <alignment vertical="center"/>
    </xf>
    <xf numFmtId="0" fontId="0" fillId="0" borderId="0" xfId="644" applyAlignment="1">
      <alignment vertical="center" wrapText="1"/>
    </xf>
    <xf numFmtId="0" fontId="46" fillId="0" borderId="0" xfId="644" applyFont="1" applyAlignment="1">
      <alignment horizontal="center" vertical="center"/>
    </xf>
    <xf numFmtId="0" fontId="45" fillId="0" borderId="0" xfId="644" applyFont="1" applyAlignment="1">
      <alignment horizontal="center" vertical="center"/>
    </xf>
    <xf numFmtId="0" fontId="41" fillId="0" borderId="0" xfId="644" applyFont="1" applyAlignment="1">
      <alignment vertical="center" wrapText="1"/>
    </xf>
    <xf numFmtId="0" fontId="41" fillId="0" borderId="0" xfId="644" applyFont="1" applyAlignment="1">
      <alignment vertical="center"/>
    </xf>
    <xf numFmtId="0" fontId="5" fillId="0" borderId="50" xfId="769" applyFont="1" applyBorder="1" applyAlignment="1">
      <alignment horizontal="center" vertical="center" wrapText="1"/>
    </xf>
    <xf numFmtId="0" fontId="5" fillId="0" borderId="51" xfId="769" applyFont="1" applyBorder="1" applyAlignment="1">
      <alignment horizontal="center" vertical="center" wrapText="1"/>
    </xf>
    <xf numFmtId="0" fontId="5" fillId="0" borderId="52" xfId="769" applyFont="1" applyBorder="1" applyAlignment="1">
      <alignment horizontal="center" vertical="center" wrapText="1"/>
    </xf>
    <xf numFmtId="0" fontId="5" fillId="0" borderId="53" xfId="769" applyFont="1" applyBorder="1" applyAlignment="1">
      <alignment horizontal="center" vertical="center" wrapText="1"/>
    </xf>
    <xf numFmtId="0" fontId="5" fillId="0" borderId="54" xfId="769" applyFont="1" applyBorder="1" applyAlignment="1">
      <alignment horizontal="center" vertical="center" wrapText="1"/>
    </xf>
    <xf numFmtId="0" fontId="5" fillId="0" borderId="55" xfId="769" applyFont="1" applyBorder="1" applyAlignment="1">
      <alignment horizontal="center" vertical="center" wrapText="1"/>
    </xf>
    <xf numFmtId="0" fontId="24" fillId="0" borderId="56" xfId="769" applyFont="1" applyBorder="1" applyAlignment="1">
      <alignment horizontal="center" vertical="center" wrapText="1"/>
    </xf>
    <xf numFmtId="0" fontId="24" fillId="0" borderId="57" xfId="769" applyFont="1" applyBorder="1" applyAlignment="1">
      <alignment horizontal="center" vertical="center" wrapText="1"/>
    </xf>
    <xf numFmtId="0" fontId="24" fillId="12" borderId="58" xfId="769" applyFont="1" applyFill="1" applyBorder="1" applyAlignment="1">
      <alignment horizontal="center" vertical="center" wrapText="1"/>
    </xf>
    <xf numFmtId="43" fontId="24" fillId="12" borderId="57" xfId="1" applyFont="1" applyFill="1" applyBorder="1" applyAlignment="1">
      <alignment horizontal="justify" vertical="center" wrapText="1"/>
    </xf>
    <xf numFmtId="43" fontId="5" fillId="12" borderId="57" xfId="1" applyFont="1" applyFill="1" applyBorder="1" applyAlignment="1">
      <alignment horizontal="justify" vertical="center" wrapText="1"/>
    </xf>
    <xf numFmtId="0" fontId="24" fillId="12" borderId="57" xfId="769" applyFont="1" applyFill="1" applyBorder="1" applyAlignment="1">
      <alignment horizontal="justify" vertical="center" wrapText="1"/>
    </xf>
    <xf numFmtId="0" fontId="24" fillId="12" borderId="59" xfId="769" applyFont="1" applyFill="1" applyBorder="1" applyAlignment="1">
      <alignment horizontal="center" vertical="center" wrapText="1"/>
    </xf>
    <xf numFmtId="43" fontId="24" fillId="12" borderId="57" xfId="1" applyFont="1" applyFill="1" applyBorder="1" applyAlignment="1">
      <alignment horizontal="center" vertical="center" wrapText="1"/>
    </xf>
    <xf numFmtId="43" fontId="24" fillId="0" borderId="57" xfId="1" applyFont="1" applyBorder="1" applyAlignment="1">
      <alignment horizontal="center" vertical="center" wrapText="1"/>
    </xf>
    <xf numFmtId="0" fontId="5" fillId="0" borderId="60" xfId="769" applyFont="1" applyBorder="1" applyAlignment="1">
      <alignment horizontal="center" vertical="center" wrapText="1"/>
    </xf>
    <xf numFmtId="0" fontId="5" fillId="0" borderId="61" xfId="769" applyFont="1" applyBorder="1" applyAlignment="1">
      <alignment horizontal="center" vertical="center" wrapText="1"/>
    </xf>
    <xf numFmtId="43" fontId="24" fillId="0" borderId="62" xfId="1" applyFont="1" applyBorder="1" applyAlignment="1">
      <alignment horizontal="center" vertical="center" wrapText="1"/>
    </xf>
    <xf numFmtId="0" fontId="24" fillId="0" borderId="62" xfId="769" applyFont="1" applyBorder="1" applyAlignment="1">
      <alignment horizontal="center" vertical="center" wrapText="1"/>
    </xf>
    <xf numFmtId="0" fontId="24" fillId="0" borderId="63" xfId="769" applyFont="1" applyBorder="1" applyAlignment="1">
      <alignment horizontal="center" vertical="center" wrapText="1"/>
    </xf>
    <xf numFmtId="0" fontId="47" fillId="0" borderId="0" xfId="724" applyAlignment="1">
      <alignment horizontal="center" vertical="center"/>
    </xf>
    <xf numFmtId="184" fontId="47" fillId="0" borderId="0" xfId="724" applyNumberFormat="1" applyAlignment="1">
      <alignment horizontal="left" vertical="center"/>
    </xf>
    <xf numFmtId="187" fontId="47" fillId="13" borderId="0" xfId="724" applyNumberFormat="1" applyFill="1" applyAlignment="1">
      <alignment horizontal="center" vertical="center"/>
    </xf>
    <xf numFmtId="187" fontId="47" fillId="13" borderId="0" xfId="724" applyNumberFormat="1" applyFill="1">
      <alignment vertical="center"/>
    </xf>
    <xf numFmtId="191" fontId="47" fillId="13" borderId="0" xfId="724" applyNumberFormat="1" applyFill="1" applyAlignment="1">
      <alignment horizontal="center" vertical="center"/>
    </xf>
    <xf numFmtId="191" fontId="47" fillId="13" borderId="0" xfId="724" applyNumberFormat="1" applyFill="1">
      <alignment vertical="center"/>
    </xf>
    <xf numFmtId="187" fontId="47" fillId="14" borderId="0" xfId="724" applyNumberFormat="1" applyFill="1">
      <alignment vertical="center"/>
    </xf>
    <xf numFmtId="191" fontId="47" fillId="14" borderId="0" xfId="724" applyNumberFormat="1" applyFill="1">
      <alignment vertical="center"/>
    </xf>
    <xf numFmtId="187" fontId="47" fillId="9" borderId="0" xfId="724" applyNumberFormat="1" applyFill="1">
      <alignment vertical="center"/>
    </xf>
    <xf numFmtId="187" fontId="47" fillId="15" borderId="0" xfId="724" applyNumberFormat="1" applyFill="1">
      <alignment vertical="center"/>
    </xf>
    <xf numFmtId="191" fontId="47" fillId="9" borderId="0" xfId="724" applyNumberFormat="1" applyFill="1">
      <alignment vertical="center"/>
    </xf>
    <xf numFmtId="187" fontId="47" fillId="0" borderId="0" xfId="724" applyNumberFormat="1">
      <alignment vertical="center"/>
    </xf>
    <xf numFmtId="191" fontId="47" fillId="0" borderId="0" xfId="724" applyNumberFormat="1">
      <alignment vertical="center"/>
    </xf>
    <xf numFmtId="10" fontId="47" fillId="15" borderId="0" xfId="724" applyNumberFormat="1" applyFill="1">
      <alignment vertical="center"/>
    </xf>
    <xf numFmtId="184" fontId="47" fillId="0" borderId="0" xfId="724" applyNumberFormat="1">
      <alignment vertical="center"/>
    </xf>
    <xf numFmtId="0" fontId="4" fillId="0" borderId="1" xfId="724" applyFont="1" applyBorder="1" applyAlignment="1">
      <alignment horizontal="center" vertical="center" wrapText="1"/>
    </xf>
    <xf numFmtId="184" fontId="4" fillId="0" borderId="1" xfId="724" applyNumberFormat="1" applyFont="1" applyBorder="1" applyAlignment="1">
      <alignment horizontal="center" vertical="center" wrapText="1"/>
    </xf>
    <xf numFmtId="187" fontId="4" fillId="13" borderId="1" xfId="724" applyNumberFormat="1" applyFont="1" applyFill="1" applyBorder="1" applyAlignment="1">
      <alignment horizontal="center" vertical="center" wrapText="1"/>
    </xf>
    <xf numFmtId="191" fontId="4" fillId="13" borderId="1" xfId="724" applyNumberFormat="1" applyFont="1" applyFill="1" applyBorder="1" applyAlignment="1">
      <alignment horizontal="center" vertical="center" wrapText="1"/>
    </xf>
    <xf numFmtId="192" fontId="4" fillId="13" borderId="1" xfId="724" applyNumberFormat="1" applyFont="1" applyFill="1" applyBorder="1" applyAlignment="1">
      <alignment horizontal="center" vertical="center" wrapText="1"/>
    </xf>
    <xf numFmtId="193" fontId="4" fillId="13" borderId="1" xfId="724" applyNumberFormat="1" applyFont="1" applyFill="1" applyBorder="1" applyAlignment="1">
      <alignment horizontal="center" vertical="center" wrapText="1"/>
    </xf>
    <xf numFmtId="187" fontId="4" fillId="14" borderId="1" xfId="724" applyNumberFormat="1" applyFont="1" applyFill="1" applyBorder="1" applyAlignment="1">
      <alignment horizontal="center" vertical="center" wrapText="1"/>
    </xf>
    <xf numFmtId="191" fontId="4" fillId="14" borderId="1" xfId="724" applyNumberFormat="1" applyFont="1" applyFill="1" applyBorder="1" applyAlignment="1">
      <alignment horizontal="center" vertical="center" wrapText="1"/>
    </xf>
    <xf numFmtId="192" fontId="4" fillId="14" borderId="1" xfId="724" applyNumberFormat="1" applyFont="1" applyFill="1" applyBorder="1" applyAlignment="1">
      <alignment horizontal="center" vertical="center" wrapText="1"/>
    </xf>
    <xf numFmtId="187" fontId="4" fillId="9" borderId="1" xfId="946" applyNumberFormat="1" applyFont="1" applyFill="1" applyBorder="1" applyAlignment="1">
      <alignment horizontal="center" vertical="center" wrapText="1"/>
    </xf>
    <xf numFmtId="187" fontId="4" fillId="15" borderId="1" xfId="946" applyNumberFormat="1" applyFont="1" applyFill="1" applyBorder="1" applyAlignment="1">
      <alignment horizontal="center" vertical="center" wrapText="1"/>
    </xf>
    <xf numFmtId="191" fontId="4" fillId="9" borderId="1" xfId="946" applyNumberFormat="1" applyFont="1" applyFill="1" applyBorder="1" applyAlignment="1">
      <alignment horizontal="center" vertical="center" wrapText="1"/>
    </xf>
    <xf numFmtId="192" fontId="4" fillId="9" borderId="10" xfId="724" applyNumberFormat="1" applyFont="1" applyFill="1" applyBorder="1" applyAlignment="1">
      <alignment horizontal="center" vertical="center" wrapText="1"/>
    </xf>
    <xf numFmtId="192" fontId="4" fillId="9" borderId="11" xfId="724" applyNumberFormat="1" applyFont="1" applyFill="1" applyBorder="1" applyAlignment="1">
      <alignment horizontal="center" vertical="center" wrapText="1"/>
    </xf>
    <xf numFmtId="192" fontId="4" fillId="9" borderId="12" xfId="724" applyNumberFormat="1" applyFont="1" applyFill="1" applyBorder="1" applyAlignment="1">
      <alignment horizontal="center" vertical="center" wrapText="1"/>
    </xf>
    <xf numFmtId="187" fontId="4" fillId="0" borderId="1" xfId="946" applyNumberFormat="1" applyFont="1" applyFill="1" applyBorder="1" applyAlignment="1">
      <alignment horizontal="center" vertical="center" wrapText="1"/>
    </xf>
    <xf numFmtId="191" fontId="4" fillId="0" borderId="1" xfId="946" applyNumberFormat="1" applyFont="1" applyFill="1" applyBorder="1" applyAlignment="1">
      <alignment horizontal="center" vertical="center" wrapText="1"/>
    </xf>
    <xf numFmtId="192" fontId="4" fillId="0" borderId="1" xfId="724" applyNumberFormat="1" applyFont="1" applyBorder="1" applyAlignment="1">
      <alignment horizontal="center" vertical="center" wrapText="1"/>
    </xf>
    <xf numFmtId="187" fontId="4" fillId="15" borderId="10" xfId="946" applyNumberFormat="1" applyFont="1" applyFill="1" applyBorder="1" applyAlignment="1">
      <alignment horizontal="center" vertical="center" wrapText="1"/>
    </xf>
    <xf numFmtId="187" fontId="4" fillId="15" borderId="12" xfId="946" applyNumberFormat="1" applyFont="1" applyFill="1" applyBorder="1" applyAlignment="1">
      <alignment horizontal="center" vertical="center" wrapText="1"/>
    </xf>
    <xf numFmtId="10" fontId="4" fillId="15" borderId="10" xfId="946" applyNumberFormat="1" applyFont="1" applyFill="1" applyBorder="1" applyAlignment="1">
      <alignment horizontal="center" vertical="center" wrapText="1"/>
    </xf>
    <xf numFmtId="10" fontId="4" fillId="15" borderId="12" xfId="946" applyNumberFormat="1" applyFont="1" applyFill="1" applyBorder="1" applyAlignment="1">
      <alignment horizontal="center" vertical="center" wrapText="1"/>
    </xf>
    <xf numFmtId="194" fontId="4" fillId="15" borderId="10" xfId="946" applyNumberFormat="1" applyFont="1" applyFill="1" applyBorder="1" applyAlignment="1">
      <alignment horizontal="center" vertical="center" wrapText="1"/>
    </xf>
    <xf numFmtId="194" fontId="4" fillId="15" borderId="12" xfId="946" applyNumberFormat="1" applyFont="1" applyFill="1" applyBorder="1" applyAlignment="1">
      <alignment horizontal="center" vertical="center" wrapText="1"/>
    </xf>
    <xf numFmtId="184" fontId="47" fillId="0" borderId="1" xfId="724" applyNumberFormat="1" applyBorder="1">
      <alignment vertical="center"/>
    </xf>
    <xf numFmtId="187" fontId="43" fillId="13" borderId="1" xfId="724" applyNumberFormat="1" applyFont="1" applyFill="1" applyBorder="1" applyAlignment="1">
      <alignment horizontal="center" vertical="center" wrapText="1"/>
    </xf>
    <xf numFmtId="191" fontId="43" fillId="13" borderId="1" xfId="724" applyNumberFormat="1" applyFont="1" applyFill="1" applyBorder="1" applyAlignment="1">
      <alignment horizontal="center" vertical="center" wrapText="1"/>
    </xf>
    <xf numFmtId="187" fontId="43" fillId="14" borderId="1" xfId="724" applyNumberFormat="1" applyFont="1" applyFill="1" applyBorder="1" applyAlignment="1">
      <alignment horizontal="center" vertical="center" wrapText="1"/>
    </xf>
    <xf numFmtId="191" fontId="43" fillId="14" borderId="1" xfId="724" applyNumberFormat="1" applyFont="1" applyFill="1" applyBorder="1" applyAlignment="1">
      <alignment horizontal="center" vertical="center" wrapText="1"/>
    </xf>
    <xf numFmtId="187" fontId="4" fillId="9" borderId="1" xfId="724" applyNumberFormat="1" applyFont="1" applyFill="1" applyBorder="1" applyAlignment="1">
      <alignment horizontal="center" vertical="center" wrapText="1"/>
    </xf>
    <xf numFmtId="187" fontId="43" fillId="9" borderId="1" xfId="724" applyNumberFormat="1" applyFont="1" applyFill="1" applyBorder="1" applyAlignment="1">
      <alignment horizontal="center" vertical="center" wrapText="1"/>
    </xf>
    <xf numFmtId="187" fontId="4" fillId="15" borderId="1" xfId="724" applyNumberFormat="1" applyFont="1" applyFill="1" applyBorder="1" applyAlignment="1">
      <alignment horizontal="center" vertical="center" wrapText="1"/>
    </xf>
    <xf numFmtId="187" fontId="43" fillId="3" borderId="1" xfId="724" applyNumberFormat="1" applyFont="1" applyFill="1" applyBorder="1" applyAlignment="1">
      <alignment horizontal="center" vertical="center" wrapText="1"/>
    </xf>
    <xf numFmtId="191" fontId="4" fillId="9" borderId="1" xfId="724" applyNumberFormat="1" applyFont="1" applyFill="1" applyBorder="1" applyAlignment="1">
      <alignment horizontal="center" vertical="center" wrapText="1"/>
    </xf>
    <xf numFmtId="191" fontId="43" fillId="9" borderId="1" xfId="724" applyNumberFormat="1" applyFont="1" applyFill="1" applyBorder="1" applyAlignment="1">
      <alignment horizontal="center" vertical="center" wrapText="1"/>
    </xf>
    <xf numFmtId="187" fontId="43" fillId="15" borderId="1" xfId="724" applyNumberFormat="1" applyFont="1" applyFill="1" applyBorder="1" applyAlignment="1">
      <alignment horizontal="center" vertical="center" wrapText="1"/>
    </xf>
    <xf numFmtId="187" fontId="4" fillId="0" borderId="1" xfId="724" applyNumberFormat="1" applyFont="1" applyBorder="1" applyAlignment="1">
      <alignment horizontal="center" vertical="center" wrapText="1"/>
    </xf>
    <xf numFmtId="187" fontId="43" fillId="0" borderId="1" xfId="724" applyNumberFormat="1" applyFont="1" applyBorder="1" applyAlignment="1">
      <alignment horizontal="center" vertical="center" wrapText="1"/>
    </xf>
    <xf numFmtId="191" fontId="4" fillId="0" borderId="1" xfId="724" applyNumberFormat="1" applyFont="1" applyBorder="1" applyAlignment="1">
      <alignment horizontal="center" vertical="center" wrapText="1"/>
    </xf>
    <xf numFmtId="191" fontId="43" fillId="0" borderId="1" xfId="724" applyNumberFormat="1" applyFont="1" applyBorder="1" applyAlignment="1">
      <alignment horizontal="center" vertical="center" wrapText="1"/>
    </xf>
    <xf numFmtId="10" fontId="4" fillId="15" borderId="1" xfId="724" applyNumberFormat="1" applyFont="1" applyFill="1" applyBorder="1" applyAlignment="1">
      <alignment horizontal="center" vertical="center" wrapText="1"/>
    </xf>
    <xf numFmtId="10" fontId="43" fillId="15" borderId="1" xfId="724" applyNumberFormat="1" applyFont="1" applyFill="1" applyBorder="1" applyAlignment="1">
      <alignment horizontal="center" vertical="center" wrapText="1"/>
    </xf>
    <xf numFmtId="0" fontId="4" fillId="0" borderId="64" xfId="724" applyFont="1" applyBorder="1" applyAlignment="1">
      <alignment horizontal="left" vertical="center" wrapText="1"/>
    </xf>
    <xf numFmtId="187" fontId="4" fillId="13" borderId="25" xfId="724" applyNumberFormat="1" applyFont="1" applyFill="1" applyBorder="1" applyAlignment="1">
      <alignment horizontal="center" vertical="center" shrinkToFit="1"/>
    </xf>
    <xf numFmtId="187" fontId="4" fillId="13" borderId="25" xfId="946" applyNumberFormat="1" applyFont="1" applyFill="1" applyBorder="1" applyAlignment="1">
      <alignment horizontal="center" vertical="center" shrinkToFit="1"/>
    </xf>
    <xf numFmtId="191" fontId="4" fillId="13" borderId="25" xfId="724" applyNumberFormat="1" applyFont="1" applyFill="1" applyBorder="1" applyAlignment="1">
      <alignment horizontal="center" vertical="center" shrinkToFit="1"/>
    </xf>
    <xf numFmtId="191" fontId="4" fillId="13" borderId="25" xfId="946" applyNumberFormat="1" applyFont="1" applyFill="1" applyBorder="1" applyAlignment="1">
      <alignment horizontal="center" vertical="center" shrinkToFit="1"/>
    </xf>
    <xf numFmtId="187" fontId="4" fillId="14" borderId="25" xfId="946" applyNumberFormat="1" applyFont="1" applyFill="1" applyBorder="1" applyAlignment="1">
      <alignment horizontal="center" vertical="center" shrinkToFit="1"/>
    </xf>
    <xf numFmtId="191" fontId="4" fillId="14" borderId="25" xfId="946" applyNumberFormat="1" applyFont="1" applyFill="1" applyBorder="1" applyAlignment="1">
      <alignment horizontal="center" vertical="center" shrinkToFit="1"/>
    </xf>
    <xf numFmtId="187" fontId="4" fillId="9" borderId="25" xfId="724" applyNumberFormat="1" applyFont="1" applyFill="1" applyBorder="1" applyAlignment="1">
      <alignment horizontal="center" vertical="center" shrinkToFit="1"/>
    </xf>
    <xf numFmtId="187" fontId="4" fillId="9" borderId="25" xfId="946" applyNumberFormat="1" applyFont="1" applyFill="1" applyBorder="1" applyAlignment="1">
      <alignment vertical="center" shrinkToFit="1"/>
    </xf>
    <xf numFmtId="187" fontId="4" fillId="15" borderId="25" xfId="724" applyNumberFormat="1" applyFont="1" applyFill="1" applyBorder="1" applyAlignment="1">
      <alignment horizontal="center" vertical="center" shrinkToFit="1"/>
    </xf>
    <xf numFmtId="187" fontId="4" fillId="15" borderId="25" xfId="946" applyNumberFormat="1" applyFont="1" applyFill="1" applyBorder="1" applyAlignment="1">
      <alignment vertical="center" shrinkToFit="1"/>
    </xf>
    <xf numFmtId="191" fontId="4" fillId="9" borderId="25" xfId="724" applyNumberFormat="1" applyFont="1" applyFill="1" applyBorder="1" applyAlignment="1">
      <alignment horizontal="center" vertical="center" shrinkToFit="1"/>
    </xf>
    <xf numFmtId="191" fontId="4" fillId="9" borderId="25" xfId="946" applyNumberFormat="1" applyFont="1" applyFill="1" applyBorder="1" applyAlignment="1">
      <alignment vertical="center" shrinkToFit="1"/>
    </xf>
    <xf numFmtId="187" fontId="4" fillId="9" borderId="1" xfId="946" applyNumberFormat="1" applyFont="1" applyFill="1" applyBorder="1" applyAlignment="1">
      <alignment vertical="center" shrinkToFit="1"/>
    </xf>
    <xf numFmtId="187" fontId="4" fillId="9" borderId="25" xfId="946" applyNumberFormat="1" applyFont="1" applyFill="1" applyBorder="1" applyAlignment="1">
      <alignment horizontal="center" vertical="center" shrinkToFit="1"/>
    </xf>
    <xf numFmtId="191" fontId="4" fillId="9" borderId="25" xfId="946" applyNumberFormat="1" applyFont="1" applyFill="1" applyBorder="1" applyAlignment="1">
      <alignment horizontal="center" vertical="center" shrinkToFit="1"/>
    </xf>
    <xf numFmtId="187" fontId="4" fillId="0" borderId="25" xfId="724" applyNumberFormat="1" applyFont="1" applyBorder="1" applyAlignment="1">
      <alignment horizontal="center" vertical="center" shrinkToFit="1"/>
    </xf>
    <xf numFmtId="191" fontId="4" fillId="0" borderId="25" xfId="724" applyNumberFormat="1" applyFont="1" applyBorder="1" applyAlignment="1">
      <alignment horizontal="center" vertical="center" shrinkToFit="1"/>
    </xf>
    <xf numFmtId="187" fontId="4" fillId="0" borderId="25" xfId="946" applyNumberFormat="1" applyFont="1" applyFill="1" applyBorder="1" applyAlignment="1">
      <alignment horizontal="center" vertical="center" shrinkToFit="1"/>
    </xf>
    <xf numFmtId="191" fontId="4" fillId="0" borderId="25" xfId="946" applyNumberFormat="1" applyFont="1" applyFill="1" applyBorder="1" applyAlignment="1">
      <alignment horizontal="center" vertical="center" shrinkToFit="1"/>
    </xf>
    <xf numFmtId="187" fontId="4" fillId="15" borderId="25" xfId="946" applyNumberFormat="1" applyFont="1" applyFill="1" applyBorder="1" applyAlignment="1">
      <alignment horizontal="center" vertical="center" shrinkToFit="1"/>
    </xf>
    <xf numFmtId="10" fontId="4" fillId="15" borderId="25" xfId="946" applyNumberFormat="1" applyFont="1" applyFill="1" applyBorder="1" applyAlignment="1">
      <alignment vertical="center" shrinkToFit="1"/>
    </xf>
    <xf numFmtId="0" fontId="4" fillId="0" borderId="64" xfId="724" applyFont="1" applyBorder="1" applyAlignment="1">
      <alignment horizontal="center" vertical="center" wrapText="1"/>
    </xf>
    <xf numFmtId="184" fontId="4" fillId="0" borderId="1" xfId="724" applyNumberFormat="1" applyFont="1" applyBorder="1" applyAlignment="1">
      <alignment horizontal="left" vertical="center" wrapText="1"/>
    </xf>
    <xf numFmtId="187" fontId="4" fillId="13" borderId="1" xfId="724" applyNumberFormat="1" applyFont="1" applyFill="1" applyBorder="1" applyAlignment="1">
      <alignment horizontal="center" vertical="center" shrinkToFit="1"/>
    </xf>
    <xf numFmtId="0" fontId="0" fillId="0" borderId="0" xfId="658" applyAlignment="1">
      <alignment vertical="center"/>
    </xf>
    <xf numFmtId="0" fontId="0" fillId="0" borderId="0" xfId="658" applyAlignment="1">
      <alignment vertical="center" shrinkToFit="1"/>
    </xf>
    <xf numFmtId="0" fontId="0" fillId="0" borderId="0" xfId="658" applyAlignment="1">
      <alignment horizontal="left" vertical="center"/>
    </xf>
    <xf numFmtId="0" fontId="0" fillId="0" borderId="0" xfId="658" applyAlignment="1">
      <alignment horizontal="left" vertical="center" shrinkToFit="1"/>
    </xf>
    <xf numFmtId="14" fontId="24" fillId="0" borderId="0" xfId="0" applyNumberFormat="1" applyFont="1" applyAlignment="1" applyProtection="1">
      <alignment vertical="center"/>
      <protection locked="0"/>
    </xf>
    <xf numFmtId="0" fontId="48" fillId="0" borderId="19" xfId="658" applyFont="1" applyBorder="1" applyAlignment="1">
      <alignment horizontal="center" vertical="center"/>
    </xf>
    <xf numFmtId="0" fontId="48" fillId="0" borderId="19" xfId="658" applyFont="1" applyBorder="1" applyAlignment="1">
      <alignment horizontal="center" vertical="center" shrinkToFit="1"/>
    </xf>
    <xf numFmtId="43" fontId="6" fillId="0" borderId="10" xfId="658" applyNumberFormat="1" applyFont="1" applyBorder="1" applyAlignment="1">
      <alignment vertical="center"/>
    </xf>
    <xf numFmtId="0" fontId="6" fillId="0" borderId="11" xfId="658" applyFont="1" applyBorder="1" applyAlignment="1">
      <alignment vertical="center" shrinkToFit="1"/>
    </xf>
    <xf numFmtId="0" fontId="6" fillId="0" borderId="12" xfId="658" applyFont="1" applyBorder="1" applyAlignment="1">
      <alignment vertical="center" shrinkToFit="1"/>
    </xf>
    <xf numFmtId="43" fontId="6" fillId="3" borderId="1" xfId="1" applyFont="1" applyFill="1" applyBorder="1" applyAlignment="1">
      <alignment horizontal="center" vertical="center" wrapText="1" shrinkToFit="1"/>
    </xf>
    <xf numFmtId="0" fontId="5" fillId="0" borderId="1" xfId="658" applyFont="1" applyBorder="1" applyAlignment="1">
      <alignment horizontal="center" vertical="center" shrinkToFit="1"/>
    </xf>
    <xf numFmtId="43" fontId="5" fillId="11" borderId="1" xfId="1" applyFont="1" applyFill="1" applyBorder="1" applyAlignment="1">
      <alignment horizontal="center" vertical="center" shrinkToFit="1"/>
    </xf>
    <xf numFmtId="0" fontId="0" fillId="0" borderId="1" xfId="658" applyBorder="1" applyAlignment="1">
      <alignment vertical="center" shrinkToFit="1"/>
    </xf>
    <xf numFmtId="43" fontId="0" fillId="0" borderId="1" xfId="658" applyNumberFormat="1" applyBorder="1" applyAlignment="1">
      <alignment vertical="center" shrinkToFit="1"/>
    </xf>
    <xf numFmtId="43" fontId="49" fillId="3" borderId="1" xfId="1" applyFont="1" applyFill="1" applyBorder="1" applyAlignment="1">
      <alignment horizontal="center" vertical="center" shrinkToFit="1"/>
    </xf>
    <xf numFmtId="43" fontId="49" fillId="3" borderId="10" xfId="1" applyFont="1" applyFill="1" applyBorder="1" applyAlignment="1">
      <alignment vertical="center" shrinkToFit="1"/>
    </xf>
    <xf numFmtId="43" fontId="50" fillId="3" borderId="12" xfId="1" applyFont="1" applyFill="1" applyBorder="1" applyAlignment="1">
      <alignment vertical="center" shrinkToFit="1"/>
    </xf>
    <xf numFmtId="43" fontId="0" fillId="0" borderId="0" xfId="1" applyFont="1" applyFill="1" applyBorder="1" applyAlignment="1" applyProtection="1">
      <alignment vertical="center" shrinkToFit="1"/>
    </xf>
    <xf numFmtId="43" fontId="6" fillId="0" borderId="10" xfId="658" applyNumberFormat="1" applyFont="1" applyBorder="1" applyAlignment="1">
      <alignment vertical="center" shrinkToFit="1"/>
    </xf>
    <xf numFmtId="43" fontId="13" fillId="3" borderId="1" xfId="1" applyFont="1" applyFill="1" applyBorder="1" applyAlignment="1">
      <alignment horizontal="center" vertical="center" shrinkToFit="1"/>
    </xf>
    <xf numFmtId="0" fontId="5" fillId="11" borderId="1" xfId="658" applyFont="1" applyFill="1" applyBorder="1" applyAlignment="1">
      <alignment vertical="center" shrinkToFit="1"/>
    </xf>
    <xf numFmtId="43" fontId="5" fillId="11" borderId="1" xfId="1" applyFont="1" applyFill="1" applyBorder="1" applyAlignment="1">
      <alignment vertical="center" shrinkToFit="1"/>
    </xf>
    <xf numFmtId="43" fontId="0" fillId="11" borderId="1" xfId="1" applyFont="1" applyFill="1" applyBorder="1" applyAlignment="1">
      <alignment vertical="center" shrinkToFit="1"/>
    </xf>
    <xf numFmtId="43" fontId="0" fillId="0" borderId="0" xfId="1" applyFont="1" applyAlignment="1">
      <alignment vertical="center" shrinkToFit="1"/>
    </xf>
    <xf numFmtId="43" fontId="0" fillId="3" borderId="0" xfId="1" applyFont="1" applyFill="1" applyAlignment="1">
      <alignment vertical="center" shrinkToFit="1"/>
    </xf>
    <xf numFmtId="0" fontId="0" fillId="0" borderId="0" xfId="773" applyAlignment="1">
      <alignment horizontal="left" vertical="center"/>
    </xf>
    <xf numFmtId="0" fontId="0" fillId="0" borderId="0" xfId="773" applyAlignment="1">
      <alignment horizontal="left" vertical="center" shrinkToFit="1"/>
    </xf>
    <xf numFmtId="0" fontId="51" fillId="0" borderId="0" xfId="773" applyFont="1" applyAlignment="1">
      <alignment horizontal="center" vertical="center"/>
    </xf>
    <xf numFmtId="0" fontId="51" fillId="0" borderId="0" xfId="773" applyFont="1" applyAlignment="1">
      <alignment horizontal="center" vertical="center" shrinkToFit="1"/>
    </xf>
    <xf numFmtId="0" fontId="0" fillId="0" borderId="19" xfId="773" applyBorder="1" applyAlignment="1">
      <alignment horizontal="center" vertical="center"/>
    </xf>
    <xf numFmtId="0" fontId="0" fillId="0" borderId="19" xfId="773" applyBorder="1" applyAlignment="1">
      <alignment horizontal="center" vertical="center" shrinkToFit="1"/>
    </xf>
    <xf numFmtId="43" fontId="0" fillId="0" borderId="19" xfId="1" applyFont="1" applyBorder="1" applyAlignment="1">
      <alignment vertical="center" shrinkToFit="1"/>
    </xf>
    <xf numFmtId="43" fontId="0" fillId="3" borderId="19" xfId="1" applyFont="1" applyFill="1" applyBorder="1" applyAlignment="1">
      <alignment vertical="center" shrinkToFit="1"/>
    </xf>
    <xf numFmtId="0" fontId="5" fillId="0" borderId="1" xfId="773" applyFont="1" applyBorder="1">
      <alignment vertical="center"/>
    </xf>
    <xf numFmtId="43" fontId="13" fillId="0" borderId="1" xfId="1" applyFont="1" applyBorder="1" applyAlignment="1">
      <alignment horizontal="center" vertical="center"/>
    </xf>
    <xf numFmtId="43" fontId="13" fillId="0" borderId="1" xfId="1" applyFont="1" applyBorder="1" applyAlignment="1">
      <alignment horizontal="center" vertical="center" shrinkToFit="1"/>
    </xf>
    <xf numFmtId="43" fontId="0" fillId="0" borderId="10" xfId="1" applyFont="1" applyBorder="1" applyAlignment="1">
      <alignment horizontal="center" vertical="center" shrinkToFit="1"/>
    </xf>
    <xf numFmtId="43" fontId="0" fillId="0" borderId="12" xfId="1" applyFont="1" applyBorder="1" applyAlignment="1">
      <alignment horizontal="center" vertical="center" shrinkToFit="1"/>
    </xf>
    <xf numFmtId="0" fontId="5" fillId="0" borderId="1" xfId="773" applyFont="1" applyBorder="1" applyAlignment="1">
      <alignment horizontal="center" vertical="center" shrinkToFit="1"/>
    </xf>
    <xf numFmtId="0" fontId="41" fillId="0" borderId="0" xfId="0" applyFont="1" applyAlignment="1">
      <alignment vertical="center" wrapText="1" shrinkToFit="1"/>
    </xf>
    <xf numFmtId="43" fontId="5" fillId="0" borderId="23" xfId="1" applyFont="1" applyFill="1" applyBorder="1" applyAlignment="1">
      <alignment horizontal="center" vertical="center" shrinkToFit="1"/>
    </xf>
    <xf numFmtId="185" fontId="5" fillId="0" borderId="1" xfId="773" applyNumberFormat="1" applyFont="1" applyBorder="1" applyAlignment="1">
      <alignment horizontal="center" vertical="center" shrinkToFit="1"/>
    </xf>
    <xf numFmtId="0" fontId="5" fillId="0" borderId="10" xfId="773" applyFont="1" applyBorder="1" applyAlignment="1">
      <alignment horizontal="center" vertical="center" shrinkToFit="1"/>
    </xf>
    <xf numFmtId="0" fontId="5" fillId="0" borderId="11" xfId="773" applyFont="1" applyBorder="1" applyAlignment="1">
      <alignment horizontal="center" vertical="center" shrinkToFit="1"/>
    </xf>
    <xf numFmtId="0" fontId="5" fillId="0" borderId="1" xfId="773" applyFont="1" applyBorder="1" applyAlignment="1">
      <alignment vertical="center" shrinkToFit="1"/>
    </xf>
    <xf numFmtId="43" fontId="6" fillId="0" borderId="1" xfId="1" applyFont="1" applyFill="1" applyBorder="1" applyAlignment="1">
      <alignment horizontal="center" vertical="center" shrinkToFit="1"/>
    </xf>
    <xf numFmtId="43" fontId="5" fillId="0" borderId="12" xfId="1" applyFont="1" applyFill="1" applyBorder="1" applyAlignment="1">
      <alignment horizontal="center" vertical="center" shrinkToFit="1"/>
    </xf>
    <xf numFmtId="10" fontId="5" fillId="0" borderId="1" xfId="1" applyNumberFormat="1" applyFont="1" applyFill="1" applyBorder="1" applyAlignment="1">
      <alignment horizontal="center" vertical="center" shrinkToFit="1"/>
    </xf>
    <xf numFmtId="10" fontId="5" fillId="3" borderId="1" xfId="1" applyNumberFormat="1" applyFont="1" applyFill="1" applyBorder="1" applyAlignment="1">
      <alignment horizontal="center" vertical="center" shrinkToFit="1"/>
    </xf>
    <xf numFmtId="0" fontId="0" fillId="3" borderId="0" xfId="0" applyFill="1" applyAlignment="1">
      <alignment vertical="center"/>
    </xf>
    <xf numFmtId="0" fontId="24" fillId="0" borderId="0" xfId="0" applyFont="1" applyAlignment="1" applyProtection="1">
      <alignment vertical="center"/>
      <protection locked="0"/>
    </xf>
    <xf numFmtId="0" fontId="40" fillId="0" borderId="0" xfId="0" applyFont="1" applyAlignment="1" applyProtection="1">
      <alignment vertical="center"/>
      <protection locked="0"/>
    </xf>
    <xf numFmtId="43" fontId="41" fillId="0" borderId="0" xfId="1" applyFont="1" applyFill="1" applyAlignment="1">
      <alignment vertical="center"/>
    </xf>
    <xf numFmtId="43" fontId="0" fillId="0" borderId="0" xfId="1" applyFont="1" applyFill="1" applyAlignment="1">
      <alignment horizontal="center" vertical="center"/>
    </xf>
    <xf numFmtId="0" fontId="52" fillId="0" borderId="0" xfId="777" applyFont="1">
      <alignment vertical="center"/>
    </xf>
    <xf numFmtId="0" fontId="24" fillId="0" borderId="0" xfId="0" applyFont="1" applyAlignment="1">
      <alignment vertical="center"/>
    </xf>
    <xf numFmtId="0" fontId="5" fillId="0" borderId="0" xfId="0" applyFont="1" applyAlignment="1" applyProtection="1">
      <alignment horizontal="right" vertical="center"/>
      <protection locked="0"/>
    </xf>
    <xf numFmtId="14" fontId="24" fillId="0" borderId="19" xfId="0" applyNumberFormat="1" applyFont="1" applyBorder="1" applyAlignment="1" applyProtection="1">
      <alignment vertical="center"/>
      <protection locked="0"/>
    </xf>
    <xf numFmtId="0" fontId="24" fillId="0" borderId="0" xfId="0" applyFont="1" applyAlignment="1" applyProtection="1">
      <alignment horizontal="center" vertical="center"/>
      <protection locked="0"/>
    </xf>
    <xf numFmtId="0" fontId="40" fillId="0" borderId="0" xfId="770" applyFont="1"/>
    <xf numFmtId="0" fontId="40" fillId="0" borderId="0" xfId="0" applyFont="1" applyAlignment="1">
      <alignment vertical="center"/>
    </xf>
    <xf numFmtId="0" fontId="40" fillId="0" borderId="0" xfId="0" applyFont="1" applyAlignment="1" applyProtection="1">
      <alignment horizontal="right" vertical="center"/>
      <protection locked="0"/>
    </xf>
    <xf numFmtId="14" fontId="40" fillId="0" borderId="19" xfId="0" applyNumberFormat="1" applyFont="1" applyBorder="1" applyAlignment="1" applyProtection="1">
      <alignment vertical="center"/>
      <protection locked="0"/>
    </xf>
    <xf numFmtId="0" fontId="45" fillId="0" borderId="0" xfId="0" applyFont="1" applyAlignment="1">
      <alignment horizontal="center" vertical="center"/>
    </xf>
    <xf numFmtId="0" fontId="40" fillId="0" borderId="0" xfId="0" applyFont="1" applyAlignment="1">
      <alignment horizontal="center" vertical="center"/>
    </xf>
    <xf numFmtId="43" fontId="40" fillId="0" borderId="1" xfId="1" applyFont="1" applyFill="1" applyBorder="1" applyAlignment="1">
      <alignment horizontal="center" vertical="center"/>
    </xf>
    <xf numFmtId="43" fontId="40" fillId="0" borderId="12" xfId="1" applyFont="1" applyFill="1" applyBorder="1" applyAlignment="1">
      <alignment horizontal="center" vertical="center"/>
    </xf>
    <xf numFmtId="43" fontId="41" fillId="0" borderId="0" xfId="1" applyFont="1" applyFill="1" applyAlignment="1">
      <alignment horizontal="center" vertical="center"/>
    </xf>
    <xf numFmtId="43" fontId="40" fillId="0" borderId="25" xfId="1" applyFont="1" applyFill="1" applyBorder="1" applyAlignment="1">
      <alignment horizontal="left" vertical="center"/>
    </xf>
    <xf numFmtId="43" fontId="40" fillId="0" borderId="25" xfId="1" applyFont="1" applyFill="1" applyBorder="1" applyAlignment="1">
      <alignment horizontal="left" vertical="center" shrinkToFit="1"/>
    </xf>
    <xf numFmtId="43" fontId="40" fillId="0" borderId="1" xfId="1" applyFont="1" applyFill="1" applyBorder="1" applyAlignment="1">
      <alignment horizontal="left" vertical="center"/>
    </xf>
    <xf numFmtId="43" fontId="40" fillId="3" borderId="65" xfId="1" applyFont="1" applyFill="1" applyBorder="1" applyAlignment="1">
      <alignment vertical="center"/>
    </xf>
    <xf numFmtId="43" fontId="40" fillId="3" borderId="66" xfId="1" applyFont="1" applyFill="1" applyBorder="1" applyAlignment="1">
      <alignment horizontal="left" vertical="center" shrinkToFit="1"/>
    </xf>
    <xf numFmtId="43" fontId="40" fillId="3" borderId="67" xfId="1" applyFont="1" applyFill="1" applyBorder="1" applyAlignment="1">
      <alignment horizontal="left" vertical="center" shrinkToFit="1"/>
    </xf>
    <xf numFmtId="43" fontId="40" fillId="0" borderId="1" xfId="1" applyFont="1" applyFill="1" applyBorder="1" applyAlignment="1">
      <alignment horizontal="left" vertical="center" shrinkToFit="1"/>
    </xf>
    <xf numFmtId="43" fontId="40" fillId="0" borderId="10" xfId="1" applyFont="1" applyFill="1" applyBorder="1" applyAlignment="1">
      <alignment horizontal="left" vertical="center"/>
    </xf>
    <xf numFmtId="43" fontId="40" fillId="3" borderId="65" xfId="1" applyFont="1" applyFill="1" applyBorder="1" applyAlignment="1">
      <alignment horizontal="center" vertical="center"/>
    </xf>
    <xf numFmtId="43" fontId="40" fillId="3" borderId="66" xfId="1" applyFont="1" applyFill="1" applyBorder="1" applyAlignment="1">
      <alignment horizontal="center" vertical="center"/>
    </xf>
    <xf numFmtId="10" fontId="40" fillId="3" borderId="67" xfId="1" applyNumberFormat="1" applyFont="1" applyFill="1" applyBorder="1" applyAlignment="1">
      <alignment vertical="center" shrinkToFit="1"/>
    </xf>
    <xf numFmtId="43" fontId="40" fillId="8" borderId="1" xfId="1" applyFont="1" applyFill="1" applyBorder="1" applyAlignment="1">
      <alignment horizontal="left" vertical="center"/>
    </xf>
    <xf numFmtId="43" fontId="40" fillId="8" borderId="10" xfId="1" applyFont="1" applyFill="1" applyBorder="1" applyAlignment="1">
      <alignment horizontal="left" vertical="center"/>
    </xf>
    <xf numFmtId="43" fontId="40" fillId="0" borderId="68" xfId="1" applyFont="1" applyFill="1" applyBorder="1" applyAlignment="1">
      <alignment horizontal="center" vertical="center" wrapText="1"/>
    </xf>
    <xf numFmtId="43" fontId="41" fillId="0" borderId="68" xfId="1" applyFont="1" applyFill="1" applyBorder="1" applyAlignment="1">
      <alignment horizontal="center" vertical="center" shrinkToFit="1"/>
    </xf>
    <xf numFmtId="43" fontId="40" fillId="0" borderId="1" xfId="1" applyFont="1" applyFill="1" applyBorder="1" applyAlignment="1">
      <alignment horizontal="left" vertical="center" wrapText="1"/>
    </xf>
    <xf numFmtId="43" fontId="40" fillId="0" borderId="68" xfId="1" applyFont="1" applyFill="1" applyBorder="1" applyAlignment="1">
      <alignment horizontal="center" vertical="center" shrinkToFit="1"/>
    </xf>
    <xf numFmtId="43" fontId="53" fillId="3" borderId="1" xfId="1" applyFont="1" applyFill="1" applyBorder="1" applyAlignment="1">
      <alignment horizontal="left" vertical="center" wrapText="1" shrinkToFit="1"/>
    </xf>
    <xf numFmtId="43" fontId="41" fillId="0" borderId="69" xfId="1" applyFont="1" applyFill="1" applyBorder="1" applyAlignment="1">
      <alignment horizontal="center" vertical="center"/>
    </xf>
    <xf numFmtId="43" fontId="40" fillId="8" borderId="1" xfId="1" applyFont="1" applyFill="1" applyBorder="1" applyAlignment="1">
      <alignment horizontal="left" vertical="center" wrapText="1"/>
    </xf>
    <xf numFmtId="43" fontId="41" fillId="3" borderId="70" xfId="1" applyFont="1" applyFill="1" applyBorder="1" applyAlignment="1">
      <alignment horizontal="center" vertical="center" wrapText="1" shrinkToFit="1"/>
    </xf>
    <xf numFmtId="43" fontId="41" fillId="3" borderId="69" xfId="1" applyFont="1" applyFill="1" applyBorder="1" applyAlignment="1">
      <alignment horizontal="center" vertical="center" wrapText="1" shrinkToFit="1"/>
    </xf>
    <xf numFmtId="9" fontId="40" fillId="0" borderId="1" xfId="3" applyFont="1" applyFill="1" applyBorder="1" applyAlignment="1">
      <alignment horizontal="right" vertical="center"/>
    </xf>
    <xf numFmtId="43" fontId="41" fillId="3" borderId="16" xfId="1" applyFont="1" applyFill="1" applyBorder="1" applyAlignment="1">
      <alignment horizontal="center" vertical="center"/>
    </xf>
    <xf numFmtId="43" fontId="41" fillId="3" borderId="0" xfId="1" applyFont="1" applyFill="1" applyBorder="1" applyAlignment="1">
      <alignment horizontal="center" vertical="center"/>
    </xf>
    <xf numFmtId="43" fontId="40" fillId="0" borderId="0" xfId="1" applyFont="1" applyFill="1" applyAlignment="1">
      <alignment vertical="center"/>
    </xf>
    <xf numFmtId="43" fontId="41" fillId="0" borderId="14" xfId="1" applyFont="1" applyFill="1" applyBorder="1" applyAlignment="1">
      <alignment horizontal="left" vertical="center" wrapText="1"/>
    </xf>
    <xf numFmtId="187" fontId="0" fillId="0" borderId="0" xfId="0" applyNumberFormat="1" applyAlignment="1">
      <alignment vertical="center" shrinkToFit="1"/>
    </xf>
    <xf numFmtId="187" fontId="5" fillId="0" borderId="0" xfId="777" applyNumberFormat="1" applyFont="1" applyAlignment="1">
      <alignment horizontal="right" vertical="center" shrinkToFit="1"/>
    </xf>
    <xf numFmtId="187" fontId="24" fillId="0" borderId="19" xfId="777" applyNumberFormat="1" applyBorder="1" applyAlignment="1">
      <alignment horizontal="center" vertical="center" shrinkToFit="1"/>
    </xf>
    <xf numFmtId="187" fontId="24" fillId="0" borderId="11" xfId="777" applyNumberFormat="1" applyBorder="1" applyAlignment="1">
      <alignment horizontal="center" vertical="center" shrinkToFit="1"/>
    </xf>
    <xf numFmtId="0" fontId="5" fillId="0" borderId="22" xfId="776" applyFont="1" applyBorder="1" applyAlignment="1">
      <alignment horizontal="center" vertical="center" wrapText="1"/>
    </xf>
    <xf numFmtId="0" fontId="5" fillId="0" borderId="23" xfId="776"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776" applyFont="1" applyBorder="1" applyAlignment="1">
      <alignment horizontal="center" vertical="center" wrapText="1"/>
    </xf>
    <xf numFmtId="0" fontId="5" fillId="0" borderId="25" xfId="0" applyFont="1" applyBorder="1" applyAlignment="1">
      <alignment vertical="center"/>
    </xf>
    <xf numFmtId="187" fontId="5" fillId="0" borderId="1" xfId="0" applyNumberFormat="1" applyFont="1" applyBorder="1" applyAlignment="1">
      <alignment horizontal="center" vertical="center" shrinkToFit="1"/>
    </xf>
    <xf numFmtId="187" fontId="54" fillId="0" borderId="1" xfId="0" applyNumberFormat="1" applyFont="1" applyBorder="1" applyAlignment="1">
      <alignment horizontal="center" vertical="center" shrinkToFit="1"/>
    </xf>
    <xf numFmtId="187" fontId="5" fillId="0" borderId="1" xfId="0" applyNumberFormat="1" applyFont="1" applyBorder="1" applyAlignment="1">
      <alignment vertical="center" shrinkToFit="1"/>
    </xf>
    <xf numFmtId="187" fontId="25" fillId="0" borderId="11" xfId="777" applyNumberFormat="1" applyFont="1" applyBorder="1" applyAlignment="1">
      <alignment horizontal="center" vertical="center" shrinkToFit="1"/>
    </xf>
    <xf numFmtId="187" fontId="5" fillId="0" borderId="22" xfId="665" applyNumberFormat="1" applyFont="1" applyBorder="1" applyAlignment="1">
      <alignment horizontal="center" vertical="center" shrinkToFit="1"/>
    </xf>
    <xf numFmtId="187" fontId="5" fillId="0" borderId="1" xfId="665" applyNumberFormat="1" applyFont="1" applyBorder="1" applyAlignment="1">
      <alignment horizontal="center" vertical="center" wrapText="1" shrinkToFit="1"/>
    </xf>
    <xf numFmtId="187" fontId="6" fillId="0" borderId="13" xfId="665" applyNumberFormat="1" applyFont="1" applyBorder="1" applyAlignment="1">
      <alignment horizontal="center" vertical="center" wrapText="1" shrinkToFit="1"/>
    </xf>
    <xf numFmtId="187" fontId="5" fillId="0" borderId="14" xfId="665" applyNumberFormat="1" applyFont="1" applyBorder="1" applyAlignment="1">
      <alignment horizontal="center" vertical="center" wrapText="1" shrinkToFit="1"/>
    </xf>
    <xf numFmtId="187" fontId="5" fillId="0" borderId="15" xfId="665" applyNumberFormat="1" applyFont="1" applyBorder="1" applyAlignment="1">
      <alignment horizontal="center" vertical="center" wrapText="1" shrinkToFit="1"/>
    </xf>
    <xf numFmtId="187" fontId="6" fillId="0" borderId="1" xfId="665" applyNumberFormat="1" applyFont="1" applyBorder="1" applyAlignment="1">
      <alignment horizontal="center" vertical="center" wrapText="1" shrinkToFit="1"/>
    </xf>
    <xf numFmtId="187" fontId="5" fillId="0" borderId="23" xfId="665" applyNumberFormat="1" applyFont="1" applyBorder="1" applyAlignment="1">
      <alignment horizontal="center" vertical="center" shrinkToFit="1"/>
    </xf>
    <xf numFmtId="187" fontId="5" fillId="0" borderId="22" xfId="665" applyNumberFormat="1" applyFont="1" applyBorder="1" applyAlignment="1">
      <alignment horizontal="center" vertical="center" wrapText="1" shrinkToFit="1"/>
    </xf>
    <xf numFmtId="187" fontId="54" fillId="0" borderId="22" xfId="665" applyNumberFormat="1" applyFont="1" applyBorder="1" applyAlignment="1">
      <alignment horizontal="center" vertical="center" wrapText="1" shrinkToFit="1"/>
    </xf>
    <xf numFmtId="187" fontId="5" fillId="16" borderId="22" xfId="665" applyNumberFormat="1" applyFont="1" applyFill="1" applyBorder="1" applyAlignment="1">
      <alignment horizontal="center" vertical="center" wrapText="1" shrinkToFit="1"/>
    </xf>
    <xf numFmtId="187" fontId="54" fillId="0" borderId="1" xfId="665" applyNumberFormat="1" applyFont="1" applyBorder="1" applyAlignment="1">
      <alignment horizontal="center" vertical="center" wrapText="1" shrinkToFit="1"/>
    </xf>
    <xf numFmtId="187" fontId="5" fillId="0" borderId="23" xfId="665" applyNumberFormat="1" applyFont="1" applyBorder="1" applyAlignment="1">
      <alignment horizontal="center" vertical="center" wrapText="1" shrinkToFit="1"/>
    </xf>
    <xf numFmtId="187" fontId="54" fillId="0" borderId="23" xfId="665" applyNumberFormat="1" applyFont="1" applyBorder="1" applyAlignment="1">
      <alignment horizontal="center" vertical="center" wrapText="1" shrinkToFit="1"/>
    </xf>
    <xf numFmtId="187" fontId="5" fillId="16" borderId="23" xfId="665" applyNumberFormat="1" applyFont="1" applyFill="1" applyBorder="1" applyAlignment="1">
      <alignment horizontal="center" vertical="center" wrapText="1" shrinkToFit="1"/>
    </xf>
    <xf numFmtId="187" fontId="5" fillId="0" borderId="25" xfId="665" applyNumberFormat="1" applyFont="1" applyBorder="1" applyAlignment="1">
      <alignment horizontal="center" vertical="center" shrinkToFit="1"/>
    </xf>
    <xf numFmtId="187" fontId="5" fillId="0" borderId="25" xfId="665" applyNumberFormat="1" applyFont="1" applyBorder="1" applyAlignment="1">
      <alignment horizontal="center" vertical="center" wrapText="1" shrinkToFit="1"/>
    </xf>
    <xf numFmtId="187" fontId="54" fillId="0" borderId="25" xfId="665" applyNumberFormat="1" applyFont="1" applyBorder="1" applyAlignment="1">
      <alignment horizontal="center" vertical="center" wrapText="1" shrinkToFit="1"/>
    </xf>
    <xf numFmtId="187" fontId="5" fillId="16" borderId="25" xfId="665" applyNumberFormat="1" applyFont="1" applyFill="1" applyBorder="1" applyAlignment="1">
      <alignment horizontal="center" vertical="center" wrapText="1" shrinkToFit="1"/>
    </xf>
    <xf numFmtId="0" fontId="5" fillId="0" borderId="1" xfId="665" applyFont="1" applyBorder="1" applyAlignment="1">
      <alignment horizontal="center" vertical="center" shrinkToFit="1"/>
    </xf>
    <xf numFmtId="0" fontId="5" fillId="0" borderId="1" xfId="665" applyFont="1" applyBorder="1" applyAlignment="1">
      <alignment horizontal="left" vertical="center"/>
    </xf>
    <xf numFmtId="187" fontId="5" fillId="0" borderId="1" xfId="665" applyNumberFormat="1" applyFont="1" applyBorder="1" applyAlignment="1">
      <alignment horizontal="left" vertical="center" shrinkToFit="1"/>
    </xf>
    <xf numFmtId="187" fontId="5" fillId="0" borderId="1" xfId="665" applyNumberFormat="1" applyFont="1" applyBorder="1" applyAlignment="1">
      <alignment horizontal="right" vertical="center" shrinkToFit="1"/>
    </xf>
    <xf numFmtId="187" fontId="8" fillId="0" borderId="1" xfId="727" applyNumberFormat="1" applyFont="1" applyBorder="1" applyAlignment="1">
      <alignment horizontal="center" vertical="center" shrinkToFit="1"/>
    </xf>
    <xf numFmtId="187" fontId="5" fillId="0" borderId="1" xfId="665" applyNumberFormat="1" applyFont="1" applyBorder="1" applyAlignment="1">
      <alignment horizontal="center" vertical="center" shrinkToFit="1"/>
    </xf>
    <xf numFmtId="187" fontId="39" fillId="0" borderId="1" xfId="727" applyNumberFormat="1" applyFont="1" applyBorder="1" applyAlignment="1">
      <alignment shrinkToFit="1"/>
    </xf>
    <xf numFmtId="0" fontId="8" fillId="0" borderId="1" xfId="727" applyFont="1" applyBorder="1" applyAlignment="1">
      <alignment horizontal="center" vertical="center"/>
    </xf>
    <xf numFmtId="187" fontId="54" fillId="16" borderId="1" xfId="665" applyNumberFormat="1" applyFont="1" applyFill="1" applyBorder="1" applyAlignment="1">
      <alignment horizontal="center" vertical="center" shrinkToFit="1"/>
    </xf>
    <xf numFmtId="184" fontId="5" fillId="0" borderId="0" xfId="0" applyNumberFormat="1" applyFont="1" applyAlignment="1">
      <alignment vertical="center" shrinkToFit="1"/>
    </xf>
    <xf numFmtId="184" fontId="5" fillId="0" borderId="0" xfId="0" applyNumberFormat="1" applyFont="1" applyAlignment="1">
      <alignment vertical="center"/>
    </xf>
    <xf numFmtId="184" fontId="5" fillId="0" borderId="0" xfId="0" applyNumberFormat="1" applyFont="1" applyAlignment="1">
      <alignment horizontal="center" vertical="center" wrapText="1" shrinkToFit="1"/>
    </xf>
    <xf numFmtId="184" fontId="5" fillId="0" borderId="0" xfId="0" applyNumberFormat="1" applyFont="1" applyAlignment="1">
      <alignment horizontal="center" vertical="center" wrapText="1"/>
    </xf>
    <xf numFmtId="184" fontId="5" fillId="0" borderId="0" xfId="0" applyNumberFormat="1" applyFont="1" applyAlignment="1">
      <alignment horizontal="center" vertical="center" shrinkToFit="1"/>
    </xf>
    <xf numFmtId="184" fontId="6" fillId="0" borderId="0" xfId="0" applyNumberFormat="1" applyFont="1" applyAlignment="1">
      <alignment vertical="center" shrinkToFit="1"/>
    </xf>
    <xf numFmtId="0" fontId="7" fillId="0" borderId="1" xfId="772" applyFont="1" applyBorder="1" applyAlignment="1">
      <alignment horizontal="left" vertical="center" wrapText="1" shrinkToFit="1"/>
    </xf>
    <xf numFmtId="0" fontId="55" fillId="0" borderId="1" xfId="772" applyFont="1" applyBorder="1" applyAlignment="1">
      <alignment horizontal="center" vertical="center" wrapText="1" shrinkToFit="1"/>
    </xf>
    <xf numFmtId="0" fontId="7" fillId="0" borderId="1" xfId="772" applyFont="1" applyBorder="1" applyAlignment="1">
      <alignment horizontal="center" vertical="center" shrinkToFit="1"/>
    </xf>
    <xf numFmtId="43" fontId="7" fillId="0" borderId="1" xfId="1" applyFont="1" applyFill="1" applyBorder="1" applyAlignment="1">
      <alignment horizontal="center" vertical="center" shrinkToFit="1"/>
    </xf>
    <xf numFmtId="49" fontId="7" fillId="0" borderId="1" xfId="772" applyNumberFormat="1" applyFont="1" applyBorder="1" applyAlignment="1">
      <alignment horizontal="center" vertical="center" shrinkToFit="1"/>
    </xf>
    <xf numFmtId="0" fontId="7" fillId="0" borderId="1" xfId="772" applyFont="1" applyBorder="1" applyAlignment="1">
      <alignment horizontal="center" vertical="center" wrapText="1" shrinkToFit="1"/>
    </xf>
    <xf numFmtId="43" fontId="7" fillId="0" borderId="0" xfId="1" applyFont="1" applyFill="1" applyBorder="1" applyAlignment="1" applyProtection="1">
      <alignment horizontal="center" vertical="center" shrinkToFit="1"/>
    </xf>
    <xf numFmtId="0" fontId="7" fillId="13" borderId="7" xfId="0" applyFont="1" applyFill="1" applyBorder="1" applyAlignment="1">
      <alignment horizontal="center" vertical="center" wrapText="1" shrinkToFit="1"/>
    </xf>
    <xf numFmtId="43" fontId="9" fillId="13" borderId="7" xfId="0" applyNumberFormat="1" applyFont="1" applyFill="1" applyBorder="1" applyAlignment="1">
      <alignment vertical="center" shrinkToFit="1"/>
    </xf>
    <xf numFmtId="0" fontId="7" fillId="13" borderId="7" xfId="0" applyFont="1" applyFill="1" applyBorder="1" applyAlignment="1">
      <alignment horizontal="left" vertical="top" wrapText="1" shrinkToFit="1"/>
    </xf>
    <xf numFmtId="43" fontId="7" fillId="0" borderId="0" xfId="1" applyFont="1" applyFill="1" applyAlignment="1">
      <alignment horizontal="left" vertical="top" shrinkToFit="1"/>
    </xf>
    <xf numFmtId="43" fontId="15" fillId="0" borderId="0" xfId="1" applyFont="1" applyFill="1" applyAlignment="1">
      <alignment vertical="center" shrinkToFit="1"/>
    </xf>
    <xf numFmtId="0" fontId="53" fillId="0" borderId="7" xfId="0" applyFont="1" applyBorder="1" applyAlignment="1">
      <alignment vertical="center" shrinkToFit="1"/>
    </xf>
    <xf numFmtId="43" fontId="53" fillId="0" borderId="7" xfId="1" applyFont="1" applyFill="1" applyBorder="1" applyAlignment="1">
      <alignment vertical="center" shrinkToFit="1"/>
    </xf>
    <xf numFmtId="43" fontId="53" fillId="0" borderId="7" xfId="0" applyNumberFormat="1" applyFont="1" applyBorder="1" applyAlignment="1">
      <alignment vertical="center" shrinkToFit="1"/>
    </xf>
    <xf numFmtId="0" fontId="53" fillId="0" borderId="7" xfId="0" applyFont="1" applyBorder="1" applyAlignment="1">
      <alignment vertical="center" wrapText="1" shrinkToFit="1"/>
    </xf>
    <xf numFmtId="43" fontId="53" fillId="0" borderId="0" xfId="1" applyFont="1" applyFill="1" applyAlignment="1">
      <alignment vertical="center" shrinkToFit="1"/>
    </xf>
    <xf numFmtId="43" fontId="56" fillId="0" borderId="0" xfId="1" applyFont="1" applyFill="1" applyAlignment="1">
      <alignment horizontal="left" vertical="top" shrinkToFit="1"/>
    </xf>
    <xf numFmtId="0" fontId="53" fillId="0" borderId="7" xfId="0" applyFont="1" applyBorder="1" applyAlignment="1">
      <alignment vertical="center"/>
    </xf>
    <xf numFmtId="184" fontId="53" fillId="0" borderId="7" xfId="0" applyNumberFormat="1" applyFont="1" applyBorder="1" applyAlignment="1">
      <alignment vertical="center" shrinkToFit="1"/>
    </xf>
    <xf numFmtId="0" fontId="53" fillId="0" borderId="7" xfId="0" applyFont="1" applyBorder="1" applyAlignment="1">
      <alignment horizontal="left" vertical="center" wrapText="1"/>
    </xf>
    <xf numFmtId="43" fontId="53" fillId="0" borderId="0" xfId="1" applyFont="1" applyFill="1" applyAlignment="1">
      <alignment horizontal="left" vertical="center" shrinkToFit="1"/>
    </xf>
    <xf numFmtId="0" fontId="6" fillId="0" borderId="0" xfId="0" applyFont="1" applyAlignment="1">
      <alignment horizontal="center" vertical="center" wrapText="1" shrinkToFit="1"/>
    </xf>
    <xf numFmtId="184" fontId="0" fillId="0" borderId="0" xfId="1" applyNumberFormat="1" applyFont="1" applyAlignment="1">
      <alignment vertical="center" shrinkToFit="1"/>
    </xf>
    <xf numFmtId="43" fontId="0" fillId="0" borderId="0" xfId="1" applyFont="1" applyAlignment="1">
      <alignment vertical="center" wrapText="1" shrinkToFit="1"/>
    </xf>
    <xf numFmtId="0" fontId="0" fillId="0" borderId="0" xfId="0" applyAlignment="1">
      <alignment horizontal="left" vertical="center" wrapText="1" shrinkToFit="1"/>
    </xf>
    <xf numFmtId="184" fontId="24" fillId="0" borderId="0" xfId="1" applyNumberFormat="1" applyFont="1" applyBorder="1" applyAlignment="1" applyProtection="1">
      <alignment vertical="center" shrinkToFit="1"/>
    </xf>
    <xf numFmtId="43" fontId="24" fillId="0" borderId="0" xfId="1" applyFont="1" applyBorder="1" applyAlignment="1" applyProtection="1">
      <alignment vertical="center" wrapText="1" shrinkToFit="1"/>
    </xf>
    <xf numFmtId="0" fontId="5" fillId="0" borderId="0" xfId="777" applyFont="1" applyAlignment="1">
      <alignment horizontal="left" vertical="center" wrapText="1"/>
    </xf>
    <xf numFmtId="0" fontId="24" fillId="0" borderId="0" xfId="770" applyFont="1"/>
    <xf numFmtId="184" fontId="27" fillId="0" borderId="0" xfId="1" applyNumberFormat="1" applyFont="1" applyAlignment="1">
      <alignment horizontal="right" vertical="center" shrinkToFit="1"/>
    </xf>
    <xf numFmtId="43" fontId="27" fillId="0" borderId="0" xfId="1" applyFont="1" applyAlignment="1">
      <alignment horizontal="right" vertical="center" wrapText="1" shrinkToFit="1"/>
    </xf>
    <xf numFmtId="184" fontId="5" fillId="0" borderId="0" xfId="777" applyNumberFormat="1" applyFont="1" applyAlignment="1">
      <alignment horizontal="center" vertical="center" shrinkToFit="1"/>
    </xf>
    <xf numFmtId="0" fontId="57" fillId="0" borderId="0" xfId="0" applyFont="1" applyAlignment="1">
      <alignment horizontal="center" vertical="center"/>
    </xf>
    <xf numFmtId="0" fontId="24" fillId="0" borderId="0" xfId="0" applyFont="1" applyAlignment="1">
      <alignment horizontal="center" vertical="center"/>
    </xf>
    <xf numFmtId="184" fontId="5" fillId="0" borderId="0" xfId="1" applyNumberFormat="1" applyFont="1" applyBorder="1" applyAlignment="1">
      <alignment horizontal="right" vertical="center" shrinkToFit="1"/>
    </xf>
    <xf numFmtId="43" fontId="5" fillId="0" borderId="0" xfId="1" applyFont="1" applyBorder="1" applyAlignment="1">
      <alignment horizontal="right" vertical="center" wrapText="1" shrinkToFit="1"/>
    </xf>
    <xf numFmtId="0" fontId="5" fillId="0" borderId="0" xfId="777" applyFont="1" applyAlignment="1">
      <alignment horizontal="center" vertical="center" wrapText="1"/>
    </xf>
    <xf numFmtId="0" fontId="28" fillId="0" borderId="19" xfId="772" applyFont="1" applyBorder="1" applyAlignment="1">
      <alignment horizontal="centerContinuous" vertical="center" wrapText="1" shrinkToFit="1"/>
    </xf>
    <xf numFmtId="184" fontId="28" fillId="0" borderId="19" xfId="772" applyNumberFormat="1" applyFont="1" applyBorder="1" applyAlignment="1">
      <alignment horizontal="centerContinuous" vertical="center" wrapText="1" shrinkToFit="1"/>
    </xf>
    <xf numFmtId="184" fontId="58" fillId="0" borderId="71" xfId="0" applyNumberFormat="1" applyFont="1" applyBorder="1" applyAlignment="1">
      <alignment horizontal="center" vertical="center" shrinkToFit="1"/>
    </xf>
    <xf numFmtId="184" fontId="58" fillId="0" borderId="7" xfId="0" applyNumberFormat="1" applyFont="1" applyBorder="1" applyAlignment="1">
      <alignment horizontal="center" vertical="center" shrinkToFit="1"/>
    </xf>
    <xf numFmtId="184" fontId="58" fillId="0" borderId="71" xfId="0" applyNumberFormat="1" applyFont="1" applyBorder="1" applyAlignment="1">
      <alignment horizontal="center" vertical="center" wrapText="1" shrinkToFit="1"/>
    </xf>
    <xf numFmtId="14" fontId="59" fillId="0" borderId="1" xfId="0" applyNumberFormat="1" applyFont="1" applyFill="1" applyBorder="1" applyAlignment="1">
      <alignment vertical="center"/>
    </xf>
    <xf numFmtId="0" fontId="59" fillId="0" borderId="1" xfId="0" applyFont="1" applyFill="1" applyBorder="1" applyAlignment="1">
      <alignment vertical="center"/>
    </xf>
    <xf numFmtId="0" fontId="8" fillId="0" borderId="10" xfId="0" applyFont="1" applyBorder="1" applyAlignment="1">
      <alignment vertical="center"/>
    </xf>
    <xf numFmtId="0" fontId="59" fillId="0" borderId="1" xfId="0" applyFont="1" applyFill="1" applyBorder="1" applyAlignment="1">
      <alignment vertical="center" wrapText="1"/>
    </xf>
    <xf numFmtId="43" fontId="8" fillId="0" borderId="1" xfId="946" applyFont="1" applyBorder="1">
      <alignment vertical="center"/>
    </xf>
    <xf numFmtId="0" fontId="60" fillId="0" borderId="1" xfId="0" applyFont="1" applyBorder="1" applyAlignment="1">
      <alignment horizontal="left" vertical="center"/>
    </xf>
    <xf numFmtId="0" fontId="8" fillId="0" borderId="12" xfId="0" applyFont="1" applyBorder="1" applyAlignment="1">
      <alignment vertical="center" wrapText="1"/>
    </xf>
    <xf numFmtId="0" fontId="60" fillId="0" borderId="7" xfId="0" applyFont="1" applyBorder="1" applyAlignment="1">
      <alignment horizontal="left" vertical="center" wrapText="1"/>
    </xf>
    <xf numFmtId="0" fontId="60" fillId="0" borderId="72" xfId="0" applyFont="1" applyBorder="1" applyAlignment="1">
      <alignment vertical="center" shrinkToFit="1"/>
    </xf>
    <xf numFmtId="184" fontId="60" fillId="0" borderId="1" xfId="0" applyNumberFormat="1" applyFont="1" applyBorder="1" applyAlignment="1">
      <alignment vertical="center" shrinkToFit="1"/>
    </xf>
    <xf numFmtId="0" fontId="59" fillId="0" borderId="12" xfId="0" applyFont="1" applyFill="1" applyBorder="1" applyAlignment="1">
      <alignment vertical="center"/>
    </xf>
    <xf numFmtId="49" fontId="8" fillId="0" borderId="10" xfId="0" applyNumberFormat="1" applyFont="1" applyBorder="1" applyAlignment="1">
      <alignment vertical="center"/>
    </xf>
    <xf numFmtId="0" fontId="59" fillId="0" borderId="12" xfId="0" applyFont="1" applyFill="1" applyBorder="1" applyAlignment="1">
      <alignment vertical="center" wrapText="1"/>
    </xf>
    <xf numFmtId="0" fontId="8" fillId="0" borderId="12" xfId="0" applyFont="1" applyFill="1" applyBorder="1" applyAlignment="1">
      <alignment vertical="center"/>
    </xf>
    <xf numFmtId="43" fontId="8" fillId="0" borderId="12" xfId="946" applyFont="1" applyBorder="1" applyAlignment="1">
      <alignment vertical="center" wrapText="1"/>
    </xf>
    <xf numFmtId="0" fontId="60" fillId="0" borderId="73" xfId="0" applyFont="1" applyBorder="1" applyAlignment="1">
      <alignment horizontal="left" vertical="center" wrapText="1"/>
    </xf>
    <xf numFmtId="0" fontId="59" fillId="0" borderId="0" xfId="0" applyFont="1" applyFill="1" applyAlignment="1">
      <alignment vertical="center"/>
    </xf>
    <xf numFmtId="4" fontId="59" fillId="0" borderId="1" xfId="0" applyNumberFormat="1" applyFont="1" applyFill="1" applyBorder="1" applyAlignment="1"/>
    <xf numFmtId="4" fontId="60" fillId="0" borderId="1" xfId="0" applyNumberFormat="1" applyFont="1" applyFill="1" applyBorder="1" applyAlignment="1"/>
    <xf numFmtId="184" fontId="60" fillId="0" borderId="10" xfId="0" applyNumberFormat="1" applyFont="1" applyBorder="1" applyAlignment="1">
      <alignment vertical="center" shrinkToFit="1"/>
    </xf>
    <xf numFmtId="0" fontId="60" fillId="0" borderId="74" xfId="0" applyFont="1" applyBorder="1" applyAlignment="1">
      <alignment vertical="center" shrinkToFit="1"/>
    </xf>
    <xf numFmtId="184" fontId="60" fillId="0" borderId="13" xfId="0" applyNumberFormat="1" applyFont="1" applyBorder="1" applyAlignment="1">
      <alignment vertical="center" shrinkToFit="1"/>
    </xf>
    <xf numFmtId="0" fontId="60" fillId="0" borderId="1" xfId="0" applyFont="1" applyBorder="1" applyAlignment="1">
      <alignment vertical="center" shrinkToFit="1"/>
    </xf>
    <xf numFmtId="0" fontId="60" fillId="0" borderId="75" xfId="0" applyFont="1" applyBorder="1" applyAlignment="1">
      <alignment horizontal="left" vertical="center" wrapText="1"/>
    </xf>
    <xf numFmtId="0" fontId="60" fillId="0" borderId="1" xfId="0" applyFont="1" applyFill="1" applyBorder="1" applyAlignment="1">
      <alignment vertical="center"/>
    </xf>
    <xf numFmtId="4" fontId="59" fillId="0" borderId="1" xfId="0" applyNumberFormat="1" applyFont="1" applyFill="1" applyBorder="1" applyAlignment="1">
      <alignment wrapText="1"/>
    </xf>
    <xf numFmtId="0" fontId="60" fillId="0" borderId="1" xfId="0" applyFont="1" applyBorder="1" applyAlignment="1">
      <alignment horizontal="left" vertical="center" wrapText="1"/>
    </xf>
    <xf numFmtId="0" fontId="60" fillId="0" borderId="76" xfId="0" applyFont="1" applyBorder="1" applyAlignment="1">
      <alignment horizontal="left" vertical="center" wrapText="1"/>
    </xf>
    <xf numFmtId="4" fontId="59" fillId="0" borderId="0" xfId="0" applyNumberFormat="1" applyFont="1" applyFill="1" applyAlignment="1">
      <alignment wrapText="1"/>
    </xf>
    <xf numFmtId="4" fontId="59" fillId="0" borderId="0" xfId="0" applyNumberFormat="1" applyFont="1" applyFill="1" applyAlignment="1"/>
    <xf numFmtId="14" fontId="36" fillId="0" borderId="1" xfId="0" applyNumberFormat="1" applyFont="1" applyFill="1" applyBorder="1" applyAlignment="1">
      <alignment vertical="center"/>
    </xf>
    <xf numFmtId="0" fontId="36" fillId="0" borderId="1" xfId="0" applyFont="1" applyFill="1" applyBorder="1" applyAlignment="1">
      <alignment vertical="center"/>
    </xf>
    <xf numFmtId="0" fontId="36" fillId="0" borderId="1" xfId="0" applyFont="1" applyFill="1" applyBorder="1" applyAlignment="1">
      <alignment vertical="center" wrapText="1"/>
    </xf>
    <xf numFmtId="4" fontId="36" fillId="0" borderId="1" xfId="0" applyNumberFormat="1" applyFont="1" applyFill="1" applyBorder="1" applyAlignment="1"/>
    <xf numFmtId="14" fontId="60" fillId="0" borderId="72" xfId="0" applyNumberFormat="1" applyFont="1" applyBorder="1" applyAlignment="1">
      <alignment vertical="center" wrapText="1"/>
    </xf>
    <xf numFmtId="0" fontId="60" fillId="0" borderId="7" xfId="0" applyFont="1" applyBorder="1" applyAlignment="1">
      <alignment vertical="center" shrinkToFit="1"/>
    </xf>
    <xf numFmtId="184" fontId="60" fillId="0" borderId="7" xfId="0" applyNumberFormat="1" applyFont="1" applyBorder="1" applyAlignment="1">
      <alignment vertical="center" shrinkToFit="1"/>
    </xf>
    <xf numFmtId="184" fontId="60" fillId="0" borderId="7" xfId="0" applyNumberFormat="1" applyFont="1" applyBorder="1" applyAlignment="1">
      <alignment vertical="center" wrapText="1" shrinkToFit="1"/>
    </xf>
    <xf numFmtId="0" fontId="60" fillId="0" borderId="7" xfId="0" applyFont="1" applyBorder="1" applyAlignment="1">
      <alignment horizontal="left" vertical="center"/>
    </xf>
    <xf numFmtId="0" fontId="60" fillId="0" borderId="72" xfId="0" applyFont="1" applyBorder="1" applyAlignment="1">
      <alignment vertical="center" wrapText="1"/>
    </xf>
    <xf numFmtId="0" fontId="0" fillId="3" borderId="1" xfId="0" applyFill="1" applyBorder="1" applyAlignment="1">
      <alignment vertical="center"/>
    </xf>
    <xf numFmtId="184" fontId="61" fillId="17" borderId="1" xfId="0" applyNumberFormat="1" applyFont="1" applyFill="1" applyBorder="1" applyAlignment="1">
      <alignment horizontal="right" vertical="center" wrapText="1"/>
    </xf>
    <xf numFmtId="184" fontId="0" fillId="0" borderId="1" xfId="0" applyNumberFormat="1" applyBorder="1" applyAlignment="1">
      <alignment vertical="center"/>
    </xf>
    <xf numFmtId="184" fontId="5" fillId="0" borderId="0" xfId="0" applyNumberFormat="1" applyFont="1" applyAlignment="1" applyProtection="1">
      <alignment horizontal="right" vertical="center"/>
      <protection locked="0"/>
    </xf>
    <xf numFmtId="4" fontId="0" fillId="0" borderId="1" xfId="0" applyNumberFormat="1" applyBorder="1" applyAlignment="1">
      <alignment vertical="center"/>
    </xf>
    <xf numFmtId="0" fontId="44" fillId="0" borderId="1" xfId="0" applyFont="1" applyFill="1" applyBorder="1" applyAlignment="1" applyProtection="1">
      <alignment vertical="top"/>
      <protection locked="0"/>
    </xf>
    <xf numFmtId="4" fontId="0" fillId="0" borderId="0" xfId="0" applyNumberFormat="1" applyAlignment="1">
      <alignment vertical="center"/>
    </xf>
    <xf numFmtId="0" fontId="62" fillId="0" borderId="7" xfId="0" applyFont="1" applyBorder="1" applyAlignment="1">
      <alignment horizontal="center" vertical="center" shrinkToFit="1"/>
    </xf>
    <xf numFmtId="43" fontId="62" fillId="0" borderId="7" xfId="1" applyFont="1" applyBorder="1" applyAlignment="1">
      <alignment vertical="center" shrinkToFit="1"/>
    </xf>
    <xf numFmtId="184" fontId="60" fillId="0" borderId="7" xfId="1" applyNumberFormat="1" applyFont="1" applyBorder="1" applyAlignment="1">
      <alignment horizontal="left" vertical="center" wrapText="1"/>
    </xf>
    <xf numFmtId="0" fontId="62" fillId="3" borderId="7" xfId="0" applyFont="1" applyFill="1" applyBorder="1" applyAlignment="1">
      <alignment horizontal="center" vertical="center" shrinkToFit="1"/>
    </xf>
    <xf numFmtId="43" fontId="62" fillId="3" borderId="7" xfId="1" applyFont="1" applyFill="1" applyBorder="1" applyAlignment="1">
      <alignment vertical="center" shrinkToFit="1"/>
    </xf>
    <xf numFmtId="0" fontId="62" fillId="3" borderId="7" xfId="1" applyNumberFormat="1" applyFont="1" applyFill="1" applyBorder="1" applyAlignment="1">
      <alignment horizontal="left" vertical="center" wrapText="1"/>
    </xf>
    <xf numFmtId="0" fontId="0" fillId="3" borderId="0" xfId="0" applyFill="1" applyAlignment="1">
      <alignment vertical="center" shrinkToFit="1"/>
    </xf>
    <xf numFmtId="0" fontId="62" fillId="0" borderId="72" xfId="0" applyFont="1" applyBorder="1" applyAlignment="1">
      <alignment horizontal="center" vertical="center" wrapText="1"/>
    </xf>
    <xf numFmtId="0" fontId="62" fillId="0" borderId="73" xfId="0" applyFont="1" applyBorder="1" applyAlignment="1">
      <alignment horizontal="center" vertical="center" wrapText="1"/>
    </xf>
    <xf numFmtId="43" fontId="62" fillId="0" borderId="7" xfId="1" applyFont="1" applyBorder="1" applyAlignment="1">
      <alignment horizontal="center" vertical="center"/>
    </xf>
    <xf numFmtId="0" fontId="62" fillId="0" borderId="7" xfId="1" applyNumberFormat="1" applyFont="1" applyBorder="1" applyAlignment="1">
      <alignment horizontal="left" vertical="center" wrapText="1"/>
    </xf>
    <xf numFmtId="43" fontId="62" fillId="0" borderId="7" xfId="1" applyFont="1" applyBorder="1" applyAlignment="1">
      <alignment vertical="center" wrapText="1" shrinkToFit="1"/>
    </xf>
    <xf numFmtId="0" fontId="62" fillId="0" borderId="7" xfId="1" applyNumberFormat="1" applyFont="1" applyBorder="1" applyAlignment="1">
      <alignment horizontal="left" vertical="center"/>
    </xf>
    <xf numFmtId="0" fontId="62" fillId="0" borderId="7" xfId="0" applyFont="1" applyBorder="1" applyAlignment="1">
      <alignment vertical="center" shrinkToFit="1"/>
    </xf>
    <xf numFmtId="184" fontId="62" fillId="0" borderId="7" xfId="0" applyNumberFormat="1" applyFont="1" applyBorder="1" applyAlignment="1">
      <alignment vertical="center" shrinkToFit="1"/>
    </xf>
    <xf numFmtId="0" fontId="62" fillId="0" borderId="7" xfId="0" applyFont="1" applyBorder="1" applyAlignment="1">
      <alignment horizontal="left" vertical="center"/>
    </xf>
    <xf numFmtId="0" fontId="0" fillId="18" borderId="0" xfId="725" applyFill="1">
      <alignment vertical="center"/>
    </xf>
    <xf numFmtId="0" fontId="0" fillId="3" borderId="0" xfId="725" applyFill="1">
      <alignment vertical="center"/>
    </xf>
    <xf numFmtId="0" fontId="0" fillId="0" borderId="0" xfId="725">
      <alignment vertical="center"/>
    </xf>
    <xf numFmtId="184" fontId="0" fillId="0" borderId="0" xfId="725" applyNumberFormat="1">
      <alignment vertical="center"/>
    </xf>
    <xf numFmtId="43" fontId="0" fillId="0" borderId="0" xfId="1" applyFont="1">
      <alignment vertical="center"/>
    </xf>
    <xf numFmtId="0" fontId="0" fillId="0" borderId="0" xfId="725" applyAlignment="1">
      <alignment horizontal="center" vertical="center"/>
    </xf>
    <xf numFmtId="0" fontId="0" fillId="0" borderId="1" xfId="725" applyBorder="1">
      <alignment vertical="center"/>
    </xf>
    <xf numFmtId="184" fontId="0" fillId="0" borderId="1" xfId="725" applyNumberFormat="1" applyBorder="1">
      <alignment vertical="center"/>
    </xf>
    <xf numFmtId="0" fontId="0" fillId="18" borderId="1" xfId="725" applyFill="1" applyBorder="1">
      <alignment vertical="center"/>
    </xf>
    <xf numFmtId="184" fontId="0" fillId="18" borderId="1" xfId="725" applyNumberFormat="1" applyFill="1" applyBorder="1">
      <alignment vertical="center"/>
    </xf>
    <xf numFmtId="43" fontId="0" fillId="18" borderId="0" xfId="1" applyFont="1" applyFill="1">
      <alignment vertical="center"/>
    </xf>
    <xf numFmtId="0" fontId="0" fillId="3" borderId="1" xfId="725" applyFill="1" applyBorder="1">
      <alignment vertical="center"/>
    </xf>
    <xf numFmtId="184" fontId="0" fillId="3" borderId="1" xfId="725" applyNumberFormat="1" applyFill="1" applyBorder="1">
      <alignment vertical="center"/>
    </xf>
    <xf numFmtId="43" fontId="0" fillId="3" borderId="0" xfId="1" applyFont="1" applyFill="1">
      <alignment vertical="center"/>
    </xf>
    <xf numFmtId="184" fontId="0" fillId="19" borderId="1" xfId="725" applyNumberFormat="1" applyFill="1" applyBorder="1">
      <alignment vertical="center"/>
    </xf>
    <xf numFmtId="184" fontId="0" fillId="20" borderId="1" xfId="725" applyNumberFormat="1" applyFill="1" applyBorder="1">
      <alignment vertical="center"/>
    </xf>
    <xf numFmtId="194" fontId="0" fillId="0" borderId="1" xfId="725" applyNumberFormat="1" applyBorder="1">
      <alignment vertical="center"/>
    </xf>
    <xf numFmtId="43" fontId="0" fillId="0" borderId="1" xfId="1" applyFont="1" applyBorder="1">
      <alignment vertical="center"/>
    </xf>
    <xf numFmtId="43" fontId="0" fillId="20" borderId="1" xfId="1" applyFont="1" applyFill="1" applyBorder="1">
      <alignment vertical="center"/>
    </xf>
    <xf numFmtId="0" fontId="0" fillId="8" borderId="0" xfId="725" applyFill="1">
      <alignment vertical="center"/>
    </xf>
    <xf numFmtId="0" fontId="0" fillId="21" borderId="0" xfId="725" applyFill="1">
      <alignment vertical="center"/>
    </xf>
    <xf numFmtId="0" fontId="0" fillId="2" borderId="0" xfId="725" applyFill="1">
      <alignment vertical="center"/>
    </xf>
    <xf numFmtId="43" fontId="0" fillId="0" borderId="0" xfId="1">
      <alignment vertical="center"/>
    </xf>
    <xf numFmtId="43" fontId="0" fillId="0" borderId="0" xfId="725" applyNumberFormat="1">
      <alignment vertical="center"/>
    </xf>
    <xf numFmtId="0" fontId="0" fillId="0" borderId="0" xfId="725" applyAlignment="1">
      <alignment horizontal="right" vertical="center"/>
    </xf>
    <xf numFmtId="43" fontId="0" fillId="0" borderId="0" xfId="1" applyFont="1" applyFill="1">
      <alignment vertical="center"/>
    </xf>
    <xf numFmtId="43" fontId="0" fillId="0" borderId="0" xfId="725" applyNumberFormat="1" applyAlignment="1">
      <alignment horizontal="center" vertical="center"/>
    </xf>
    <xf numFmtId="43" fontId="0" fillId="0" borderId="1" xfId="1" applyBorder="1">
      <alignment vertical="center"/>
    </xf>
    <xf numFmtId="43" fontId="0" fillId="0" borderId="1" xfId="725" applyNumberFormat="1" applyBorder="1">
      <alignment vertical="center"/>
    </xf>
    <xf numFmtId="0" fontId="0" fillId="0" borderId="1" xfId="725" applyBorder="1" applyAlignment="1">
      <alignment horizontal="right" vertical="center"/>
    </xf>
    <xf numFmtId="43" fontId="0" fillId="0" borderId="1" xfId="1" applyBorder="1" applyAlignment="1">
      <alignment horizontal="center" vertical="center"/>
    </xf>
    <xf numFmtId="184" fontId="0" fillId="0" borderId="0" xfId="725" applyNumberFormat="1" applyAlignment="1">
      <alignment horizontal="right" vertical="center"/>
    </xf>
    <xf numFmtId="0" fontId="0" fillId="0" borderId="10" xfId="725" applyBorder="1">
      <alignment vertical="center"/>
    </xf>
    <xf numFmtId="43" fontId="0" fillId="0" borderId="12" xfId="1" applyBorder="1">
      <alignment vertical="center"/>
    </xf>
    <xf numFmtId="0" fontId="0" fillId="0" borderId="0" xfId="725" applyAlignment="1">
      <alignment vertical="center"/>
    </xf>
    <xf numFmtId="43" fontId="0" fillId="0" borderId="1" xfId="1" applyBorder="1" applyAlignment="1">
      <alignment horizontal="right" vertical="center"/>
    </xf>
    <xf numFmtId="184" fontId="0" fillId="0" borderId="1" xfId="725" applyNumberFormat="1" applyBorder="1" applyAlignment="1">
      <alignment horizontal="right" vertical="center"/>
    </xf>
    <xf numFmtId="0" fontId="0" fillId="8" borderId="1" xfId="725" applyFill="1" applyBorder="1">
      <alignment vertical="center"/>
    </xf>
    <xf numFmtId="0" fontId="0" fillId="8" borderId="10" xfId="725" applyFill="1" applyBorder="1">
      <alignment vertical="center"/>
    </xf>
    <xf numFmtId="43" fontId="0" fillId="8" borderId="1" xfId="1" applyFill="1" applyBorder="1" applyAlignment="1">
      <alignment horizontal="right" vertical="center"/>
    </xf>
    <xf numFmtId="43" fontId="0" fillId="8" borderId="1" xfId="1" applyFill="1" applyBorder="1" applyAlignment="1">
      <alignment horizontal="center" vertical="center"/>
    </xf>
    <xf numFmtId="43" fontId="0" fillId="8" borderId="1" xfId="725" applyNumberFormat="1" applyFill="1" applyBorder="1" applyAlignment="1">
      <alignment horizontal="center" vertical="center"/>
    </xf>
    <xf numFmtId="43" fontId="0" fillId="8" borderId="12" xfId="1" applyFill="1" applyBorder="1">
      <alignment vertical="center"/>
    </xf>
    <xf numFmtId="184" fontId="0" fillId="8" borderId="1" xfId="725" applyNumberFormat="1" applyFill="1" applyBorder="1">
      <alignment vertical="center"/>
    </xf>
    <xf numFmtId="184" fontId="0" fillId="0" borderId="22" xfId="725" applyNumberFormat="1" applyBorder="1" applyAlignment="1">
      <alignment horizontal="center" vertical="center"/>
    </xf>
    <xf numFmtId="184" fontId="0" fillId="8" borderId="22" xfId="725" applyNumberFormat="1" applyFill="1" applyBorder="1" applyAlignment="1">
      <alignment horizontal="center" vertical="center"/>
    </xf>
    <xf numFmtId="43" fontId="0" fillId="8" borderId="1" xfId="725" applyNumberFormat="1" applyFill="1" applyBorder="1">
      <alignment vertical="center"/>
    </xf>
    <xf numFmtId="43" fontId="0" fillId="8" borderId="22" xfId="725" applyNumberFormat="1" applyFill="1" applyBorder="1" applyAlignment="1">
      <alignment horizontal="center" vertical="center"/>
    </xf>
    <xf numFmtId="184" fontId="0" fillId="8" borderId="22" xfId="725" applyNumberFormat="1" applyFill="1" applyBorder="1" applyAlignment="1">
      <alignment horizontal="right" vertical="center"/>
    </xf>
    <xf numFmtId="184" fontId="0" fillId="8" borderId="0" xfId="725" applyNumberFormat="1" applyFill="1" applyAlignment="1">
      <alignment horizontal="center" vertical="center"/>
    </xf>
    <xf numFmtId="184" fontId="0" fillId="0" borderId="0" xfId="725" applyNumberFormat="1" applyAlignment="1">
      <alignment horizontal="center" vertical="center"/>
    </xf>
    <xf numFmtId="43" fontId="0" fillId="8" borderId="0" xfId="1" applyFont="1" applyFill="1">
      <alignment vertical="center"/>
    </xf>
    <xf numFmtId="0" fontId="0" fillId="8" borderId="1" xfId="725" applyFill="1" applyBorder="1" applyAlignment="1">
      <alignment horizontal="center" vertical="center"/>
    </xf>
    <xf numFmtId="184" fontId="0" fillId="0" borderId="25" xfId="725" applyNumberFormat="1" applyBorder="1" applyAlignment="1">
      <alignment horizontal="center" vertical="center"/>
    </xf>
    <xf numFmtId="184" fontId="0" fillId="8" borderId="25" xfId="725" applyNumberFormat="1" applyFill="1" applyBorder="1" applyAlignment="1">
      <alignment horizontal="center" vertical="center"/>
    </xf>
    <xf numFmtId="43" fontId="0" fillId="8" borderId="25" xfId="725" applyNumberFormat="1" applyFill="1" applyBorder="1" applyAlignment="1">
      <alignment horizontal="center" vertical="center"/>
    </xf>
    <xf numFmtId="184" fontId="0" fillId="8" borderId="25" xfId="725" applyNumberFormat="1" applyFill="1" applyBorder="1" applyAlignment="1">
      <alignment horizontal="right" vertical="center"/>
    </xf>
    <xf numFmtId="0" fontId="0" fillId="21" borderId="1" xfId="725" applyFill="1" applyBorder="1">
      <alignment vertical="center"/>
    </xf>
    <xf numFmtId="0" fontId="0" fillId="21" borderId="10" xfId="725" applyFill="1" applyBorder="1">
      <alignment vertical="center"/>
    </xf>
    <xf numFmtId="43" fontId="0" fillId="21" borderId="12" xfId="1" applyFill="1" applyBorder="1">
      <alignment vertical="center"/>
    </xf>
    <xf numFmtId="184" fontId="0" fillId="0" borderId="0" xfId="0" applyNumberFormat="1" applyFill="1" applyBorder="1" applyAlignment="1"/>
    <xf numFmtId="43" fontId="0" fillId="0" borderId="0" xfId="0" applyNumberFormat="1" applyFill="1" applyBorder="1" applyAlignment="1"/>
    <xf numFmtId="184" fontId="0" fillId="21" borderId="1" xfId="725" applyNumberFormat="1" applyFill="1" applyBorder="1">
      <alignment vertical="center"/>
    </xf>
    <xf numFmtId="184" fontId="0" fillId="21" borderId="22" xfId="725" applyNumberFormat="1" applyFill="1" applyBorder="1" applyAlignment="1">
      <alignment horizontal="center" vertical="center"/>
    </xf>
    <xf numFmtId="43" fontId="0" fillId="21" borderId="1" xfId="725" applyNumberFormat="1" applyFill="1" applyBorder="1">
      <alignment vertical="center"/>
    </xf>
    <xf numFmtId="43" fontId="0" fillId="21" borderId="22" xfId="725" applyNumberFormat="1" applyFill="1" applyBorder="1" applyAlignment="1">
      <alignment horizontal="center" vertical="center"/>
    </xf>
    <xf numFmtId="43" fontId="0" fillId="21" borderId="0" xfId="1" applyFont="1" applyFill="1">
      <alignment vertical="center"/>
    </xf>
    <xf numFmtId="184" fontId="0" fillId="21" borderId="25" xfId="725" applyNumberFormat="1" applyFill="1" applyBorder="1" applyAlignment="1">
      <alignment horizontal="center" vertical="center"/>
    </xf>
    <xf numFmtId="43" fontId="0" fillId="21" borderId="25" xfId="725" applyNumberFormat="1" applyFill="1" applyBorder="1" applyAlignment="1">
      <alignment horizontal="center" vertical="center"/>
    </xf>
    <xf numFmtId="0" fontId="0" fillId="2" borderId="1" xfId="725" applyFill="1" applyBorder="1">
      <alignment vertical="center"/>
    </xf>
    <xf numFmtId="0" fontId="0" fillId="2" borderId="10" xfId="725" applyFill="1" applyBorder="1">
      <alignment vertical="center"/>
    </xf>
    <xf numFmtId="43" fontId="0" fillId="2" borderId="12" xfId="1" applyFill="1" applyBorder="1">
      <alignment vertical="center"/>
    </xf>
    <xf numFmtId="184" fontId="0" fillId="2" borderId="1" xfId="725" applyNumberFormat="1" applyFill="1" applyBorder="1">
      <alignment vertical="center"/>
    </xf>
    <xf numFmtId="184" fontId="0" fillId="2" borderId="22" xfId="725" applyNumberFormat="1" applyFill="1" applyBorder="1" applyAlignment="1">
      <alignment horizontal="center" vertical="center"/>
    </xf>
    <xf numFmtId="43" fontId="0" fillId="2" borderId="1" xfId="725" applyNumberFormat="1" applyFill="1" applyBorder="1">
      <alignment vertical="center"/>
    </xf>
    <xf numFmtId="43" fontId="0" fillId="2" borderId="22" xfId="725" applyNumberFormat="1" applyFill="1" applyBorder="1" applyAlignment="1">
      <alignment horizontal="center" vertical="center"/>
    </xf>
    <xf numFmtId="43" fontId="0" fillId="2" borderId="0" xfId="1" applyFont="1" applyFill="1">
      <alignment vertical="center"/>
    </xf>
    <xf numFmtId="184" fontId="0" fillId="2" borderId="25" xfId="725" applyNumberFormat="1" applyFill="1" applyBorder="1" applyAlignment="1">
      <alignment horizontal="center" vertical="center"/>
    </xf>
    <xf numFmtId="43" fontId="0" fillId="2" borderId="25" xfId="725" applyNumberFormat="1" applyFill="1" applyBorder="1" applyAlignment="1">
      <alignment horizontal="center" vertical="center"/>
    </xf>
    <xf numFmtId="184" fontId="0" fillId="0" borderId="10" xfId="725" applyNumberFormat="1" applyBorder="1">
      <alignment vertical="center"/>
    </xf>
    <xf numFmtId="43" fontId="0" fillId="8" borderId="1" xfId="1" applyFill="1" applyBorder="1">
      <alignment vertical="center"/>
    </xf>
    <xf numFmtId="43" fontId="0" fillId="21" borderId="1" xfId="1" applyFill="1" applyBorder="1">
      <alignment vertical="center"/>
    </xf>
    <xf numFmtId="43" fontId="0" fillId="2" borderId="1" xfId="1" applyFill="1" applyBorder="1">
      <alignment vertical="center"/>
    </xf>
    <xf numFmtId="43" fontId="0" fillId="0" borderId="1" xfId="1" applyFont="1" applyFill="1" applyBorder="1">
      <alignment vertical="center"/>
    </xf>
    <xf numFmtId="0" fontId="46" fillId="0" borderId="0" xfId="0" applyFont="1" applyAlignment="1">
      <alignment horizontal="center" vertical="center"/>
    </xf>
    <xf numFmtId="0" fontId="63" fillId="0" borderId="19" xfId="0" applyFont="1" applyBorder="1" applyAlignment="1">
      <alignment horizontal="center" vertical="center"/>
    </xf>
    <xf numFmtId="0" fontId="64" fillId="0" borderId="1" xfId="0" applyFont="1" applyBorder="1" applyAlignment="1">
      <alignment horizontal="center" vertical="center"/>
    </xf>
    <xf numFmtId="0" fontId="64" fillId="0" borderId="1" xfId="0" applyFont="1" applyBorder="1" applyAlignment="1">
      <alignment horizontal="center" vertical="center" wrapText="1" shrinkToFit="1"/>
    </xf>
    <xf numFmtId="0" fontId="65" fillId="0" borderId="1" xfId="0" applyFont="1" applyBorder="1" applyAlignment="1">
      <alignment horizontal="center" vertical="center"/>
    </xf>
    <xf numFmtId="0" fontId="65" fillId="0" borderId="12" xfId="0" applyFont="1" applyBorder="1" applyAlignment="1">
      <alignment vertical="center"/>
    </xf>
    <xf numFmtId="43" fontId="65" fillId="0" borderId="12" xfId="1" applyFont="1" applyBorder="1" applyAlignment="1">
      <alignment vertical="center"/>
    </xf>
    <xf numFmtId="0" fontId="65" fillId="0" borderId="1" xfId="0" applyFont="1" applyBorder="1" applyAlignment="1">
      <alignment vertical="center" shrinkToFit="1"/>
    </xf>
    <xf numFmtId="0" fontId="65" fillId="0" borderId="1" xfId="0" applyFont="1" applyBorder="1" applyAlignment="1">
      <alignment vertical="center"/>
    </xf>
    <xf numFmtId="43" fontId="65" fillId="0" borderId="1" xfId="1" applyFont="1" applyBorder="1" applyAlignment="1">
      <alignment vertical="center" shrinkToFit="1"/>
    </xf>
    <xf numFmtId="0" fontId="65" fillId="0" borderId="1" xfId="0" applyFont="1" applyBorder="1" applyAlignment="1">
      <alignment horizontal="left" vertical="center" shrinkToFit="1"/>
    </xf>
    <xf numFmtId="43" fontId="65" fillId="0" borderId="1" xfId="1" applyFont="1" applyBorder="1" applyAlignment="1">
      <alignment horizontal="left" vertical="center" shrinkToFit="1"/>
    </xf>
    <xf numFmtId="0" fontId="41" fillId="0" borderId="1" xfId="0" applyFont="1" applyBorder="1" applyAlignment="1">
      <alignment vertical="center"/>
    </xf>
    <xf numFmtId="184" fontId="65" fillId="0" borderId="1" xfId="0" applyNumberFormat="1" applyFont="1" applyBorder="1" applyAlignment="1">
      <alignment vertical="center"/>
    </xf>
    <xf numFmtId="0" fontId="39" fillId="0" borderId="0" xfId="0" applyFont="1" applyAlignment="1" applyProtection="1">
      <alignment vertical="center"/>
      <protection locked="0"/>
    </xf>
    <xf numFmtId="0" fontId="39" fillId="0" borderId="0" xfId="0" applyFont="1" applyAlignment="1" applyProtection="1">
      <alignment horizontal="center" vertical="center" wrapText="1"/>
      <protection locked="0"/>
    </xf>
    <xf numFmtId="43" fontId="39" fillId="0" borderId="0" xfId="1" applyFont="1" applyAlignment="1">
      <alignment vertical="center" shrinkToFit="1"/>
    </xf>
    <xf numFmtId="0" fontId="39" fillId="0" borderId="0" xfId="0" applyFont="1" applyAlignment="1">
      <alignment vertical="center" shrinkToFit="1"/>
    </xf>
    <xf numFmtId="187" fontId="39" fillId="0" borderId="0" xfId="0" applyNumberFormat="1" applyFont="1" applyAlignment="1">
      <alignment vertical="center" shrinkToFit="1"/>
    </xf>
    <xf numFmtId="0" fontId="39" fillId="0" borderId="0" xfId="0" applyFont="1" applyAlignment="1">
      <alignment vertical="center" wrapText="1"/>
    </xf>
    <xf numFmtId="0" fontId="26" fillId="0" borderId="0" xfId="0" applyFont="1" applyAlignment="1">
      <alignment horizontal="center" shrinkToFit="1"/>
    </xf>
    <xf numFmtId="43" fontId="26" fillId="0" borderId="0" xfId="1" applyFont="1" applyAlignment="1">
      <alignment horizontal="center" shrinkToFit="1"/>
    </xf>
    <xf numFmtId="187" fontId="39" fillId="0" borderId="0" xfId="777" applyNumberFormat="1" applyFont="1" applyAlignment="1">
      <alignment horizontal="right" vertical="center" shrinkToFit="1"/>
    </xf>
    <xf numFmtId="187" fontId="39" fillId="0" borderId="19" xfId="777" applyNumberFormat="1" applyFont="1" applyBorder="1" applyAlignment="1">
      <alignment horizontal="center" vertical="center" shrinkToFit="1"/>
    </xf>
    <xf numFmtId="187" fontId="39" fillId="0" borderId="0" xfId="0" applyNumberFormat="1" applyFont="1" applyAlignment="1" applyProtection="1">
      <alignment horizontal="right" vertical="center" shrinkToFit="1"/>
      <protection locked="0"/>
    </xf>
    <xf numFmtId="14" fontId="39" fillId="0" borderId="19" xfId="0" applyNumberFormat="1" applyFont="1" applyBorder="1" applyAlignment="1" applyProtection="1">
      <alignment horizontal="left" vertical="center" wrapText="1"/>
      <protection locked="0"/>
    </xf>
    <xf numFmtId="0" fontId="39" fillId="0" borderId="0" xfId="770" applyFont="1"/>
    <xf numFmtId="43" fontId="39" fillId="0" borderId="0" xfId="1" applyFont="1" applyFill="1" applyBorder="1" applyAlignment="1" applyProtection="1">
      <alignment shrinkToFit="1"/>
    </xf>
    <xf numFmtId="187" fontId="39" fillId="0" borderId="11" xfId="777" applyNumberFormat="1" applyFont="1" applyBorder="1" applyAlignment="1">
      <alignment horizontal="center" vertical="center" shrinkToFit="1"/>
    </xf>
    <xf numFmtId="0" fontId="26" fillId="0" borderId="0" xfId="0" applyFont="1" applyAlignment="1">
      <alignment horizontal="center" vertical="center" shrinkToFit="1"/>
    </xf>
    <xf numFmtId="187" fontId="39" fillId="0" borderId="0" xfId="0" applyNumberFormat="1" applyFont="1" applyAlignment="1" applyProtection="1">
      <alignment vertical="center" shrinkToFit="1"/>
      <protection locked="0"/>
    </xf>
    <xf numFmtId="0" fontId="39" fillId="0" borderId="0" xfId="0" applyFont="1" applyAlignment="1" applyProtection="1">
      <alignment vertical="center" wrapText="1"/>
      <protection locked="0"/>
    </xf>
    <xf numFmtId="0" fontId="39" fillId="0" borderId="0" xfId="777" applyFont="1">
      <alignment vertical="center"/>
    </xf>
    <xf numFmtId="43" fontId="39" fillId="0" borderId="0" xfId="1" applyFont="1" applyFill="1" applyBorder="1" applyAlignment="1" applyProtection="1">
      <alignment vertical="center" shrinkToFit="1"/>
    </xf>
    <xf numFmtId="0" fontId="39" fillId="0" borderId="0" xfId="0" applyFont="1" applyAlignment="1">
      <alignment horizontal="center" vertical="center" shrinkToFit="1"/>
    </xf>
    <xf numFmtId="0" fontId="39" fillId="0" borderId="1" xfId="0" applyFont="1" applyBorder="1" applyAlignment="1">
      <alignment horizontal="center" vertical="center" wrapText="1"/>
    </xf>
    <xf numFmtId="43" fontId="39" fillId="0" borderId="1" xfId="1" applyFont="1" applyBorder="1" applyAlignment="1">
      <alignment horizontal="center" vertical="center" shrinkToFit="1"/>
    </xf>
    <xf numFmtId="0" fontId="39" fillId="0" borderId="1" xfId="0" applyFont="1" applyBorder="1" applyAlignment="1">
      <alignment horizontal="center" vertical="center" shrinkToFit="1"/>
    </xf>
    <xf numFmtId="187" fontId="39" fillId="0" borderId="1" xfId="0" applyNumberFormat="1" applyFont="1" applyBorder="1" applyAlignment="1">
      <alignment horizontal="center" vertical="center" shrinkToFit="1"/>
    </xf>
    <xf numFmtId="187" fontId="39" fillId="0" borderId="12" xfId="0" applyNumberFormat="1" applyFont="1" applyBorder="1" applyAlignment="1">
      <alignment horizontal="center" vertical="center" shrinkToFit="1"/>
    </xf>
    <xf numFmtId="187" fontId="39" fillId="22" borderId="1" xfId="0" applyNumberFormat="1" applyFont="1" applyFill="1" applyBorder="1" applyAlignment="1">
      <alignment horizontal="center" vertical="center" shrinkToFit="1"/>
    </xf>
    <xf numFmtId="0" fontId="39" fillId="0" borderId="0" xfId="0" applyFont="1" applyAlignment="1">
      <alignment horizontal="center" vertical="center" wrapText="1"/>
    </xf>
    <xf numFmtId="0" fontId="66" fillId="8" borderId="1" xfId="6" applyFont="1" applyFill="1" applyBorder="1" applyAlignment="1" applyProtection="1">
      <alignment vertical="center"/>
    </xf>
    <xf numFmtId="43" fontId="67" fillId="8" borderId="1" xfId="1" applyFont="1" applyFill="1" applyBorder="1" applyAlignment="1" applyProtection="1">
      <alignment vertical="center" shrinkToFit="1"/>
    </xf>
    <xf numFmtId="43" fontId="39" fillId="8" borderId="1" xfId="0" applyNumberFormat="1" applyFont="1" applyFill="1" applyBorder="1" applyAlignment="1">
      <alignment vertical="center" shrinkToFit="1"/>
    </xf>
    <xf numFmtId="187" fontId="39" fillId="8" borderId="1" xfId="0" applyNumberFormat="1" applyFont="1" applyFill="1" applyBorder="1" applyAlignment="1">
      <alignment vertical="center" shrinkToFit="1"/>
    </xf>
    <xf numFmtId="187" fontId="39" fillId="22" borderId="1" xfId="0" applyNumberFormat="1" applyFont="1" applyFill="1" applyBorder="1" applyAlignment="1">
      <alignment vertical="center" shrinkToFit="1"/>
    </xf>
    <xf numFmtId="0" fontId="39" fillId="0" borderId="1" xfId="0" applyFont="1" applyBorder="1" applyAlignment="1">
      <alignment vertical="center" wrapText="1" shrinkToFit="1"/>
    </xf>
    <xf numFmtId="0" fontId="68" fillId="8" borderId="1" xfId="6" applyFont="1" applyFill="1" applyBorder="1" applyAlignment="1" applyProtection="1">
      <alignment vertical="center"/>
    </xf>
    <xf numFmtId="0" fontId="39" fillId="0" borderId="25" xfId="0" applyFont="1" applyBorder="1" applyAlignment="1">
      <alignment vertical="center" wrapText="1"/>
    </xf>
    <xf numFmtId="43" fontId="39" fillId="0" borderId="25" xfId="1" applyFont="1" applyBorder="1" applyAlignment="1">
      <alignment vertical="center" shrinkToFit="1"/>
    </xf>
    <xf numFmtId="43" fontId="39" fillId="0" borderId="25" xfId="0" applyNumberFormat="1" applyFont="1" applyBorder="1" applyAlignment="1">
      <alignment vertical="center" shrinkToFit="1"/>
    </xf>
    <xf numFmtId="187" fontId="39" fillId="0" borderId="1" xfId="0" applyNumberFormat="1" applyFont="1" applyBorder="1" applyAlignment="1">
      <alignment vertical="center" shrinkToFit="1"/>
    </xf>
    <xf numFmtId="43" fontId="39" fillId="0" borderId="0" xfId="0" applyNumberFormat="1" applyFont="1" applyAlignment="1">
      <alignment vertical="center"/>
    </xf>
    <xf numFmtId="184" fontId="39" fillId="0" borderId="0" xfId="0" applyNumberFormat="1" applyFont="1" applyAlignment="1">
      <alignment vertical="center"/>
    </xf>
    <xf numFmtId="0" fontId="68" fillId="0" borderId="1" xfId="6" applyFont="1" applyBorder="1" applyAlignment="1" applyProtection="1">
      <alignment vertical="center"/>
    </xf>
    <xf numFmtId="43" fontId="67" fillId="0" borderId="1" xfId="1" applyFont="1" applyBorder="1" applyAlignment="1" applyProtection="1">
      <alignment vertical="center" shrinkToFit="1"/>
    </xf>
    <xf numFmtId="43" fontId="39" fillId="0" borderId="1" xfId="0" applyNumberFormat="1" applyFont="1" applyBorder="1" applyAlignment="1">
      <alignment vertical="center" shrinkToFit="1"/>
    </xf>
    <xf numFmtId="0" fontId="39" fillId="0" borderId="25" xfId="0" applyFont="1" applyBorder="1" applyAlignment="1">
      <alignment vertical="center"/>
    </xf>
    <xf numFmtId="0" fontId="67" fillId="0" borderId="25" xfId="6" applyFont="1" applyBorder="1" applyAlignment="1" applyProtection="1">
      <alignment vertical="center"/>
    </xf>
    <xf numFmtId="43" fontId="39" fillId="0" borderId="1" xfId="1" applyFont="1" applyBorder="1" applyAlignment="1">
      <alignment vertical="center" shrinkToFit="1"/>
    </xf>
    <xf numFmtId="43" fontId="26" fillId="0" borderId="1" xfId="1" applyFont="1" applyBorder="1" applyAlignment="1">
      <alignment vertical="center" wrapText="1"/>
    </xf>
    <xf numFmtId="0" fontId="39" fillId="0" borderId="1" xfId="0" applyFont="1" applyBorder="1" applyAlignment="1">
      <alignment vertical="center"/>
    </xf>
    <xf numFmtId="43" fontId="26" fillId="11" borderId="1" xfId="1" applyFont="1" applyFill="1" applyBorder="1" applyAlignment="1">
      <alignment vertical="center" wrapText="1"/>
    </xf>
    <xf numFmtId="43" fontId="26" fillId="0" borderId="1" xfId="1" applyFont="1" applyBorder="1" applyAlignment="1">
      <alignment vertical="center"/>
    </xf>
    <xf numFmtId="0" fontId="67" fillId="0" borderId="1" xfId="6" applyFont="1" applyBorder="1" applyAlignment="1" applyProtection="1">
      <alignment vertical="center"/>
    </xf>
    <xf numFmtId="0" fontId="39" fillId="0" borderId="1" xfId="0" applyFont="1" applyBorder="1" applyAlignment="1">
      <alignment vertical="center" wrapText="1"/>
    </xf>
    <xf numFmtId="0" fontId="69" fillId="0" borderId="1" xfId="6" applyFont="1" applyBorder="1" applyAlignment="1" applyProtection="1">
      <alignment vertical="center"/>
    </xf>
    <xf numFmtId="0" fontId="70" fillId="0" borderId="1" xfId="0" applyFont="1" applyBorder="1" applyAlignment="1">
      <alignment vertical="center" wrapText="1"/>
    </xf>
    <xf numFmtId="187" fontId="26" fillId="22" borderId="1" xfId="0" applyNumberFormat="1" applyFont="1" applyFill="1" applyBorder="1" applyAlignment="1">
      <alignment vertical="center" shrinkToFit="1"/>
    </xf>
    <xf numFmtId="0" fontId="26" fillId="8" borderId="1" xfId="0" applyFont="1" applyFill="1" applyBorder="1" applyAlignment="1">
      <alignment vertical="center"/>
    </xf>
    <xf numFmtId="43" fontId="26" fillId="8" borderId="1" xfId="1" applyFont="1" applyFill="1" applyBorder="1" applyAlignment="1">
      <alignment vertical="center" shrinkToFit="1"/>
    </xf>
    <xf numFmtId="187" fontId="26" fillId="8" borderId="1" xfId="0" applyNumberFormat="1" applyFont="1" applyFill="1" applyBorder="1" applyAlignment="1">
      <alignment vertical="center" shrinkToFit="1"/>
    </xf>
    <xf numFmtId="187" fontId="26" fillId="0" borderId="1" xfId="0" applyNumberFormat="1" applyFont="1" applyBorder="1" applyAlignment="1">
      <alignment vertical="center" shrinkToFit="1"/>
    </xf>
    <xf numFmtId="0" fontId="26" fillId="0" borderId="1" xfId="0" applyFont="1" applyBorder="1" applyAlignment="1">
      <alignment vertical="center" shrinkToFit="1"/>
    </xf>
    <xf numFmtId="43" fontId="39" fillId="0" borderId="1" xfId="0" applyNumberFormat="1" applyFont="1" applyBorder="1" applyAlignment="1">
      <alignment vertical="center" wrapText="1"/>
    </xf>
    <xf numFmtId="0" fontId="26" fillId="11" borderId="1" xfId="0" applyFont="1" applyFill="1" applyBorder="1" applyAlignment="1">
      <alignment vertical="center"/>
    </xf>
    <xf numFmtId="43" fontId="26" fillId="11" borderId="1" xfId="1" applyFont="1" applyFill="1" applyBorder="1" applyAlignment="1">
      <alignment vertical="center" shrinkToFit="1"/>
    </xf>
    <xf numFmtId="43" fontId="26" fillId="0" borderId="1" xfId="1" applyFont="1" applyBorder="1" applyAlignment="1">
      <alignment vertical="center" shrinkToFit="1"/>
    </xf>
    <xf numFmtId="43" fontId="26" fillId="23" borderId="1" xfId="1" applyFont="1" applyFill="1" applyBorder="1" applyAlignment="1">
      <alignment vertical="center" wrapText="1"/>
    </xf>
    <xf numFmtId="0" fontId="67" fillId="11" borderId="1" xfId="6" applyFont="1" applyFill="1" applyBorder="1" applyAlignment="1" applyProtection="1">
      <alignment vertical="center"/>
    </xf>
    <xf numFmtId="187" fontId="26" fillId="9" borderId="1" xfId="0" applyNumberFormat="1" applyFont="1" applyFill="1" applyBorder="1" applyAlignment="1">
      <alignment vertical="center" shrinkToFit="1"/>
    </xf>
    <xf numFmtId="43" fontId="39" fillId="9" borderId="1" xfId="1" applyFont="1" applyFill="1" applyBorder="1" applyAlignment="1">
      <alignment vertical="center" shrinkToFit="1"/>
    </xf>
    <xf numFmtId="0" fontId="67" fillId="3" borderId="1" xfId="6" applyFont="1" applyFill="1" applyBorder="1" applyAlignment="1" applyProtection="1">
      <alignment vertical="center"/>
    </xf>
    <xf numFmtId="43" fontId="26" fillId="3" borderId="1" xfId="1" applyFont="1" applyFill="1" applyBorder="1" applyAlignment="1">
      <alignment vertical="center" shrinkToFit="1"/>
    </xf>
    <xf numFmtId="187" fontId="70" fillId="3" borderId="1" xfId="0" applyNumberFormat="1" applyFont="1" applyFill="1" applyBorder="1" applyAlignment="1">
      <alignment vertical="center" shrinkToFit="1"/>
    </xf>
    <xf numFmtId="10" fontId="26" fillId="3" borderId="1" xfId="0" applyNumberFormat="1" applyFont="1" applyFill="1" applyBorder="1" applyAlignment="1">
      <alignment vertical="center" shrinkToFit="1"/>
    </xf>
    <xf numFmtId="4" fontId="39" fillId="0" borderId="0" xfId="0" applyNumberFormat="1" applyFont="1" applyAlignment="1">
      <alignment vertical="center" wrapText="1"/>
    </xf>
    <xf numFmtId="0" fontId="39" fillId="0" borderId="0" xfId="0" applyFont="1"/>
    <xf numFmtId="43" fontId="26" fillId="9" borderId="1" xfId="1" applyFont="1" applyFill="1" applyBorder="1" applyAlignment="1">
      <alignment vertical="center" shrinkToFit="1"/>
    </xf>
    <xf numFmtId="187" fontId="70" fillId="8" borderId="1" xfId="0" applyNumberFormat="1" applyFont="1" applyFill="1" applyBorder="1" applyAlignment="1">
      <alignment vertical="center" shrinkToFit="1"/>
    </xf>
    <xf numFmtId="43" fontId="70" fillId="8" borderId="1" xfId="1" applyFont="1" applyFill="1" applyBorder="1" applyAlignment="1">
      <alignment vertical="center" shrinkToFit="1"/>
    </xf>
    <xf numFmtId="187" fontId="39" fillId="24" borderId="1" xfId="0" applyNumberFormat="1" applyFont="1" applyFill="1" applyBorder="1" applyAlignment="1">
      <alignment vertical="center" wrapText="1" shrinkToFit="1"/>
    </xf>
    <xf numFmtId="43" fontId="70" fillId="24" borderId="1" xfId="1" applyFont="1" applyFill="1" applyBorder="1" applyAlignment="1">
      <alignment vertical="center" shrinkToFit="1"/>
    </xf>
    <xf numFmtId="0" fontId="30" fillId="0" borderId="0" xfId="769" applyFont="1"/>
    <xf numFmtId="0" fontId="24" fillId="0" borderId="0" xfId="779" applyFont="1">
      <alignment vertical="center"/>
    </xf>
    <xf numFmtId="0" fontId="71" fillId="0" borderId="0" xfId="779" applyFont="1">
      <alignment vertical="center"/>
    </xf>
    <xf numFmtId="0" fontId="30" fillId="0" borderId="0" xfId="0" applyFont="1" applyAlignment="1">
      <alignment vertical="center"/>
    </xf>
    <xf numFmtId="187" fontId="30" fillId="0" borderId="0" xfId="0" applyNumberFormat="1" applyFont="1" applyAlignment="1">
      <alignment vertical="center"/>
    </xf>
    <xf numFmtId="43" fontId="30" fillId="0" borderId="0" xfId="1" applyFont="1" applyAlignment="1">
      <alignment vertical="center" shrinkToFit="1"/>
    </xf>
    <xf numFmtId="0" fontId="30" fillId="0" borderId="0" xfId="0" applyFont="1" applyAlignment="1">
      <alignment vertical="center" shrinkToFit="1"/>
    </xf>
    <xf numFmtId="187" fontId="24" fillId="0" borderId="0" xfId="777" applyNumberFormat="1">
      <alignment vertical="center"/>
    </xf>
    <xf numFmtId="187" fontId="27" fillId="0" borderId="0" xfId="777" applyNumberFormat="1" applyFont="1" applyAlignment="1">
      <alignment horizontal="left" vertical="center"/>
    </xf>
    <xf numFmtId="187" fontId="5" fillId="0" borderId="0" xfId="0" applyNumberFormat="1" applyFont="1" applyAlignment="1" applyProtection="1">
      <alignment horizontal="center" vertical="center"/>
      <protection locked="0"/>
    </xf>
    <xf numFmtId="43" fontId="30" fillId="0" borderId="0" xfId="1" applyFont="1" applyAlignment="1">
      <alignment shrinkToFit="1"/>
    </xf>
    <xf numFmtId="0" fontId="30" fillId="0" borderId="0" xfId="769" applyFont="1" applyAlignment="1">
      <alignment shrinkToFit="1"/>
    </xf>
    <xf numFmtId="0" fontId="24" fillId="0" borderId="8" xfId="777" applyBorder="1">
      <alignment vertical="center"/>
    </xf>
    <xf numFmtId="187" fontId="24" fillId="0" borderId="8" xfId="777" applyNumberFormat="1" applyBorder="1" applyAlignment="1">
      <alignment horizontal="left" vertical="center"/>
    </xf>
    <xf numFmtId="187" fontId="5" fillId="0" borderId="8" xfId="777" applyNumberFormat="1" applyFont="1" applyBorder="1" applyAlignment="1">
      <alignment horizontal="left" vertical="center"/>
    </xf>
    <xf numFmtId="187" fontId="25" fillId="0" borderId="77" xfId="777" applyNumberFormat="1" applyFont="1" applyBorder="1" applyAlignment="1">
      <alignment horizontal="center" vertical="center"/>
    </xf>
    <xf numFmtId="0" fontId="72" fillId="0" borderId="21" xfId="780" applyFont="1" applyBorder="1" applyAlignment="1">
      <alignment horizontal="center" vertical="center"/>
    </xf>
    <xf numFmtId="0" fontId="73" fillId="0" borderId="21" xfId="780" applyFont="1" applyBorder="1" applyAlignment="1">
      <alignment horizontal="center" vertical="center"/>
    </xf>
    <xf numFmtId="0" fontId="5" fillId="0" borderId="78" xfId="779" applyFont="1" applyBorder="1" applyAlignment="1">
      <alignment horizontal="center" vertical="center" wrapText="1"/>
    </xf>
    <xf numFmtId="0" fontId="24" fillId="0" borderId="79" xfId="779" applyFont="1" applyBorder="1" applyAlignment="1">
      <alignment horizontal="center" vertical="center" wrapText="1"/>
    </xf>
    <xf numFmtId="187" fontId="5" fillId="0" borderId="79" xfId="779" applyNumberFormat="1" applyFont="1" applyBorder="1" applyAlignment="1">
      <alignment horizontal="center" vertical="center" wrapText="1"/>
    </xf>
    <xf numFmtId="187" fontId="5" fillId="0" borderId="80" xfId="779" applyNumberFormat="1" applyFont="1" applyBorder="1" applyAlignment="1">
      <alignment horizontal="center" vertical="center" wrapText="1"/>
    </xf>
    <xf numFmtId="43" fontId="24" fillId="0" borderId="1" xfId="1" applyFont="1" applyBorder="1" applyAlignment="1">
      <alignment vertical="center" shrinkToFit="1"/>
    </xf>
    <xf numFmtId="0" fontId="24" fillId="0" borderId="1" xfId="779" applyFont="1" applyBorder="1" applyAlignment="1">
      <alignment vertical="center" shrinkToFit="1"/>
    </xf>
    <xf numFmtId="0" fontId="6" fillId="0" borderId="50" xfId="779" applyFont="1" applyBorder="1" applyAlignment="1">
      <alignment horizontal="left" vertical="center"/>
    </xf>
    <xf numFmtId="0" fontId="71" fillId="0" borderId="52" xfId="779" applyFont="1" applyBorder="1" applyAlignment="1">
      <alignment horizontal="left" vertical="center"/>
    </xf>
    <xf numFmtId="187" fontId="74" fillId="0" borderId="52" xfId="977" applyNumberFormat="1" applyFont="1" applyFill="1" applyBorder="1" applyAlignment="1">
      <alignment vertical="center" shrinkToFit="1"/>
    </xf>
    <xf numFmtId="187" fontId="74" fillId="0" borderId="81" xfId="977" applyNumberFormat="1" applyFont="1" applyFill="1" applyBorder="1" applyAlignment="1">
      <alignment vertical="center" shrinkToFit="1"/>
    </xf>
    <xf numFmtId="43" fontId="75" fillId="17" borderId="1" xfId="1" applyFont="1" applyFill="1" applyBorder="1" applyAlignment="1">
      <alignment horizontal="right" vertical="center" wrapText="1"/>
    </xf>
    <xf numFmtId="43" fontId="24" fillId="0" borderId="1" xfId="779" applyNumberFormat="1" applyFont="1" applyBorder="1" applyAlignment="1">
      <alignment vertical="center" shrinkToFit="1"/>
    </xf>
    <xf numFmtId="195" fontId="5" fillId="0" borderId="56" xfId="779" applyNumberFormat="1" applyFont="1" applyBorder="1" applyAlignment="1">
      <alignment horizontal="left" vertical="center"/>
    </xf>
    <xf numFmtId="195" fontId="24" fillId="0" borderId="57" xfId="779" applyNumberFormat="1" applyFont="1" applyBorder="1" applyAlignment="1">
      <alignment horizontal="left" vertical="center"/>
    </xf>
    <xf numFmtId="187" fontId="76" fillId="0" borderId="57" xfId="977" applyNumberFormat="1" applyFont="1" applyFill="1" applyBorder="1" applyAlignment="1">
      <alignment vertical="center" shrinkToFit="1"/>
    </xf>
    <xf numFmtId="43" fontId="77" fillId="17" borderId="1" xfId="1" applyFont="1" applyFill="1" applyBorder="1" applyAlignment="1">
      <alignment horizontal="right" vertical="center" wrapText="1"/>
    </xf>
    <xf numFmtId="43" fontId="8" fillId="0" borderId="1" xfId="1" applyFont="1" applyBorder="1" applyAlignment="1">
      <alignment vertical="center"/>
    </xf>
    <xf numFmtId="187" fontId="76" fillId="0" borderId="59" xfId="977" applyNumberFormat="1" applyFont="1" applyFill="1" applyBorder="1" applyAlignment="1">
      <alignment vertical="center" shrinkToFit="1"/>
    </xf>
    <xf numFmtId="43" fontId="44" fillId="0" borderId="82" xfId="476" applyNumberFormat="1" applyFont="1" applyFill="1" applyBorder="1" applyAlignment="1" applyProtection="1">
      <protection locked="0"/>
    </xf>
    <xf numFmtId="43" fontId="38" fillId="0" borderId="1" xfId="1" applyFont="1" applyBorder="1" applyAlignment="1">
      <alignment horizontal="right" vertical="center"/>
    </xf>
    <xf numFmtId="195" fontId="5" fillId="0" borderId="83" xfId="779" applyNumberFormat="1" applyFont="1" applyBorder="1" applyAlignment="1">
      <alignment horizontal="left" vertical="center" shrinkToFit="1"/>
    </xf>
    <xf numFmtId="195" fontId="24" fillId="0" borderId="58" xfId="779" applyNumberFormat="1" applyFont="1" applyBorder="1" applyAlignment="1">
      <alignment horizontal="left" vertical="center" shrinkToFit="1"/>
    </xf>
    <xf numFmtId="0" fontId="6" fillId="0" borderId="56" xfId="779" applyFont="1" applyBorder="1" applyAlignment="1">
      <alignment horizontal="left" vertical="center"/>
    </xf>
    <xf numFmtId="0" fontId="71" fillId="0" borderId="57" xfId="779" applyFont="1" applyBorder="1" applyAlignment="1">
      <alignment horizontal="left" vertical="center"/>
    </xf>
    <xf numFmtId="187" fontId="74" fillId="0" borderId="57" xfId="977" applyNumberFormat="1" applyFont="1" applyFill="1" applyBorder="1" applyAlignment="1">
      <alignment vertical="center" shrinkToFit="1"/>
    </xf>
    <xf numFmtId="187" fontId="74" fillId="0" borderId="59" xfId="977" applyNumberFormat="1" applyFont="1" applyFill="1" applyBorder="1" applyAlignment="1">
      <alignment vertical="center" shrinkToFit="1"/>
    </xf>
    <xf numFmtId="0" fontId="6" fillId="0" borderId="84" xfId="779" applyFont="1" applyBorder="1" applyAlignment="1">
      <alignment horizontal="left" vertical="center"/>
    </xf>
    <xf numFmtId="0" fontId="71" fillId="0" borderId="62" xfId="779" applyFont="1" applyBorder="1" applyAlignment="1">
      <alignment horizontal="left" vertical="center"/>
    </xf>
    <xf numFmtId="187" fontId="76" fillId="0" borderId="62" xfId="977" applyNumberFormat="1" applyFont="1" applyFill="1" applyBorder="1" applyAlignment="1">
      <alignment vertical="center" shrinkToFit="1"/>
    </xf>
    <xf numFmtId="187" fontId="74" fillId="0" borderId="63" xfId="977" applyNumberFormat="1" applyFont="1" applyFill="1" applyBorder="1" applyAlignment="1">
      <alignment vertical="center" shrinkToFit="1"/>
    </xf>
    <xf numFmtId="4" fontId="44" fillId="0" borderId="85" xfId="476" applyNumberFormat="1" applyFont="1" applyFill="1" applyBorder="1" applyAlignment="1" applyProtection="1">
      <alignment vertical="top"/>
      <protection locked="0"/>
    </xf>
    <xf numFmtId="184" fontId="41" fillId="0" borderId="0" xfId="0" applyNumberFormat="1" applyFont="1" applyAlignment="1">
      <alignment vertical="center" wrapText="1" shrinkToFit="1"/>
    </xf>
    <xf numFmtId="4" fontId="71" fillId="0" borderId="0" xfId="779" applyNumberFormat="1" applyFont="1">
      <alignment vertical="center"/>
    </xf>
    <xf numFmtId="0" fontId="6" fillId="0" borderId="84" xfId="779" applyFont="1" applyBorder="1" applyAlignment="1">
      <alignment horizontal="center" vertical="center"/>
    </xf>
    <xf numFmtId="0" fontId="71" fillId="0" borderId="62" xfId="779" applyFont="1" applyBorder="1" applyAlignment="1">
      <alignment horizontal="center" vertical="center"/>
    </xf>
    <xf numFmtId="187" fontId="6" fillId="0" borderId="80" xfId="779" applyNumberFormat="1" applyFont="1" applyBorder="1" applyAlignment="1">
      <alignment horizontal="center" vertical="center" wrapText="1"/>
    </xf>
    <xf numFmtId="43" fontId="71" fillId="0" borderId="1" xfId="1" applyFont="1" applyBorder="1" applyAlignment="1">
      <alignment vertical="center" shrinkToFit="1"/>
    </xf>
    <xf numFmtId="187" fontId="5" fillId="0" borderId="62" xfId="977" applyNumberFormat="1" applyFont="1" applyFill="1" applyBorder="1" applyAlignment="1">
      <alignment vertical="center" shrinkToFit="1"/>
    </xf>
    <xf numFmtId="187" fontId="5" fillId="0" borderId="63" xfId="977" applyNumberFormat="1" applyFont="1" applyFill="1" applyBorder="1" applyAlignment="1">
      <alignment vertical="center" shrinkToFit="1"/>
    </xf>
    <xf numFmtId="0" fontId="72" fillId="0" borderId="0" xfId="644" applyFont="1" applyAlignment="1" applyProtection="1">
      <alignment vertical="center"/>
      <protection locked="0"/>
    </xf>
    <xf numFmtId="0" fontId="5" fillId="0" borderId="0" xfId="644" applyFont="1" applyAlignment="1" applyProtection="1">
      <alignment vertical="center"/>
      <protection locked="0"/>
    </xf>
    <xf numFmtId="0" fontId="24" fillId="0" borderId="0" xfId="644" applyFont="1" applyAlignment="1">
      <alignment vertical="center"/>
    </xf>
    <xf numFmtId="0" fontId="5" fillId="0" borderId="0" xfId="777" applyFont="1" applyAlignment="1">
      <alignment horizontal="center" vertical="center"/>
    </xf>
    <xf numFmtId="0" fontId="5" fillId="0" borderId="19" xfId="777" applyFont="1" applyBorder="1" applyAlignment="1">
      <alignment horizontal="center" shrinkToFit="1"/>
    </xf>
    <xf numFmtId="0" fontId="5" fillId="0" borderId="0" xfId="777" applyFont="1" applyAlignment="1">
      <alignment horizontal="center" shrinkToFit="1"/>
    </xf>
    <xf numFmtId="0" fontId="5" fillId="0" borderId="0" xfId="644" applyFont="1" applyAlignment="1" applyProtection="1">
      <alignment horizontal="right" vertical="center"/>
      <protection locked="0"/>
    </xf>
    <xf numFmtId="14" fontId="24" fillId="0" borderId="19" xfId="644" applyNumberFormat="1" applyFont="1" applyBorder="1" applyAlignment="1" applyProtection="1">
      <alignment horizontal="center"/>
      <protection locked="0"/>
    </xf>
    <xf numFmtId="43" fontId="24" fillId="0" borderId="0" xfId="1" applyFont="1" applyBorder="1" applyAlignment="1" applyProtection="1">
      <alignment vertical="center"/>
      <protection locked="0"/>
    </xf>
    <xf numFmtId="0" fontId="5" fillId="0" borderId="11" xfId="777" applyFont="1" applyBorder="1" applyAlignment="1">
      <alignment horizontal="center" shrinkToFit="1"/>
    </xf>
    <xf numFmtId="14" fontId="24" fillId="0" borderId="11" xfId="644" applyNumberFormat="1" applyFont="1" applyBorder="1" applyAlignment="1" applyProtection="1">
      <alignment horizontal="center" shrinkToFit="1"/>
      <protection locked="0"/>
    </xf>
    <xf numFmtId="43" fontId="24" fillId="0" borderId="0" xfId="1" applyFont="1" applyAlignment="1" applyProtection="1">
      <alignment vertical="center"/>
      <protection locked="0"/>
    </xf>
    <xf numFmtId="0" fontId="24" fillId="0" borderId="0" xfId="644" applyFont="1" applyAlignment="1">
      <alignment horizontal="center" vertical="center"/>
    </xf>
    <xf numFmtId="0" fontId="78" fillId="0" borderId="8" xfId="777" applyFont="1" applyBorder="1" applyAlignment="1">
      <alignment horizontal="center" shrinkToFit="1"/>
    </xf>
    <xf numFmtId="0" fontId="78" fillId="0" borderId="8" xfId="777" applyFont="1" applyBorder="1" applyAlignment="1">
      <alignment horizontal="center" vertical="center" shrinkToFit="1"/>
    </xf>
    <xf numFmtId="0" fontId="79" fillId="0" borderId="0" xfId="644" applyFont="1" applyAlignment="1" applyProtection="1">
      <alignment vertical="center"/>
      <protection locked="0"/>
    </xf>
    <xf numFmtId="0" fontId="72" fillId="0" borderId="9" xfId="644" applyFont="1" applyBorder="1" applyAlignment="1">
      <alignment horizontal="center" vertical="center"/>
    </xf>
    <xf numFmtId="43" fontId="72" fillId="0" borderId="0" xfId="1" applyFont="1" applyAlignment="1" applyProtection="1">
      <alignment vertical="center"/>
      <protection locked="0"/>
    </xf>
    <xf numFmtId="49" fontId="5" fillId="0" borderId="13" xfId="644" applyNumberFormat="1" applyFont="1" applyBorder="1" applyAlignment="1" applyProtection="1">
      <alignment horizontal="center" vertical="center" wrapText="1"/>
      <protection hidden="1"/>
    </xf>
    <xf numFmtId="49" fontId="5" fillId="0" borderId="86" xfId="644" applyNumberFormat="1" applyFont="1" applyBorder="1" applyAlignment="1" applyProtection="1">
      <alignment horizontal="center" vertical="center" wrapText="1"/>
      <protection hidden="1"/>
    </xf>
    <xf numFmtId="14" fontId="5" fillId="0" borderId="87" xfId="644" applyNumberFormat="1" applyFont="1" applyBorder="1" applyAlignment="1" applyProtection="1">
      <alignment horizontal="center" vertical="center" wrapText="1"/>
      <protection hidden="1"/>
    </xf>
    <xf numFmtId="14" fontId="5" fillId="0" borderId="14" xfId="644" applyNumberFormat="1" applyFont="1" applyBorder="1" applyAlignment="1" applyProtection="1">
      <alignment horizontal="center" vertical="center" wrapText="1"/>
      <protection hidden="1"/>
    </xf>
    <xf numFmtId="14" fontId="5" fillId="0" borderId="86" xfId="644" applyNumberFormat="1" applyFont="1" applyBorder="1" applyAlignment="1" applyProtection="1">
      <alignment horizontal="center" vertical="center" wrapText="1"/>
      <protection hidden="1"/>
    </xf>
    <xf numFmtId="49" fontId="5" fillId="0" borderId="88" xfId="644" applyNumberFormat="1" applyFont="1" applyBorder="1" applyAlignment="1" applyProtection="1">
      <alignment horizontal="center" vertical="center" wrapText="1"/>
      <protection hidden="1"/>
    </xf>
    <xf numFmtId="0" fontId="5" fillId="3" borderId="88" xfId="644" applyFont="1" applyFill="1" applyBorder="1" applyAlignment="1" applyProtection="1">
      <alignment vertical="center" shrinkToFit="1"/>
      <protection locked="0"/>
    </xf>
    <xf numFmtId="0" fontId="5" fillId="0" borderId="54" xfId="644" applyFont="1" applyBorder="1" applyAlignment="1" applyProtection="1">
      <alignment horizontal="center" vertical="center" shrinkToFit="1"/>
      <protection locked="0"/>
    </xf>
    <xf numFmtId="0" fontId="5" fillId="0" borderId="89" xfId="644" applyFont="1" applyBorder="1" applyAlignment="1" applyProtection="1">
      <alignment horizontal="center" vertical="center" shrinkToFit="1"/>
      <protection locked="0"/>
    </xf>
    <xf numFmtId="0" fontId="80" fillId="25" borderId="1" xfId="644" applyFont="1" applyFill="1" applyBorder="1" applyAlignment="1">
      <alignment horizontal="center" vertical="center"/>
    </xf>
    <xf numFmtId="0" fontId="8" fillId="25" borderId="1" xfId="644" applyFont="1" applyFill="1" applyBorder="1" applyAlignment="1">
      <alignment horizontal="center" vertical="center"/>
    </xf>
    <xf numFmtId="43" fontId="80" fillId="25" borderId="1" xfId="1" applyFont="1" applyFill="1" applyBorder="1" applyAlignment="1" applyProtection="1">
      <alignment horizontal="center" vertical="center"/>
    </xf>
    <xf numFmtId="43" fontId="8" fillId="25" borderId="1" xfId="1" applyFont="1" applyFill="1" applyBorder="1" applyAlignment="1" applyProtection="1">
      <alignment horizontal="center" vertical="center"/>
    </xf>
    <xf numFmtId="49" fontId="5" fillId="0" borderId="90" xfId="644" applyNumberFormat="1" applyFont="1" applyBorder="1" applyAlignment="1" applyProtection="1">
      <alignment horizontal="center" vertical="center" wrapText="1"/>
      <protection hidden="1"/>
    </xf>
    <xf numFmtId="49" fontId="5" fillId="0" borderId="91" xfId="644" applyNumberFormat="1" applyFont="1" applyBorder="1" applyAlignment="1" applyProtection="1">
      <alignment horizontal="center" vertical="center" wrapText="1"/>
      <protection hidden="1"/>
    </xf>
    <xf numFmtId="14" fontId="5" fillId="0" borderId="92" xfId="644" applyNumberFormat="1" applyFont="1" applyBorder="1" applyAlignment="1" applyProtection="1">
      <alignment horizontal="center" vertical="center" wrapText="1"/>
      <protection hidden="1"/>
    </xf>
    <xf numFmtId="14" fontId="5" fillId="0" borderId="0" xfId="644" applyNumberFormat="1" applyFont="1" applyAlignment="1" applyProtection="1">
      <alignment horizontal="center" vertical="center" wrapText="1"/>
      <protection hidden="1"/>
    </xf>
    <xf numFmtId="14" fontId="5" fillId="0" borderId="93" xfId="644" applyNumberFormat="1" applyFont="1" applyBorder="1" applyAlignment="1" applyProtection="1">
      <alignment horizontal="center" vertical="center" wrapText="1"/>
      <protection hidden="1"/>
    </xf>
    <xf numFmtId="49" fontId="5" fillId="3" borderId="57" xfId="644" applyNumberFormat="1" applyFont="1" applyFill="1" applyBorder="1" applyAlignment="1" applyProtection="1">
      <alignment horizontal="center" vertical="center" wrapText="1"/>
      <protection hidden="1"/>
    </xf>
    <xf numFmtId="0" fontId="5" fillId="0" borderId="81" xfId="644" applyFont="1" applyBorder="1" applyAlignment="1" applyProtection="1">
      <alignment horizontal="center" vertical="center" wrapText="1"/>
      <protection locked="0"/>
    </xf>
    <xf numFmtId="0" fontId="5" fillId="0" borderId="94" xfId="644" applyFont="1" applyBorder="1" applyAlignment="1" applyProtection="1">
      <alignment horizontal="center" vertical="center" wrapText="1"/>
      <protection locked="0"/>
    </xf>
    <xf numFmtId="0" fontId="5" fillId="0" borderId="95" xfId="644" applyFont="1" applyBorder="1" applyAlignment="1" applyProtection="1">
      <alignment horizontal="center" vertical="center" wrapText="1"/>
      <protection locked="0"/>
    </xf>
    <xf numFmtId="0" fontId="80" fillId="3" borderId="1" xfId="644" applyFont="1" applyFill="1" applyBorder="1" applyAlignment="1">
      <alignment horizontal="center" vertical="center" wrapText="1" shrinkToFit="1"/>
    </xf>
    <xf numFmtId="43" fontId="80" fillId="3" borderId="1" xfId="1" applyFont="1" applyFill="1" applyBorder="1" applyAlignment="1" applyProtection="1">
      <alignment horizontal="center" vertical="center" wrapText="1" shrinkToFit="1"/>
    </xf>
    <xf numFmtId="49" fontId="5" fillId="0" borderId="56" xfId="644" applyNumberFormat="1" applyFont="1" applyBorder="1" applyAlignment="1" applyProtection="1">
      <alignment horizontal="center" vertical="center" wrapText="1"/>
      <protection hidden="1"/>
    </xf>
    <xf numFmtId="49" fontId="5" fillId="0" borderId="57" xfId="644" applyNumberFormat="1" applyFont="1" applyBorder="1" applyAlignment="1" applyProtection="1">
      <alignment horizontal="center" vertical="center" wrapText="1"/>
      <protection hidden="1"/>
    </xf>
    <xf numFmtId="0" fontId="5" fillId="0" borderId="57" xfId="644" applyFont="1" applyBorder="1" applyAlignment="1" applyProtection="1">
      <alignment horizontal="left" vertical="center" wrapText="1"/>
      <protection locked="0"/>
    </xf>
    <xf numFmtId="0" fontId="24" fillId="0" borderId="57" xfId="644" applyFont="1" applyBorder="1" applyAlignment="1" applyProtection="1">
      <alignment horizontal="left" vertical="center" wrapText="1"/>
      <protection locked="0"/>
    </xf>
    <xf numFmtId="0" fontId="5" fillId="3" borderId="57" xfId="644" applyFont="1" applyFill="1" applyBorder="1" applyAlignment="1" applyProtection="1">
      <alignment horizontal="center" vertical="center" wrapText="1"/>
      <protection hidden="1"/>
    </xf>
    <xf numFmtId="0" fontId="24" fillId="3" borderId="57" xfId="644" applyFont="1" applyFill="1" applyBorder="1" applyAlignment="1" applyProtection="1">
      <alignment horizontal="center" vertical="center" wrapText="1"/>
      <protection hidden="1"/>
    </xf>
    <xf numFmtId="0" fontId="24" fillId="3" borderId="96" xfId="644" applyFont="1" applyFill="1" applyBorder="1" applyAlignment="1" applyProtection="1">
      <alignment horizontal="center" vertical="center" wrapText="1"/>
      <protection hidden="1"/>
    </xf>
    <xf numFmtId="0" fontId="80" fillId="0" borderId="1" xfId="644" applyFont="1" applyBorder="1" applyAlignment="1">
      <alignment horizontal="center" vertical="center"/>
    </xf>
    <xf numFmtId="43" fontId="80" fillId="0" borderId="1" xfId="1" applyFont="1" applyFill="1" applyBorder="1" applyAlignment="1" applyProtection="1">
      <alignment horizontal="center" vertical="center" shrinkToFit="1"/>
    </xf>
    <xf numFmtId="184" fontId="8" fillId="0" borderId="39" xfId="0" applyNumberFormat="1" applyFont="1" applyBorder="1" applyAlignment="1">
      <alignment horizontal="right" vertical="center" wrapText="1"/>
    </xf>
    <xf numFmtId="0" fontId="8" fillId="0" borderId="1" xfId="644" applyFont="1" applyBorder="1" applyAlignment="1">
      <alignment horizontal="center" vertical="center"/>
    </xf>
    <xf numFmtId="49" fontId="5" fillId="0" borderId="59" xfId="644" applyNumberFormat="1" applyFont="1" applyBorder="1" applyAlignment="1" applyProtection="1">
      <alignment horizontal="left" vertical="center" wrapText="1"/>
      <protection hidden="1"/>
    </xf>
    <xf numFmtId="49" fontId="5" fillId="0" borderId="97" xfId="644" applyNumberFormat="1" applyFont="1" applyBorder="1" applyAlignment="1" applyProtection="1">
      <alignment horizontal="left" vertical="center" wrapText="1"/>
      <protection hidden="1"/>
    </xf>
    <xf numFmtId="49" fontId="5" fillId="0" borderId="58" xfId="644" applyNumberFormat="1" applyFont="1" applyBorder="1" applyAlignment="1" applyProtection="1">
      <alignment horizontal="left" vertical="center" wrapText="1"/>
      <protection hidden="1"/>
    </xf>
    <xf numFmtId="185" fontId="5" fillId="0" borderId="59" xfId="644" applyNumberFormat="1" applyFont="1" applyBorder="1" applyAlignment="1" applyProtection="1">
      <alignment horizontal="center" vertical="center" wrapText="1"/>
      <protection hidden="1"/>
    </xf>
    <xf numFmtId="185" fontId="5" fillId="0" borderId="97" xfId="644" applyNumberFormat="1" applyFont="1" applyBorder="1" applyAlignment="1" applyProtection="1">
      <alignment horizontal="center" vertical="center" wrapText="1"/>
      <protection hidden="1"/>
    </xf>
    <xf numFmtId="185" fontId="5" fillId="0" borderId="58" xfId="644" applyNumberFormat="1" applyFont="1" applyBorder="1" applyAlignment="1" applyProtection="1">
      <alignment horizontal="center" vertical="center" wrapText="1"/>
      <protection hidden="1"/>
    </xf>
    <xf numFmtId="0" fontId="5" fillId="0" borderId="88" xfId="644" applyFont="1" applyBorder="1" applyAlignment="1" applyProtection="1">
      <alignment horizontal="center" vertical="center" wrapText="1"/>
      <protection locked="0"/>
    </xf>
    <xf numFmtId="0" fontId="24" fillId="0" borderId="88" xfId="644" applyFont="1" applyBorder="1" applyAlignment="1" applyProtection="1">
      <alignment horizontal="center" vertical="center" wrapText="1"/>
      <protection locked="0"/>
    </xf>
    <xf numFmtId="0" fontId="24" fillId="0" borderId="98" xfId="644" applyFont="1" applyBorder="1" applyAlignment="1" applyProtection="1">
      <alignment horizontal="center" vertical="center" wrapText="1"/>
      <protection locked="0"/>
    </xf>
    <xf numFmtId="184" fontId="80" fillId="0" borderId="1" xfId="1" applyNumberFormat="1" applyFont="1" applyFill="1" applyBorder="1" applyAlignment="1" applyProtection="1">
      <alignment horizontal="center" vertical="center" shrinkToFit="1"/>
    </xf>
    <xf numFmtId="49" fontId="5" fillId="0" borderId="59" xfId="644" applyNumberFormat="1" applyFont="1" applyBorder="1" applyAlignment="1" applyProtection="1">
      <alignment horizontal="center" vertical="center" wrapText="1"/>
      <protection hidden="1"/>
    </xf>
    <xf numFmtId="49" fontId="5" fillId="0" borderId="97" xfId="644" applyNumberFormat="1" applyFont="1" applyBorder="1" applyAlignment="1" applyProtection="1">
      <alignment horizontal="center" vertical="center" wrapText="1"/>
      <protection hidden="1"/>
    </xf>
    <xf numFmtId="49" fontId="5" fillId="0" borderId="58" xfId="644" applyNumberFormat="1" applyFont="1" applyBorder="1" applyAlignment="1" applyProtection="1">
      <alignment horizontal="center" vertical="center" wrapText="1"/>
      <protection hidden="1"/>
    </xf>
    <xf numFmtId="49" fontId="5" fillId="0" borderId="99" xfId="644" applyNumberFormat="1" applyFont="1" applyBorder="1" applyAlignment="1" applyProtection="1">
      <alignment horizontal="center" vertical="center" wrapText="1"/>
      <protection hidden="1"/>
    </xf>
    <xf numFmtId="0" fontId="5" fillId="0" borderId="99" xfId="644" applyFont="1" applyBorder="1" applyAlignment="1" applyProtection="1">
      <alignment horizontal="center" vertical="center" wrapText="1"/>
      <protection hidden="1"/>
    </xf>
    <xf numFmtId="0" fontId="24" fillId="0" borderId="99" xfId="644" applyFont="1" applyBorder="1" applyAlignment="1" applyProtection="1">
      <alignment horizontal="center" vertical="center" wrapText="1"/>
      <protection hidden="1"/>
    </xf>
    <xf numFmtId="0" fontId="24" fillId="0" borderId="100" xfId="644" applyFont="1" applyBorder="1" applyAlignment="1" applyProtection="1">
      <alignment horizontal="center" vertical="center" wrapText="1"/>
      <protection hidden="1"/>
    </xf>
    <xf numFmtId="49" fontId="5" fillId="0" borderId="101" xfId="644" applyNumberFormat="1" applyFont="1" applyBorder="1" applyAlignment="1" applyProtection="1">
      <alignment horizontal="center" vertical="center" wrapText="1"/>
      <protection hidden="1"/>
    </xf>
    <xf numFmtId="49" fontId="5" fillId="0" borderId="102" xfId="644" applyNumberFormat="1" applyFont="1" applyBorder="1" applyAlignment="1" applyProtection="1">
      <alignment horizontal="center" vertical="center" wrapText="1"/>
      <protection hidden="1"/>
    </xf>
    <xf numFmtId="0" fontId="5" fillId="0" borderId="59" xfId="644" applyFont="1" applyBorder="1" applyAlignment="1" applyProtection="1">
      <alignment horizontal="center" vertical="center" wrapText="1"/>
      <protection locked="0"/>
    </xf>
    <xf numFmtId="0" fontId="5" fillId="0" borderId="97" xfId="644" applyFont="1" applyBorder="1" applyAlignment="1" applyProtection="1">
      <alignment horizontal="center" vertical="center" wrapText="1"/>
      <protection locked="0"/>
    </xf>
    <xf numFmtId="0" fontId="5" fillId="0" borderId="58" xfId="644" applyFont="1" applyBorder="1" applyAlignment="1" applyProtection="1">
      <alignment horizontal="center" vertical="center" wrapText="1"/>
      <protection locked="0"/>
    </xf>
    <xf numFmtId="0" fontId="0" fillId="0" borderId="97" xfId="644" applyBorder="1" applyAlignment="1">
      <alignment vertical="center"/>
    </xf>
    <xf numFmtId="0" fontId="0" fillId="0" borderId="58" xfId="644" applyBorder="1" applyAlignment="1">
      <alignment vertical="center"/>
    </xf>
    <xf numFmtId="49" fontId="5" fillId="0" borderId="92" xfId="644" applyNumberFormat="1" applyFont="1" applyBorder="1" applyAlignment="1" applyProtection="1">
      <alignment horizontal="center" vertical="center" wrapText="1"/>
      <protection hidden="1"/>
    </xf>
    <xf numFmtId="49" fontId="5" fillId="0" borderId="93" xfId="644" applyNumberFormat="1" applyFont="1" applyBorder="1" applyAlignment="1" applyProtection="1">
      <alignment horizontal="center" vertical="center" wrapText="1"/>
      <protection hidden="1"/>
    </xf>
    <xf numFmtId="0" fontId="0" fillId="0" borderId="92" xfId="644" applyBorder="1" applyAlignment="1">
      <alignment vertical="center"/>
    </xf>
    <xf numFmtId="0" fontId="0" fillId="0" borderId="93" xfId="644" applyBorder="1" applyAlignment="1">
      <alignment vertical="center"/>
    </xf>
    <xf numFmtId="0" fontId="80" fillId="3" borderId="1" xfId="644" applyFont="1" applyFill="1" applyBorder="1" applyAlignment="1">
      <alignment horizontal="center" vertical="center" wrapText="1"/>
    </xf>
    <xf numFmtId="196" fontId="80" fillId="0" borderId="10" xfId="644" applyNumberFormat="1" applyFont="1" applyBorder="1" applyAlignment="1">
      <alignment horizontal="center" vertical="center"/>
    </xf>
    <xf numFmtId="196" fontId="80" fillId="0" borderId="11" xfId="644" applyNumberFormat="1" applyFont="1" applyBorder="1" applyAlignment="1">
      <alignment horizontal="center" vertical="center"/>
    </xf>
    <xf numFmtId="196" fontId="80" fillId="0" borderId="12" xfId="644" applyNumberFormat="1" applyFont="1" applyBorder="1" applyAlignment="1">
      <alignment horizontal="center" vertical="center"/>
    </xf>
    <xf numFmtId="184" fontId="80" fillId="0" borderId="10" xfId="644" applyNumberFormat="1" applyFont="1" applyBorder="1" applyAlignment="1">
      <alignment horizontal="center" vertical="center"/>
    </xf>
    <xf numFmtId="184" fontId="80" fillId="0" borderId="11" xfId="644" applyNumberFormat="1" applyFont="1" applyBorder="1" applyAlignment="1">
      <alignment horizontal="center" vertical="center"/>
    </xf>
    <xf numFmtId="184" fontId="80" fillId="0" borderId="12" xfId="644" applyNumberFormat="1" applyFont="1" applyBorder="1" applyAlignment="1">
      <alignment horizontal="center" vertical="center"/>
    </xf>
    <xf numFmtId="0" fontId="8" fillId="0" borderId="12" xfId="644" applyFont="1" applyBorder="1" applyAlignment="1">
      <alignment vertical="center"/>
    </xf>
    <xf numFmtId="49" fontId="5" fillId="0" borderId="81" xfId="644" applyNumberFormat="1" applyFont="1" applyBorder="1" applyAlignment="1" applyProtection="1">
      <alignment horizontal="center" vertical="center" wrapText="1"/>
      <protection hidden="1"/>
    </xf>
    <xf numFmtId="49" fontId="5" fillId="0" borderId="94" xfId="644" applyNumberFormat="1" applyFont="1" applyBorder="1" applyAlignment="1" applyProtection="1">
      <alignment horizontal="center" vertical="center" wrapText="1"/>
      <protection hidden="1"/>
    </xf>
    <xf numFmtId="0" fontId="0" fillId="0" borderId="59" xfId="644" applyBorder="1" applyAlignment="1">
      <alignment vertical="center"/>
    </xf>
    <xf numFmtId="0" fontId="80" fillId="25" borderId="39" xfId="644" applyFont="1" applyFill="1" applyBorder="1" applyAlignment="1">
      <alignment horizontal="center" vertical="center" wrapText="1"/>
    </xf>
    <xf numFmtId="0" fontId="80" fillId="25" borderId="103" xfId="644" applyFont="1" applyFill="1" applyBorder="1" applyAlignment="1">
      <alignment vertical="center" wrapText="1"/>
    </xf>
    <xf numFmtId="0" fontId="5" fillId="0" borderId="101" xfId="644" applyFont="1" applyBorder="1" applyAlignment="1" applyProtection="1">
      <alignment horizontal="center" vertical="center" wrapText="1"/>
      <protection locked="0"/>
    </xf>
    <xf numFmtId="0" fontId="5" fillId="0" borderId="102" xfId="644" applyFont="1" applyBorder="1" applyAlignment="1" applyProtection="1">
      <alignment horizontal="center" vertical="center" wrapText="1"/>
      <protection locked="0"/>
    </xf>
    <xf numFmtId="0" fontId="5" fillId="0" borderId="104" xfId="644" applyFont="1" applyBorder="1" applyAlignment="1" applyProtection="1">
      <alignment horizontal="center" vertical="center" wrapText="1"/>
      <protection locked="0"/>
    </xf>
    <xf numFmtId="49" fontId="5" fillId="0" borderId="52" xfId="644" applyNumberFormat="1" applyFont="1" applyBorder="1" applyAlignment="1" applyProtection="1">
      <alignment horizontal="center" vertical="center" wrapText="1"/>
      <protection hidden="1"/>
    </xf>
    <xf numFmtId="197" fontId="5" fillId="0" borderId="81" xfId="644" applyNumberFormat="1" applyFont="1" applyBorder="1" applyAlignment="1" applyProtection="1">
      <alignment horizontal="center" vertical="center" shrinkToFit="1"/>
      <protection locked="0"/>
    </xf>
    <xf numFmtId="197" fontId="5" fillId="0" borderId="94" xfId="644" applyNumberFormat="1" applyFont="1" applyBorder="1" applyAlignment="1" applyProtection="1">
      <alignment horizontal="center" vertical="center" shrinkToFit="1"/>
      <protection locked="0"/>
    </xf>
    <xf numFmtId="197" fontId="5" fillId="0" borderId="95" xfId="644" applyNumberFormat="1" applyFont="1" applyBorder="1" applyAlignment="1" applyProtection="1">
      <alignment horizontal="center" vertical="center" shrinkToFit="1"/>
      <protection locked="0"/>
    </xf>
    <xf numFmtId="0" fontId="80" fillId="25" borderId="39" xfId="644" applyFont="1" applyFill="1" applyBorder="1" applyAlignment="1">
      <alignment horizontal="center" vertical="center"/>
    </xf>
    <xf numFmtId="43" fontId="80" fillId="0" borderId="39" xfId="1" applyFont="1" applyFill="1" applyBorder="1" applyAlignment="1" applyProtection="1">
      <alignment horizontal="right" vertical="center" shrinkToFit="1"/>
    </xf>
    <xf numFmtId="49" fontId="80" fillId="0" borderId="39" xfId="644" applyNumberFormat="1" applyFont="1" applyBorder="1" applyAlignment="1">
      <alignment horizontal="left" vertical="center" wrapText="1"/>
    </xf>
    <xf numFmtId="0" fontId="80" fillId="0" borderId="39" xfId="644" applyFont="1" applyBorder="1" applyAlignment="1">
      <alignment horizontal="left" vertical="center" wrapText="1"/>
    </xf>
    <xf numFmtId="0" fontId="5" fillId="0" borderId="92" xfId="644" applyFont="1" applyBorder="1" applyAlignment="1" applyProtection="1">
      <alignment horizontal="center" vertical="center" wrapText="1"/>
      <protection locked="0"/>
    </xf>
    <xf numFmtId="0" fontId="5" fillId="0" borderId="0" xfId="644" applyFont="1" applyAlignment="1" applyProtection="1">
      <alignment horizontal="center" vertical="center" wrapText="1"/>
      <protection locked="0"/>
    </xf>
    <xf numFmtId="0" fontId="5" fillId="0" borderId="93" xfId="644" applyFont="1" applyBorder="1" applyAlignment="1" applyProtection="1">
      <alignment horizontal="center" vertical="center" wrapText="1"/>
      <protection locked="0"/>
    </xf>
    <xf numFmtId="198" fontId="5" fillId="0" borderId="59" xfId="644" applyNumberFormat="1" applyFont="1" applyBorder="1" applyAlignment="1" applyProtection="1">
      <alignment horizontal="center" vertical="center" shrinkToFit="1"/>
      <protection locked="0"/>
    </xf>
    <xf numFmtId="198" fontId="5" fillId="0" borderId="97" xfId="644" applyNumberFormat="1" applyFont="1" applyBorder="1" applyAlignment="1" applyProtection="1">
      <alignment horizontal="center" vertical="center" shrinkToFit="1"/>
      <protection locked="0"/>
    </xf>
    <xf numFmtId="198" fontId="5" fillId="0" borderId="105" xfId="644" applyNumberFormat="1" applyFont="1" applyBorder="1" applyAlignment="1" applyProtection="1">
      <alignment horizontal="center" vertical="center" shrinkToFit="1"/>
      <protection locked="0"/>
    </xf>
    <xf numFmtId="0" fontId="5" fillId="0" borderId="91" xfId="644" applyFont="1" applyBorder="1" applyAlignment="1" applyProtection="1">
      <alignment horizontal="center" vertical="center" wrapText="1"/>
      <protection locked="0"/>
    </xf>
    <xf numFmtId="199" fontId="5" fillId="0" borderId="59" xfId="644" applyNumberFormat="1" applyFont="1" applyBorder="1" applyAlignment="1" applyProtection="1">
      <alignment horizontal="center" vertical="center" shrinkToFit="1"/>
      <protection locked="0"/>
    </xf>
    <xf numFmtId="199" fontId="5" fillId="0" borderId="97" xfId="644" applyNumberFormat="1" applyFont="1" applyBorder="1" applyAlignment="1" applyProtection="1">
      <alignment horizontal="center" vertical="center" shrinkToFit="1"/>
      <protection locked="0"/>
    </xf>
    <xf numFmtId="199" fontId="5" fillId="0" borderId="105" xfId="644" applyNumberFormat="1" applyFont="1" applyBorder="1" applyAlignment="1" applyProtection="1">
      <alignment horizontal="center" vertical="center" shrinkToFit="1"/>
      <protection locked="0"/>
    </xf>
    <xf numFmtId="0" fontId="5" fillId="0" borderId="57" xfId="644" applyFont="1" applyBorder="1" applyAlignment="1" applyProtection="1">
      <alignment horizontal="center" vertical="center" wrapText="1"/>
      <protection locked="0"/>
    </xf>
    <xf numFmtId="0" fontId="5" fillId="0" borderId="57" xfId="644" applyFont="1" applyBorder="1" applyAlignment="1" applyProtection="1">
      <alignment horizontal="center" vertical="center"/>
      <protection locked="0"/>
    </xf>
    <xf numFmtId="0" fontId="24" fillId="0" borderId="96" xfId="644" applyFont="1" applyBorder="1" applyAlignment="1" applyProtection="1">
      <alignment horizontal="center" vertical="center" wrapText="1"/>
      <protection locked="0"/>
    </xf>
    <xf numFmtId="0" fontId="20" fillId="0" borderId="106" xfId="638" applyFont="1" applyBorder="1" applyAlignment="1">
      <alignment horizontal="center" vertical="center" wrapText="1"/>
    </xf>
    <xf numFmtId="0" fontId="20" fillId="0" borderId="107" xfId="638" applyFont="1" applyBorder="1" applyAlignment="1">
      <alignment horizontal="center" vertical="center" wrapText="1"/>
    </xf>
    <xf numFmtId="0" fontId="4" fillId="0" borderId="32" xfId="638" applyFont="1" applyBorder="1" applyAlignment="1">
      <alignment horizontal="center" vertical="center" wrapText="1"/>
    </xf>
    <xf numFmtId="0" fontId="4" fillId="0" borderId="29" xfId="638" applyFont="1" applyBorder="1" applyAlignment="1">
      <alignment horizontal="center" vertical="center" wrapText="1"/>
    </xf>
    <xf numFmtId="0" fontId="4" fillId="0" borderId="108" xfId="638" applyFont="1" applyBorder="1" applyAlignment="1">
      <alignment horizontal="center" vertical="center" wrapText="1"/>
    </xf>
    <xf numFmtId="0" fontId="4" fillId="0" borderId="109" xfId="638" applyFont="1" applyBorder="1" applyAlignment="1">
      <alignment horizontal="center" vertical="center" wrapText="1"/>
    </xf>
    <xf numFmtId="0" fontId="4" fillId="0" borderId="110" xfId="638" applyFont="1" applyBorder="1" applyAlignment="1">
      <alignment vertical="center" wrapText="1"/>
    </xf>
    <xf numFmtId="0" fontId="4" fillId="0" borderId="111" xfId="638" applyFont="1" applyBorder="1" applyAlignment="1">
      <alignment horizontal="center" vertical="center" wrapText="1"/>
    </xf>
    <xf numFmtId="0" fontId="4" fillId="0" borderId="111" xfId="638" applyFont="1" applyBorder="1" applyAlignment="1">
      <alignment vertical="center" wrapText="1"/>
    </xf>
    <xf numFmtId="0" fontId="4" fillId="0" borderId="32" xfId="638" applyFont="1" applyBorder="1" applyAlignment="1">
      <alignment horizontal="left" vertical="center" wrapText="1"/>
    </xf>
    <xf numFmtId="0" fontId="4" fillId="0" borderId="33" xfId="638" applyFont="1" applyBorder="1" applyAlignment="1">
      <alignment horizontal="right" vertical="center" shrinkToFit="1"/>
    </xf>
    <xf numFmtId="10" fontId="4" fillId="0" borderId="108" xfId="638" applyNumberFormat="1" applyFont="1" applyBorder="1" applyAlignment="1">
      <alignment horizontal="center" vertical="center" shrinkToFit="1"/>
    </xf>
    <xf numFmtId="10" fontId="4" fillId="0" borderId="109" xfId="638" applyNumberFormat="1" applyFont="1" applyBorder="1" applyAlignment="1">
      <alignment horizontal="center" vertical="center" shrinkToFit="1"/>
    </xf>
    <xf numFmtId="0" fontId="4" fillId="0" borderId="108" xfId="638" applyFont="1" applyBorder="1" applyAlignment="1">
      <alignment horizontal="center" vertical="center" shrinkToFit="1"/>
    </xf>
    <xf numFmtId="0" fontId="4" fillId="0" borderId="110" xfId="638" applyFont="1" applyBorder="1" applyAlignment="1">
      <alignment vertical="center" shrinkToFit="1"/>
    </xf>
    <xf numFmtId="0" fontId="4" fillId="0" borderId="111" xfId="638" applyFont="1" applyBorder="1" applyAlignment="1">
      <alignment horizontal="center" vertical="center" shrinkToFit="1"/>
    </xf>
    <xf numFmtId="184" fontId="4" fillId="0" borderId="111" xfId="1" applyNumberFormat="1" applyFont="1" applyFill="1" applyBorder="1" applyAlignment="1" applyProtection="1">
      <alignment horizontal="center" vertical="center" shrinkToFit="1"/>
    </xf>
    <xf numFmtId="184" fontId="4" fillId="0" borderId="111" xfId="1" applyNumberFormat="1" applyFont="1" applyFill="1" applyBorder="1" applyAlignment="1" applyProtection="1">
      <alignment vertical="center" shrinkToFit="1"/>
    </xf>
    <xf numFmtId="10" fontId="4" fillId="0" borderId="111" xfId="638" applyNumberFormat="1" applyFont="1" applyBorder="1" applyAlignment="1">
      <alignment horizontal="center" vertical="center" shrinkToFit="1"/>
    </xf>
    <xf numFmtId="43" fontId="8" fillId="0" borderId="112" xfId="1" applyFont="1" applyFill="1" applyBorder="1" applyAlignment="1" applyProtection="1">
      <alignment horizontal="right" shrinkToFit="1"/>
    </xf>
    <xf numFmtId="0" fontId="4" fillId="0" borderId="37" xfId="638" applyFont="1" applyBorder="1" applyAlignment="1">
      <alignment horizontal="center" vertical="center" wrapText="1"/>
    </xf>
    <xf numFmtId="0" fontId="4" fillId="0" borderId="35" xfId="638" applyFont="1" applyBorder="1" applyAlignment="1">
      <alignment horizontal="center" vertical="center" shrinkToFit="1"/>
    </xf>
    <xf numFmtId="43" fontId="5" fillId="0" borderId="0" xfId="1" applyFont="1" applyFill="1" applyAlignment="1" applyProtection="1">
      <alignment vertical="center"/>
      <protection locked="0"/>
    </xf>
    <xf numFmtId="49" fontId="5" fillId="0" borderId="96" xfId="644" applyNumberFormat="1" applyFont="1" applyBorder="1" applyAlignment="1" applyProtection="1">
      <alignment horizontal="center" vertical="center" wrapText="1"/>
      <protection hidden="1"/>
    </xf>
    <xf numFmtId="49" fontId="5" fillId="0" borderId="59" xfId="644" applyNumberFormat="1" applyFont="1" applyBorder="1" applyAlignment="1" applyProtection="1">
      <alignment horizontal="left" vertical="center" shrinkToFit="1"/>
      <protection locked="0"/>
    </xf>
    <xf numFmtId="49" fontId="24" fillId="0" borderId="97" xfId="644" applyNumberFormat="1" applyFont="1" applyBorder="1" applyAlignment="1" applyProtection="1">
      <alignment horizontal="left" vertical="center" shrinkToFit="1"/>
      <protection locked="0"/>
    </xf>
    <xf numFmtId="49" fontId="24" fillId="0" borderId="58" xfId="644" applyNumberFormat="1" applyFont="1" applyBorder="1" applyAlignment="1" applyProtection="1">
      <alignment horizontal="left" vertical="center" shrinkToFit="1"/>
      <protection locked="0"/>
    </xf>
    <xf numFmtId="49" fontId="24" fillId="0" borderId="57" xfId="644" applyNumberFormat="1" applyFont="1" applyBorder="1" applyAlignment="1" applyProtection="1">
      <alignment horizontal="center" vertical="center" wrapText="1"/>
      <protection locked="0"/>
    </xf>
    <xf numFmtId="10" fontId="24" fillId="0" borderId="57" xfId="644" applyNumberFormat="1" applyFont="1" applyBorder="1" applyAlignment="1" applyProtection="1">
      <alignment horizontal="center" vertical="center" shrinkToFit="1"/>
      <protection hidden="1"/>
    </xf>
    <xf numFmtId="49" fontId="24" fillId="0" borderId="96" xfId="644" applyNumberFormat="1" applyFont="1" applyBorder="1" applyAlignment="1" applyProtection="1">
      <alignment horizontal="center" vertical="center" wrapText="1"/>
      <protection locked="0"/>
    </xf>
    <xf numFmtId="49" fontId="5" fillId="0" borderId="57" xfId="644" applyNumberFormat="1" applyFont="1" applyBorder="1" applyAlignment="1" applyProtection="1">
      <alignment horizontal="left" vertical="center" wrapText="1"/>
      <protection hidden="1"/>
    </xf>
    <xf numFmtId="49" fontId="24" fillId="0" borderId="57" xfId="644" applyNumberFormat="1" applyFont="1" applyBorder="1" applyAlignment="1" applyProtection="1">
      <alignment horizontal="left" vertical="center" wrapText="1"/>
      <protection hidden="1"/>
    </xf>
    <xf numFmtId="49" fontId="5" fillId="0" borderId="57" xfId="644" applyNumberFormat="1" applyFont="1" applyBorder="1" applyAlignment="1" applyProtection="1">
      <alignment horizontal="center" vertical="center" wrapText="1"/>
      <protection locked="0"/>
    </xf>
    <xf numFmtId="0" fontId="24" fillId="0" borderId="57" xfId="644" applyFont="1" applyBorder="1" applyAlignment="1" applyProtection="1">
      <alignment horizontal="center" vertical="center" wrapText="1"/>
      <protection locked="0"/>
    </xf>
    <xf numFmtId="49" fontId="5" fillId="0" borderId="84" xfId="644" applyNumberFormat="1" applyFont="1" applyBorder="1" applyAlignment="1" applyProtection="1">
      <alignment horizontal="center" vertical="center" wrapText="1"/>
      <protection hidden="1"/>
    </xf>
    <xf numFmtId="49" fontId="5" fillId="0" borderId="62" xfId="644" applyNumberFormat="1" applyFont="1" applyBorder="1" applyAlignment="1" applyProtection="1">
      <alignment horizontal="center" vertical="center" wrapText="1"/>
      <protection hidden="1"/>
    </xf>
    <xf numFmtId="0" fontId="24" fillId="0" borderId="62" xfId="644" applyFont="1" applyBorder="1" applyAlignment="1" applyProtection="1">
      <alignment horizontal="left" vertical="center" wrapText="1"/>
      <protection hidden="1"/>
    </xf>
    <xf numFmtId="0" fontId="24" fillId="0" borderId="62" xfId="644" applyFont="1" applyBorder="1" applyAlignment="1" applyProtection="1">
      <alignment horizontal="center" vertical="center" wrapText="1"/>
      <protection locked="0"/>
    </xf>
    <xf numFmtId="0" fontId="24" fillId="0" borderId="113" xfId="644" applyFont="1" applyBorder="1" applyAlignment="1" applyProtection="1">
      <alignment horizontal="center" vertical="center" wrapText="1"/>
      <protection locked="0"/>
    </xf>
    <xf numFmtId="0" fontId="81" fillId="25" borderId="1" xfId="644" applyFont="1" applyFill="1" applyBorder="1" applyAlignment="1">
      <alignment horizontal="left" vertical="center"/>
    </xf>
    <xf numFmtId="0" fontId="6" fillId="0" borderId="0" xfId="644" applyFont="1" applyAlignment="1" applyProtection="1">
      <alignment vertical="center"/>
      <protection locked="0"/>
    </xf>
    <xf numFmtId="0" fontId="6" fillId="0" borderId="0" xfId="644" applyFont="1" applyAlignment="1" applyProtection="1">
      <alignment horizontal="center" vertical="center" wrapText="1"/>
      <protection locked="0"/>
    </xf>
    <xf numFmtId="0" fontId="6" fillId="0" borderId="0" xfId="644" applyFont="1" applyAlignment="1" applyProtection="1">
      <alignment vertical="center" wrapText="1"/>
      <protection locked="0"/>
    </xf>
    <xf numFmtId="14" fontId="6" fillId="0" borderId="0" xfId="644" applyNumberFormat="1" applyFont="1" applyAlignment="1" applyProtection="1">
      <alignment vertical="center" wrapText="1"/>
      <protection locked="0"/>
    </xf>
    <xf numFmtId="0" fontId="82" fillId="25" borderId="10" xfId="644" applyFont="1" applyFill="1" applyBorder="1" applyAlignment="1">
      <alignment horizontal="left" vertical="center" wrapText="1"/>
    </xf>
    <xf numFmtId="0" fontId="82" fillId="25" borderId="11" xfId="644" applyFont="1" applyFill="1" applyBorder="1" applyAlignment="1">
      <alignment horizontal="left" vertical="center" wrapText="1"/>
    </xf>
    <xf numFmtId="0" fontId="82" fillId="25" borderId="12" xfId="644" applyFont="1" applyFill="1" applyBorder="1" applyAlignment="1">
      <alignment horizontal="left" vertical="center" wrapText="1"/>
    </xf>
    <xf numFmtId="0" fontId="82" fillId="25" borderId="10" xfId="644" applyFont="1" applyFill="1" applyBorder="1" applyAlignment="1">
      <alignment horizontal="center" vertical="center" wrapText="1"/>
    </xf>
    <xf numFmtId="0" fontId="82" fillId="25" borderId="11" xfId="644" applyFont="1" applyFill="1" applyBorder="1" applyAlignment="1">
      <alignment horizontal="center" vertical="center" wrapText="1"/>
    </xf>
    <xf numFmtId="0" fontId="82" fillId="25" borderId="12" xfId="644" applyFont="1" applyFill="1" applyBorder="1" applyAlignment="1">
      <alignment horizontal="center" vertical="center" wrapText="1"/>
    </xf>
    <xf numFmtId="0" fontId="82" fillId="25" borderId="1" xfId="644" applyFont="1" applyFill="1" applyBorder="1" applyAlignment="1">
      <alignment horizontal="center" vertical="center" wrapText="1"/>
    </xf>
    <xf numFmtId="0" fontId="82" fillId="25" borderId="10" xfId="644" applyFont="1" applyFill="1" applyBorder="1" applyAlignment="1">
      <alignment horizontal="justify" vertical="top" wrapText="1"/>
    </xf>
    <xf numFmtId="0" fontId="82" fillId="25" borderId="11" xfId="644" applyFont="1" applyFill="1" applyBorder="1" applyAlignment="1">
      <alignment horizontal="justify" vertical="top" wrapText="1"/>
    </xf>
    <xf numFmtId="0" fontId="82" fillId="25" borderId="12" xfId="644" applyFont="1" applyFill="1" applyBorder="1" applyAlignment="1">
      <alignment horizontal="justify" vertical="top" wrapText="1"/>
    </xf>
    <xf numFmtId="0" fontId="82" fillId="0" borderId="10" xfId="644" applyFont="1" applyBorder="1" applyAlignment="1">
      <alignment horizontal="left" vertical="top" wrapText="1"/>
    </xf>
    <xf numFmtId="0" fontId="82" fillId="0" borderId="11" xfId="644" applyFont="1" applyBorder="1" applyAlignment="1">
      <alignment horizontal="left" vertical="top" wrapText="1"/>
    </xf>
    <xf numFmtId="0" fontId="82" fillId="0" borderId="12" xfId="644" applyFont="1" applyBorder="1" applyAlignment="1">
      <alignment horizontal="left" vertical="top" wrapText="1"/>
    </xf>
    <xf numFmtId="0" fontId="82" fillId="0" borderId="1" xfId="644" applyFont="1" applyBorder="1" applyAlignment="1" applyProtection="1">
      <alignment horizontal="center" vertical="center" wrapText="1"/>
      <protection locked="0"/>
    </xf>
    <xf numFmtId="0" fontId="82" fillId="25" borderId="1" xfId="644" applyFont="1" applyFill="1" applyBorder="1" applyAlignment="1">
      <alignment horizontal="left" vertical="center"/>
    </xf>
    <xf numFmtId="0" fontId="82" fillId="25" borderId="22" xfId="644" applyFont="1" applyFill="1" applyBorder="1" applyAlignment="1">
      <alignment horizontal="left" vertical="center"/>
    </xf>
    <xf numFmtId="0" fontId="82" fillId="25" borderId="57" xfId="644" applyFont="1" applyFill="1" applyBorder="1" applyAlignment="1">
      <alignment horizontal="center" vertical="center" wrapText="1"/>
    </xf>
    <xf numFmtId="0" fontId="82" fillId="25" borderId="57" xfId="644" applyFont="1" applyFill="1" applyBorder="1" applyAlignment="1">
      <alignment vertical="center" wrapText="1"/>
    </xf>
    <xf numFmtId="0" fontId="82" fillId="0" borderId="10" xfId="644" applyFont="1" applyBorder="1" applyAlignment="1" applyProtection="1">
      <alignment horizontal="center" vertical="center" wrapText="1"/>
      <protection locked="0"/>
    </xf>
    <xf numFmtId="0" fontId="82" fillId="0" borderId="11" xfId="644" applyFont="1" applyBorder="1" applyAlignment="1" applyProtection="1">
      <alignment horizontal="center" vertical="center" wrapText="1"/>
      <protection locked="0"/>
    </xf>
    <xf numFmtId="0" fontId="82" fillId="0" borderId="57" xfId="644" applyFont="1" applyBorder="1" applyAlignment="1" applyProtection="1">
      <alignment horizontal="center" vertical="center" wrapText="1"/>
      <protection locked="0"/>
    </xf>
    <xf numFmtId="0" fontId="82" fillId="0" borderId="57" xfId="644" applyFont="1" applyBorder="1" applyAlignment="1">
      <alignment horizontal="center" vertical="center" wrapText="1"/>
    </xf>
    <xf numFmtId="0" fontId="82" fillId="0" borderId="57" xfId="644" applyFont="1" applyBorder="1" applyAlignment="1">
      <alignment vertical="center" wrapText="1"/>
    </xf>
    <xf numFmtId="0" fontId="65" fillId="0" borderId="0" xfId="0" applyFont="1" applyAlignment="1">
      <alignment vertical="center"/>
    </xf>
    <xf numFmtId="187" fontId="0" fillId="0" borderId="0" xfId="1" applyNumberFormat="1" applyFont="1" applyAlignment="1">
      <alignment vertical="center" shrinkToFit="1"/>
    </xf>
    <xf numFmtId="0" fontId="83" fillId="0" borderId="114" xfId="0" applyFont="1" applyBorder="1" applyAlignment="1">
      <alignment horizontal="center" vertical="center" wrapText="1"/>
    </xf>
    <xf numFmtId="0" fontId="84" fillId="0" borderId="115" xfId="0" applyFont="1" applyBorder="1" applyAlignment="1">
      <alignment horizontal="center" vertical="center" wrapText="1"/>
    </xf>
    <xf numFmtId="43" fontId="83" fillId="0" borderId="22" xfId="1" applyFont="1" applyBorder="1" applyAlignment="1">
      <alignment horizontal="center" vertical="center" wrapText="1"/>
    </xf>
    <xf numFmtId="187" fontId="13" fillId="0" borderId="0" xfId="1" applyNumberFormat="1" applyFont="1" applyAlignment="1">
      <alignment horizontal="center" vertical="center" shrinkToFit="1"/>
    </xf>
    <xf numFmtId="0" fontId="13" fillId="0" borderId="0" xfId="0" applyFont="1" applyAlignment="1">
      <alignment horizontal="center" vertical="center" shrinkToFit="1"/>
    </xf>
    <xf numFmtId="0" fontId="83" fillId="0" borderId="116" xfId="0" applyFont="1" applyBorder="1" applyAlignment="1">
      <alignment horizontal="center" vertical="center" wrapText="1"/>
    </xf>
    <xf numFmtId="0" fontId="84" fillId="0" borderId="1" xfId="0" applyFont="1" applyBorder="1" applyAlignment="1">
      <alignment horizontal="justify" vertical="center" wrapText="1"/>
    </xf>
    <xf numFmtId="187" fontId="76" fillId="0" borderId="1" xfId="1" applyNumberFormat="1" applyFont="1" applyBorder="1" applyAlignment="1">
      <alignment vertical="center"/>
    </xf>
    <xf numFmtId="0" fontId="85" fillId="11" borderId="117" xfId="0" applyFont="1" applyFill="1" applyBorder="1" applyAlignment="1">
      <alignment horizontal="justify" vertical="center" wrapText="1"/>
    </xf>
    <xf numFmtId="187" fontId="76" fillId="0" borderId="0" xfId="1" applyNumberFormat="1" applyFont="1" applyAlignment="1">
      <alignment vertical="center" shrinkToFit="1"/>
    </xf>
    <xf numFmtId="0" fontId="83" fillId="0" borderId="118" xfId="0" applyFont="1" applyBorder="1" applyAlignment="1">
      <alignment horizontal="center" vertical="center" wrapText="1"/>
    </xf>
    <xf numFmtId="10" fontId="76" fillId="0" borderId="1" xfId="1" applyNumberFormat="1" applyFont="1" applyBorder="1" applyAlignment="1">
      <alignment vertical="center"/>
    </xf>
    <xf numFmtId="0" fontId="83" fillId="0" borderId="119" xfId="0" applyFont="1" applyBorder="1" applyAlignment="1">
      <alignment horizontal="center" vertical="center" wrapText="1"/>
    </xf>
    <xf numFmtId="0" fontId="6" fillId="0" borderId="94" xfId="779" applyFont="1" applyBorder="1">
      <alignment vertical="center"/>
    </xf>
    <xf numFmtId="187" fontId="0" fillId="0" borderId="0" xfId="1" applyNumberFormat="1" applyFont="1" applyFill="1" applyAlignment="1">
      <alignment vertical="center" shrinkToFit="1"/>
    </xf>
    <xf numFmtId="0" fontId="5" fillId="0" borderId="111" xfId="0" applyFont="1" applyBorder="1" applyAlignment="1">
      <alignment horizontal="center" wrapText="1"/>
    </xf>
    <xf numFmtId="0" fontId="5" fillId="0" borderId="109" xfId="0" applyFont="1" applyBorder="1" applyAlignment="1">
      <alignment horizontal="center" wrapText="1"/>
    </xf>
    <xf numFmtId="0" fontId="5" fillId="0" borderId="120" xfId="0" applyFont="1" applyBorder="1" applyAlignment="1">
      <alignment horizontal="justify" wrapText="1"/>
    </xf>
    <xf numFmtId="184" fontId="5" fillId="0" borderId="121" xfId="0" applyNumberFormat="1" applyFont="1" applyBorder="1" applyAlignment="1">
      <alignment horizontal="right" wrapText="1"/>
    </xf>
    <xf numFmtId="43" fontId="5" fillId="0" borderId="121" xfId="1" applyFont="1" applyBorder="1" applyAlignment="1">
      <alignment horizontal="right" wrapText="1"/>
    </xf>
    <xf numFmtId="0" fontId="5" fillId="3" borderId="120" xfId="0" applyFont="1" applyFill="1" applyBorder="1" applyAlignment="1">
      <alignment horizontal="justify" wrapText="1"/>
    </xf>
    <xf numFmtId="184" fontId="5" fillId="3" borderId="121" xfId="0" applyNumberFormat="1" applyFont="1" applyFill="1" applyBorder="1" applyAlignment="1">
      <alignment horizontal="right" wrapText="1"/>
    </xf>
    <xf numFmtId="0" fontId="5" fillId="0" borderId="122" xfId="0" applyFont="1" applyBorder="1" applyAlignment="1">
      <alignment horizontal="center" wrapText="1"/>
    </xf>
    <xf numFmtId="0" fontId="5" fillId="0" borderId="121" xfId="0" applyFont="1" applyBorder="1" applyAlignment="1">
      <alignment horizontal="center" wrapText="1"/>
    </xf>
    <xf numFmtId="0" fontId="5" fillId="0" borderId="120" xfId="0" applyFont="1" applyBorder="1" applyAlignment="1">
      <alignment horizontal="center" wrapText="1"/>
    </xf>
    <xf numFmtId="184" fontId="5" fillId="0" borderId="121" xfId="0" applyNumberFormat="1" applyFont="1" applyBorder="1" applyAlignment="1">
      <alignment horizontal="center" wrapText="1"/>
    </xf>
    <xf numFmtId="0" fontId="0" fillId="0" borderId="121" xfId="0" applyBorder="1"/>
    <xf numFmtId="0" fontId="5" fillId="0" borderId="0" xfId="0" applyFont="1" applyAlignment="1" applyProtection="1">
      <alignment vertical="center"/>
      <protection locked="0"/>
    </xf>
    <xf numFmtId="43" fontId="5" fillId="0" borderId="0" xfId="1" applyFont="1" applyAlignment="1" applyProtection="1">
      <alignment vertical="center"/>
      <protection locked="0"/>
    </xf>
    <xf numFmtId="0" fontId="5" fillId="0" borderId="0" xfId="0" applyFont="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pplyProtection="1">
      <alignment horizontal="justify" vertical="center" wrapText="1"/>
      <protection locked="0"/>
    </xf>
    <xf numFmtId="0" fontId="5" fillId="0" borderId="1" xfId="0" applyFont="1" applyBorder="1" applyAlignment="1" applyProtection="1">
      <alignment horizontal="center" vertical="center" wrapText="1"/>
      <protection locked="0"/>
    </xf>
    <xf numFmtId="14" fontId="5" fillId="0" borderId="1" xfId="0" applyNumberFormat="1" applyFont="1" applyBorder="1" applyAlignment="1" applyProtection="1">
      <alignment horizontal="center" vertical="center" wrapText="1"/>
      <protection locked="0"/>
    </xf>
    <xf numFmtId="0" fontId="5" fillId="0" borderId="123" xfId="49" applyFont="1" applyBorder="1" applyAlignment="1">
      <alignment horizontal="left" vertical="top" wrapText="1"/>
    </xf>
    <xf numFmtId="0" fontId="5" fillId="0" borderId="1" xfId="49" applyFont="1" applyBorder="1" applyAlignment="1">
      <alignment horizontal="left" vertical="top" wrapText="1"/>
    </xf>
    <xf numFmtId="0" fontId="8" fillId="0" borderId="1" xfId="49" applyFont="1" applyBorder="1" applyAlignment="1">
      <alignment horizontal="center" vertical="center" wrapText="1"/>
    </xf>
    <xf numFmtId="0" fontId="8" fillId="0" borderId="124" xfId="49" applyFont="1" applyBorder="1" applyAlignment="1">
      <alignment horizontal="center" vertical="center" wrapText="1"/>
    </xf>
    <xf numFmtId="0" fontId="6" fillId="0" borderId="125" xfId="49" applyFont="1" applyBorder="1" applyAlignment="1">
      <alignment horizontal="left" vertical="center" wrapText="1"/>
    </xf>
    <xf numFmtId="0" fontId="6" fillId="0" borderId="11" xfId="49" applyFont="1" applyBorder="1" applyAlignment="1">
      <alignment horizontal="left" vertical="center" wrapText="1"/>
    </xf>
    <xf numFmtId="0" fontId="6" fillId="0" borderId="12" xfId="49" applyFont="1" applyBorder="1" applyAlignment="1">
      <alignment horizontal="left" vertical="center" wrapText="1"/>
    </xf>
    <xf numFmtId="43" fontId="60" fillId="0" borderId="7" xfId="1" applyFont="1" applyBorder="1" applyAlignment="1">
      <alignment vertical="center" shrinkToFit="1"/>
    </xf>
    <xf numFmtId="0" fontId="86" fillId="0" borderId="1" xfId="6" applyNumberFormat="1" applyFont="1" applyFill="1" applyBorder="1" applyAlignment="1" applyProtection="1">
      <alignment horizontal="center" vertical="center" wrapText="1"/>
    </xf>
    <xf numFmtId="0" fontId="86" fillId="0" borderId="124" xfId="6" applyNumberFormat="1" applyFont="1" applyFill="1" applyBorder="1" applyAlignment="1" applyProtection="1">
      <alignment horizontal="center" vertical="center" wrapText="1"/>
    </xf>
    <xf numFmtId="43" fontId="5" fillId="0" borderId="0" xfId="0" applyNumberFormat="1" applyFont="1" applyAlignment="1" applyProtection="1">
      <alignment vertical="center"/>
      <protection locked="0"/>
    </xf>
    <xf numFmtId="0" fontId="6" fillId="0" borderId="123" xfId="49" applyFont="1" applyBorder="1" applyAlignment="1">
      <alignment horizontal="left" vertical="top" wrapText="1"/>
    </xf>
    <xf numFmtId="0" fontId="6" fillId="0" borderId="1" xfId="49" applyFont="1" applyBorder="1" applyAlignment="1">
      <alignment horizontal="left" vertical="top" wrapText="1"/>
    </xf>
    <xf numFmtId="0" fontId="8" fillId="0" borderId="126" xfId="49" applyFont="1" applyBorder="1" applyAlignment="1">
      <alignment horizontal="center" vertical="center" wrapText="1"/>
    </xf>
    <xf numFmtId="0" fontId="8" fillId="0" borderId="127" xfId="49" applyFont="1" applyBorder="1" applyAlignment="1">
      <alignment horizontal="center" vertical="center" wrapText="1"/>
    </xf>
    <xf numFmtId="0" fontId="87" fillId="0" borderId="128" xfId="49" applyFont="1" applyBorder="1" applyAlignment="1">
      <alignment horizontal="left" vertical="top" wrapText="1"/>
    </xf>
    <xf numFmtId="0" fontId="87" fillId="0" borderId="129" xfId="49" applyFont="1" applyBorder="1" applyAlignment="1">
      <alignment horizontal="left" vertical="top" wrapText="1"/>
    </xf>
    <xf numFmtId="0" fontId="87" fillId="0" borderId="130" xfId="49" applyFont="1" applyBorder="1" applyAlignment="1">
      <alignment horizontal="left" vertical="top" wrapText="1"/>
    </xf>
    <xf numFmtId="0" fontId="28" fillId="0" borderId="0" xfId="0" applyFont="1" applyAlignment="1">
      <alignment horizontal="center" vertical="center" wrapText="1"/>
    </xf>
    <xf numFmtId="0" fontId="28" fillId="0" borderId="0" xfId="0" applyFont="1" applyAlignment="1">
      <alignment horizontal="right" vertical="center" wrapText="1"/>
    </xf>
    <xf numFmtId="0" fontId="13" fillId="0" borderId="0" xfId="0" applyFont="1" applyAlignment="1">
      <alignment horizontal="justify" vertical="center" wrapText="1"/>
    </xf>
    <xf numFmtId="0" fontId="5" fillId="0" borderId="0" xfId="0" applyFont="1" applyAlignment="1">
      <alignment horizontal="justify" vertical="center" wrapText="1"/>
    </xf>
    <xf numFmtId="0" fontId="0" fillId="0" borderId="0" xfId="782">
      <alignment vertical="center"/>
    </xf>
    <xf numFmtId="0" fontId="88" fillId="0" borderId="0" xfId="772" applyFont="1" applyAlignment="1" applyProtection="1">
      <alignment horizontal="left" vertical="center"/>
      <protection locked="0"/>
    </xf>
    <xf numFmtId="0" fontId="89" fillId="0" borderId="0" xfId="772" applyFont="1" applyAlignment="1" applyProtection="1">
      <alignment horizontal="left" vertical="center"/>
      <protection locked="0"/>
    </xf>
    <xf numFmtId="0" fontId="14" fillId="0" borderId="0" xfId="772" applyFont="1" applyAlignment="1" applyProtection="1">
      <alignment horizontal="center"/>
      <protection locked="0"/>
    </xf>
    <xf numFmtId="0" fontId="89" fillId="0" borderId="0" xfId="782" applyFont="1" applyAlignment="1">
      <alignment horizontal="center" vertical="center"/>
    </xf>
    <xf numFmtId="0" fontId="86" fillId="0" borderId="0" xfId="6" applyFont="1" applyFill="1" applyAlignment="1" applyProtection="1">
      <alignment vertical="center"/>
    </xf>
    <xf numFmtId="0" fontId="5" fillId="0" borderId="0" xfId="0" applyFont="1" applyAlignment="1" applyProtection="1">
      <alignment horizontal="right" vertical="center"/>
      <protection hidden="1"/>
    </xf>
    <xf numFmtId="0" fontId="15" fillId="0" borderId="1" xfId="782" applyFont="1" applyBorder="1" applyAlignment="1">
      <alignment horizontal="center" vertical="center"/>
    </xf>
    <xf numFmtId="0" fontId="0" fillId="0" borderId="1" xfId="782" applyBorder="1" applyAlignment="1">
      <alignment horizontal="center" vertical="center"/>
    </xf>
    <xf numFmtId="0" fontId="90" fillId="0" borderId="0" xfId="6" applyFill="1" applyAlignment="1" applyProtection="1">
      <alignment vertical="center"/>
    </xf>
    <xf numFmtId="31" fontId="15" fillId="0" borderId="1" xfId="782" applyNumberFormat="1" applyFont="1" applyBorder="1" applyAlignment="1">
      <alignment horizontal="center" vertical="center"/>
    </xf>
    <xf numFmtId="200" fontId="15" fillId="0" borderId="1" xfId="782" applyNumberFormat="1" applyFont="1" applyBorder="1" applyAlignment="1">
      <alignment horizontal="center" vertical="center"/>
    </xf>
    <xf numFmtId="49" fontId="15" fillId="0" borderId="1" xfId="782" applyNumberFormat="1" applyFont="1" applyBorder="1" applyAlignment="1">
      <alignment horizontal="center" vertical="center"/>
    </xf>
    <xf numFmtId="0" fontId="15" fillId="0" borderId="1" xfId="782" applyFont="1" applyBorder="1" applyAlignment="1">
      <alignment horizontal="center" vertical="center" textRotation="255"/>
    </xf>
    <xf numFmtId="0" fontId="0" fillId="0" borderId="1" xfId="782" applyBorder="1" applyAlignment="1">
      <alignment horizontal="center"/>
    </xf>
    <xf numFmtId="0" fontId="5" fillId="0" borderId="0" xfId="0" applyFont="1" applyAlignment="1" applyProtection="1">
      <alignment horizontal="center" vertical="center"/>
      <protection hidden="1"/>
    </xf>
    <xf numFmtId="0" fontId="5" fillId="0" borderId="0" xfId="0" applyFont="1" applyAlignment="1">
      <alignment horizontal="left" vertical="center"/>
    </xf>
    <xf numFmtId="0" fontId="10" fillId="0" borderId="0" xfId="0" applyFont="1" applyAlignment="1">
      <alignment horizontal="center" shrinkToFit="1"/>
    </xf>
    <xf numFmtId="0" fontId="89" fillId="0" borderId="0" xfId="0" applyFont="1" applyAlignment="1">
      <alignment horizontal="center" vertical="center"/>
    </xf>
    <xf numFmtId="0" fontId="0" fillId="0" borderId="131" xfId="0" applyBorder="1" applyAlignment="1">
      <alignment vertical="center"/>
    </xf>
    <xf numFmtId="0" fontId="5" fillId="0" borderId="0" xfId="0" applyFont="1" applyAlignment="1" applyProtection="1">
      <alignment vertical="center"/>
      <protection hidden="1"/>
    </xf>
    <xf numFmtId="0" fontId="5" fillId="0" borderId="132" xfId="774" applyFont="1" applyBorder="1" applyAlignment="1">
      <alignment horizontal="left" vertical="center" wrapText="1"/>
    </xf>
    <xf numFmtId="0" fontId="5" fillId="0" borderId="133" xfId="774" applyFont="1" applyBorder="1" applyAlignment="1">
      <alignment horizontal="left" vertical="center" wrapText="1"/>
    </xf>
    <xf numFmtId="0" fontId="5" fillId="0" borderId="134" xfId="774" applyFont="1" applyBorder="1" applyAlignment="1">
      <alignment horizontal="left" vertical="center" wrapText="1"/>
    </xf>
    <xf numFmtId="0" fontId="5" fillId="0" borderId="123" xfId="774" applyFont="1" applyBorder="1" applyAlignment="1">
      <alignment horizontal="left" vertical="center" wrapText="1"/>
    </xf>
    <xf numFmtId="0" fontId="5" fillId="0" borderId="1" xfId="774" applyFont="1" applyBorder="1" applyAlignment="1">
      <alignment horizontal="left" vertical="center" wrapText="1"/>
    </xf>
    <xf numFmtId="14" fontId="5" fillId="0" borderId="124" xfId="774" applyNumberFormat="1" applyFont="1" applyBorder="1" applyAlignment="1">
      <alignment horizontal="left" vertical="center" wrapText="1"/>
    </xf>
    <xf numFmtId="0" fontId="5" fillId="0" borderId="123" xfId="774" applyFont="1" applyBorder="1" applyAlignment="1">
      <alignment horizontal="center" vertical="center" wrapText="1"/>
    </xf>
    <xf numFmtId="0" fontId="5" fillId="0" borderId="1" xfId="774" applyFont="1" applyBorder="1" applyAlignment="1">
      <alignment horizontal="center" vertical="center" wrapText="1"/>
    </xf>
    <xf numFmtId="0" fontId="5" fillId="0" borderId="124" xfId="774" applyFont="1" applyBorder="1" applyAlignment="1">
      <alignment horizontal="center" vertical="center" wrapText="1"/>
    </xf>
    <xf numFmtId="0" fontId="90" fillId="0" borderId="0" xfId="6" applyFill="1" applyAlignment="1" applyProtection="1">
      <alignment horizontal="center" vertical="center"/>
    </xf>
    <xf numFmtId="0" fontId="5" fillId="0" borderId="123" xfId="774" applyFont="1" applyBorder="1" applyAlignment="1">
      <alignment horizontal="center" vertical="center" textRotation="255" wrapText="1"/>
    </xf>
    <xf numFmtId="0" fontId="5" fillId="26" borderId="1" xfId="0" applyFont="1" applyFill="1" applyBorder="1" applyAlignment="1" applyProtection="1">
      <alignment horizontal="center" vertical="center" wrapText="1"/>
      <protection locked="0"/>
    </xf>
    <xf numFmtId="0" fontId="5" fillId="26" borderId="1" xfId="0" applyFont="1" applyFill="1" applyBorder="1" applyAlignment="1" applyProtection="1">
      <alignment horizontal="left" vertical="top" wrapText="1"/>
      <protection locked="0"/>
    </xf>
    <xf numFmtId="0" fontId="5" fillId="0" borderId="124" xfId="774" applyFont="1" applyBorder="1" applyAlignment="1">
      <alignment horizontal="left" vertical="center" wrapText="1"/>
    </xf>
    <xf numFmtId="0" fontId="5" fillId="0" borderId="1" xfId="0" applyFont="1" applyBorder="1" applyAlignment="1" applyProtection="1">
      <alignment vertical="top" wrapText="1"/>
      <protection hidden="1"/>
    </xf>
    <xf numFmtId="0" fontId="5" fillId="26" borderId="1" xfId="0" applyFont="1" applyFill="1" applyBorder="1" applyAlignment="1" applyProtection="1">
      <alignment vertical="top" shrinkToFit="1"/>
      <protection locked="0"/>
    </xf>
    <xf numFmtId="0" fontId="5" fillId="26" borderId="124" xfId="0" applyFont="1" applyFill="1" applyBorder="1" applyAlignment="1" applyProtection="1">
      <alignment horizontal="center" vertical="top" wrapText="1"/>
      <protection locked="0"/>
    </xf>
    <xf numFmtId="0" fontId="5" fillId="0" borderId="126" xfId="774" applyFont="1" applyBorder="1" applyAlignment="1">
      <alignment horizontal="center" vertical="center" textRotation="255" wrapText="1"/>
    </xf>
    <xf numFmtId="0" fontId="5" fillId="0" borderId="127" xfId="774" applyFont="1" applyBorder="1" applyAlignment="1">
      <alignment horizontal="left" vertical="center" wrapText="1"/>
    </xf>
    <xf numFmtId="0" fontId="5" fillId="26" borderId="127" xfId="0" applyFont="1" applyFill="1" applyBorder="1" applyAlignment="1" applyProtection="1">
      <alignment horizontal="center" vertical="center" wrapText="1"/>
      <protection locked="0"/>
    </xf>
    <xf numFmtId="0" fontId="5" fillId="0" borderId="127" xfId="0" applyFont="1" applyBorder="1" applyAlignment="1" applyProtection="1">
      <alignment vertical="top" wrapText="1"/>
      <protection hidden="1"/>
    </xf>
    <xf numFmtId="0" fontId="5" fillId="26" borderId="127" xfId="0" applyFont="1" applyFill="1" applyBorder="1" applyAlignment="1" applyProtection="1">
      <alignment vertical="top" shrinkToFit="1"/>
      <protection locked="0"/>
    </xf>
    <xf numFmtId="0" fontId="5" fillId="0" borderId="24" xfId="774" applyFont="1" applyBorder="1" applyAlignment="1">
      <alignment horizontal="left" vertical="center" wrapText="1"/>
    </xf>
    <xf numFmtId="0" fontId="0" fillId="0" borderId="0" xfId="772"/>
    <xf numFmtId="0" fontId="15" fillId="0" borderId="0" xfId="772" applyFont="1" applyAlignment="1">
      <alignment horizontal="center"/>
    </xf>
    <xf numFmtId="0" fontId="91" fillId="0" borderId="0" xfId="772" applyFont="1" applyAlignment="1">
      <alignment horizontal="center"/>
    </xf>
    <xf numFmtId="0" fontId="92" fillId="0" borderId="0" xfId="772" applyFont="1"/>
    <xf numFmtId="0" fontId="93" fillId="0" borderId="0" xfId="772" applyFont="1" applyAlignment="1">
      <alignment horizontal="center"/>
    </xf>
    <xf numFmtId="0" fontId="94" fillId="0" borderId="0" xfId="772" applyFont="1"/>
    <xf numFmtId="0" fontId="93" fillId="0" borderId="0" xfId="772" applyFont="1"/>
    <xf numFmtId="0" fontId="95" fillId="0" borderId="0" xfId="772" applyFont="1"/>
    <xf numFmtId="0" fontId="96" fillId="0" borderId="0" xfId="772" applyFont="1"/>
    <xf numFmtId="0" fontId="96" fillId="0" borderId="0" xfId="772" applyFont="1" applyAlignment="1">
      <alignment shrinkToFit="1"/>
    </xf>
    <xf numFmtId="0" fontId="96" fillId="0" borderId="0" xfId="772" applyFont="1" applyAlignment="1">
      <alignment horizontal="left" shrinkToFit="1"/>
    </xf>
    <xf numFmtId="0" fontId="96" fillId="0" borderId="0" xfId="772" applyFont="1" applyAlignment="1">
      <alignment horizontal="left"/>
    </xf>
    <xf numFmtId="0" fontId="51" fillId="0" borderId="0" xfId="0" applyFont="1" applyAlignment="1">
      <alignment horizontal="center" vertical="center"/>
    </xf>
    <xf numFmtId="0" fontId="15" fillId="0" borderId="0" xfId="0" applyFont="1" applyAlignment="1">
      <alignment vertical="center"/>
    </xf>
    <xf numFmtId="0" fontId="51" fillId="0" borderId="0" xfId="0" applyFont="1" applyAlignment="1">
      <alignment vertical="center"/>
    </xf>
    <xf numFmtId="200" fontId="0" fillId="0" borderId="0" xfId="0" applyNumberFormat="1" applyAlignment="1">
      <alignment horizontal="left" vertical="center"/>
    </xf>
    <xf numFmtId="0" fontId="39" fillId="0" borderId="0" xfId="771" applyFont="1" applyAlignment="1">
      <alignment horizontal="left" vertical="center"/>
    </xf>
    <xf numFmtId="0" fontId="97" fillId="0" borderId="0" xfId="771" applyFont="1" applyAlignment="1">
      <alignment horizontal="left" vertical="center"/>
    </xf>
    <xf numFmtId="0" fontId="97" fillId="0" borderId="0" xfId="771" applyFont="1" applyAlignment="1" applyProtection="1">
      <alignment vertical="center"/>
      <protection locked="0"/>
    </xf>
    <xf numFmtId="0" fontId="39" fillId="0" borderId="0" xfId="771" applyFont="1" applyAlignment="1">
      <alignment vertical="center"/>
    </xf>
    <xf numFmtId="0" fontId="90" fillId="0" borderId="0" xfId="6" applyAlignment="1" applyProtection="1"/>
    <xf numFmtId="0" fontId="86" fillId="0" borderId="0" xfId="6" applyFont="1" applyAlignment="1" applyProtection="1">
      <alignment vertical="center"/>
    </xf>
    <xf numFmtId="0" fontId="90" fillId="0" borderId="0" xfId="6" applyBorder="1" applyAlignment="1" applyProtection="1">
      <alignment vertical="center" wrapText="1"/>
    </xf>
    <xf numFmtId="0" fontId="0" fillId="0" borderId="0" xfId="0"/>
    <xf numFmtId="0" fontId="90" fillId="0" borderId="0" xfId="6" applyFill="1" applyBorder="1" applyAlignment="1" applyProtection="1"/>
    <xf numFmtId="0" fontId="86" fillId="0" borderId="0" xfId="6" applyFont="1" applyFill="1" applyBorder="1" applyAlignment="1" applyProtection="1"/>
    <xf numFmtId="0" fontId="86" fillId="0" borderId="0" xfId="6" applyFont="1" applyAlignment="1" applyProtection="1"/>
    <xf numFmtId="0" fontId="90" fillId="0" borderId="0" xfId="6" applyAlignment="1" applyProtection="1">
      <alignment vertical="center"/>
    </xf>
    <xf numFmtId="0" fontId="30" fillId="27" borderId="0" xfId="775" applyFill="1" applyAlignment="1" applyProtection="1">
      <alignment vertical="center" shrinkToFit="1"/>
      <protection hidden="1"/>
    </xf>
    <xf numFmtId="0" fontId="24" fillId="27" borderId="0" xfId="0" applyFont="1" applyFill="1" applyAlignment="1">
      <alignment horizontal="center" vertical="center"/>
    </xf>
    <xf numFmtId="0" fontId="24" fillId="27" borderId="0" xfId="0" applyFont="1" applyFill="1" applyAlignment="1">
      <alignment horizontal="left" vertical="center"/>
    </xf>
    <xf numFmtId="0" fontId="24" fillId="27" borderId="0" xfId="0" applyFont="1" applyFill="1" applyAlignment="1">
      <alignment vertical="center"/>
    </xf>
    <xf numFmtId="0" fontId="98" fillId="27" borderId="0" xfId="6" applyFont="1" applyFill="1" applyAlignment="1" applyProtection="1">
      <alignment horizontal="center" vertical="center"/>
    </xf>
    <xf numFmtId="0" fontId="98" fillId="27" borderId="0" xfId="6" applyFont="1" applyFill="1" applyAlignment="1" applyProtection="1">
      <alignment vertical="center" shrinkToFit="1"/>
      <protection hidden="1"/>
    </xf>
    <xf numFmtId="0" fontId="99" fillId="28" borderId="135" xfId="775" applyFont="1" applyFill="1" applyBorder="1" applyAlignment="1" applyProtection="1">
      <alignment horizontal="center" vertical="center" shrinkToFit="1"/>
      <protection hidden="1"/>
    </xf>
    <xf numFmtId="0" fontId="99" fillId="28" borderId="136" xfId="775" applyFont="1" applyFill="1" applyBorder="1" applyAlignment="1" applyProtection="1">
      <alignment horizontal="center" vertical="center" shrinkToFit="1"/>
      <protection hidden="1"/>
    </xf>
    <xf numFmtId="0" fontId="99" fillId="28" borderId="137" xfId="775" applyFont="1" applyFill="1" applyBorder="1" applyAlignment="1" applyProtection="1">
      <alignment horizontal="center" vertical="center" shrinkToFit="1"/>
      <protection hidden="1"/>
    </xf>
    <xf numFmtId="0" fontId="100" fillId="27" borderId="0" xfId="775" applyFont="1" applyFill="1" applyAlignment="1" applyProtection="1">
      <alignment vertical="center" shrinkToFit="1"/>
      <protection hidden="1"/>
    </xf>
    <xf numFmtId="0" fontId="99" fillId="28" borderId="138" xfId="775" applyFont="1" applyFill="1" applyBorder="1" applyAlignment="1" applyProtection="1">
      <alignment horizontal="center" vertical="center" shrinkToFit="1"/>
      <protection hidden="1"/>
    </xf>
    <xf numFmtId="0" fontId="101" fillId="29" borderId="139" xfId="775" applyFont="1" applyFill="1" applyBorder="1" applyAlignment="1" applyProtection="1">
      <alignment horizontal="center" vertical="center" shrinkToFit="1"/>
      <protection hidden="1"/>
    </xf>
    <xf numFmtId="0" fontId="101" fillId="29" borderId="140" xfId="775" applyFont="1" applyFill="1" applyBorder="1" applyAlignment="1" applyProtection="1">
      <alignment horizontal="center" vertical="center" shrinkToFit="1"/>
      <protection hidden="1"/>
    </xf>
    <xf numFmtId="0" fontId="101" fillId="29" borderId="141" xfId="775" applyFont="1" applyFill="1" applyBorder="1" applyAlignment="1" applyProtection="1">
      <alignment horizontal="center" vertical="center" shrinkToFit="1"/>
      <protection hidden="1"/>
    </xf>
    <xf numFmtId="0" fontId="102" fillId="29" borderId="142" xfId="775" applyFont="1" applyFill="1" applyBorder="1" applyAlignment="1" applyProtection="1">
      <alignment horizontal="center" vertical="center" shrinkToFit="1"/>
      <protection hidden="1"/>
    </xf>
    <xf numFmtId="0" fontId="103" fillId="29" borderId="0" xfId="775" applyFont="1" applyFill="1" applyAlignment="1" applyProtection="1">
      <alignment horizontal="center" vertical="center" shrinkToFit="1"/>
      <protection hidden="1"/>
    </xf>
    <xf numFmtId="0" fontId="103" fillId="29" borderId="143" xfId="775" applyFont="1" applyFill="1" applyBorder="1" applyAlignment="1" applyProtection="1">
      <alignment horizontal="center" vertical="center" shrinkToFit="1"/>
      <protection hidden="1"/>
    </xf>
    <xf numFmtId="0" fontId="104" fillId="29" borderId="142" xfId="775" applyFont="1" applyFill="1" applyBorder="1" applyAlignment="1" applyProtection="1">
      <alignment horizontal="center" vertical="center" shrinkToFit="1"/>
      <protection hidden="1"/>
    </xf>
    <xf numFmtId="0" fontId="73" fillId="29" borderId="0" xfId="0" applyFont="1" applyFill="1" applyAlignment="1" applyProtection="1">
      <alignment vertical="center"/>
      <protection hidden="1"/>
    </xf>
    <xf numFmtId="0" fontId="73" fillId="29" borderId="143" xfId="0" applyFont="1" applyFill="1" applyBorder="1" applyAlignment="1" applyProtection="1">
      <alignment vertical="center"/>
      <protection hidden="1"/>
    </xf>
    <xf numFmtId="0" fontId="105" fillId="29" borderId="142" xfId="775" applyFont="1" applyFill="1" applyBorder="1" applyAlignment="1" applyProtection="1">
      <alignment horizontal="center" vertical="center" shrinkToFit="1"/>
      <protection hidden="1"/>
    </xf>
    <xf numFmtId="0" fontId="105" fillId="29" borderId="0" xfId="775" applyFont="1" applyFill="1" applyAlignment="1" applyProtection="1">
      <alignment horizontal="center" vertical="center" shrinkToFit="1"/>
      <protection hidden="1"/>
    </xf>
    <xf numFmtId="0" fontId="30" fillId="29" borderId="143" xfId="775" applyFill="1" applyBorder="1" applyAlignment="1" applyProtection="1">
      <alignment vertical="center" shrinkToFit="1"/>
      <protection hidden="1"/>
    </xf>
    <xf numFmtId="0" fontId="106" fillId="29" borderId="144" xfId="775" applyFont="1" applyFill="1" applyBorder="1" applyAlignment="1" applyProtection="1">
      <alignment horizontal="center" vertical="center" shrinkToFit="1"/>
      <protection hidden="1"/>
    </xf>
    <xf numFmtId="0" fontId="107" fillId="29" borderId="145" xfId="775" applyFont="1" applyFill="1" applyBorder="1" applyAlignment="1" applyProtection="1">
      <alignment horizontal="center" vertical="center" shrinkToFit="1"/>
      <protection hidden="1"/>
    </xf>
    <xf numFmtId="0" fontId="107" fillId="29" borderId="0" xfId="775" applyFont="1" applyFill="1" applyAlignment="1" applyProtection="1">
      <alignment horizontal="center" vertical="center" shrinkToFit="1"/>
      <protection hidden="1"/>
    </xf>
    <xf numFmtId="14" fontId="108" fillId="30" borderId="146" xfId="775" applyNumberFormat="1" applyFont="1" applyFill="1" applyBorder="1" applyAlignment="1" applyProtection="1">
      <alignment horizontal="left" vertical="center" shrinkToFit="1"/>
      <protection locked="0" hidden="1"/>
    </xf>
    <xf numFmtId="0" fontId="109" fillId="30" borderId="147" xfId="775" applyFont="1" applyFill="1" applyBorder="1" applyAlignment="1" applyProtection="1">
      <alignment horizontal="left" vertical="center" shrinkToFit="1"/>
      <protection locked="0" hidden="1"/>
    </xf>
    <xf numFmtId="0" fontId="109" fillId="30" borderId="148" xfId="775" applyFont="1" applyFill="1" applyBorder="1" applyAlignment="1" applyProtection="1">
      <alignment horizontal="left" vertical="center" shrinkToFit="1"/>
      <protection locked="0" hidden="1"/>
    </xf>
    <xf numFmtId="0" fontId="110" fillId="29" borderId="143" xfId="775" applyFont="1" applyFill="1" applyBorder="1" applyAlignment="1" applyProtection="1">
      <alignment horizontal="center" vertical="center" shrinkToFit="1"/>
      <protection hidden="1"/>
    </xf>
    <xf numFmtId="0" fontId="24" fillId="27" borderId="0" xfId="775" applyFont="1" applyFill="1" applyAlignment="1" applyProtection="1">
      <alignment vertical="center" shrinkToFit="1"/>
      <protection hidden="1"/>
    </xf>
    <xf numFmtId="0" fontId="107" fillId="29" borderId="142" xfId="775" applyFont="1" applyFill="1" applyBorder="1" applyAlignment="1" applyProtection="1">
      <alignment horizontal="center" vertical="center" shrinkToFit="1"/>
      <protection hidden="1"/>
    </xf>
    <xf numFmtId="0" fontId="111" fillId="29" borderId="0" xfId="775" applyFont="1" applyFill="1" applyAlignment="1" applyProtection="1">
      <alignment horizontal="left" vertical="center" shrinkToFit="1"/>
      <protection hidden="1"/>
    </xf>
    <xf numFmtId="0" fontId="108" fillId="30" borderId="146" xfId="775" applyFont="1" applyFill="1" applyBorder="1" applyAlignment="1" applyProtection="1">
      <alignment horizontal="left" vertical="center" shrinkToFit="1"/>
      <protection locked="0" hidden="1"/>
    </xf>
    <xf numFmtId="198" fontId="109" fillId="30" borderId="146" xfId="775" applyNumberFormat="1" applyFont="1" applyFill="1" applyBorder="1" applyAlignment="1" applyProtection="1">
      <alignment horizontal="left" vertical="center" shrinkToFit="1"/>
      <protection locked="0" hidden="1"/>
    </xf>
    <xf numFmtId="0" fontId="106" fillId="29" borderId="149" xfId="775" applyFont="1" applyFill="1" applyBorder="1" applyAlignment="1" applyProtection="1">
      <alignment horizontal="center" vertical="center" shrinkToFit="1"/>
      <protection hidden="1"/>
    </xf>
    <xf numFmtId="49" fontId="112" fillId="29" borderId="143" xfId="775" applyNumberFormat="1" applyFont="1" applyFill="1" applyBorder="1" applyAlignment="1" applyProtection="1">
      <alignment horizontal="center" vertical="center" shrinkToFit="1"/>
      <protection hidden="1"/>
    </xf>
    <xf numFmtId="0" fontId="24" fillId="27" borderId="0" xfId="775" applyFont="1" applyFill="1" applyAlignment="1" applyProtection="1">
      <alignment vertical="center"/>
      <protection hidden="1"/>
    </xf>
    <xf numFmtId="0" fontId="107" fillId="29" borderId="142" xfId="775" applyFont="1" applyFill="1" applyBorder="1" applyAlignment="1" applyProtection="1">
      <alignment vertical="center" shrinkToFit="1"/>
      <protection hidden="1"/>
    </xf>
    <xf numFmtId="0" fontId="107" fillId="29" borderId="0" xfId="775" applyFont="1" applyFill="1" applyAlignment="1" applyProtection="1">
      <alignment vertical="center" shrinkToFit="1"/>
      <protection hidden="1"/>
    </xf>
    <xf numFmtId="0" fontId="30" fillId="29" borderId="0" xfId="775" applyFill="1" applyAlignment="1" applyProtection="1">
      <alignment vertical="center" shrinkToFit="1"/>
      <protection hidden="1"/>
    </xf>
    <xf numFmtId="0" fontId="113" fillId="29" borderId="144" xfId="775" applyFont="1" applyFill="1" applyBorder="1" applyAlignment="1" applyProtection="1">
      <alignment horizontal="center" vertical="center" shrinkToFit="1"/>
      <protection hidden="1"/>
    </xf>
    <xf numFmtId="0" fontId="114" fillId="29" borderId="145" xfId="775" applyFont="1" applyFill="1" applyBorder="1" applyAlignment="1" applyProtection="1">
      <alignment horizontal="center" vertical="center" shrinkToFit="1"/>
      <protection hidden="1"/>
    </xf>
    <xf numFmtId="0" fontId="115" fillId="29" borderId="0" xfId="775" applyFont="1" applyFill="1" applyAlignment="1" applyProtection="1">
      <alignment horizontal="center" vertical="center" shrinkToFit="1"/>
      <protection hidden="1"/>
    </xf>
    <xf numFmtId="0" fontId="116" fillId="29" borderId="143" xfId="775" applyFont="1" applyFill="1" applyBorder="1" applyAlignment="1" applyProtection="1">
      <alignment vertical="center" shrinkToFit="1"/>
      <protection hidden="1"/>
    </xf>
    <xf numFmtId="0" fontId="115" fillId="29" borderId="142" xfId="775" applyFont="1" applyFill="1" applyBorder="1" applyAlignment="1" applyProtection="1">
      <alignment vertical="center" shrinkToFit="1"/>
      <protection hidden="1"/>
    </xf>
    <xf numFmtId="0" fontId="115" fillId="29" borderId="0" xfId="775" applyFont="1" applyFill="1" applyAlignment="1" applyProtection="1">
      <alignment vertical="center" shrinkToFit="1"/>
      <protection hidden="1"/>
    </xf>
    <xf numFmtId="0" fontId="108" fillId="30" borderId="150" xfId="775" applyFont="1" applyFill="1" applyBorder="1" applyAlignment="1" applyProtection="1">
      <alignment vertical="center" shrinkToFit="1"/>
      <protection locked="0" hidden="1"/>
    </xf>
    <xf numFmtId="0" fontId="113" fillId="29" borderId="149" xfId="775" applyFont="1" applyFill="1" applyBorder="1" applyAlignment="1" applyProtection="1">
      <alignment horizontal="right" vertical="center" shrinkToFit="1"/>
      <protection hidden="1"/>
    </xf>
    <xf numFmtId="198" fontId="109" fillId="30" borderId="150" xfId="775" applyNumberFormat="1" applyFont="1" applyFill="1" applyBorder="1" applyAlignment="1" applyProtection="1">
      <alignment horizontal="left" vertical="center" shrinkToFit="1"/>
      <protection locked="0" hidden="1"/>
    </xf>
    <xf numFmtId="0" fontId="5" fillId="27" borderId="0" xfId="775" applyFont="1" applyFill="1" applyAlignment="1" applyProtection="1">
      <alignment horizontal="left" vertical="center" wrapText="1"/>
      <protection hidden="1"/>
    </xf>
    <xf numFmtId="0" fontId="24" fillId="27" borderId="0" xfId="775" applyFont="1" applyFill="1" applyAlignment="1" applyProtection="1">
      <alignment horizontal="left" vertical="center" wrapText="1"/>
      <protection hidden="1"/>
    </xf>
    <xf numFmtId="0" fontId="115" fillId="29" borderId="142" xfId="775" applyFont="1" applyFill="1" applyBorder="1" applyAlignment="1" applyProtection="1">
      <alignment horizontal="center" vertical="center" shrinkToFit="1"/>
      <protection hidden="1"/>
    </xf>
    <xf numFmtId="0" fontId="109" fillId="29" borderId="0" xfId="775" applyFont="1" applyFill="1" applyAlignment="1" applyProtection="1">
      <alignment horizontal="left" vertical="center" shrinkToFit="1"/>
      <protection locked="0" hidden="1"/>
    </xf>
    <xf numFmtId="0" fontId="108" fillId="30" borderId="150" xfId="775" applyFont="1" applyFill="1" applyBorder="1" applyAlignment="1" applyProtection="1">
      <alignment vertical="center" wrapText="1" shrinkToFit="1"/>
      <protection locked="0" hidden="1"/>
    </xf>
    <xf numFmtId="198" fontId="108" fillId="30" borderId="150" xfId="775" applyNumberFormat="1" applyFont="1" applyFill="1" applyBorder="1" applyAlignment="1" applyProtection="1">
      <alignment horizontal="left" vertical="center" shrinkToFit="1"/>
      <protection locked="0" hidden="1"/>
    </xf>
    <xf numFmtId="0" fontId="114" fillId="29" borderId="142" xfId="775" applyFont="1" applyFill="1" applyBorder="1" applyAlignment="1" applyProtection="1">
      <alignment horizontal="center" vertical="center" shrinkToFit="1"/>
      <protection hidden="1"/>
    </xf>
    <xf numFmtId="0" fontId="114" fillId="29" borderId="0" xfId="775" applyFont="1" applyFill="1" applyAlignment="1" applyProtection="1">
      <alignment horizontal="center" vertical="center" shrinkToFit="1"/>
      <protection hidden="1"/>
    </xf>
    <xf numFmtId="0" fontId="117" fillId="29" borderId="151" xfId="775" applyFont="1" applyFill="1" applyBorder="1" applyAlignment="1" applyProtection="1">
      <alignment vertical="center" shrinkToFit="1"/>
      <protection hidden="1"/>
    </xf>
    <xf numFmtId="0" fontId="30" fillId="29" borderId="152" xfId="775" applyFill="1" applyBorder="1" applyAlignment="1" applyProtection="1">
      <alignment vertical="center" shrinkToFit="1"/>
      <protection hidden="1"/>
    </xf>
    <xf numFmtId="0" fontId="118" fillId="29" borderId="152" xfId="775" applyFont="1" applyFill="1" applyBorder="1" applyAlignment="1" applyProtection="1">
      <alignment vertical="center" shrinkToFit="1"/>
      <protection hidden="1"/>
    </xf>
    <xf numFmtId="0" fontId="116" fillId="29" borderId="152" xfId="775" applyFont="1" applyFill="1" applyBorder="1" applyAlignment="1" applyProtection="1">
      <alignment vertical="center" shrinkToFit="1"/>
      <protection hidden="1"/>
    </xf>
    <xf numFmtId="0" fontId="116" fillId="29" borderId="153" xfId="775" applyFont="1" applyFill="1" applyBorder="1" applyAlignment="1" applyProtection="1">
      <alignment vertical="center" shrinkToFit="1"/>
      <protection hidden="1"/>
    </xf>
    <xf numFmtId="0" fontId="117" fillId="28" borderId="154" xfId="775" applyFont="1" applyFill="1" applyBorder="1" applyAlignment="1" applyProtection="1">
      <alignment horizontal="center" vertical="center" shrinkToFit="1"/>
      <protection hidden="1"/>
    </xf>
    <xf numFmtId="0" fontId="117" fillId="28" borderId="155" xfId="775" applyFont="1" applyFill="1" applyBorder="1" applyAlignment="1" applyProtection="1">
      <alignment horizontal="center" vertical="center" shrinkToFit="1"/>
      <protection hidden="1"/>
    </xf>
    <xf numFmtId="0" fontId="117" fillId="28" borderId="156" xfId="775" applyFont="1" applyFill="1" applyBorder="1" applyAlignment="1" applyProtection="1">
      <alignment horizontal="center" vertical="center" shrinkToFit="1"/>
      <protection hidden="1"/>
    </xf>
    <xf numFmtId="0" fontId="24" fillId="27" borderId="0" xfId="775" applyFont="1" applyFill="1" applyAlignment="1" applyProtection="1">
      <alignment vertical="center" wrapText="1"/>
      <protection hidden="1"/>
    </xf>
    <xf numFmtId="0" fontId="5" fillId="27" borderId="0" xfId="0" applyFont="1" applyFill="1" applyAlignment="1">
      <alignment horizontal="center" vertical="center"/>
    </xf>
    <xf numFmtId="22" fontId="0" fillId="0" borderId="0" xfId="0" applyNumberFormat="1" applyAlignment="1">
      <alignment vertical="center"/>
    </xf>
    <xf numFmtId="0" fontId="90" fillId="0" borderId="0" xfId="6" applyAlignment="1" applyProtection="1" quotePrefix="1">
      <alignment vertical="center"/>
    </xf>
    <xf numFmtId="0" fontId="86" fillId="0" borderId="1" xfId="6" applyNumberFormat="1" applyFont="1" applyFill="1" applyBorder="1" applyAlignment="1" applyProtection="1" quotePrefix="1">
      <alignment horizontal="center" vertical="center" wrapText="1"/>
    </xf>
  </cellXfs>
  <cellStyles count="118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20% - 强调文字颜色 1 2" xfId="50"/>
    <cellStyle name="20% - 强调文字颜色 1 2 2" xfId="51"/>
    <cellStyle name="20% - 强调文字颜色 1 2 2 2" xfId="52"/>
    <cellStyle name="20% - 强调文字颜色 1 2 2 3" xfId="53"/>
    <cellStyle name="20% - 强调文字颜色 1 2 3" xfId="54"/>
    <cellStyle name="20% - 强调文字颜色 1 2 4" xfId="55"/>
    <cellStyle name="20% - 强调文字颜色 1 3" xfId="56"/>
    <cellStyle name="20% - 强调文字颜色 1 3 2" xfId="57"/>
    <cellStyle name="20% - 强调文字颜色 1 3 2 2" xfId="58"/>
    <cellStyle name="20% - 强调文字颜色 1 3 2 3" xfId="59"/>
    <cellStyle name="20% - 强调文字颜色 1 3 3" xfId="60"/>
    <cellStyle name="20% - 强调文字颜色 1 3 4" xfId="61"/>
    <cellStyle name="20% - 强调文字颜色 1 4" xfId="62"/>
    <cellStyle name="20% - 强调文字颜色 1 4 2" xfId="63"/>
    <cellStyle name="20% - 强调文字颜色 1 4 3" xfId="64"/>
    <cellStyle name="20% - 强调文字颜色 2 2" xfId="65"/>
    <cellStyle name="20% - 强调文字颜色 2 2 2" xfId="66"/>
    <cellStyle name="20% - 强调文字颜色 2 2 2 2" xfId="67"/>
    <cellStyle name="20% - 强调文字颜色 2 2 2 3" xfId="68"/>
    <cellStyle name="20% - 强调文字颜色 2 2 3" xfId="69"/>
    <cellStyle name="20% - 强调文字颜色 2 2 4" xfId="70"/>
    <cellStyle name="20% - 强调文字颜色 2 3" xfId="71"/>
    <cellStyle name="20% - 强调文字颜色 2 3 2" xfId="72"/>
    <cellStyle name="20% - 强调文字颜色 2 3 2 2" xfId="73"/>
    <cellStyle name="20% - 强调文字颜色 2 3 2 3" xfId="74"/>
    <cellStyle name="20% - 强调文字颜色 2 3 3" xfId="75"/>
    <cellStyle name="20% - 强调文字颜色 2 3 4" xfId="76"/>
    <cellStyle name="20% - 强调文字颜色 2 4" xfId="77"/>
    <cellStyle name="20% - 强调文字颜色 2 4 2" xfId="78"/>
    <cellStyle name="20% - 强调文字颜色 2 4 3" xfId="79"/>
    <cellStyle name="20% - 强调文字颜色 3 2" xfId="80"/>
    <cellStyle name="20% - 强调文字颜色 3 2 2" xfId="81"/>
    <cellStyle name="20% - 强调文字颜色 3 2 2 2" xfId="82"/>
    <cellStyle name="20% - 强调文字颜色 3 2 2 3" xfId="83"/>
    <cellStyle name="20% - 强调文字颜色 3 2 3" xfId="84"/>
    <cellStyle name="20% - 强调文字颜色 3 2 4" xfId="85"/>
    <cellStyle name="20% - 强调文字颜色 3 3" xfId="86"/>
    <cellStyle name="20% - 强调文字颜色 3 3 2" xfId="87"/>
    <cellStyle name="20% - 强调文字颜色 3 3 2 2" xfId="88"/>
    <cellStyle name="20% - 强调文字颜色 3 3 2 3" xfId="89"/>
    <cellStyle name="20% - 强调文字颜色 3 3 3" xfId="90"/>
    <cellStyle name="20% - 强调文字颜色 3 3 4" xfId="91"/>
    <cellStyle name="20% - 强调文字颜色 3 4" xfId="92"/>
    <cellStyle name="20% - 强调文字颜色 3 4 2" xfId="93"/>
    <cellStyle name="20% - 强调文字颜色 3 4 3" xfId="94"/>
    <cellStyle name="20% - 强调文字颜色 4 2" xfId="95"/>
    <cellStyle name="20% - 强调文字颜色 4 2 2" xfId="96"/>
    <cellStyle name="20% - 强调文字颜色 4 2 2 2" xfId="97"/>
    <cellStyle name="20% - 强调文字颜色 4 2 2 3" xfId="98"/>
    <cellStyle name="20% - 强调文字颜色 4 2 3" xfId="99"/>
    <cellStyle name="20% - 强调文字颜色 4 2 4" xfId="100"/>
    <cellStyle name="20% - 强调文字颜色 4 3" xfId="101"/>
    <cellStyle name="20% - 强调文字颜色 4 3 2" xfId="102"/>
    <cellStyle name="20% - 强调文字颜色 4 3 2 2" xfId="103"/>
    <cellStyle name="20% - 强调文字颜色 4 3 2 3" xfId="104"/>
    <cellStyle name="20% - 强调文字颜色 4 3 3" xfId="105"/>
    <cellStyle name="20% - 强调文字颜色 4 3 4" xfId="106"/>
    <cellStyle name="20% - 强调文字颜色 4 4" xfId="107"/>
    <cellStyle name="20% - 强调文字颜色 4 4 2" xfId="108"/>
    <cellStyle name="20% - 强调文字颜色 4 4 3" xfId="109"/>
    <cellStyle name="20% - 强调文字颜色 5 2" xfId="110"/>
    <cellStyle name="20% - 强调文字颜色 5 2 2" xfId="111"/>
    <cellStyle name="20% - 强调文字颜色 5 2 2 2" xfId="112"/>
    <cellStyle name="20% - 强调文字颜色 5 2 2 3" xfId="113"/>
    <cellStyle name="20% - 强调文字颜色 5 2 3" xfId="114"/>
    <cellStyle name="20% - 强调文字颜色 5 2 4" xfId="115"/>
    <cellStyle name="20% - 强调文字颜色 5 3" xfId="116"/>
    <cellStyle name="20% - 强调文字颜色 5 3 2" xfId="117"/>
    <cellStyle name="20% - 强调文字颜色 5 3 2 2" xfId="118"/>
    <cellStyle name="20% - 强调文字颜色 5 3 2 3" xfId="119"/>
    <cellStyle name="20% - 强调文字颜色 5 3 3" xfId="120"/>
    <cellStyle name="20% - 强调文字颜色 5 3 4" xfId="121"/>
    <cellStyle name="20% - 强调文字颜色 5 4" xfId="122"/>
    <cellStyle name="20% - 强调文字颜色 5 4 2" xfId="123"/>
    <cellStyle name="20% - 强调文字颜色 5 4 3" xfId="124"/>
    <cellStyle name="20% - 强调文字颜色 6 2" xfId="125"/>
    <cellStyle name="20% - 强调文字颜色 6 2 2" xfId="126"/>
    <cellStyle name="20% - 强调文字颜色 6 2 2 2" xfId="127"/>
    <cellStyle name="20% - 强调文字颜色 6 2 2 3" xfId="128"/>
    <cellStyle name="20% - 强调文字颜色 6 2 3" xfId="129"/>
    <cellStyle name="20% - 强调文字颜色 6 2 4" xfId="130"/>
    <cellStyle name="20% - 强调文字颜色 6 3" xfId="131"/>
    <cellStyle name="20% - 强调文字颜色 6 3 2" xfId="132"/>
    <cellStyle name="20% - 强调文字颜色 6 3 2 2" xfId="133"/>
    <cellStyle name="20% - 强调文字颜色 6 3 2 3" xfId="134"/>
    <cellStyle name="20% - 强调文字颜色 6 3 3" xfId="135"/>
    <cellStyle name="20% - 强调文字颜色 6 3 4" xfId="136"/>
    <cellStyle name="20% - 强调文字颜色 6 4" xfId="137"/>
    <cellStyle name="20% - 强调文字颜色 6 4 2" xfId="138"/>
    <cellStyle name="20% - 强调文字颜色 6 4 3" xfId="139"/>
    <cellStyle name="20% - 着色 1 2" xfId="140"/>
    <cellStyle name="20% - 着色 1 2 2" xfId="141"/>
    <cellStyle name="20% - 着色 1 2 3" xfId="142"/>
    <cellStyle name="20% - 着色 2 2" xfId="143"/>
    <cellStyle name="20% - 着色 2 2 2" xfId="144"/>
    <cellStyle name="20% - 着色 2 2 3" xfId="145"/>
    <cellStyle name="20% - 着色 3 2" xfId="146"/>
    <cellStyle name="20% - 着色 3 2 2" xfId="147"/>
    <cellStyle name="20% - 着色 3 2 3" xfId="148"/>
    <cellStyle name="20% - 着色 4 2" xfId="149"/>
    <cellStyle name="20% - 着色 4 2 2" xfId="150"/>
    <cellStyle name="20% - 着色 4 2 3" xfId="151"/>
    <cellStyle name="20% - 着色 5 2" xfId="152"/>
    <cellStyle name="20% - 着色 5 2 2" xfId="153"/>
    <cellStyle name="20% - 着色 5 2 3" xfId="154"/>
    <cellStyle name="20% - 着色 6 2" xfId="155"/>
    <cellStyle name="20% - 着色 6 2 2" xfId="156"/>
    <cellStyle name="20% - 着色 6 2 3" xfId="157"/>
    <cellStyle name="40% - 强调文字颜色 1 2" xfId="158"/>
    <cellStyle name="40% - 强调文字颜色 1 2 2" xfId="159"/>
    <cellStyle name="40% - 强调文字颜色 1 2 2 2" xfId="160"/>
    <cellStyle name="40% - 强调文字颜色 1 2 2 3" xfId="161"/>
    <cellStyle name="40% - 强调文字颜色 1 2 3" xfId="162"/>
    <cellStyle name="40% - 强调文字颜色 1 2 4" xfId="163"/>
    <cellStyle name="40% - 强调文字颜色 1 3" xfId="164"/>
    <cellStyle name="40% - 强调文字颜色 1 3 2" xfId="165"/>
    <cellStyle name="40% - 强调文字颜色 1 3 2 2" xfId="166"/>
    <cellStyle name="40% - 强调文字颜色 1 3 2 3" xfId="167"/>
    <cellStyle name="40% - 强调文字颜色 1 3 3" xfId="168"/>
    <cellStyle name="40% - 强调文字颜色 1 3 4" xfId="169"/>
    <cellStyle name="40% - 强调文字颜色 1 4" xfId="170"/>
    <cellStyle name="40% - 强调文字颜色 1 4 2" xfId="171"/>
    <cellStyle name="40% - 强调文字颜色 1 4 3" xfId="172"/>
    <cellStyle name="40% - 强调文字颜色 2 2" xfId="173"/>
    <cellStyle name="40% - 强调文字颜色 2 2 2" xfId="174"/>
    <cellStyle name="40% - 强调文字颜色 2 2 2 2" xfId="175"/>
    <cellStyle name="40% - 强调文字颜色 2 2 2 3" xfId="176"/>
    <cellStyle name="40% - 强调文字颜色 2 2 3" xfId="177"/>
    <cellStyle name="40% - 强调文字颜色 2 2 4" xfId="178"/>
    <cellStyle name="40% - 强调文字颜色 2 3" xfId="179"/>
    <cellStyle name="40% - 强调文字颜色 2 3 2" xfId="180"/>
    <cellStyle name="40% - 强调文字颜色 2 3 2 2" xfId="181"/>
    <cellStyle name="40% - 强调文字颜色 2 3 2 3" xfId="182"/>
    <cellStyle name="40% - 强调文字颜色 2 3 3" xfId="183"/>
    <cellStyle name="40% - 强调文字颜色 2 3 4" xfId="184"/>
    <cellStyle name="40% - 强调文字颜色 2 4" xfId="185"/>
    <cellStyle name="40% - 强调文字颜色 2 4 2" xfId="186"/>
    <cellStyle name="40% - 强调文字颜色 2 4 3" xfId="187"/>
    <cellStyle name="40% - 强调文字颜色 3 2" xfId="188"/>
    <cellStyle name="40% - 强调文字颜色 3 2 2" xfId="189"/>
    <cellStyle name="40% - 强调文字颜色 3 2 2 2" xfId="190"/>
    <cellStyle name="40% - 强调文字颜色 3 2 2 3" xfId="191"/>
    <cellStyle name="40% - 强调文字颜色 3 2 3" xfId="192"/>
    <cellStyle name="40% - 强调文字颜色 3 2 4" xfId="193"/>
    <cellStyle name="40% - 强调文字颜色 3 3" xfId="194"/>
    <cellStyle name="40% - 强调文字颜色 3 3 2" xfId="195"/>
    <cellStyle name="40% - 强调文字颜色 3 3 2 2" xfId="196"/>
    <cellStyle name="40% - 强调文字颜色 3 3 2 3" xfId="197"/>
    <cellStyle name="40% - 强调文字颜色 3 3 3" xfId="198"/>
    <cellStyle name="40% - 强调文字颜色 3 3 4" xfId="199"/>
    <cellStyle name="40% - 强调文字颜色 3 4" xfId="200"/>
    <cellStyle name="40% - 强调文字颜色 3 4 2" xfId="201"/>
    <cellStyle name="40% - 强调文字颜色 3 4 3" xfId="202"/>
    <cellStyle name="40% - 强调文字颜色 4 2" xfId="203"/>
    <cellStyle name="40% - 强调文字颜色 4 2 2" xfId="204"/>
    <cellStyle name="40% - 强调文字颜色 4 2 2 2" xfId="205"/>
    <cellStyle name="40% - 强调文字颜色 4 2 2 3" xfId="206"/>
    <cellStyle name="40% - 强调文字颜色 4 2 3" xfId="207"/>
    <cellStyle name="40% - 强调文字颜色 4 2 4" xfId="208"/>
    <cellStyle name="40% - 强调文字颜色 4 3" xfId="209"/>
    <cellStyle name="40% - 强调文字颜色 4 3 2" xfId="210"/>
    <cellStyle name="40% - 强调文字颜色 4 3 2 2" xfId="211"/>
    <cellStyle name="40% - 强调文字颜色 4 3 2 3" xfId="212"/>
    <cellStyle name="40% - 强调文字颜色 4 3 3" xfId="213"/>
    <cellStyle name="40% - 强调文字颜色 4 3 4" xfId="214"/>
    <cellStyle name="40% - 强调文字颜色 4 4" xfId="215"/>
    <cellStyle name="40% - 强调文字颜色 4 4 2" xfId="216"/>
    <cellStyle name="40% - 强调文字颜色 4 4 3" xfId="217"/>
    <cellStyle name="40% - 强调文字颜色 5 2" xfId="218"/>
    <cellStyle name="40% - 强调文字颜色 5 2 2" xfId="219"/>
    <cellStyle name="40% - 强调文字颜色 5 2 2 2" xfId="220"/>
    <cellStyle name="40% - 强调文字颜色 5 2 2 3" xfId="221"/>
    <cellStyle name="40% - 强调文字颜色 5 2 3" xfId="222"/>
    <cellStyle name="40% - 强调文字颜色 5 2 4" xfId="223"/>
    <cellStyle name="40% - 强调文字颜色 5 3" xfId="224"/>
    <cellStyle name="40% - 强调文字颜色 5 3 2" xfId="225"/>
    <cellStyle name="40% - 强调文字颜色 5 3 2 2" xfId="226"/>
    <cellStyle name="40% - 强调文字颜色 5 3 2 3" xfId="227"/>
    <cellStyle name="40% - 强调文字颜色 5 3 3" xfId="228"/>
    <cellStyle name="40% - 强调文字颜色 5 3 4" xfId="229"/>
    <cellStyle name="40% - 强调文字颜色 5 4" xfId="230"/>
    <cellStyle name="40% - 强调文字颜色 5 4 2" xfId="231"/>
    <cellStyle name="40% - 强调文字颜色 5 4 3" xfId="232"/>
    <cellStyle name="40% - 强调文字颜色 6 2" xfId="233"/>
    <cellStyle name="40% - 强调文字颜色 6 2 2" xfId="234"/>
    <cellStyle name="40% - 强调文字颜色 6 2 2 2" xfId="235"/>
    <cellStyle name="40% - 强调文字颜色 6 2 2 3" xfId="236"/>
    <cellStyle name="40% - 强调文字颜色 6 2 3" xfId="237"/>
    <cellStyle name="40% - 强调文字颜色 6 2 4" xfId="238"/>
    <cellStyle name="40% - 强调文字颜色 6 3" xfId="239"/>
    <cellStyle name="40% - 强调文字颜色 6 3 2" xfId="240"/>
    <cellStyle name="40% - 强调文字颜色 6 3 2 2" xfId="241"/>
    <cellStyle name="40% - 强调文字颜色 6 3 2 3" xfId="242"/>
    <cellStyle name="40% - 强调文字颜色 6 3 3" xfId="243"/>
    <cellStyle name="40% - 强调文字颜色 6 3 4" xfId="244"/>
    <cellStyle name="40% - 强调文字颜色 6 4" xfId="245"/>
    <cellStyle name="40% - 强调文字颜色 6 4 2" xfId="246"/>
    <cellStyle name="40% - 强调文字颜色 6 4 3" xfId="247"/>
    <cellStyle name="40% - 着色 1 2" xfId="248"/>
    <cellStyle name="40% - 着色 1 2 2" xfId="249"/>
    <cellStyle name="40% - 着色 1 2 3" xfId="250"/>
    <cellStyle name="40% - 着色 2 2" xfId="251"/>
    <cellStyle name="40% - 着色 2 2 2" xfId="252"/>
    <cellStyle name="40% - 着色 2 2 3" xfId="253"/>
    <cellStyle name="40% - 着色 3 2" xfId="254"/>
    <cellStyle name="40% - 着色 3 2 2" xfId="255"/>
    <cellStyle name="40% - 着色 3 2 3" xfId="256"/>
    <cellStyle name="40% - 着色 4 2" xfId="257"/>
    <cellStyle name="40% - 着色 4 2 2" xfId="258"/>
    <cellStyle name="40% - 着色 4 2 3" xfId="259"/>
    <cellStyle name="40% - 着色 5 2" xfId="260"/>
    <cellStyle name="40% - 着色 5 2 2" xfId="261"/>
    <cellStyle name="40% - 着色 5 2 3" xfId="262"/>
    <cellStyle name="40% - 着色 6 2" xfId="263"/>
    <cellStyle name="40% - 着色 6 2 2" xfId="264"/>
    <cellStyle name="40% - 着色 6 2 3" xfId="265"/>
    <cellStyle name="60% - 强调文字颜色 1 2" xfId="266"/>
    <cellStyle name="60% - 强调文字颜色 1 2 2" xfId="267"/>
    <cellStyle name="60% - 强调文字颜色 1 2 2 2" xfId="268"/>
    <cellStyle name="60% - 强调文字颜色 1 2 2 3" xfId="269"/>
    <cellStyle name="60% - 强调文字颜色 1 2 3" xfId="270"/>
    <cellStyle name="60% - 强调文字颜色 1 2 4" xfId="271"/>
    <cellStyle name="60% - 强调文字颜色 1 3" xfId="272"/>
    <cellStyle name="60% - 强调文字颜色 1 3 2" xfId="273"/>
    <cellStyle name="60% - 强调文字颜色 1 3 2 2" xfId="274"/>
    <cellStyle name="60% - 强调文字颜色 1 3 2 3" xfId="275"/>
    <cellStyle name="60% - 强调文字颜色 1 3 3" xfId="276"/>
    <cellStyle name="60% - 强调文字颜色 1 3 4" xfId="277"/>
    <cellStyle name="60% - 强调文字颜色 1 4" xfId="278"/>
    <cellStyle name="60% - 强调文字颜色 1 4 2" xfId="279"/>
    <cellStyle name="60% - 强调文字颜色 1 4 3" xfId="280"/>
    <cellStyle name="60% - 强调文字颜色 2 2" xfId="281"/>
    <cellStyle name="60% - 强调文字颜色 2 2 2" xfId="282"/>
    <cellStyle name="60% - 强调文字颜色 2 2 2 2" xfId="283"/>
    <cellStyle name="60% - 强调文字颜色 2 2 2 3" xfId="284"/>
    <cellStyle name="60% - 强调文字颜色 2 2 3" xfId="285"/>
    <cellStyle name="60% - 强调文字颜色 2 2 4" xfId="286"/>
    <cellStyle name="60% - 强调文字颜色 2 3" xfId="287"/>
    <cellStyle name="60% - 强调文字颜色 2 3 2" xfId="288"/>
    <cellStyle name="60% - 强调文字颜色 2 3 2 2" xfId="289"/>
    <cellStyle name="60% - 强调文字颜色 2 3 2 3" xfId="290"/>
    <cellStyle name="60% - 强调文字颜色 2 3 3" xfId="291"/>
    <cellStyle name="60% - 强调文字颜色 2 3 4" xfId="292"/>
    <cellStyle name="60% - 强调文字颜色 2 4" xfId="293"/>
    <cellStyle name="60% - 强调文字颜色 2 4 2" xfId="294"/>
    <cellStyle name="60% - 强调文字颜色 2 4 3" xfId="295"/>
    <cellStyle name="60% - 强调文字颜色 3 2" xfId="296"/>
    <cellStyle name="60% - 强调文字颜色 3 2 2" xfId="297"/>
    <cellStyle name="60% - 强调文字颜色 3 2 2 2" xfId="298"/>
    <cellStyle name="60% - 强调文字颜色 3 2 2 3" xfId="299"/>
    <cellStyle name="60% - 强调文字颜色 3 2 3" xfId="300"/>
    <cellStyle name="60% - 强调文字颜色 3 2 4" xfId="301"/>
    <cellStyle name="60% - 强调文字颜色 3 3" xfId="302"/>
    <cellStyle name="60% - 强调文字颜色 3 3 2" xfId="303"/>
    <cellStyle name="60% - 强调文字颜色 3 3 2 2" xfId="304"/>
    <cellStyle name="60% - 强调文字颜色 3 3 2 3" xfId="305"/>
    <cellStyle name="60% - 强调文字颜色 3 3 3" xfId="306"/>
    <cellStyle name="60% - 强调文字颜色 3 3 4" xfId="307"/>
    <cellStyle name="60% - 强调文字颜色 3 4" xfId="308"/>
    <cellStyle name="60% - 强调文字颜色 3 4 2" xfId="309"/>
    <cellStyle name="60% - 强调文字颜色 3 4 3" xfId="310"/>
    <cellStyle name="60% - 强调文字颜色 4 2" xfId="311"/>
    <cellStyle name="60% - 强调文字颜色 4 2 2" xfId="312"/>
    <cellStyle name="60% - 强调文字颜色 4 2 2 2" xfId="313"/>
    <cellStyle name="60% - 强调文字颜色 4 2 2 3" xfId="314"/>
    <cellStyle name="60% - 强调文字颜色 4 2 3" xfId="315"/>
    <cellStyle name="60% - 强调文字颜色 4 2 4" xfId="316"/>
    <cellStyle name="60% - 强调文字颜色 4 3" xfId="317"/>
    <cellStyle name="60% - 强调文字颜色 4 3 2" xfId="318"/>
    <cellStyle name="60% - 强调文字颜色 4 3 2 2" xfId="319"/>
    <cellStyle name="60% - 强调文字颜色 4 3 2 3" xfId="320"/>
    <cellStyle name="60% - 强调文字颜色 4 3 3" xfId="321"/>
    <cellStyle name="60% - 强调文字颜色 4 3 4" xfId="322"/>
    <cellStyle name="60% - 强调文字颜色 4 4" xfId="323"/>
    <cellStyle name="60% - 强调文字颜色 4 4 2" xfId="324"/>
    <cellStyle name="60% - 强调文字颜色 4 4 3" xfId="325"/>
    <cellStyle name="60% - 强调文字颜色 5 2" xfId="326"/>
    <cellStyle name="60% - 强调文字颜色 5 2 2" xfId="327"/>
    <cellStyle name="60% - 强调文字颜色 5 2 2 2" xfId="328"/>
    <cellStyle name="60% - 强调文字颜色 5 2 2 3" xfId="329"/>
    <cellStyle name="60% - 强调文字颜色 5 2 3" xfId="330"/>
    <cellStyle name="60% - 强调文字颜色 5 2 4" xfId="331"/>
    <cellStyle name="60% - 强调文字颜色 5 3" xfId="332"/>
    <cellStyle name="60% - 强调文字颜色 5 3 2" xfId="333"/>
    <cellStyle name="60% - 强调文字颜色 5 3 2 2" xfId="334"/>
    <cellStyle name="60% - 强调文字颜色 5 3 2 3" xfId="335"/>
    <cellStyle name="60% - 强调文字颜色 5 3 3" xfId="336"/>
    <cellStyle name="60% - 强调文字颜色 5 3 4" xfId="337"/>
    <cellStyle name="60% - 强调文字颜色 5 4" xfId="338"/>
    <cellStyle name="60% - 强调文字颜色 5 4 2" xfId="339"/>
    <cellStyle name="60% - 强调文字颜色 5 4 3" xfId="340"/>
    <cellStyle name="60% - 强调文字颜色 6 2" xfId="341"/>
    <cellStyle name="60% - 强调文字颜色 6 2 2" xfId="342"/>
    <cellStyle name="60% - 强调文字颜色 6 2 2 2" xfId="343"/>
    <cellStyle name="60% - 强调文字颜色 6 2 2 3" xfId="344"/>
    <cellStyle name="60% - 强调文字颜色 6 2 3" xfId="345"/>
    <cellStyle name="60% - 强调文字颜色 6 2 4" xfId="346"/>
    <cellStyle name="60% - 强调文字颜色 6 3" xfId="347"/>
    <cellStyle name="60% - 强调文字颜色 6 3 2" xfId="348"/>
    <cellStyle name="60% - 强调文字颜色 6 3 2 2" xfId="349"/>
    <cellStyle name="60% - 强调文字颜色 6 3 2 3" xfId="350"/>
    <cellStyle name="60% - 强调文字颜色 6 3 3" xfId="351"/>
    <cellStyle name="60% - 强调文字颜色 6 3 4" xfId="352"/>
    <cellStyle name="60% - 强调文字颜色 6 4" xfId="353"/>
    <cellStyle name="60% - 强调文字颜色 6 4 2" xfId="354"/>
    <cellStyle name="60% - 强调文字颜色 6 4 3" xfId="355"/>
    <cellStyle name="60% - 着色 1 2" xfId="356"/>
    <cellStyle name="60% - 着色 1 2 2" xfId="357"/>
    <cellStyle name="60% - 着色 1 2 3" xfId="358"/>
    <cellStyle name="60% - 着色 2 2" xfId="359"/>
    <cellStyle name="60% - 着色 2 2 2" xfId="360"/>
    <cellStyle name="60% - 着色 2 2 3" xfId="361"/>
    <cellStyle name="60% - 着色 3 2" xfId="362"/>
    <cellStyle name="60% - 着色 3 2 2" xfId="363"/>
    <cellStyle name="60% - 着色 3 2 3" xfId="364"/>
    <cellStyle name="60% - 着色 4 2" xfId="365"/>
    <cellStyle name="60% - 着色 4 2 2" xfId="366"/>
    <cellStyle name="60% - 着色 4 2 3" xfId="367"/>
    <cellStyle name="60% - 着色 5 2" xfId="368"/>
    <cellStyle name="60% - 着色 5 2 2" xfId="369"/>
    <cellStyle name="60% - 着色 5 2 3" xfId="370"/>
    <cellStyle name="60% - 着色 6 2" xfId="371"/>
    <cellStyle name="60% - 着色 6 2 2" xfId="372"/>
    <cellStyle name="60% - 着色 6 2 3" xfId="373"/>
    <cellStyle name="Accent1" xfId="374"/>
    <cellStyle name="Accent1 - 20%" xfId="375"/>
    <cellStyle name="Accent1 - 20% 2" xfId="376"/>
    <cellStyle name="Accent1 - 20% 3" xfId="377"/>
    <cellStyle name="Accent1 - 20% 4" xfId="378"/>
    <cellStyle name="Accent1 - 40%" xfId="379"/>
    <cellStyle name="Accent1 - 40% 2" xfId="380"/>
    <cellStyle name="Accent1 - 40% 3" xfId="381"/>
    <cellStyle name="Accent1 - 40% 4" xfId="382"/>
    <cellStyle name="Accent1 - 60%" xfId="383"/>
    <cellStyle name="Accent1 - 60% 2" xfId="384"/>
    <cellStyle name="Accent1 - 60% 3" xfId="385"/>
    <cellStyle name="Accent1 - 60% 4" xfId="386"/>
    <cellStyle name="Accent1 2" xfId="387"/>
    <cellStyle name="Accent1 3" xfId="388"/>
    <cellStyle name="Accent1 4" xfId="389"/>
    <cellStyle name="Accent2" xfId="390"/>
    <cellStyle name="Accent2 - 20%" xfId="391"/>
    <cellStyle name="Accent2 - 20% 2" xfId="392"/>
    <cellStyle name="Accent2 - 20% 3" xfId="393"/>
    <cellStyle name="Accent2 - 20% 4" xfId="394"/>
    <cellStyle name="Accent2 - 40%" xfId="395"/>
    <cellStyle name="Accent2 - 40% 2" xfId="396"/>
    <cellStyle name="Accent2 - 40% 3" xfId="397"/>
    <cellStyle name="Accent2 - 40% 4" xfId="398"/>
    <cellStyle name="Accent2 - 60%" xfId="399"/>
    <cellStyle name="Accent2 - 60% 2" xfId="400"/>
    <cellStyle name="Accent2 - 60% 3" xfId="401"/>
    <cellStyle name="Accent2 - 60% 4" xfId="402"/>
    <cellStyle name="Accent2 2" xfId="403"/>
    <cellStyle name="Accent2 3" xfId="404"/>
    <cellStyle name="Accent2 4" xfId="405"/>
    <cellStyle name="Accent3" xfId="406"/>
    <cellStyle name="Accent3 - 20%" xfId="407"/>
    <cellStyle name="Accent3 - 20% 2" xfId="408"/>
    <cellStyle name="Accent3 - 20% 3" xfId="409"/>
    <cellStyle name="Accent3 - 20% 4" xfId="410"/>
    <cellStyle name="Accent3 - 40%" xfId="411"/>
    <cellStyle name="Accent3 - 40% 2" xfId="412"/>
    <cellStyle name="Accent3 - 40% 3" xfId="413"/>
    <cellStyle name="Accent3 - 40% 4" xfId="414"/>
    <cellStyle name="Accent3 - 60%" xfId="415"/>
    <cellStyle name="Accent3 - 60% 2" xfId="416"/>
    <cellStyle name="Accent3 - 60% 3" xfId="417"/>
    <cellStyle name="Accent3 - 60% 4" xfId="418"/>
    <cellStyle name="Accent3 2" xfId="419"/>
    <cellStyle name="Accent3 3" xfId="420"/>
    <cellStyle name="Accent3 4" xfId="421"/>
    <cellStyle name="Accent4" xfId="422"/>
    <cellStyle name="Accent4 - 20%" xfId="423"/>
    <cellStyle name="Accent4 - 20% 2" xfId="424"/>
    <cellStyle name="Accent4 - 20% 3" xfId="425"/>
    <cellStyle name="Accent4 - 20% 4" xfId="426"/>
    <cellStyle name="Accent4 - 40%" xfId="427"/>
    <cellStyle name="Accent4 - 40% 2" xfId="428"/>
    <cellStyle name="Accent4 - 40% 3" xfId="429"/>
    <cellStyle name="Accent4 - 40% 4" xfId="430"/>
    <cellStyle name="Accent4 - 60%" xfId="431"/>
    <cellStyle name="Accent4 - 60% 2" xfId="432"/>
    <cellStyle name="Accent4 - 60% 3" xfId="433"/>
    <cellStyle name="Accent4 - 60% 4" xfId="434"/>
    <cellStyle name="Accent4 2" xfId="435"/>
    <cellStyle name="Accent4 3" xfId="436"/>
    <cellStyle name="Accent4 4" xfId="437"/>
    <cellStyle name="Accent5" xfId="438"/>
    <cellStyle name="Accent5 - 20%" xfId="439"/>
    <cellStyle name="Accent5 - 20% 2" xfId="440"/>
    <cellStyle name="Accent5 - 20% 3" xfId="441"/>
    <cellStyle name="Accent5 - 20% 4" xfId="442"/>
    <cellStyle name="Accent5 - 40%" xfId="443"/>
    <cellStyle name="Accent5 - 40% 2" xfId="444"/>
    <cellStyle name="Accent5 - 40% 3" xfId="445"/>
    <cellStyle name="Accent5 - 40% 4" xfId="446"/>
    <cellStyle name="Accent5 - 60%" xfId="447"/>
    <cellStyle name="Accent5 - 60% 2" xfId="448"/>
    <cellStyle name="Accent5 - 60% 3" xfId="449"/>
    <cellStyle name="Accent5 - 60% 4" xfId="450"/>
    <cellStyle name="Accent5 2" xfId="451"/>
    <cellStyle name="Accent5 3" xfId="452"/>
    <cellStyle name="Accent5 4" xfId="453"/>
    <cellStyle name="Accent6" xfId="454"/>
    <cellStyle name="Accent6 - 20%" xfId="455"/>
    <cellStyle name="Accent6 - 20% 2" xfId="456"/>
    <cellStyle name="Accent6 - 20% 3" xfId="457"/>
    <cellStyle name="Accent6 - 20% 4" xfId="458"/>
    <cellStyle name="Accent6 - 40%" xfId="459"/>
    <cellStyle name="Accent6 - 40% 2" xfId="460"/>
    <cellStyle name="Accent6 - 40% 3" xfId="461"/>
    <cellStyle name="Accent6 - 40% 4" xfId="462"/>
    <cellStyle name="Accent6 - 60%" xfId="463"/>
    <cellStyle name="Accent6 - 60% 2" xfId="464"/>
    <cellStyle name="Accent6 - 60% 3" xfId="465"/>
    <cellStyle name="Accent6 - 60% 4" xfId="466"/>
    <cellStyle name="Accent6 2" xfId="467"/>
    <cellStyle name="Accent6 3" xfId="468"/>
    <cellStyle name="Accent6 4" xfId="469"/>
    <cellStyle name="Calc Currency (0)" xfId="470"/>
    <cellStyle name="ColLevel_0" xfId="471"/>
    <cellStyle name="Grey" xfId="472"/>
    <cellStyle name="Header1" xfId="473"/>
    <cellStyle name="Header2" xfId="474"/>
    <cellStyle name="Input [yellow]" xfId="475"/>
    <cellStyle name="Normal" xfId="476"/>
    <cellStyle name="Normal - Style1" xfId="477"/>
    <cellStyle name="Normal_ SG&amp;A Bridge " xfId="478"/>
    <cellStyle name="Percent [2]" xfId="479"/>
    <cellStyle name="row_def_array" xfId="480"/>
    <cellStyle name="RowLevel_0" xfId="481"/>
    <cellStyle name="_laroux" xfId="482"/>
    <cellStyle name="だ_laroux" xfId="483"/>
    <cellStyle name="百分比 10" xfId="484"/>
    <cellStyle name="百分比 2" xfId="485"/>
    <cellStyle name="百分比 2 10" xfId="486"/>
    <cellStyle name="百分比 2 2" xfId="487"/>
    <cellStyle name="百分比 2 3" xfId="488"/>
    <cellStyle name="百分比 2 4" xfId="489"/>
    <cellStyle name="百分比 2 5" xfId="490"/>
    <cellStyle name="百分比 2 6" xfId="491"/>
    <cellStyle name="百分比 2 7" xfId="492"/>
    <cellStyle name="百分比 2 8" xfId="493"/>
    <cellStyle name="百分比 2 9" xfId="494"/>
    <cellStyle name="百分比 3" xfId="495"/>
    <cellStyle name="百分比 4" xfId="496"/>
    <cellStyle name="百分比 5" xfId="497"/>
    <cellStyle name="百分比 6" xfId="498"/>
    <cellStyle name="百分比 7" xfId="499"/>
    <cellStyle name="百分比 8" xfId="500"/>
    <cellStyle name="百分比 9" xfId="501"/>
    <cellStyle name="捠壿 [0.00]_PRODUCT DETAIL Q1" xfId="502"/>
    <cellStyle name="捠壿_PRODUCT DETAIL Q1" xfId="503"/>
    <cellStyle name="标题 1 10" xfId="504"/>
    <cellStyle name="标题 1 11" xfId="505"/>
    <cellStyle name="标题 1 12" xfId="506"/>
    <cellStyle name="标题 1 2" xfId="507"/>
    <cellStyle name="标题 1 2 2" xfId="508"/>
    <cellStyle name="标题 1 2 3" xfId="509"/>
    <cellStyle name="标题 1 3" xfId="510"/>
    <cellStyle name="标题 1 3 2" xfId="511"/>
    <cellStyle name="标题 1 3 3" xfId="512"/>
    <cellStyle name="标题 1 4" xfId="513"/>
    <cellStyle name="标题 1 5" xfId="514"/>
    <cellStyle name="标题 1 6" xfId="515"/>
    <cellStyle name="标题 1 7" xfId="516"/>
    <cellStyle name="标题 1 8" xfId="517"/>
    <cellStyle name="标题 1 9" xfId="518"/>
    <cellStyle name="标题 10" xfId="519"/>
    <cellStyle name="标题 11" xfId="520"/>
    <cellStyle name="标题 12" xfId="521"/>
    <cellStyle name="标题 13" xfId="522"/>
    <cellStyle name="标题 14" xfId="523"/>
    <cellStyle name="标题 15" xfId="524"/>
    <cellStyle name="标题 2 10" xfId="525"/>
    <cellStyle name="标题 2 11" xfId="526"/>
    <cellStyle name="标题 2 12" xfId="527"/>
    <cellStyle name="标题 2 2" xfId="528"/>
    <cellStyle name="标题 2 2 2" xfId="529"/>
    <cellStyle name="标题 2 2 3" xfId="530"/>
    <cellStyle name="标题 2 3" xfId="531"/>
    <cellStyle name="标题 2 3 2" xfId="532"/>
    <cellStyle name="标题 2 3 3" xfId="533"/>
    <cellStyle name="标题 2 4" xfId="534"/>
    <cellStyle name="标题 2 5" xfId="535"/>
    <cellStyle name="标题 2 6" xfId="536"/>
    <cellStyle name="标题 2 7" xfId="537"/>
    <cellStyle name="标题 2 8" xfId="538"/>
    <cellStyle name="标题 2 9" xfId="539"/>
    <cellStyle name="标题 3 10" xfId="540"/>
    <cellStyle name="标题 3 11" xfId="541"/>
    <cellStyle name="标题 3 12" xfId="542"/>
    <cellStyle name="标题 3 2" xfId="543"/>
    <cellStyle name="标题 3 2 2" xfId="544"/>
    <cellStyle name="标题 3 2 3" xfId="545"/>
    <cellStyle name="标题 3 3" xfId="546"/>
    <cellStyle name="标题 3 3 2" xfId="547"/>
    <cellStyle name="标题 3 3 3" xfId="548"/>
    <cellStyle name="标题 3 4" xfId="549"/>
    <cellStyle name="标题 3 5" xfId="550"/>
    <cellStyle name="标题 3 6" xfId="551"/>
    <cellStyle name="标题 3 7" xfId="552"/>
    <cellStyle name="标题 3 8" xfId="553"/>
    <cellStyle name="标题 3 9" xfId="554"/>
    <cellStyle name="标题 4 10" xfId="555"/>
    <cellStyle name="标题 4 11" xfId="556"/>
    <cellStyle name="标题 4 12" xfId="557"/>
    <cellStyle name="标题 4 2" xfId="558"/>
    <cellStyle name="标题 4 2 2" xfId="559"/>
    <cellStyle name="标题 4 2 3" xfId="560"/>
    <cellStyle name="标题 4 3" xfId="561"/>
    <cellStyle name="标题 4 3 2" xfId="562"/>
    <cellStyle name="标题 4 3 3" xfId="563"/>
    <cellStyle name="标题 4 4" xfId="564"/>
    <cellStyle name="标题 4 5" xfId="565"/>
    <cellStyle name="标题 4 6" xfId="566"/>
    <cellStyle name="标题 4 7" xfId="567"/>
    <cellStyle name="标题 4 8" xfId="568"/>
    <cellStyle name="标题 4 9" xfId="569"/>
    <cellStyle name="标题 5" xfId="570"/>
    <cellStyle name="标题 5 2" xfId="571"/>
    <cellStyle name="标题 5 3" xfId="572"/>
    <cellStyle name="标题 6" xfId="573"/>
    <cellStyle name="标题 6 2" xfId="574"/>
    <cellStyle name="标题 6 3" xfId="575"/>
    <cellStyle name="标题 7" xfId="576"/>
    <cellStyle name="标题 8" xfId="577"/>
    <cellStyle name="标题 9" xfId="578"/>
    <cellStyle name="表标题" xfId="579"/>
    <cellStyle name="表标题 2" xfId="580"/>
    <cellStyle name="表标题 3" xfId="581"/>
    <cellStyle name="表标题 4" xfId="582"/>
    <cellStyle name="差 10" xfId="583"/>
    <cellStyle name="差 11" xfId="584"/>
    <cellStyle name="差 12" xfId="585"/>
    <cellStyle name="差 2" xfId="586"/>
    <cellStyle name="差 2 2" xfId="587"/>
    <cellStyle name="差 2 3" xfId="588"/>
    <cellStyle name="差 3" xfId="589"/>
    <cellStyle name="差 3 2" xfId="590"/>
    <cellStyle name="差 3 3" xfId="591"/>
    <cellStyle name="差 4" xfId="592"/>
    <cellStyle name="差 5" xfId="593"/>
    <cellStyle name="差 6" xfId="594"/>
    <cellStyle name="差 7" xfId="595"/>
    <cellStyle name="差 8" xfId="596"/>
    <cellStyle name="差 9" xfId="597"/>
    <cellStyle name="差_A000000企业基础信息表" xfId="598"/>
    <cellStyle name="差_A000000企业基础信息表_1" xfId="599"/>
    <cellStyle name="差_A000000企业基础信息表_Sheet1" xfId="600"/>
    <cellStyle name="差_A105080资产折旧、摊销情况及纳税调整明细表" xfId="601"/>
    <cellStyle name="差_A107040减免所得税优惠明细表" xfId="602"/>
    <cellStyle name="差_Sheet1" xfId="603"/>
    <cellStyle name="差_Sheet3" xfId="604"/>
    <cellStyle name="差_Sheet4" xfId="605"/>
    <cellStyle name="差_国民经济代码" xfId="606"/>
    <cellStyle name="差_国民经济代码_Sheet1" xfId="607"/>
    <cellStyle name="差_基础信息表 20130323" xfId="608"/>
    <cellStyle name="差_基础信息表 20130323 2" xfId="609"/>
    <cellStyle name="差_基础信息表 20130323 2 2" xfId="610"/>
    <cellStyle name="差_基础信息表 20130323 2 3" xfId="611"/>
    <cellStyle name="差_基础信息表 20130323_A000000企业基础信息表" xfId="612"/>
    <cellStyle name="差_基础信息表 20130323_Sheet1" xfId="613"/>
    <cellStyle name="差_基础信息表和计税基础表" xfId="614"/>
    <cellStyle name="差_基础信息表和计税基础表 2" xfId="615"/>
    <cellStyle name="差_基础信息表和计税基础表 2 2" xfId="616"/>
    <cellStyle name="差_基础信息表和计税基础表 2 3" xfId="617"/>
    <cellStyle name="差_基础信息表和计税基础表_A000000企业基础信息表" xfId="618"/>
    <cellStyle name="差_基础信息表和计税基础表_Sheet1" xfId="619"/>
    <cellStyle name="差_基础信息表及表单（江苏国税）0711" xfId="620"/>
    <cellStyle name="差_基础信息表及表单（江苏国税）0711 2" xfId="621"/>
    <cellStyle name="差_基础信息表及表单（江苏国税）0711 2 2" xfId="622"/>
    <cellStyle name="差_基础信息表及表单（江苏国税）0711 2 3" xfId="623"/>
    <cellStyle name="差_基础信息表及表单（江苏国税）0711_A000000企业基础信息表" xfId="624"/>
    <cellStyle name="差_基础信息表及表单（江苏国税）0711_Sheet1" xfId="625"/>
    <cellStyle name="差_计税基础表 20130323" xfId="626"/>
    <cellStyle name="差_计税基础表 20130323 2" xfId="627"/>
    <cellStyle name="差_计税基础表 20130323 2 2" xfId="628"/>
    <cellStyle name="差_计税基础表 20130323 2 3" xfId="629"/>
    <cellStyle name="差_计税基础表 20130323_A000000企业基础信息表" xfId="630"/>
    <cellStyle name="差_计税基础表 20130323_Sheet1" xfId="631"/>
    <cellStyle name="差_新财审底稿1－24（继）" xfId="632"/>
    <cellStyle name="差_新财审底稿1－24（继） 2" xfId="633"/>
    <cellStyle name="差_新财审底稿1－24（继） 3" xfId="634"/>
    <cellStyle name="差_新财审底稿1－24（继） 4" xfId="635"/>
    <cellStyle name="差_营业税金及附加" xfId="636"/>
    <cellStyle name="差_主营业务收入" xfId="637"/>
    <cellStyle name="常规 10" xfId="638"/>
    <cellStyle name="常规 10 2" xfId="639"/>
    <cellStyle name="常规 11" xfId="640"/>
    <cellStyle name="常规 11 2" xfId="641"/>
    <cellStyle name="常规 12" xfId="642"/>
    <cellStyle name="常规 12 2" xfId="643"/>
    <cellStyle name="常规 12 3" xfId="644"/>
    <cellStyle name="常规 13" xfId="645"/>
    <cellStyle name="常规 13 2" xfId="646"/>
    <cellStyle name="常规 14" xfId="647"/>
    <cellStyle name="常规 14 2" xfId="648"/>
    <cellStyle name="常规 15" xfId="649"/>
    <cellStyle name="常规 15 2" xfId="650"/>
    <cellStyle name="常规 16" xfId="651"/>
    <cellStyle name="常规 16 2" xfId="652"/>
    <cellStyle name="常规 17" xfId="653"/>
    <cellStyle name="常规 17 2" xfId="654"/>
    <cellStyle name="常规 18" xfId="655"/>
    <cellStyle name="常规 18 2" xfId="656"/>
    <cellStyle name="常规 19" xfId="657"/>
    <cellStyle name="常规 2" xfId="658"/>
    <cellStyle name="常规 2 10" xfId="659"/>
    <cellStyle name="常规 2 11" xfId="660"/>
    <cellStyle name="常规 2 12" xfId="661"/>
    <cellStyle name="常规 2 13" xfId="662"/>
    <cellStyle name="常规 2 14" xfId="663"/>
    <cellStyle name="常规 2 15" xfId="664"/>
    <cellStyle name="常规 2 2" xfId="665"/>
    <cellStyle name="常规 2 2 2" xfId="666"/>
    <cellStyle name="常规 2 2 2 2" xfId="667"/>
    <cellStyle name="常规 2 2 2 2 2" xfId="668"/>
    <cellStyle name="常规 2 2 2 2 3" xfId="669"/>
    <cellStyle name="常规 2 2 2 3" xfId="670"/>
    <cellStyle name="常规 2 2 2 4" xfId="671"/>
    <cellStyle name="常规 2 2 3" xfId="672"/>
    <cellStyle name="常规 2 2 3 2" xfId="673"/>
    <cellStyle name="常规 2 2 3 3" xfId="674"/>
    <cellStyle name="常规 2 2 4" xfId="675"/>
    <cellStyle name="常规 2 2 4 2" xfId="676"/>
    <cellStyle name="常规 2 2 4 3" xfId="677"/>
    <cellStyle name="常规 2 2_A000000企业基础信息表" xfId="678"/>
    <cellStyle name="常规 2 3" xfId="679"/>
    <cellStyle name="常规 2 3 2" xfId="680"/>
    <cellStyle name="常规 2 3 2 2" xfId="681"/>
    <cellStyle name="常规 2 3 2 3" xfId="682"/>
    <cellStyle name="常规 2 3 3" xfId="683"/>
    <cellStyle name="常规 2 3 4" xfId="684"/>
    <cellStyle name="常规 2 4" xfId="685"/>
    <cellStyle name="常规 2 5" xfId="686"/>
    <cellStyle name="常规 2 6" xfId="687"/>
    <cellStyle name="常规 2 7" xfId="688"/>
    <cellStyle name="常规 2 8" xfId="689"/>
    <cellStyle name="常规 2 9" xfId="690"/>
    <cellStyle name="常规 2_A000000企业基础信息表" xfId="691"/>
    <cellStyle name="常规 20" xfId="692"/>
    <cellStyle name="常规 21" xfId="693"/>
    <cellStyle name="常规 22" xfId="694"/>
    <cellStyle name="常规 23" xfId="695"/>
    <cellStyle name="常规 24" xfId="696"/>
    <cellStyle name="常规 25" xfId="697"/>
    <cellStyle name="常规 26" xfId="698"/>
    <cellStyle name="常规 27" xfId="699"/>
    <cellStyle name="常规 28" xfId="700"/>
    <cellStyle name="常规 29" xfId="701"/>
    <cellStyle name="常规 3" xfId="702"/>
    <cellStyle name="常规 3 10" xfId="703"/>
    <cellStyle name="常规 3 2" xfId="704"/>
    <cellStyle name="常规 3 2 2" xfId="705"/>
    <cellStyle name="常规 3 2 3" xfId="706"/>
    <cellStyle name="常规 3 3" xfId="707"/>
    <cellStyle name="常规 3 3 2" xfId="708"/>
    <cellStyle name="常规 3 3 3" xfId="709"/>
    <cellStyle name="常规 3 4" xfId="710"/>
    <cellStyle name="常规 3 4 2" xfId="711"/>
    <cellStyle name="常规 3 4 3" xfId="712"/>
    <cellStyle name="常规 3 5" xfId="713"/>
    <cellStyle name="常规 3 6" xfId="714"/>
    <cellStyle name="常规 3 7" xfId="715"/>
    <cellStyle name="常规 3 8" xfId="716"/>
    <cellStyle name="常规 3 9" xfId="717"/>
    <cellStyle name="常规 3_A000000企业基础信息表" xfId="718"/>
    <cellStyle name="常规 30" xfId="719"/>
    <cellStyle name="常规 31" xfId="720"/>
    <cellStyle name="常规 32" xfId="721"/>
    <cellStyle name="常规 33" xfId="722"/>
    <cellStyle name="常规 34" xfId="723"/>
    <cellStyle name="常规 35" xfId="724"/>
    <cellStyle name="常规 36" xfId="725"/>
    <cellStyle name="常规 37" xfId="726"/>
    <cellStyle name="常规 4" xfId="727"/>
    <cellStyle name="常规 4 10" xfId="728"/>
    <cellStyle name="常规 4 2" xfId="729"/>
    <cellStyle name="常规 4 2 2" xfId="730"/>
    <cellStyle name="常规 4 2 3" xfId="731"/>
    <cellStyle name="常规 4 3" xfId="732"/>
    <cellStyle name="常规 4 3 2" xfId="733"/>
    <cellStyle name="常规 4 3 3" xfId="734"/>
    <cellStyle name="常规 4 4" xfId="735"/>
    <cellStyle name="常规 4 4 2" xfId="736"/>
    <cellStyle name="常规 4 4 3" xfId="737"/>
    <cellStyle name="常规 4 5" xfId="738"/>
    <cellStyle name="常规 4 6" xfId="739"/>
    <cellStyle name="常规 4 7" xfId="740"/>
    <cellStyle name="常规 4 8" xfId="741"/>
    <cellStyle name="常规 4 9" xfId="742"/>
    <cellStyle name="常规 4_A000000企业基础信息表" xfId="743"/>
    <cellStyle name="常规 5" xfId="744"/>
    <cellStyle name="常规 5 2" xfId="745"/>
    <cellStyle name="常规 5 2 2" xfId="746"/>
    <cellStyle name="常规 5 2 3" xfId="747"/>
    <cellStyle name="常规 5 3" xfId="748"/>
    <cellStyle name="常规 5 3 2" xfId="749"/>
    <cellStyle name="常规 5 3 3" xfId="750"/>
    <cellStyle name="常规 5 4" xfId="751"/>
    <cellStyle name="常规 5 4 2" xfId="752"/>
    <cellStyle name="常规 5 4 3" xfId="753"/>
    <cellStyle name="常规 5 5" xfId="754"/>
    <cellStyle name="常规 5 6" xfId="755"/>
    <cellStyle name="常规 5_A000000企业基础信息表" xfId="756"/>
    <cellStyle name="常规 6" xfId="757"/>
    <cellStyle name="常规 6 2" xfId="758"/>
    <cellStyle name="常规 6 2 2" xfId="759"/>
    <cellStyle name="常规 6 2 3" xfId="760"/>
    <cellStyle name="常规 6 3" xfId="761"/>
    <cellStyle name="常规 6 4" xfId="762"/>
    <cellStyle name="常规 7" xfId="763"/>
    <cellStyle name="常规 7 2" xfId="764"/>
    <cellStyle name="常规 8" xfId="765"/>
    <cellStyle name="常规 8 2" xfId="766"/>
    <cellStyle name="常规 9" xfId="767"/>
    <cellStyle name="常规 9 2" xfId="768"/>
    <cellStyle name="常规_01－纳税审核底稿（2009版）" xfId="769"/>
    <cellStyle name="常规_Book2" xfId="770"/>
    <cellStyle name="常规_F1－损益类工作底稿" xfId="771"/>
    <cellStyle name="常规_Sheet1" xfId="772"/>
    <cellStyle name="常规_Sheet2" xfId="773"/>
    <cellStyle name="常规_Sheet5" xfId="774"/>
    <cellStyle name="常规_报表调整-大连证券" xfId="775"/>
    <cellStyle name="常规_北京地税修改意见(2014.3.21)" xfId="776"/>
    <cellStyle name="常规_程序汇总表分表 (version 1)" xfId="777"/>
    <cellStyle name="常规_底稿" xfId="778"/>
    <cellStyle name="常规_底稿编辑" xfId="779"/>
    <cellStyle name="常规_申报表" xfId="780"/>
    <cellStyle name="常规_税收优惠明细表附表8.21" xfId="781"/>
    <cellStyle name="常规_税务报告三级复核单" xfId="782"/>
    <cellStyle name="常规_优惠项目明细表 20130323" xfId="783"/>
    <cellStyle name="超链接 2" xfId="784"/>
    <cellStyle name="超链接 2 2" xfId="785"/>
    <cellStyle name="好 10" xfId="786"/>
    <cellStyle name="好 11" xfId="787"/>
    <cellStyle name="好 12" xfId="788"/>
    <cellStyle name="好 2" xfId="789"/>
    <cellStyle name="好 2 2" xfId="790"/>
    <cellStyle name="好 2 3" xfId="791"/>
    <cellStyle name="好 3" xfId="792"/>
    <cellStyle name="好 3 2" xfId="793"/>
    <cellStyle name="好 3 3" xfId="794"/>
    <cellStyle name="好 4" xfId="795"/>
    <cellStyle name="好 5" xfId="796"/>
    <cellStyle name="好 6" xfId="797"/>
    <cellStyle name="好 7" xfId="798"/>
    <cellStyle name="好 8" xfId="799"/>
    <cellStyle name="好 9" xfId="800"/>
    <cellStyle name="好_A000000企业基础信息表" xfId="801"/>
    <cellStyle name="好_A000000企业基础信息表_1" xfId="802"/>
    <cellStyle name="好_A000000企业基础信息表_Sheet1" xfId="803"/>
    <cellStyle name="好_A105080资产折旧、摊销情况及纳税调整明细表" xfId="804"/>
    <cellStyle name="好_A107040减免所得税优惠明细表" xfId="805"/>
    <cellStyle name="好_Sheet1" xfId="806"/>
    <cellStyle name="好_Sheet3" xfId="807"/>
    <cellStyle name="好_Sheet4" xfId="808"/>
    <cellStyle name="好_国民经济代码" xfId="809"/>
    <cellStyle name="好_国民经济代码_Sheet1" xfId="810"/>
    <cellStyle name="好_基础信息表 20130323" xfId="811"/>
    <cellStyle name="好_基础信息表 20130323 2" xfId="812"/>
    <cellStyle name="好_基础信息表 20130323 2 2" xfId="813"/>
    <cellStyle name="好_基础信息表 20130323 2 3" xfId="814"/>
    <cellStyle name="好_基础信息表 20130323_A000000企业基础信息表" xfId="815"/>
    <cellStyle name="好_基础信息表 20130323_Sheet1" xfId="816"/>
    <cellStyle name="好_基础信息表和计税基础表" xfId="817"/>
    <cellStyle name="好_基础信息表和计税基础表 2" xfId="818"/>
    <cellStyle name="好_基础信息表和计税基础表 2 2" xfId="819"/>
    <cellStyle name="好_基础信息表和计税基础表 2 3" xfId="820"/>
    <cellStyle name="好_基础信息表和计税基础表_A000000企业基础信息表" xfId="821"/>
    <cellStyle name="好_基础信息表和计税基础表_Sheet1" xfId="822"/>
    <cellStyle name="好_基础信息表及表单（江苏国税）0711" xfId="823"/>
    <cellStyle name="好_基础信息表及表单（江苏国税）0711 2" xfId="824"/>
    <cellStyle name="好_基础信息表及表单（江苏国税）0711 2 2" xfId="825"/>
    <cellStyle name="好_基础信息表及表单（江苏国税）0711 2 3" xfId="826"/>
    <cellStyle name="好_基础信息表及表单（江苏国税）0711_A000000企业基础信息表" xfId="827"/>
    <cellStyle name="好_基础信息表及表单（江苏国税）0711_Sheet1" xfId="828"/>
    <cellStyle name="好_计税基础表 20130323" xfId="829"/>
    <cellStyle name="好_计税基础表 20130323 2" xfId="830"/>
    <cellStyle name="好_计税基础表 20130323 2 2" xfId="831"/>
    <cellStyle name="好_计税基础表 20130323 2 3" xfId="832"/>
    <cellStyle name="好_计税基础表 20130323_A000000企业基础信息表" xfId="833"/>
    <cellStyle name="好_计税基础表 20130323_Sheet1" xfId="834"/>
    <cellStyle name="好_新财审底稿1－24（继）" xfId="835"/>
    <cellStyle name="好_新财审底稿1－24（继） 2" xfId="836"/>
    <cellStyle name="好_新财审底稿1－24（继） 3" xfId="837"/>
    <cellStyle name="好_新财审底稿1－24（继） 4" xfId="838"/>
    <cellStyle name="好_营业税金及附加" xfId="839"/>
    <cellStyle name="好_主营业务收入" xfId="840"/>
    <cellStyle name="汇总 10" xfId="841"/>
    <cellStyle name="汇总 11" xfId="842"/>
    <cellStyle name="汇总 12" xfId="843"/>
    <cellStyle name="汇总 2" xfId="844"/>
    <cellStyle name="汇总 2 2" xfId="845"/>
    <cellStyle name="汇总 2 3" xfId="846"/>
    <cellStyle name="汇总 3" xfId="847"/>
    <cellStyle name="汇总 3 2" xfId="848"/>
    <cellStyle name="汇总 3 3" xfId="849"/>
    <cellStyle name="汇总 4" xfId="850"/>
    <cellStyle name="汇总 5" xfId="851"/>
    <cellStyle name="汇总 6" xfId="852"/>
    <cellStyle name="汇总 7" xfId="853"/>
    <cellStyle name="汇总 8" xfId="854"/>
    <cellStyle name="汇总 9" xfId="855"/>
    <cellStyle name="货币 3" xfId="856"/>
    <cellStyle name="计算 10" xfId="857"/>
    <cellStyle name="计算 11" xfId="858"/>
    <cellStyle name="计算 12" xfId="859"/>
    <cellStyle name="计算 2" xfId="860"/>
    <cellStyle name="计算 2 2" xfId="861"/>
    <cellStyle name="计算 2 3" xfId="862"/>
    <cellStyle name="计算 3" xfId="863"/>
    <cellStyle name="计算 3 2" xfId="864"/>
    <cellStyle name="计算 3 3" xfId="865"/>
    <cellStyle name="计算 4" xfId="866"/>
    <cellStyle name="计算 5" xfId="867"/>
    <cellStyle name="计算 6" xfId="868"/>
    <cellStyle name="计算 7" xfId="869"/>
    <cellStyle name="计算 8" xfId="870"/>
    <cellStyle name="计算 9" xfId="871"/>
    <cellStyle name="检查单元格 10" xfId="872"/>
    <cellStyle name="检查单元格 11" xfId="873"/>
    <cellStyle name="检查单元格 12" xfId="874"/>
    <cellStyle name="检查单元格 2" xfId="875"/>
    <cellStyle name="检查单元格 2 2" xfId="876"/>
    <cellStyle name="检查单元格 2 3" xfId="877"/>
    <cellStyle name="检查单元格 3" xfId="878"/>
    <cellStyle name="检查单元格 3 2" xfId="879"/>
    <cellStyle name="检查单元格 3 3" xfId="880"/>
    <cellStyle name="检查单元格 4" xfId="881"/>
    <cellStyle name="检查单元格 5" xfId="882"/>
    <cellStyle name="检查单元格 6" xfId="883"/>
    <cellStyle name="检查单元格 7" xfId="884"/>
    <cellStyle name="检查单元格 8" xfId="885"/>
    <cellStyle name="检查单元格 9" xfId="886"/>
    <cellStyle name="解释性文本 10" xfId="887"/>
    <cellStyle name="解释性文本 11" xfId="888"/>
    <cellStyle name="解释性文本 12" xfId="889"/>
    <cellStyle name="解释性文本 2" xfId="890"/>
    <cellStyle name="解释性文本 2 2" xfId="891"/>
    <cellStyle name="解释性文本 2 3" xfId="892"/>
    <cellStyle name="解释性文本 3" xfId="893"/>
    <cellStyle name="解释性文本 3 2" xfId="894"/>
    <cellStyle name="解释性文本 3 3" xfId="895"/>
    <cellStyle name="解释性文本 4" xfId="896"/>
    <cellStyle name="解释性文本 5" xfId="897"/>
    <cellStyle name="解释性文本 6" xfId="898"/>
    <cellStyle name="解释性文本 7" xfId="899"/>
    <cellStyle name="解释性文本 8" xfId="900"/>
    <cellStyle name="解释性文本 9" xfId="901"/>
    <cellStyle name="警告文本 10" xfId="902"/>
    <cellStyle name="警告文本 11" xfId="903"/>
    <cellStyle name="警告文本 12" xfId="904"/>
    <cellStyle name="警告文本 2" xfId="905"/>
    <cellStyle name="警告文本 2 2" xfId="906"/>
    <cellStyle name="警告文本 2 3" xfId="907"/>
    <cellStyle name="警告文本 3" xfId="908"/>
    <cellStyle name="警告文本 3 2" xfId="909"/>
    <cellStyle name="警告文本 3 3" xfId="910"/>
    <cellStyle name="警告文本 4" xfId="911"/>
    <cellStyle name="警告文本 5" xfId="912"/>
    <cellStyle name="警告文本 6" xfId="913"/>
    <cellStyle name="警告文本 7" xfId="914"/>
    <cellStyle name="警告文本 8" xfId="915"/>
    <cellStyle name="警告文本 9" xfId="916"/>
    <cellStyle name="链接单元格 10" xfId="917"/>
    <cellStyle name="链接单元格 11" xfId="918"/>
    <cellStyle name="链接单元格 12" xfId="919"/>
    <cellStyle name="链接单元格 2" xfId="920"/>
    <cellStyle name="链接单元格 2 2" xfId="921"/>
    <cellStyle name="链接单元格 2 3" xfId="922"/>
    <cellStyle name="链接单元格 3" xfId="923"/>
    <cellStyle name="链接单元格 3 2" xfId="924"/>
    <cellStyle name="链接单元格 3 3" xfId="925"/>
    <cellStyle name="链接单元格 4" xfId="926"/>
    <cellStyle name="链接单元格 5" xfId="927"/>
    <cellStyle name="链接单元格 6" xfId="928"/>
    <cellStyle name="链接单元格 7" xfId="929"/>
    <cellStyle name="链接单元格 8" xfId="930"/>
    <cellStyle name="链接单元格 9" xfId="931"/>
    <cellStyle name="霓付 [0]_1202" xfId="932"/>
    <cellStyle name="霓付_1202" xfId="933"/>
    <cellStyle name="烹拳 [0]_1202" xfId="934"/>
    <cellStyle name="烹拳_1202" xfId="935"/>
    <cellStyle name="普通_ 白土" xfId="936"/>
    <cellStyle name="千分位[0]_ 白土" xfId="937"/>
    <cellStyle name="千分位_ 白土" xfId="938"/>
    <cellStyle name="千位[0]_97试算平衡" xfId="939"/>
    <cellStyle name="千位_97试算平衡" xfId="940"/>
    <cellStyle name="千位分隔 10" xfId="941"/>
    <cellStyle name="千位分隔 11" xfId="942"/>
    <cellStyle name="千位分隔 12" xfId="943"/>
    <cellStyle name="千位分隔 13" xfId="944"/>
    <cellStyle name="千位分隔 14" xfId="945"/>
    <cellStyle name="千位分隔 14 2" xfId="946"/>
    <cellStyle name="千位分隔 2" xfId="947"/>
    <cellStyle name="千位分隔 2 10" xfId="948"/>
    <cellStyle name="千位分隔 2 11" xfId="949"/>
    <cellStyle name="千位分隔 2 2" xfId="950"/>
    <cellStyle name="千位分隔 2 3" xfId="951"/>
    <cellStyle name="千位分隔 2 3 2" xfId="952"/>
    <cellStyle name="千位分隔 2 3 3" xfId="953"/>
    <cellStyle name="千位分隔 2 4" xfId="954"/>
    <cellStyle name="千位分隔 2 5" xfId="955"/>
    <cellStyle name="千位分隔 2 6" xfId="956"/>
    <cellStyle name="千位分隔 2 7" xfId="957"/>
    <cellStyle name="千位分隔 2 8" xfId="958"/>
    <cellStyle name="千位分隔 2 9" xfId="959"/>
    <cellStyle name="千位分隔 3" xfId="960"/>
    <cellStyle name="千位分隔 3 10" xfId="961"/>
    <cellStyle name="千位分隔 3 2" xfId="962"/>
    <cellStyle name="千位分隔 3 3" xfId="963"/>
    <cellStyle name="千位分隔 3 4" xfId="964"/>
    <cellStyle name="千位分隔 3 5" xfId="965"/>
    <cellStyle name="千位分隔 3 6" xfId="966"/>
    <cellStyle name="千位分隔 3 7" xfId="967"/>
    <cellStyle name="千位分隔 3 8" xfId="968"/>
    <cellStyle name="千位分隔 3 9" xfId="969"/>
    <cellStyle name="千位分隔 4" xfId="970"/>
    <cellStyle name="千位分隔 5" xfId="971"/>
    <cellStyle name="千位分隔 6" xfId="972"/>
    <cellStyle name="千位分隔 7" xfId="973"/>
    <cellStyle name="千位分隔 8" xfId="974"/>
    <cellStyle name="千位分隔 9" xfId="975"/>
    <cellStyle name="千位分隔[0] 2" xfId="976"/>
    <cellStyle name="千位分隔_底稿编辑" xfId="977"/>
    <cellStyle name="钎霖_(沥焊何巩)岿喊牢盔拌裙" xfId="978"/>
    <cellStyle name="强调 1" xfId="979"/>
    <cellStyle name="强调 1 2" xfId="980"/>
    <cellStyle name="强调 1 3" xfId="981"/>
    <cellStyle name="强调 2" xfId="982"/>
    <cellStyle name="强调 2 2" xfId="983"/>
    <cellStyle name="强调 2 3" xfId="984"/>
    <cellStyle name="强调 3" xfId="985"/>
    <cellStyle name="强调 3 2" xfId="986"/>
    <cellStyle name="强调 3 3" xfId="987"/>
    <cellStyle name="强调文字颜色 1 2" xfId="988"/>
    <cellStyle name="强调文字颜色 1 2 2" xfId="989"/>
    <cellStyle name="强调文字颜色 1 2 2 2" xfId="990"/>
    <cellStyle name="强调文字颜色 1 2 2 3" xfId="991"/>
    <cellStyle name="强调文字颜色 1 2 3" xfId="992"/>
    <cellStyle name="强调文字颜色 1 2 4" xfId="993"/>
    <cellStyle name="强调文字颜色 1 3" xfId="994"/>
    <cellStyle name="强调文字颜色 1 3 2" xfId="995"/>
    <cellStyle name="强调文字颜色 1 3 2 2" xfId="996"/>
    <cellStyle name="强调文字颜色 1 3 2 3" xfId="997"/>
    <cellStyle name="强调文字颜色 1 3 3" xfId="998"/>
    <cellStyle name="强调文字颜色 1 3 4" xfId="999"/>
    <cellStyle name="强调文字颜色 1 4" xfId="1000"/>
    <cellStyle name="强调文字颜色 1 4 2" xfId="1001"/>
    <cellStyle name="强调文字颜色 1 4 3" xfId="1002"/>
    <cellStyle name="强调文字颜色 2 2" xfId="1003"/>
    <cellStyle name="强调文字颜色 2 2 2" xfId="1004"/>
    <cellStyle name="强调文字颜色 2 2 2 2" xfId="1005"/>
    <cellStyle name="强调文字颜色 2 2 2 3" xfId="1006"/>
    <cellStyle name="强调文字颜色 2 2 3" xfId="1007"/>
    <cellStyle name="强调文字颜色 2 2 4" xfId="1008"/>
    <cellStyle name="强调文字颜色 2 3" xfId="1009"/>
    <cellStyle name="强调文字颜色 2 3 2" xfId="1010"/>
    <cellStyle name="强调文字颜色 2 3 2 2" xfId="1011"/>
    <cellStyle name="强调文字颜色 2 3 2 3" xfId="1012"/>
    <cellStyle name="强调文字颜色 2 3 3" xfId="1013"/>
    <cellStyle name="强调文字颜色 2 3 4" xfId="1014"/>
    <cellStyle name="强调文字颜色 2 4" xfId="1015"/>
    <cellStyle name="强调文字颜色 2 4 2" xfId="1016"/>
    <cellStyle name="强调文字颜色 2 4 3" xfId="1017"/>
    <cellStyle name="强调文字颜色 3 2" xfId="1018"/>
    <cellStyle name="强调文字颜色 3 2 2" xfId="1019"/>
    <cellStyle name="强调文字颜色 3 2 2 2" xfId="1020"/>
    <cellStyle name="强调文字颜色 3 2 2 3" xfId="1021"/>
    <cellStyle name="强调文字颜色 3 2 3" xfId="1022"/>
    <cellStyle name="强调文字颜色 3 2 4" xfId="1023"/>
    <cellStyle name="强调文字颜色 3 3" xfId="1024"/>
    <cellStyle name="强调文字颜色 3 3 2" xfId="1025"/>
    <cellStyle name="强调文字颜色 3 3 2 2" xfId="1026"/>
    <cellStyle name="强调文字颜色 3 3 2 3" xfId="1027"/>
    <cellStyle name="强调文字颜色 3 3 3" xfId="1028"/>
    <cellStyle name="强调文字颜色 3 3 4" xfId="1029"/>
    <cellStyle name="强调文字颜色 3 4" xfId="1030"/>
    <cellStyle name="强调文字颜色 3 4 2" xfId="1031"/>
    <cellStyle name="强调文字颜色 3 4 3" xfId="1032"/>
    <cellStyle name="强调文字颜色 4 2" xfId="1033"/>
    <cellStyle name="强调文字颜色 4 2 2" xfId="1034"/>
    <cellStyle name="强调文字颜色 4 2 2 2" xfId="1035"/>
    <cellStyle name="强调文字颜色 4 2 2 3" xfId="1036"/>
    <cellStyle name="强调文字颜色 4 2 3" xfId="1037"/>
    <cellStyle name="强调文字颜色 4 2 4" xfId="1038"/>
    <cellStyle name="强调文字颜色 4 3" xfId="1039"/>
    <cellStyle name="强调文字颜色 4 3 2" xfId="1040"/>
    <cellStyle name="强调文字颜色 4 3 2 2" xfId="1041"/>
    <cellStyle name="强调文字颜色 4 3 2 3" xfId="1042"/>
    <cellStyle name="强调文字颜色 4 3 3" xfId="1043"/>
    <cellStyle name="强调文字颜色 4 3 4" xfId="1044"/>
    <cellStyle name="强调文字颜色 4 4" xfId="1045"/>
    <cellStyle name="强调文字颜色 4 4 2" xfId="1046"/>
    <cellStyle name="强调文字颜色 4 4 3" xfId="1047"/>
    <cellStyle name="强调文字颜色 5 2" xfId="1048"/>
    <cellStyle name="强调文字颜色 5 2 2" xfId="1049"/>
    <cellStyle name="强调文字颜色 5 2 2 2" xfId="1050"/>
    <cellStyle name="强调文字颜色 5 2 2 3" xfId="1051"/>
    <cellStyle name="强调文字颜色 5 2 3" xfId="1052"/>
    <cellStyle name="强调文字颜色 5 2 4" xfId="1053"/>
    <cellStyle name="强调文字颜色 5 3" xfId="1054"/>
    <cellStyle name="强调文字颜色 5 3 2" xfId="1055"/>
    <cellStyle name="强调文字颜色 5 3 2 2" xfId="1056"/>
    <cellStyle name="强调文字颜色 5 3 2 3" xfId="1057"/>
    <cellStyle name="强调文字颜色 5 3 3" xfId="1058"/>
    <cellStyle name="强调文字颜色 5 3 4" xfId="1059"/>
    <cellStyle name="强调文字颜色 5 4" xfId="1060"/>
    <cellStyle name="强调文字颜色 5 4 2" xfId="1061"/>
    <cellStyle name="强调文字颜色 5 4 3" xfId="1062"/>
    <cellStyle name="强调文字颜色 6 2" xfId="1063"/>
    <cellStyle name="强调文字颜色 6 2 2" xfId="1064"/>
    <cellStyle name="强调文字颜色 6 2 2 2" xfId="1065"/>
    <cellStyle name="强调文字颜色 6 2 2 3" xfId="1066"/>
    <cellStyle name="强调文字颜色 6 2 3" xfId="1067"/>
    <cellStyle name="强调文字颜色 6 2 4" xfId="1068"/>
    <cellStyle name="强调文字颜色 6 3" xfId="1069"/>
    <cellStyle name="强调文字颜色 6 3 2" xfId="1070"/>
    <cellStyle name="强调文字颜色 6 3 2 2" xfId="1071"/>
    <cellStyle name="强调文字颜色 6 3 2 3" xfId="1072"/>
    <cellStyle name="强调文字颜色 6 3 3" xfId="1073"/>
    <cellStyle name="强调文字颜色 6 3 4" xfId="1074"/>
    <cellStyle name="强调文字颜色 6 4" xfId="1075"/>
    <cellStyle name="强调文字颜色 6 4 2" xfId="1076"/>
    <cellStyle name="强调文字颜色 6 4 3" xfId="1077"/>
    <cellStyle name="适中 10" xfId="1078"/>
    <cellStyle name="适中 11" xfId="1079"/>
    <cellStyle name="适中 12" xfId="1080"/>
    <cellStyle name="适中 2" xfId="1081"/>
    <cellStyle name="适中 2 2" xfId="1082"/>
    <cellStyle name="适中 2 3" xfId="1083"/>
    <cellStyle name="适中 3" xfId="1084"/>
    <cellStyle name="适中 3 2" xfId="1085"/>
    <cellStyle name="适中 3 3" xfId="1086"/>
    <cellStyle name="适中 4" xfId="1087"/>
    <cellStyle name="适中 5" xfId="1088"/>
    <cellStyle name="适中 6" xfId="1089"/>
    <cellStyle name="适中 7" xfId="1090"/>
    <cellStyle name="适中 8" xfId="1091"/>
    <cellStyle name="适中 9" xfId="1092"/>
    <cellStyle name="输出 10" xfId="1093"/>
    <cellStyle name="输出 11" xfId="1094"/>
    <cellStyle name="输出 12" xfId="1095"/>
    <cellStyle name="输出 2" xfId="1096"/>
    <cellStyle name="输出 2 2" xfId="1097"/>
    <cellStyle name="输出 2 3" xfId="1098"/>
    <cellStyle name="输出 3" xfId="1099"/>
    <cellStyle name="输出 3 2" xfId="1100"/>
    <cellStyle name="输出 3 3" xfId="1101"/>
    <cellStyle name="输出 4" xfId="1102"/>
    <cellStyle name="输出 5" xfId="1103"/>
    <cellStyle name="输出 6" xfId="1104"/>
    <cellStyle name="输出 7" xfId="1105"/>
    <cellStyle name="输出 8" xfId="1106"/>
    <cellStyle name="输出 9" xfId="1107"/>
    <cellStyle name="输入 10" xfId="1108"/>
    <cellStyle name="输入 11" xfId="1109"/>
    <cellStyle name="输入 12" xfId="1110"/>
    <cellStyle name="输入 2" xfId="1111"/>
    <cellStyle name="输入 2 2" xfId="1112"/>
    <cellStyle name="输入 2 3" xfId="1113"/>
    <cellStyle name="输入 3" xfId="1114"/>
    <cellStyle name="输入 3 2" xfId="1115"/>
    <cellStyle name="输入 3 3" xfId="1116"/>
    <cellStyle name="输入 4" xfId="1117"/>
    <cellStyle name="输入 5" xfId="1118"/>
    <cellStyle name="输入 6" xfId="1119"/>
    <cellStyle name="输入 7" xfId="1120"/>
    <cellStyle name="输入 8" xfId="1121"/>
    <cellStyle name="输入 9" xfId="1122"/>
    <cellStyle name="说明文本" xfId="1123"/>
    <cellStyle name="说明文本 2" xfId="1124"/>
    <cellStyle name="说明文本 2 2" xfId="1125"/>
    <cellStyle name="说明文本 2 3" xfId="1126"/>
    <cellStyle name="无色" xfId="1127"/>
    <cellStyle name="无色 2" xfId="1128"/>
    <cellStyle name="无色 2 2" xfId="1129"/>
    <cellStyle name="无色 2 3" xfId="1130"/>
    <cellStyle name="样式 1" xfId="1131"/>
    <cellStyle name="样式 1 10" xfId="1132"/>
    <cellStyle name="样式 1 2" xfId="1133"/>
    <cellStyle name="样式 1 3" xfId="1134"/>
    <cellStyle name="样式 1 4" xfId="1135"/>
    <cellStyle name="样式 1 5" xfId="1136"/>
    <cellStyle name="样式 1 6" xfId="1137"/>
    <cellStyle name="样式 1 7" xfId="1138"/>
    <cellStyle name="样式 1 8" xfId="1139"/>
    <cellStyle name="样式 1 9" xfId="1140"/>
    <cellStyle name="一般_审计调查表" xfId="1141"/>
    <cellStyle name="昗弨_BOOKSHIP" xfId="1142"/>
    <cellStyle name="着色 1 2" xfId="1143"/>
    <cellStyle name="着色 1 2 2" xfId="1144"/>
    <cellStyle name="着色 1 2 3" xfId="1145"/>
    <cellStyle name="着色 2 2" xfId="1146"/>
    <cellStyle name="着色 2 2 2" xfId="1147"/>
    <cellStyle name="着色 2 2 3" xfId="1148"/>
    <cellStyle name="着色 3 2" xfId="1149"/>
    <cellStyle name="着色 3 2 2" xfId="1150"/>
    <cellStyle name="着色 3 2 3" xfId="1151"/>
    <cellStyle name="着色 4 2" xfId="1152"/>
    <cellStyle name="着色 4 2 2" xfId="1153"/>
    <cellStyle name="着色 4 2 3" xfId="1154"/>
    <cellStyle name="着色 5 2" xfId="1155"/>
    <cellStyle name="着色 5 2 2" xfId="1156"/>
    <cellStyle name="着色 5 2 3" xfId="1157"/>
    <cellStyle name="着色 6 2" xfId="1158"/>
    <cellStyle name="着色 6 2 2" xfId="1159"/>
    <cellStyle name="着色 6 2 3" xfId="1160"/>
    <cellStyle name="寘嬫愗傝 [0.00]_PRODUCT DETAIL Q1" xfId="1161"/>
    <cellStyle name="寘嬫愗傝_PRODUCT DETAIL Q1" xfId="1162"/>
    <cellStyle name="注释 10" xfId="1163"/>
    <cellStyle name="注释 11" xfId="1164"/>
    <cellStyle name="注释 12" xfId="1165"/>
    <cellStyle name="注释 2" xfId="1166"/>
    <cellStyle name="注释 2 2" xfId="1167"/>
    <cellStyle name="注释 2 3" xfId="1168"/>
    <cellStyle name="注释 3" xfId="1169"/>
    <cellStyle name="注释 3 2" xfId="1170"/>
    <cellStyle name="注释 3 3" xfId="1171"/>
    <cellStyle name="注释 4" xfId="1172"/>
    <cellStyle name="注释 5" xfId="1173"/>
    <cellStyle name="注释 6" xfId="1174"/>
    <cellStyle name="注释 7" xfId="1175"/>
    <cellStyle name="注释 8" xfId="1176"/>
    <cellStyle name="注释 9" xfId="1177"/>
    <cellStyle name="콤마 [0]_BOILER-CO1" xfId="1178"/>
    <cellStyle name="콤마_BOILER-CO1" xfId="1179"/>
    <cellStyle name="통화 [0]_BOILER-CO1" xfId="1180"/>
    <cellStyle name="통화_BOILER-CO1" xfId="1181"/>
    <cellStyle name="표준_0N-HANDLING " xfId="1182"/>
  </cellStyles>
  <dxfs count="7">
    <dxf>
      <fill>
        <patternFill patternType="solid">
          <bgColor theme="0" tint="-0.0498367259743034"/>
        </patternFill>
      </fill>
    </dxf>
    <dxf>
      <fill>
        <patternFill patternType="solid">
          <bgColor rgb="FFFFFF00"/>
        </patternFill>
      </fill>
    </dxf>
    <dxf>
      <fill>
        <patternFill patternType="solid">
          <bgColor rgb="FF92D050"/>
        </patternFill>
      </fill>
    </dxf>
    <dxf>
      <fill>
        <patternFill patternType="solid">
          <bgColor theme="3" tint="0.399670400097659"/>
        </patternFill>
      </fill>
    </dxf>
    <dxf>
      <font>
        <color rgb="FFFF0000"/>
      </font>
      <fill>
        <patternFill patternType="solid">
          <bgColor rgb="FFFFFF00"/>
        </patternFill>
      </fill>
    </dxf>
    <dxf>
      <font>
        <b val="1"/>
        <i val="0"/>
        <color rgb="FFFF0000"/>
      </font>
    </dxf>
    <dxf>
      <fill>
        <patternFill patternType="solid">
          <bgColor theme="5" tint="0.599993896298105"/>
        </patternFill>
      </fill>
    </dxf>
  </dxfs>
  <tableStyles count="0" defaultTableStyle="TableStyleMedium9" defaultPivotStyle="PivotStyleLight16"/>
  <colors>
    <mruColors>
      <color rgb="00F7BCF8"/>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9" Type="http://schemas.openxmlformats.org/officeDocument/2006/relationships/styles" Target="styles.xml"/><Relationship Id="rId88" Type="http://schemas.openxmlformats.org/officeDocument/2006/relationships/sharedStrings" Target="sharedStrings.xml"/><Relationship Id="rId87" Type="http://schemas.openxmlformats.org/officeDocument/2006/relationships/theme" Target="theme/theme1.xml"/><Relationship Id="rId86" Type="http://schemas.openxmlformats.org/officeDocument/2006/relationships/externalLink" Target="externalLinks/externalLink19.xml"/><Relationship Id="rId85" Type="http://schemas.openxmlformats.org/officeDocument/2006/relationships/externalLink" Target="externalLinks/externalLink18.xml"/><Relationship Id="rId84" Type="http://schemas.openxmlformats.org/officeDocument/2006/relationships/externalLink" Target="externalLinks/externalLink17.xml"/><Relationship Id="rId83" Type="http://schemas.openxmlformats.org/officeDocument/2006/relationships/externalLink" Target="externalLinks/externalLink16.xml"/><Relationship Id="rId82" Type="http://schemas.openxmlformats.org/officeDocument/2006/relationships/externalLink" Target="externalLinks/externalLink15.xml"/><Relationship Id="rId81" Type="http://schemas.openxmlformats.org/officeDocument/2006/relationships/externalLink" Target="externalLinks/externalLink14.xml"/><Relationship Id="rId80" Type="http://schemas.openxmlformats.org/officeDocument/2006/relationships/externalLink" Target="externalLinks/externalLink13.xml"/><Relationship Id="rId8" Type="http://schemas.openxmlformats.org/officeDocument/2006/relationships/worksheet" Target="worksheets/sheet8.xml"/><Relationship Id="rId79" Type="http://schemas.openxmlformats.org/officeDocument/2006/relationships/externalLink" Target="externalLinks/externalLink12.xml"/><Relationship Id="rId78" Type="http://schemas.openxmlformats.org/officeDocument/2006/relationships/externalLink" Target="externalLinks/externalLink11.xml"/><Relationship Id="rId77" Type="http://schemas.openxmlformats.org/officeDocument/2006/relationships/externalLink" Target="externalLinks/externalLink10.xml"/><Relationship Id="rId76" Type="http://schemas.openxmlformats.org/officeDocument/2006/relationships/externalLink" Target="externalLinks/externalLink9.xml"/><Relationship Id="rId75" Type="http://schemas.openxmlformats.org/officeDocument/2006/relationships/externalLink" Target="externalLinks/externalLink8.xml"/><Relationship Id="rId74" Type="http://schemas.openxmlformats.org/officeDocument/2006/relationships/externalLink" Target="externalLinks/externalLink7.xml"/><Relationship Id="rId73" Type="http://schemas.openxmlformats.org/officeDocument/2006/relationships/externalLink" Target="externalLinks/externalLink6.xml"/><Relationship Id="rId72" Type="http://schemas.openxmlformats.org/officeDocument/2006/relationships/externalLink" Target="externalLinks/externalLink5.xml"/><Relationship Id="rId71" Type="http://schemas.openxmlformats.org/officeDocument/2006/relationships/externalLink" Target="externalLinks/externalLink4.xml"/><Relationship Id="rId70" Type="http://schemas.openxmlformats.org/officeDocument/2006/relationships/externalLink" Target="externalLinks/externalLink3.xml"/><Relationship Id="rId7" Type="http://schemas.openxmlformats.org/officeDocument/2006/relationships/worksheet" Target="worksheets/sheet7.xml"/><Relationship Id="rId69" Type="http://schemas.openxmlformats.org/officeDocument/2006/relationships/externalLink" Target="externalLinks/externalLink2.xml"/><Relationship Id="rId68" Type="http://schemas.openxmlformats.org/officeDocument/2006/relationships/externalLink" Target="externalLinks/externalLink1.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2.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4.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5.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6.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7.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8.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9.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0.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1.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2.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3.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5.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6.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7.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8.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19.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0.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1.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2.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3.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4.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5.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6.xml.rels><?xml version="1.0" encoding="UTF-8" standalone="yes"?>
<Relationships xmlns="http://schemas.openxmlformats.org/package/2006/relationships"><Relationship Id="rId2" Type="http://schemas.openxmlformats.org/officeDocument/2006/relationships/hyperlink" Target="#&#35843;&#25972;&#34920;!A1"/><Relationship Id="rId1" Type="http://schemas.openxmlformats.org/officeDocument/2006/relationships/hyperlink" Target="#'&#30446;&#24405;&#65288;&#31616;&#29256;&#65289;'!A1"/></Relationships>
</file>

<file path=xl/drawings/_rels/drawing27.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8.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29.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0.xml.rels><?xml version="1.0" encoding="UTF-8" standalone="yes"?>
<Relationships xmlns="http://schemas.openxmlformats.org/package/2006/relationships"><Relationship Id="rId1" Type="http://schemas.openxmlformats.org/officeDocument/2006/relationships/hyperlink" Target="#&#20225;&#19994;&#25152;&#24471;&#31246;&#24180;&#24230;&#32435;&#31246;&#30003;&#25253;&#34920;&#22635;&#25253;&#34920;&#21333;!A1"/></Relationships>
</file>

<file path=xl/drawings/_rels/drawing31.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2.xml.rels><?xml version="1.0" encoding="UTF-8" standalone="yes"?>
<Relationships xmlns="http://schemas.openxmlformats.org/package/2006/relationships"><Relationship Id="rId2" Type="http://schemas.openxmlformats.org/officeDocument/2006/relationships/hyperlink" Target="#'&#30446;&#24405;&#65288;&#31616;&#29256;&#65289;'!A1"/><Relationship Id="rId1" Type="http://schemas.openxmlformats.org/officeDocument/2006/relationships/hyperlink" Target="#&#35843;&#25972;&#34920;!A1"/></Relationships>
</file>

<file path=xl/drawings/_rels/drawing33.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4.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5.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6.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7.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8.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_rels/drawing39.xml.rels><?xml version="1.0" encoding="UTF-8" standalone="yes"?>
<Relationships xmlns="http://schemas.openxmlformats.org/package/2006/relationships"><Relationship Id="rId1" Type="http://schemas.openxmlformats.org/officeDocument/2006/relationships/hyperlink" Target="#'&#30446;&#24405;&#65288;&#31616;&#29256;&#65289;'!A1"/></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8</xdr:col>
      <xdr:colOff>0</xdr:colOff>
      <xdr:row>0</xdr:row>
      <xdr:rowOff>0</xdr:rowOff>
    </xdr:from>
    <xdr:ext cx="1107182" cy="360382"/>
    <xdr:sp>
      <xdr:nvSpPr>
        <xdr:cNvPr id="2" name="圆角矩形 1">
          <a:hlinkClick xmlns:r="http://schemas.openxmlformats.org/officeDocument/2006/relationships" r:id="rId1"/>
        </xdr:cNvPr>
        <xdr:cNvSpPr/>
      </xdr:nvSpPr>
      <xdr:spPr>
        <a:xfrm>
          <a:off x="10660380" y="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25</xdr:col>
      <xdr:colOff>0</xdr:colOff>
      <xdr:row>0</xdr:row>
      <xdr:rowOff>0</xdr:rowOff>
    </xdr:from>
    <xdr:ext cx="1107182" cy="360382"/>
    <xdr:sp>
      <xdr:nvSpPr>
        <xdr:cNvPr id="3" name="圆角矩形 2">
          <a:hlinkClick xmlns:r="http://schemas.openxmlformats.org/officeDocument/2006/relationships" r:id="rId1"/>
        </xdr:cNvPr>
        <xdr:cNvSpPr/>
      </xdr:nvSpPr>
      <xdr:spPr>
        <a:xfrm>
          <a:off x="12618720" y="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9</xdr:col>
      <xdr:colOff>54868</xdr:colOff>
      <xdr:row>4</xdr:row>
      <xdr:rowOff>47625</xdr:rowOff>
    </xdr:from>
    <xdr:ext cx="1211957" cy="360382"/>
    <xdr:sp>
      <xdr:nvSpPr>
        <xdr:cNvPr id="2" name="圆角矩形 1">
          <a:hlinkClick xmlns:r="http://schemas.openxmlformats.org/officeDocument/2006/relationships" r:id="rId1"/>
        </xdr:cNvPr>
        <xdr:cNvSpPr/>
      </xdr:nvSpPr>
      <xdr:spPr>
        <a:xfrm>
          <a:off x="8962390" y="986790"/>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9</xdr:col>
      <xdr:colOff>0</xdr:colOff>
      <xdr:row>2</xdr:row>
      <xdr:rowOff>0</xdr:rowOff>
    </xdr:from>
    <xdr:ext cx="1107182" cy="360382"/>
    <xdr:sp>
      <xdr:nvSpPr>
        <xdr:cNvPr id="3" name="圆角矩形 2">
          <a:hlinkClick xmlns:r="http://schemas.openxmlformats.org/officeDocument/2006/relationships" r:id="rId2"/>
        </xdr:cNvPr>
        <xdr:cNvSpPr/>
      </xdr:nvSpPr>
      <xdr:spPr>
        <a:xfrm>
          <a:off x="8907780" y="38100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9</xdr:col>
      <xdr:colOff>0</xdr:colOff>
      <xdr:row>1</xdr:row>
      <xdr:rowOff>0</xdr:rowOff>
    </xdr:from>
    <xdr:ext cx="942975" cy="360382"/>
    <xdr:sp>
      <xdr:nvSpPr>
        <xdr:cNvPr id="2" name="圆角矩形 1">
          <a:hlinkClick xmlns:r="http://schemas.openxmlformats.org/officeDocument/2006/relationships" r:id="rId1"/>
        </xdr:cNvPr>
        <xdr:cNvSpPr/>
      </xdr:nvSpPr>
      <xdr:spPr>
        <a:xfrm>
          <a:off x="10012680" y="19050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dr:oneCellAnchor>
    <xdr:from>
      <xdr:col>10</xdr:col>
      <xdr:colOff>0</xdr:colOff>
      <xdr:row>0</xdr:row>
      <xdr:rowOff>0</xdr:rowOff>
    </xdr:from>
    <xdr:ext cx="1107182" cy="360382"/>
    <xdr:sp>
      <xdr:nvSpPr>
        <xdr:cNvPr id="2" name="圆角矩形 1">
          <a:hlinkClick xmlns:r="http://schemas.openxmlformats.org/officeDocument/2006/relationships" r:id="rId1"/>
        </xdr:cNvPr>
        <xdr:cNvSpPr/>
      </xdr:nvSpPr>
      <xdr:spPr>
        <a:xfrm>
          <a:off x="9433560" y="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6.xml><?xml version="1.0" encoding="utf-8"?>
<xdr:wsDr xmlns:xdr="http://schemas.openxmlformats.org/drawingml/2006/spreadsheetDrawing" xmlns:r="http://schemas.openxmlformats.org/officeDocument/2006/relationships" xmlns:a="http://schemas.openxmlformats.org/drawingml/2006/main">
  <xdr:oneCellAnchor>
    <xdr:from>
      <xdr:col>10</xdr:col>
      <xdr:colOff>330200</xdr:colOff>
      <xdr:row>0</xdr:row>
      <xdr:rowOff>92075</xdr:rowOff>
    </xdr:from>
    <xdr:ext cx="942975" cy="399752"/>
    <xdr:sp>
      <xdr:nvSpPr>
        <xdr:cNvPr id="4" name="圆角矩形 3">
          <a:hlinkClick xmlns:r="http://schemas.openxmlformats.org/officeDocument/2006/relationships" r:id="rId1"/>
        </xdr:cNvPr>
        <xdr:cNvSpPr/>
      </xdr:nvSpPr>
      <xdr:spPr>
        <a:xfrm>
          <a:off x="19545935" y="92075"/>
          <a:ext cx="942975" cy="39941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7.xml><?xml version="1.0" encoding="utf-8"?>
<xdr:wsDr xmlns:xdr="http://schemas.openxmlformats.org/drawingml/2006/spreadsheetDrawing" xmlns:r="http://schemas.openxmlformats.org/officeDocument/2006/relationships" xmlns:a="http://schemas.openxmlformats.org/drawingml/2006/main">
  <xdr:oneCellAnchor>
    <xdr:from>
      <xdr:col>17</xdr:col>
      <xdr:colOff>0</xdr:colOff>
      <xdr:row>1</xdr:row>
      <xdr:rowOff>0</xdr:rowOff>
    </xdr:from>
    <xdr:ext cx="942975" cy="370840"/>
    <xdr:sp>
      <xdr:nvSpPr>
        <xdr:cNvPr id="4" name="圆角矩形 3">
          <a:hlinkClick xmlns:r="http://schemas.openxmlformats.org/officeDocument/2006/relationships" r:id="rId1"/>
        </xdr:cNvPr>
        <xdr:cNvSpPr/>
      </xdr:nvSpPr>
      <xdr:spPr>
        <a:xfrm>
          <a:off x="11239500" y="190500"/>
          <a:ext cx="94297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8.xml><?xml version="1.0" encoding="utf-8"?>
<xdr:wsDr xmlns:xdr="http://schemas.openxmlformats.org/drawingml/2006/spreadsheetDrawing" xmlns:r="http://schemas.openxmlformats.org/officeDocument/2006/relationships" xmlns:a="http://schemas.openxmlformats.org/drawingml/2006/main">
  <xdr:oneCellAnchor>
    <xdr:from>
      <xdr:col>14</xdr:col>
      <xdr:colOff>0</xdr:colOff>
      <xdr:row>1</xdr:row>
      <xdr:rowOff>0</xdr:rowOff>
    </xdr:from>
    <xdr:ext cx="942975" cy="370840"/>
    <xdr:sp>
      <xdr:nvSpPr>
        <xdr:cNvPr id="4" name="圆角矩形 3">
          <a:hlinkClick xmlns:r="http://schemas.openxmlformats.org/officeDocument/2006/relationships" r:id="rId1"/>
        </xdr:cNvPr>
        <xdr:cNvSpPr/>
      </xdr:nvSpPr>
      <xdr:spPr>
        <a:xfrm>
          <a:off x="9563100" y="190500"/>
          <a:ext cx="94297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oneCellAnchor>
    <xdr:from>
      <xdr:col>9</xdr:col>
      <xdr:colOff>283468</xdr:colOff>
      <xdr:row>4</xdr:row>
      <xdr:rowOff>66675</xdr:rowOff>
    </xdr:from>
    <xdr:ext cx="1211957" cy="360382"/>
    <xdr:sp>
      <xdr:nvSpPr>
        <xdr:cNvPr id="2" name="圆角矩形 1">
          <a:hlinkClick xmlns:r="http://schemas.openxmlformats.org/officeDocument/2006/relationships" r:id="rId1"/>
        </xdr:cNvPr>
        <xdr:cNvSpPr/>
      </xdr:nvSpPr>
      <xdr:spPr>
        <a:xfrm>
          <a:off x="10897870" y="828675"/>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9</xdr:col>
      <xdr:colOff>304800</xdr:colOff>
      <xdr:row>0</xdr:row>
      <xdr:rowOff>152400</xdr:rowOff>
    </xdr:from>
    <xdr:ext cx="1107182" cy="360382"/>
    <xdr:sp>
      <xdr:nvSpPr>
        <xdr:cNvPr id="3" name="圆角矩形 2">
          <a:hlinkClick xmlns:r="http://schemas.openxmlformats.org/officeDocument/2006/relationships" r:id="rId2"/>
        </xdr:cNvPr>
        <xdr:cNvSpPr/>
      </xdr:nvSpPr>
      <xdr:spPr>
        <a:xfrm>
          <a:off x="10919460" y="15240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13</xdr:col>
      <xdr:colOff>245368</xdr:colOff>
      <xdr:row>6</xdr:row>
      <xdr:rowOff>19050</xdr:rowOff>
    </xdr:from>
    <xdr:ext cx="1211957" cy="362287"/>
    <xdr:sp>
      <xdr:nvSpPr>
        <xdr:cNvPr id="2" name="圆角矩形 1">
          <a:hlinkClick xmlns:r="http://schemas.openxmlformats.org/officeDocument/2006/relationships" r:id="rId1"/>
        </xdr:cNvPr>
        <xdr:cNvSpPr/>
      </xdr:nvSpPr>
      <xdr:spPr>
        <a:xfrm>
          <a:off x="11621770" y="1276350"/>
          <a:ext cx="1212215" cy="36195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13</xdr:col>
      <xdr:colOff>200025</xdr:colOff>
      <xdr:row>1</xdr:row>
      <xdr:rowOff>38100</xdr:rowOff>
    </xdr:from>
    <xdr:ext cx="1107182" cy="343237"/>
    <xdr:sp>
      <xdr:nvSpPr>
        <xdr:cNvPr id="3" name="圆角矩形 2">
          <a:hlinkClick xmlns:r="http://schemas.openxmlformats.org/officeDocument/2006/relationships" r:id="rId2"/>
        </xdr:cNvPr>
        <xdr:cNvSpPr/>
      </xdr:nvSpPr>
      <xdr:spPr>
        <a:xfrm>
          <a:off x="11576685" y="219075"/>
          <a:ext cx="1106805" cy="34290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oneCellAnchor>
    <xdr:from>
      <xdr:col>10</xdr:col>
      <xdr:colOff>664468</xdr:colOff>
      <xdr:row>2</xdr:row>
      <xdr:rowOff>190500</xdr:rowOff>
    </xdr:from>
    <xdr:ext cx="1211957" cy="360382"/>
    <xdr:sp>
      <xdr:nvSpPr>
        <xdr:cNvPr id="2" name="圆角矩形 1">
          <a:hlinkClick xmlns:r="http://schemas.openxmlformats.org/officeDocument/2006/relationships" r:id="rId1"/>
        </xdr:cNvPr>
        <xdr:cNvSpPr/>
      </xdr:nvSpPr>
      <xdr:spPr>
        <a:xfrm>
          <a:off x="9456420" y="676275"/>
          <a:ext cx="1211580"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10</xdr:col>
      <xdr:colOff>419100</xdr:colOff>
      <xdr:row>0</xdr:row>
      <xdr:rowOff>85725</xdr:rowOff>
    </xdr:from>
    <xdr:ext cx="1107182" cy="360382"/>
    <xdr:sp>
      <xdr:nvSpPr>
        <xdr:cNvPr id="3" name="圆角矩形 2">
          <a:hlinkClick xmlns:r="http://schemas.openxmlformats.org/officeDocument/2006/relationships" r:id="rId2"/>
        </xdr:cNvPr>
        <xdr:cNvSpPr/>
      </xdr:nvSpPr>
      <xdr:spPr>
        <a:xfrm>
          <a:off x="9212580" y="85725"/>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2.xml><?xml version="1.0" encoding="utf-8"?>
<xdr:wsDr xmlns:xdr="http://schemas.openxmlformats.org/drawingml/2006/spreadsheetDrawing" xmlns:r="http://schemas.openxmlformats.org/officeDocument/2006/relationships" xmlns:a="http://schemas.openxmlformats.org/drawingml/2006/main">
  <xdr:oneCellAnchor>
    <xdr:from>
      <xdr:col>13</xdr:col>
      <xdr:colOff>102494</xdr:colOff>
      <xdr:row>0</xdr:row>
      <xdr:rowOff>161925</xdr:rowOff>
    </xdr:from>
    <xdr:ext cx="1107182" cy="314662"/>
    <xdr:sp>
      <xdr:nvSpPr>
        <xdr:cNvPr id="2" name="圆角矩形 1">
          <a:hlinkClick xmlns:r="http://schemas.openxmlformats.org/officeDocument/2006/relationships" r:id="rId1"/>
        </xdr:cNvPr>
        <xdr:cNvSpPr/>
      </xdr:nvSpPr>
      <xdr:spPr>
        <a:xfrm>
          <a:off x="10572115" y="161925"/>
          <a:ext cx="1107440" cy="31432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11</xdr:col>
      <xdr:colOff>257175</xdr:colOff>
      <xdr:row>0</xdr:row>
      <xdr:rowOff>152400</xdr:rowOff>
    </xdr:from>
    <xdr:ext cx="1107182" cy="314662"/>
    <xdr:sp>
      <xdr:nvSpPr>
        <xdr:cNvPr id="3" name="圆角矩形 2">
          <a:hlinkClick xmlns:r="http://schemas.openxmlformats.org/officeDocument/2006/relationships" r:id="rId2"/>
        </xdr:cNvPr>
        <xdr:cNvSpPr/>
      </xdr:nvSpPr>
      <xdr:spPr>
        <a:xfrm>
          <a:off x="9355455" y="152400"/>
          <a:ext cx="1106805" cy="31432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3.xml><?xml version="1.0" encoding="utf-8"?>
<xdr:wsDr xmlns:xdr="http://schemas.openxmlformats.org/drawingml/2006/spreadsheetDrawing" xmlns:r="http://schemas.openxmlformats.org/officeDocument/2006/relationships" xmlns:a="http://schemas.openxmlformats.org/drawingml/2006/main">
  <xdr:oneCellAnchor>
    <xdr:from>
      <xdr:col>28</xdr:col>
      <xdr:colOff>483493</xdr:colOff>
      <xdr:row>0</xdr:row>
      <xdr:rowOff>219075</xdr:rowOff>
    </xdr:from>
    <xdr:ext cx="1211957" cy="360382"/>
    <xdr:sp>
      <xdr:nvSpPr>
        <xdr:cNvPr id="2" name="圆角矩形 1">
          <a:hlinkClick xmlns:r="http://schemas.openxmlformats.org/officeDocument/2006/relationships" r:id="rId1"/>
        </xdr:cNvPr>
        <xdr:cNvSpPr/>
      </xdr:nvSpPr>
      <xdr:spPr>
        <a:xfrm>
          <a:off x="13490575" y="219075"/>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26</xdr:col>
      <xdr:colOff>447675</xdr:colOff>
      <xdr:row>0</xdr:row>
      <xdr:rowOff>276225</xdr:rowOff>
    </xdr:from>
    <xdr:ext cx="1107182" cy="360382"/>
    <xdr:sp>
      <xdr:nvSpPr>
        <xdr:cNvPr id="3" name="圆角矩形 2">
          <a:hlinkClick xmlns:r="http://schemas.openxmlformats.org/officeDocument/2006/relationships" r:id="rId2"/>
        </xdr:cNvPr>
        <xdr:cNvSpPr/>
      </xdr:nvSpPr>
      <xdr:spPr>
        <a:xfrm>
          <a:off x="12083415" y="276225"/>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4.xml><?xml version="1.0" encoding="utf-8"?>
<xdr:wsDr xmlns:xdr="http://schemas.openxmlformats.org/drawingml/2006/spreadsheetDrawing" xmlns:r="http://schemas.openxmlformats.org/officeDocument/2006/relationships" xmlns:a="http://schemas.openxmlformats.org/drawingml/2006/main">
  <xdr:oneCellAnchor>
    <xdr:from>
      <xdr:col>11</xdr:col>
      <xdr:colOff>654943</xdr:colOff>
      <xdr:row>6</xdr:row>
      <xdr:rowOff>104775</xdr:rowOff>
    </xdr:from>
    <xdr:ext cx="1211957" cy="360382"/>
    <xdr:sp>
      <xdr:nvSpPr>
        <xdr:cNvPr id="2" name="圆角矩形 1">
          <a:hlinkClick xmlns:r="http://schemas.openxmlformats.org/officeDocument/2006/relationships" r:id="rId1"/>
        </xdr:cNvPr>
        <xdr:cNvSpPr/>
      </xdr:nvSpPr>
      <xdr:spPr>
        <a:xfrm>
          <a:off x="12607290" y="1314450"/>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11</xdr:col>
      <xdr:colOff>266700</xdr:colOff>
      <xdr:row>2</xdr:row>
      <xdr:rowOff>85725</xdr:rowOff>
    </xdr:from>
    <xdr:ext cx="1107182" cy="432137"/>
    <xdr:sp>
      <xdr:nvSpPr>
        <xdr:cNvPr id="3" name="圆角矩形 2">
          <a:hlinkClick xmlns:r="http://schemas.openxmlformats.org/officeDocument/2006/relationships" r:id="rId2"/>
        </xdr:cNvPr>
        <xdr:cNvSpPr/>
      </xdr:nvSpPr>
      <xdr:spPr>
        <a:xfrm>
          <a:off x="12219305" y="390525"/>
          <a:ext cx="1106805" cy="43180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twoCellAnchor editAs="oneCell">
    <xdr:from>
      <xdr:col>13</xdr:col>
      <xdr:colOff>0</xdr:colOff>
      <xdr:row>10</xdr:row>
      <xdr:rowOff>0</xdr:rowOff>
    </xdr:from>
    <xdr:to>
      <xdr:col>36</xdr:col>
      <xdr:colOff>17069</xdr:colOff>
      <xdr:row>11</xdr:row>
      <xdr:rowOff>212667</xdr:rowOff>
    </xdr:to>
    <xdr:pic>
      <xdr:nvPicPr>
        <xdr:cNvPr id="4" name="图片 3"/>
        <xdr:cNvPicPr>
          <a:picLocks noChangeAspect="1"/>
        </xdr:cNvPicPr>
      </xdr:nvPicPr>
      <xdr:blipFill>
        <a:blip r:embed="rId3"/>
        <a:stretch>
          <a:fillRect/>
        </a:stretch>
      </xdr:blipFill>
      <xdr:spPr>
        <a:xfrm>
          <a:off x="14364970" y="2238375"/>
          <a:ext cx="15847060" cy="469265"/>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oneCellAnchor>
    <xdr:from>
      <xdr:col>12</xdr:col>
      <xdr:colOff>578743</xdr:colOff>
      <xdr:row>3</xdr:row>
      <xdr:rowOff>209550</xdr:rowOff>
    </xdr:from>
    <xdr:ext cx="1211957" cy="360382"/>
    <xdr:sp>
      <xdr:nvSpPr>
        <xdr:cNvPr id="2" name="圆角矩形 1">
          <a:hlinkClick xmlns:r="http://schemas.openxmlformats.org/officeDocument/2006/relationships" r:id="rId1"/>
        </xdr:cNvPr>
        <xdr:cNvSpPr/>
      </xdr:nvSpPr>
      <xdr:spPr>
        <a:xfrm>
          <a:off x="13500100" y="828675"/>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13</xdr:col>
      <xdr:colOff>0</xdr:colOff>
      <xdr:row>1</xdr:row>
      <xdr:rowOff>0</xdr:rowOff>
    </xdr:from>
    <xdr:ext cx="1107182" cy="360382"/>
    <xdr:sp>
      <xdr:nvSpPr>
        <xdr:cNvPr id="3" name="圆角矩形 2">
          <a:hlinkClick xmlns:r="http://schemas.openxmlformats.org/officeDocument/2006/relationships" r:id="rId2"/>
        </xdr:cNvPr>
        <xdr:cNvSpPr/>
      </xdr:nvSpPr>
      <xdr:spPr>
        <a:xfrm>
          <a:off x="13607415" y="238125"/>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6.xml><?xml version="1.0" encoding="utf-8"?>
<xdr:wsDr xmlns:xdr="http://schemas.openxmlformats.org/drawingml/2006/spreadsheetDrawing" xmlns:r="http://schemas.openxmlformats.org/officeDocument/2006/relationships" xmlns:a="http://schemas.openxmlformats.org/drawingml/2006/main">
  <xdr:oneCellAnchor>
    <xdr:from>
      <xdr:col>10</xdr:col>
      <xdr:colOff>0</xdr:colOff>
      <xdr:row>4</xdr:row>
      <xdr:rowOff>247650</xdr:rowOff>
    </xdr:from>
    <xdr:ext cx="1211957" cy="360382"/>
    <xdr:sp>
      <xdr:nvSpPr>
        <xdr:cNvPr id="2" name="圆角矩形 1">
          <a:hlinkClick xmlns:r="http://schemas.openxmlformats.org/officeDocument/2006/relationships" r:id="rId1"/>
        </xdr:cNvPr>
        <xdr:cNvSpPr/>
      </xdr:nvSpPr>
      <xdr:spPr>
        <a:xfrm>
          <a:off x="10683240" y="1209675"/>
          <a:ext cx="1211580"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10</xdr:col>
      <xdr:colOff>0</xdr:colOff>
      <xdr:row>3</xdr:row>
      <xdr:rowOff>0</xdr:rowOff>
    </xdr:from>
    <xdr:ext cx="1107182" cy="360382"/>
    <xdr:sp>
      <xdr:nvSpPr>
        <xdr:cNvPr id="3" name="圆角矩形 2">
          <a:hlinkClick xmlns:r="http://schemas.openxmlformats.org/officeDocument/2006/relationships" r:id="rId2"/>
        </xdr:cNvPr>
        <xdr:cNvSpPr/>
      </xdr:nvSpPr>
      <xdr:spPr>
        <a:xfrm>
          <a:off x="10683240" y="55245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7.xml><?xml version="1.0" encoding="utf-8"?>
<xdr:wsDr xmlns:xdr="http://schemas.openxmlformats.org/drawingml/2006/spreadsheetDrawing" xmlns:r="http://schemas.openxmlformats.org/officeDocument/2006/relationships" xmlns:a="http://schemas.openxmlformats.org/drawingml/2006/main">
  <xdr:oneCellAnchor>
    <xdr:from>
      <xdr:col>24</xdr:col>
      <xdr:colOff>26293</xdr:colOff>
      <xdr:row>4</xdr:row>
      <xdr:rowOff>66675</xdr:rowOff>
    </xdr:from>
    <xdr:ext cx="1211957" cy="342900"/>
    <xdr:sp>
      <xdr:nvSpPr>
        <xdr:cNvPr id="2" name="圆角矩形 1">
          <a:hlinkClick xmlns:r="http://schemas.openxmlformats.org/officeDocument/2006/relationships" r:id="rId1"/>
        </xdr:cNvPr>
        <xdr:cNvSpPr/>
      </xdr:nvSpPr>
      <xdr:spPr>
        <a:xfrm>
          <a:off x="17536795" y="962025"/>
          <a:ext cx="1212215" cy="34290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24</xdr:col>
      <xdr:colOff>0</xdr:colOff>
      <xdr:row>1</xdr:row>
      <xdr:rowOff>0</xdr:rowOff>
    </xdr:from>
    <xdr:ext cx="1107182" cy="360382"/>
    <xdr:sp>
      <xdr:nvSpPr>
        <xdr:cNvPr id="3" name="圆角矩形 2">
          <a:hlinkClick xmlns:r="http://schemas.openxmlformats.org/officeDocument/2006/relationships" r:id="rId2"/>
        </xdr:cNvPr>
        <xdr:cNvSpPr/>
      </xdr:nvSpPr>
      <xdr:spPr>
        <a:xfrm>
          <a:off x="17510760" y="238125"/>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8.xml><?xml version="1.0" encoding="utf-8"?>
<xdr:wsDr xmlns:xdr="http://schemas.openxmlformats.org/drawingml/2006/spreadsheetDrawing" xmlns:r="http://schemas.openxmlformats.org/officeDocument/2006/relationships" xmlns:a="http://schemas.openxmlformats.org/drawingml/2006/main">
  <xdr:oneCellAnchor>
    <xdr:from>
      <xdr:col>12</xdr:col>
      <xdr:colOff>0</xdr:colOff>
      <xdr:row>1</xdr:row>
      <xdr:rowOff>47625</xdr:rowOff>
    </xdr:from>
    <xdr:ext cx="1211957" cy="360382"/>
    <xdr:sp>
      <xdr:nvSpPr>
        <xdr:cNvPr id="2" name="圆角矩形 1">
          <a:hlinkClick xmlns:r="http://schemas.openxmlformats.org/officeDocument/2006/relationships" r:id="rId1"/>
        </xdr:cNvPr>
        <xdr:cNvSpPr/>
      </xdr:nvSpPr>
      <xdr:spPr>
        <a:xfrm>
          <a:off x="10302240" y="266700"/>
          <a:ext cx="1211580"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13</xdr:col>
      <xdr:colOff>0</xdr:colOff>
      <xdr:row>4</xdr:row>
      <xdr:rowOff>0</xdr:rowOff>
    </xdr:from>
    <xdr:ext cx="1107182" cy="334982"/>
    <xdr:sp>
      <xdr:nvSpPr>
        <xdr:cNvPr id="3" name="圆角矩形 2">
          <a:hlinkClick xmlns:r="http://schemas.openxmlformats.org/officeDocument/2006/relationships" r:id="rId2"/>
        </xdr:cNvPr>
        <xdr:cNvSpPr/>
      </xdr:nvSpPr>
      <xdr:spPr>
        <a:xfrm>
          <a:off x="10988040" y="885825"/>
          <a:ext cx="1106805" cy="3346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19.xml><?xml version="1.0" encoding="utf-8"?>
<xdr:wsDr xmlns:xdr="http://schemas.openxmlformats.org/drawingml/2006/spreadsheetDrawing" xmlns:r="http://schemas.openxmlformats.org/officeDocument/2006/relationships" xmlns:a="http://schemas.openxmlformats.org/drawingml/2006/main">
  <xdr:oneCellAnchor>
    <xdr:from>
      <xdr:col>7</xdr:col>
      <xdr:colOff>426343</xdr:colOff>
      <xdr:row>4</xdr:row>
      <xdr:rowOff>190500</xdr:rowOff>
    </xdr:from>
    <xdr:ext cx="1211957" cy="360382"/>
    <xdr:sp>
      <xdr:nvSpPr>
        <xdr:cNvPr id="2" name="圆角矩形 1">
          <a:hlinkClick xmlns:r="http://schemas.openxmlformats.org/officeDocument/2006/relationships" r:id="rId1"/>
        </xdr:cNvPr>
        <xdr:cNvSpPr/>
      </xdr:nvSpPr>
      <xdr:spPr>
        <a:xfrm>
          <a:off x="8701405" y="1200150"/>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8</xdr:col>
      <xdr:colOff>0</xdr:colOff>
      <xdr:row>3</xdr:row>
      <xdr:rowOff>0</xdr:rowOff>
    </xdr:from>
    <xdr:ext cx="1107182" cy="360382"/>
    <xdr:sp>
      <xdr:nvSpPr>
        <xdr:cNvPr id="3" name="圆角矩形 2">
          <a:hlinkClick xmlns:r="http://schemas.openxmlformats.org/officeDocument/2006/relationships" r:id="rId2"/>
        </xdr:cNvPr>
        <xdr:cNvSpPr/>
      </xdr:nvSpPr>
      <xdr:spPr>
        <a:xfrm>
          <a:off x="8961120" y="68580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0.xml><?xml version="1.0" encoding="utf-8"?>
<xdr:wsDr xmlns:xdr="http://schemas.openxmlformats.org/drawingml/2006/spreadsheetDrawing" xmlns:r="http://schemas.openxmlformats.org/officeDocument/2006/relationships" xmlns:a="http://schemas.openxmlformats.org/drawingml/2006/main">
  <xdr:oneCellAnchor>
    <xdr:from>
      <xdr:col>7</xdr:col>
      <xdr:colOff>54868</xdr:colOff>
      <xdr:row>4</xdr:row>
      <xdr:rowOff>47625</xdr:rowOff>
    </xdr:from>
    <xdr:ext cx="1211957" cy="360382"/>
    <xdr:sp>
      <xdr:nvSpPr>
        <xdr:cNvPr id="2" name="圆角矩形 1">
          <a:hlinkClick xmlns:r="http://schemas.openxmlformats.org/officeDocument/2006/relationships" r:id="rId1"/>
        </xdr:cNvPr>
        <xdr:cNvSpPr/>
      </xdr:nvSpPr>
      <xdr:spPr>
        <a:xfrm>
          <a:off x="8360410" y="878205"/>
          <a:ext cx="121221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7</xdr:col>
      <xdr:colOff>285750</xdr:colOff>
      <xdr:row>1</xdr:row>
      <xdr:rowOff>209550</xdr:rowOff>
    </xdr:from>
    <xdr:ext cx="1107182" cy="347682"/>
    <xdr:sp>
      <xdr:nvSpPr>
        <xdr:cNvPr id="3" name="圆角矩形 2">
          <a:hlinkClick xmlns:r="http://schemas.openxmlformats.org/officeDocument/2006/relationships" r:id="rId2"/>
        </xdr:cNvPr>
        <xdr:cNvSpPr/>
      </xdr:nvSpPr>
      <xdr:spPr>
        <a:xfrm>
          <a:off x="8591550" y="361950"/>
          <a:ext cx="1106805" cy="3473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1.xml><?xml version="1.0" encoding="utf-8"?>
<xdr:wsDr xmlns:xdr="http://schemas.openxmlformats.org/drawingml/2006/spreadsheetDrawing" xmlns:r="http://schemas.openxmlformats.org/officeDocument/2006/relationships" xmlns:a="http://schemas.openxmlformats.org/drawingml/2006/main">
  <xdr:oneCellAnchor>
    <xdr:from>
      <xdr:col>9</xdr:col>
      <xdr:colOff>54868</xdr:colOff>
      <xdr:row>1</xdr:row>
      <xdr:rowOff>47625</xdr:rowOff>
    </xdr:from>
    <xdr:ext cx="1211957" cy="371177"/>
    <xdr:sp>
      <xdr:nvSpPr>
        <xdr:cNvPr id="2" name="圆角矩形 1">
          <a:hlinkClick xmlns:r="http://schemas.openxmlformats.org/officeDocument/2006/relationships" r:id="rId1"/>
        </xdr:cNvPr>
        <xdr:cNvSpPr/>
      </xdr:nvSpPr>
      <xdr:spPr>
        <a:xfrm>
          <a:off x="10078720" y="295275"/>
          <a:ext cx="121221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9</xdr:col>
      <xdr:colOff>495300</xdr:colOff>
      <xdr:row>3</xdr:row>
      <xdr:rowOff>161925</xdr:rowOff>
    </xdr:from>
    <xdr:ext cx="1107182" cy="282277"/>
    <xdr:sp>
      <xdr:nvSpPr>
        <xdr:cNvPr id="3" name="圆角矩形 2">
          <a:hlinkClick xmlns:r="http://schemas.openxmlformats.org/officeDocument/2006/relationships" r:id="rId2"/>
        </xdr:cNvPr>
        <xdr:cNvSpPr/>
      </xdr:nvSpPr>
      <xdr:spPr>
        <a:xfrm>
          <a:off x="10519410" y="857250"/>
          <a:ext cx="1106805" cy="2819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2.xml><?xml version="1.0" encoding="utf-8"?>
<xdr:wsDr xmlns:xdr="http://schemas.openxmlformats.org/drawingml/2006/spreadsheetDrawing" xmlns:r="http://schemas.openxmlformats.org/officeDocument/2006/relationships" xmlns:a="http://schemas.openxmlformats.org/drawingml/2006/main">
  <xdr:oneCellAnchor>
    <xdr:from>
      <xdr:col>7</xdr:col>
      <xdr:colOff>54868</xdr:colOff>
      <xdr:row>1</xdr:row>
      <xdr:rowOff>47625</xdr:rowOff>
    </xdr:from>
    <xdr:ext cx="1211957" cy="371177"/>
    <xdr:sp>
      <xdr:nvSpPr>
        <xdr:cNvPr id="2" name="圆角矩形 1">
          <a:hlinkClick xmlns:r="http://schemas.openxmlformats.org/officeDocument/2006/relationships" r:id="rId1"/>
        </xdr:cNvPr>
        <xdr:cNvSpPr/>
      </xdr:nvSpPr>
      <xdr:spPr>
        <a:xfrm>
          <a:off x="8878570" y="295275"/>
          <a:ext cx="121221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8</xdr:col>
      <xdr:colOff>0</xdr:colOff>
      <xdr:row>4</xdr:row>
      <xdr:rowOff>0</xdr:rowOff>
    </xdr:from>
    <xdr:ext cx="1107182" cy="282277"/>
    <xdr:sp>
      <xdr:nvSpPr>
        <xdr:cNvPr id="3" name="圆角矩形 2">
          <a:hlinkClick xmlns:r="http://schemas.openxmlformats.org/officeDocument/2006/relationships" r:id="rId2"/>
        </xdr:cNvPr>
        <xdr:cNvSpPr/>
      </xdr:nvSpPr>
      <xdr:spPr>
        <a:xfrm>
          <a:off x="9509760" y="901065"/>
          <a:ext cx="1106805" cy="2819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3.xml><?xml version="1.0" encoding="utf-8"?>
<xdr:wsDr xmlns:xdr="http://schemas.openxmlformats.org/drawingml/2006/spreadsheetDrawing" xmlns:r="http://schemas.openxmlformats.org/officeDocument/2006/relationships" xmlns:a="http://schemas.openxmlformats.org/drawingml/2006/main">
  <xdr:oneCellAnchor>
    <xdr:from>
      <xdr:col>7</xdr:col>
      <xdr:colOff>54868</xdr:colOff>
      <xdr:row>1</xdr:row>
      <xdr:rowOff>47625</xdr:rowOff>
    </xdr:from>
    <xdr:ext cx="1211957" cy="371177"/>
    <xdr:sp>
      <xdr:nvSpPr>
        <xdr:cNvPr id="2" name="圆角矩形 1">
          <a:hlinkClick xmlns:r="http://schemas.openxmlformats.org/officeDocument/2006/relationships" r:id="rId1"/>
        </xdr:cNvPr>
        <xdr:cNvSpPr/>
      </xdr:nvSpPr>
      <xdr:spPr>
        <a:xfrm>
          <a:off x="8474710" y="238125"/>
          <a:ext cx="121221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8</xdr:col>
      <xdr:colOff>0</xdr:colOff>
      <xdr:row>4</xdr:row>
      <xdr:rowOff>0</xdr:rowOff>
    </xdr:from>
    <xdr:ext cx="1107182" cy="360382"/>
    <xdr:sp>
      <xdr:nvSpPr>
        <xdr:cNvPr id="3" name="圆角矩形 2">
          <a:hlinkClick xmlns:r="http://schemas.openxmlformats.org/officeDocument/2006/relationships" r:id="rId2"/>
        </xdr:cNvPr>
        <xdr:cNvSpPr/>
      </xdr:nvSpPr>
      <xdr:spPr>
        <a:xfrm>
          <a:off x="9105900" y="89535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4.xml><?xml version="1.0" encoding="utf-8"?>
<xdr:wsDr xmlns:xdr="http://schemas.openxmlformats.org/drawingml/2006/spreadsheetDrawing" xmlns:r="http://schemas.openxmlformats.org/officeDocument/2006/relationships" xmlns:a="http://schemas.openxmlformats.org/drawingml/2006/main">
  <xdr:oneCellAnchor>
    <xdr:from>
      <xdr:col>7</xdr:col>
      <xdr:colOff>54868</xdr:colOff>
      <xdr:row>1</xdr:row>
      <xdr:rowOff>47625</xdr:rowOff>
    </xdr:from>
    <xdr:ext cx="1211957" cy="371177"/>
    <xdr:sp>
      <xdr:nvSpPr>
        <xdr:cNvPr id="2" name="圆角矩形 1">
          <a:hlinkClick xmlns:r="http://schemas.openxmlformats.org/officeDocument/2006/relationships" r:id="rId1"/>
        </xdr:cNvPr>
        <xdr:cNvSpPr/>
      </xdr:nvSpPr>
      <xdr:spPr>
        <a:xfrm>
          <a:off x="7400290" y="295275"/>
          <a:ext cx="121221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7</xdr:col>
      <xdr:colOff>495300</xdr:colOff>
      <xdr:row>3</xdr:row>
      <xdr:rowOff>238125</xdr:rowOff>
    </xdr:from>
    <xdr:ext cx="1107182" cy="265132"/>
    <xdr:sp>
      <xdr:nvSpPr>
        <xdr:cNvPr id="3" name="圆角矩形 2">
          <a:hlinkClick xmlns:r="http://schemas.openxmlformats.org/officeDocument/2006/relationships" r:id="rId2"/>
        </xdr:cNvPr>
        <xdr:cNvSpPr/>
      </xdr:nvSpPr>
      <xdr:spPr>
        <a:xfrm>
          <a:off x="7840980" y="933450"/>
          <a:ext cx="1106805" cy="26479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5.xml><?xml version="1.0" encoding="utf-8"?>
<xdr:wsDr xmlns:xdr="http://schemas.openxmlformats.org/drawingml/2006/spreadsheetDrawing" xmlns:r="http://schemas.openxmlformats.org/officeDocument/2006/relationships" xmlns:a="http://schemas.openxmlformats.org/drawingml/2006/main">
  <xdr:oneCellAnchor>
    <xdr:from>
      <xdr:col>19</xdr:col>
      <xdr:colOff>259080</xdr:colOff>
      <xdr:row>5</xdr:row>
      <xdr:rowOff>62230</xdr:rowOff>
    </xdr:from>
    <xdr:ext cx="1211957" cy="360382"/>
    <xdr:sp>
      <xdr:nvSpPr>
        <xdr:cNvPr id="4" name="圆角矩形 3">
          <a:hlinkClick xmlns:r="http://schemas.openxmlformats.org/officeDocument/2006/relationships" r:id="rId1"/>
        </xdr:cNvPr>
        <xdr:cNvSpPr/>
      </xdr:nvSpPr>
      <xdr:spPr>
        <a:xfrm>
          <a:off x="16451580" y="1109980"/>
          <a:ext cx="1211580"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19</xdr:col>
      <xdr:colOff>381000</xdr:colOff>
      <xdr:row>1</xdr:row>
      <xdr:rowOff>104775</xdr:rowOff>
    </xdr:from>
    <xdr:ext cx="1075690" cy="443865"/>
    <xdr:sp>
      <xdr:nvSpPr>
        <xdr:cNvPr id="5" name="圆角矩形 4">
          <a:hlinkClick xmlns:r="http://schemas.openxmlformats.org/officeDocument/2006/relationships" r:id="rId2"/>
        </xdr:cNvPr>
        <xdr:cNvSpPr/>
      </xdr:nvSpPr>
      <xdr:spPr>
        <a:xfrm>
          <a:off x="16573500" y="295275"/>
          <a:ext cx="1075690" cy="44386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6.xml><?xml version="1.0" encoding="utf-8"?>
<xdr:wsDr xmlns:xdr="http://schemas.openxmlformats.org/drawingml/2006/spreadsheetDrawing" xmlns:r="http://schemas.openxmlformats.org/officeDocument/2006/relationships" xmlns:a="http://schemas.openxmlformats.org/drawingml/2006/main">
  <xdr:oneCellAnchor>
    <xdr:from>
      <xdr:col>11</xdr:col>
      <xdr:colOff>245369</xdr:colOff>
      <xdr:row>1</xdr:row>
      <xdr:rowOff>143659</xdr:rowOff>
    </xdr:from>
    <xdr:ext cx="1107182" cy="435947"/>
    <xdr:sp>
      <xdr:nvSpPr>
        <xdr:cNvPr id="2" name="圆角矩形 1">
          <a:hlinkClick xmlns:r="http://schemas.openxmlformats.org/officeDocument/2006/relationships" r:id="rId1"/>
        </xdr:cNvPr>
        <xdr:cNvSpPr/>
      </xdr:nvSpPr>
      <xdr:spPr>
        <a:xfrm>
          <a:off x="10836910" y="391160"/>
          <a:ext cx="1107440" cy="43561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oneCellAnchor>
    <xdr:from>
      <xdr:col>11</xdr:col>
      <xdr:colOff>219075</xdr:colOff>
      <xdr:row>4</xdr:row>
      <xdr:rowOff>19050</xdr:rowOff>
    </xdr:from>
    <xdr:ext cx="1211957" cy="350857"/>
    <xdr:sp>
      <xdr:nvSpPr>
        <xdr:cNvPr id="3" name="圆角矩形 2">
          <a:hlinkClick xmlns:r="http://schemas.openxmlformats.org/officeDocument/2006/relationships" r:id="rId2"/>
        </xdr:cNvPr>
        <xdr:cNvSpPr/>
      </xdr:nvSpPr>
      <xdr:spPr>
        <a:xfrm>
          <a:off x="10810875" y="971550"/>
          <a:ext cx="1211580" cy="35052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wsDr>
</file>

<file path=xl/drawings/drawing27.xml><?xml version="1.0" encoding="utf-8"?>
<xdr:wsDr xmlns:xdr="http://schemas.openxmlformats.org/drawingml/2006/spreadsheetDrawing" xmlns:r="http://schemas.openxmlformats.org/officeDocument/2006/relationships" xmlns:a="http://schemas.openxmlformats.org/drawingml/2006/main">
  <xdr:oneCellAnchor>
    <xdr:from>
      <xdr:col>12</xdr:col>
      <xdr:colOff>54868</xdr:colOff>
      <xdr:row>1</xdr:row>
      <xdr:rowOff>47625</xdr:rowOff>
    </xdr:from>
    <xdr:ext cx="1211957" cy="371177"/>
    <xdr:sp>
      <xdr:nvSpPr>
        <xdr:cNvPr id="2" name="圆角矩形 1">
          <a:hlinkClick xmlns:r="http://schemas.openxmlformats.org/officeDocument/2006/relationships" r:id="rId1"/>
        </xdr:cNvPr>
        <xdr:cNvSpPr/>
      </xdr:nvSpPr>
      <xdr:spPr>
        <a:xfrm>
          <a:off x="8375650" y="257175"/>
          <a:ext cx="1212215" cy="3708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13</xdr:col>
      <xdr:colOff>0</xdr:colOff>
      <xdr:row>4</xdr:row>
      <xdr:rowOff>0</xdr:rowOff>
    </xdr:from>
    <xdr:ext cx="1107182" cy="360382"/>
    <xdr:sp>
      <xdr:nvSpPr>
        <xdr:cNvPr id="3" name="圆角矩形 2">
          <a:hlinkClick xmlns:r="http://schemas.openxmlformats.org/officeDocument/2006/relationships" r:id="rId2"/>
        </xdr:cNvPr>
        <xdr:cNvSpPr/>
      </xdr:nvSpPr>
      <xdr:spPr>
        <a:xfrm>
          <a:off x="9006840" y="91440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8.xml><?xml version="1.0" encoding="utf-8"?>
<xdr:wsDr xmlns:xdr="http://schemas.openxmlformats.org/drawingml/2006/spreadsheetDrawing" xmlns:r="http://schemas.openxmlformats.org/officeDocument/2006/relationships" xmlns:a="http://schemas.openxmlformats.org/drawingml/2006/main">
  <xdr:oneCellAnchor>
    <xdr:from>
      <xdr:col>8</xdr:col>
      <xdr:colOff>54868</xdr:colOff>
      <xdr:row>1</xdr:row>
      <xdr:rowOff>47625</xdr:rowOff>
    </xdr:from>
    <xdr:ext cx="1211957" cy="272752"/>
    <xdr:sp>
      <xdr:nvSpPr>
        <xdr:cNvPr id="2" name="圆角矩形 1">
          <a:hlinkClick xmlns:r="http://schemas.openxmlformats.org/officeDocument/2006/relationships" r:id="rId1"/>
        </xdr:cNvPr>
        <xdr:cNvSpPr/>
      </xdr:nvSpPr>
      <xdr:spPr>
        <a:xfrm>
          <a:off x="8634730" y="228600"/>
          <a:ext cx="1212215" cy="27241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8</xdr:col>
      <xdr:colOff>647700</xdr:colOff>
      <xdr:row>4</xdr:row>
      <xdr:rowOff>0</xdr:rowOff>
    </xdr:from>
    <xdr:ext cx="1107182" cy="360382"/>
    <xdr:sp>
      <xdr:nvSpPr>
        <xdr:cNvPr id="3" name="圆角矩形 2">
          <a:hlinkClick xmlns:r="http://schemas.openxmlformats.org/officeDocument/2006/relationships" r:id="rId2"/>
        </xdr:cNvPr>
        <xdr:cNvSpPr/>
      </xdr:nvSpPr>
      <xdr:spPr>
        <a:xfrm>
          <a:off x="9227820" y="800100"/>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29.xml><?xml version="1.0" encoding="utf-8"?>
<xdr:wsDr xmlns:xdr="http://schemas.openxmlformats.org/drawingml/2006/spreadsheetDrawing" xmlns:r="http://schemas.openxmlformats.org/officeDocument/2006/relationships" xmlns:a="http://schemas.openxmlformats.org/drawingml/2006/main">
  <xdr:oneCellAnchor>
    <xdr:from>
      <xdr:col>6</xdr:col>
      <xdr:colOff>0</xdr:colOff>
      <xdr:row>0</xdr:row>
      <xdr:rowOff>0</xdr:rowOff>
    </xdr:from>
    <xdr:ext cx="942975" cy="360045"/>
    <xdr:sp>
      <xdr:nvSpPr>
        <xdr:cNvPr id="2" name="圆角矩形 1">
          <a:hlinkClick xmlns:r="http://schemas.openxmlformats.org/officeDocument/2006/relationships" r:id="rId1"/>
        </xdr:cNvPr>
        <xdr:cNvSpPr/>
      </xdr:nvSpPr>
      <xdr:spPr>
        <a:xfrm>
          <a:off x="7353300" y="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0.xml><?xml version="1.0" encoding="utf-8"?>
<xdr:wsDr xmlns:xdr="http://schemas.openxmlformats.org/drawingml/2006/spreadsheetDrawing" xmlns:r="http://schemas.openxmlformats.org/officeDocument/2006/relationships" xmlns:a="http://schemas.openxmlformats.org/drawingml/2006/main">
  <xdr:oneCellAnchor>
    <xdr:from>
      <xdr:col>4</xdr:col>
      <xdr:colOff>101827</xdr:colOff>
      <xdr:row>1</xdr:row>
      <xdr:rowOff>243822</xdr:rowOff>
    </xdr:from>
    <xdr:ext cx="937736" cy="360382"/>
    <xdr:sp>
      <xdr:nvSpPr>
        <xdr:cNvPr id="2" name="圆角矩形 1">
          <a:hlinkClick xmlns:r="http://schemas.openxmlformats.org/officeDocument/2006/relationships" r:id="rId1"/>
        </xdr:cNvPr>
        <xdr:cNvSpPr/>
      </xdr:nvSpPr>
      <xdr:spPr>
        <a:xfrm>
          <a:off x="6419850" y="499110"/>
          <a:ext cx="937895" cy="36068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返回表单</a:t>
          </a:r>
          <a:endParaRPr lang="zh-CN" altLang="en-US" sz="1400">
            <a:solidFill>
              <a:srgbClr val="FF0000"/>
            </a:solidFill>
          </a:endParaRPr>
        </a:p>
      </xdr:txBody>
    </xdr:sp>
    <xdr:clientData/>
  </xdr:oneCellAnchor>
</xdr:wsDr>
</file>

<file path=xl/drawings/drawing31.xml><?xml version="1.0" encoding="utf-8"?>
<xdr:wsDr xmlns:xdr="http://schemas.openxmlformats.org/drawingml/2006/spreadsheetDrawing" xmlns:r="http://schemas.openxmlformats.org/officeDocument/2006/relationships" xmlns:a="http://schemas.openxmlformats.org/drawingml/2006/main">
  <xdr:oneCellAnchor>
    <xdr:from>
      <xdr:col>9</xdr:col>
      <xdr:colOff>0</xdr:colOff>
      <xdr:row>1</xdr:row>
      <xdr:rowOff>0</xdr:rowOff>
    </xdr:from>
    <xdr:ext cx="942975" cy="360045"/>
    <xdr:sp>
      <xdr:nvSpPr>
        <xdr:cNvPr id="3" name="圆角矩形 2">
          <a:hlinkClick xmlns:r="http://schemas.openxmlformats.org/officeDocument/2006/relationships" r:id="rId1"/>
        </xdr:cNvPr>
        <xdr:cNvSpPr/>
      </xdr:nvSpPr>
      <xdr:spPr>
        <a:xfrm>
          <a:off x="9936480" y="25527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2.xml><?xml version="1.0" encoding="utf-8"?>
<xdr:wsDr xmlns:xdr="http://schemas.openxmlformats.org/drawingml/2006/spreadsheetDrawing" xmlns:r="http://schemas.openxmlformats.org/officeDocument/2006/relationships" xmlns:a="http://schemas.openxmlformats.org/drawingml/2006/main">
  <xdr:oneCellAnchor>
    <xdr:from>
      <xdr:col>9</xdr:col>
      <xdr:colOff>54868</xdr:colOff>
      <xdr:row>1</xdr:row>
      <xdr:rowOff>47625</xdr:rowOff>
    </xdr:from>
    <xdr:ext cx="1211957" cy="282277"/>
    <xdr:sp>
      <xdr:nvSpPr>
        <xdr:cNvPr id="2" name="圆角矩形 1">
          <a:hlinkClick xmlns:r="http://schemas.openxmlformats.org/officeDocument/2006/relationships" r:id="rId1"/>
        </xdr:cNvPr>
        <xdr:cNvSpPr/>
      </xdr:nvSpPr>
      <xdr:spPr>
        <a:xfrm>
          <a:off x="10935970" y="295275"/>
          <a:ext cx="1212215" cy="281940"/>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返回调整表</a:t>
          </a:r>
          <a:endParaRPr lang="zh-CN" altLang="en-US" sz="1400">
            <a:solidFill>
              <a:srgbClr val="FF0000"/>
            </a:solidFill>
          </a:endParaRPr>
        </a:p>
      </xdr:txBody>
    </xdr:sp>
    <xdr:clientData/>
  </xdr:oneCellAnchor>
  <xdr:oneCellAnchor>
    <xdr:from>
      <xdr:col>10</xdr:col>
      <xdr:colOff>0</xdr:colOff>
      <xdr:row>4</xdr:row>
      <xdr:rowOff>0</xdr:rowOff>
    </xdr:from>
    <xdr:ext cx="1107182" cy="360382"/>
    <xdr:sp>
      <xdr:nvSpPr>
        <xdr:cNvPr id="3" name="圆角矩形 2">
          <a:hlinkClick xmlns:r="http://schemas.openxmlformats.org/officeDocument/2006/relationships" r:id="rId2"/>
        </xdr:cNvPr>
        <xdr:cNvSpPr/>
      </xdr:nvSpPr>
      <xdr:spPr>
        <a:xfrm>
          <a:off x="11536680" y="1007745"/>
          <a:ext cx="110680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3.xml><?xml version="1.0" encoding="utf-8"?>
<xdr:wsDr xmlns:xdr="http://schemas.openxmlformats.org/drawingml/2006/spreadsheetDrawing" xmlns:r="http://schemas.openxmlformats.org/officeDocument/2006/relationships" xmlns:a="http://schemas.openxmlformats.org/drawingml/2006/main">
  <xdr:oneCellAnchor>
    <xdr:from>
      <xdr:col>3</xdr:col>
      <xdr:colOff>596900</xdr:colOff>
      <xdr:row>1</xdr:row>
      <xdr:rowOff>40005</xdr:rowOff>
    </xdr:from>
    <xdr:ext cx="942975" cy="360045"/>
    <xdr:sp>
      <xdr:nvSpPr>
        <xdr:cNvPr id="3" name="圆角矩形 2">
          <a:hlinkClick xmlns:r="http://schemas.openxmlformats.org/officeDocument/2006/relationships" r:id="rId1"/>
        </xdr:cNvPr>
        <xdr:cNvSpPr/>
      </xdr:nvSpPr>
      <xdr:spPr>
        <a:xfrm>
          <a:off x="6776720" y="295275"/>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4.xml><?xml version="1.0" encoding="utf-8"?>
<xdr:wsDr xmlns:xdr="http://schemas.openxmlformats.org/drawingml/2006/spreadsheetDrawing" xmlns:r="http://schemas.openxmlformats.org/officeDocument/2006/relationships" xmlns:a="http://schemas.openxmlformats.org/drawingml/2006/main">
  <xdr:oneCellAnchor>
    <xdr:from>
      <xdr:col>10</xdr:col>
      <xdr:colOff>0</xdr:colOff>
      <xdr:row>1</xdr:row>
      <xdr:rowOff>0</xdr:rowOff>
    </xdr:from>
    <xdr:ext cx="942975" cy="360045"/>
    <xdr:sp>
      <xdr:nvSpPr>
        <xdr:cNvPr id="3" name="圆角矩形 2">
          <a:hlinkClick xmlns:r="http://schemas.openxmlformats.org/officeDocument/2006/relationships" r:id="rId1"/>
        </xdr:cNvPr>
        <xdr:cNvSpPr/>
      </xdr:nvSpPr>
      <xdr:spPr>
        <a:xfrm>
          <a:off x="11300460" y="25527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5.xml><?xml version="1.0" encoding="utf-8"?>
<xdr:wsDr xmlns:xdr="http://schemas.openxmlformats.org/drawingml/2006/spreadsheetDrawing" xmlns:r="http://schemas.openxmlformats.org/officeDocument/2006/relationships" xmlns:a="http://schemas.openxmlformats.org/drawingml/2006/main">
  <xdr:oneCellAnchor>
    <xdr:from>
      <xdr:col>12</xdr:col>
      <xdr:colOff>57150</xdr:colOff>
      <xdr:row>1</xdr:row>
      <xdr:rowOff>59055</xdr:rowOff>
    </xdr:from>
    <xdr:ext cx="942975" cy="360045"/>
    <xdr:sp>
      <xdr:nvSpPr>
        <xdr:cNvPr id="2" name="圆角矩形 1">
          <a:hlinkClick xmlns:r="http://schemas.openxmlformats.org/officeDocument/2006/relationships" r:id="rId1"/>
        </xdr:cNvPr>
        <xdr:cNvSpPr/>
      </xdr:nvSpPr>
      <xdr:spPr>
        <a:xfrm>
          <a:off x="10168890" y="257175"/>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6.xml><?xml version="1.0" encoding="utf-8"?>
<xdr:wsDr xmlns:xdr="http://schemas.openxmlformats.org/drawingml/2006/spreadsheetDrawing" xmlns:r="http://schemas.openxmlformats.org/officeDocument/2006/relationships" xmlns:a="http://schemas.openxmlformats.org/drawingml/2006/main">
  <xdr:oneCellAnchor>
    <xdr:from>
      <xdr:col>10</xdr:col>
      <xdr:colOff>0</xdr:colOff>
      <xdr:row>1</xdr:row>
      <xdr:rowOff>0</xdr:rowOff>
    </xdr:from>
    <xdr:ext cx="942975" cy="360045"/>
    <xdr:sp>
      <xdr:nvSpPr>
        <xdr:cNvPr id="3" name="圆角矩形 2">
          <a:hlinkClick xmlns:r="http://schemas.openxmlformats.org/officeDocument/2006/relationships" r:id="rId1"/>
        </xdr:cNvPr>
        <xdr:cNvSpPr/>
      </xdr:nvSpPr>
      <xdr:spPr>
        <a:xfrm>
          <a:off x="10683240" y="21717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7.xml><?xml version="1.0" encoding="utf-8"?>
<xdr:wsDr xmlns:xdr="http://schemas.openxmlformats.org/drawingml/2006/spreadsheetDrawing" xmlns:r="http://schemas.openxmlformats.org/officeDocument/2006/relationships" xmlns:a="http://schemas.openxmlformats.org/drawingml/2006/main">
  <xdr:oneCellAnchor>
    <xdr:from>
      <xdr:col>10</xdr:col>
      <xdr:colOff>0</xdr:colOff>
      <xdr:row>1</xdr:row>
      <xdr:rowOff>0</xdr:rowOff>
    </xdr:from>
    <xdr:ext cx="942975" cy="360045"/>
    <xdr:sp>
      <xdr:nvSpPr>
        <xdr:cNvPr id="3" name="圆角矩形 2">
          <a:hlinkClick xmlns:r="http://schemas.openxmlformats.org/officeDocument/2006/relationships" r:id="rId1"/>
        </xdr:cNvPr>
        <xdr:cNvSpPr/>
      </xdr:nvSpPr>
      <xdr:spPr>
        <a:xfrm>
          <a:off x="9814560" y="25527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drawings/drawing38.xml><?xml version="1.0" encoding="utf-8"?>
<xdr:wsDr xmlns:xdr="http://schemas.openxmlformats.org/drawingml/2006/spreadsheetDrawing" xmlns:r="http://schemas.openxmlformats.org/officeDocument/2006/relationships" xmlns:a="http://schemas.openxmlformats.org/drawingml/2006/main">
  <xdr:oneCellAnchor>
    <xdr:from>
      <xdr:col>14</xdr:col>
      <xdr:colOff>0</xdr:colOff>
      <xdr:row>0</xdr:row>
      <xdr:rowOff>217805</xdr:rowOff>
    </xdr:from>
    <xdr:ext cx="937736" cy="360382"/>
    <xdr:sp>
      <xdr:nvSpPr>
        <xdr:cNvPr id="2" name="圆角矩形 1">
          <a:hlinkClick xmlns:r="http://schemas.openxmlformats.org/officeDocument/2006/relationships" r:id="rId1"/>
        </xdr:cNvPr>
        <xdr:cNvSpPr/>
      </xdr:nvSpPr>
      <xdr:spPr>
        <a:xfrm>
          <a:off x="10066020" y="217805"/>
          <a:ext cx="937260"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返回表单</a:t>
          </a:r>
          <a:endParaRPr lang="zh-CN" altLang="en-US" sz="1400">
            <a:solidFill>
              <a:srgbClr val="FF0000"/>
            </a:solidFill>
          </a:endParaRPr>
        </a:p>
      </xdr:txBody>
    </xdr:sp>
    <xdr:clientData/>
  </xdr:oneCellAnchor>
</xdr:wsDr>
</file>

<file path=xl/drawings/drawing39.xml><?xml version="1.0" encoding="utf-8"?>
<xdr:wsDr xmlns:xdr="http://schemas.openxmlformats.org/drawingml/2006/spreadsheetDrawing" xmlns:r="http://schemas.openxmlformats.org/officeDocument/2006/relationships" xmlns:a="http://schemas.openxmlformats.org/drawingml/2006/main">
  <xdr:oneCellAnchor>
    <xdr:from>
      <xdr:col>18</xdr:col>
      <xdr:colOff>330200</xdr:colOff>
      <xdr:row>1</xdr:row>
      <xdr:rowOff>73025</xdr:rowOff>
    </xdr:from>
    <xdr:ext cx="942975" cy="360045"/>
    <xdr:sp>
      <xdr:nvSpPr>
        <xdr:cNvPr id="3" name="圆角矩形 2">
          <a:hlinkClick xmlns:r="http://schemas.openxmlformats.org/officeDocument/2006/relationships" r:id="rId1"/>
        </xdr:cNvPr>
        <xdr:cNvSpPr/>
      </xdr:nvSpPr>
      <xdr:spPr>
        <a:xfrm>
          <a:off x="10365740" y="215900"/>
          <a:ext cx="942975" cy="360045"/>
        </a:xfrm>
        <a:prstGeom prst="roundRect">
          <a:avLst/>
        </a:prstGeom>
        <a:gradFill flip="none" rotWithShape="0">
          <a:gsLst>
            <a:gs pos="0">
              <a:srgbClr val="5E9EFF"/>
            </a:gs>
            <a:gs pos="0">
              <a:srgbClr val="5E9EFF"/>
            </a:gs>
            <a:gs pos="0">
              <a:srgbClr val="5E9EFF"/>
            </a:gs>
            <a:gs pos="39999">
              <a:srgbClr val="85C2FF"/>
            </a:gs>
            <a:gs pos="70000">
              <a:srgbClr val="C4D6EB"/>
            </a:gs>
            <a:gs pos="100000">
              <a:srgbClr val="FFEBFA"/>
            </a:gs>
          </a:gsLst>
          <a:lin ang="5400000" scaled="0"/>
          <a:tileRect/>
        </a:gradFill>
        <a:ln>
          <a:solidFill>
            <a:schemeClr val="accent1">
              <a:shade val="50000"/>
              <a:alpha val="48000"/>
            </a:schemeClr>
          </a:solidFill>
        </a:ln>
        <a:effectLst>
          <a:glow rad="228600">
            <a:schemeClr val="accent5">
              <a:satMod val="175000"/>
              <a:alpha val="40000"/>
            </a:schemeClr>
          </a:glow>
        </a:effectLst>
        <a:scene3d>
          <a:camera prst="perspectiveRight"/>
          <a:lightRig rig="contrasting" dir="t"/>
        </a:scene3d>
        <a:sp3d extrusionH="19050">
          <a:bevelT w="6350" prst="riblet"/>
          <a:bevelB w="31750"/>
        </a:sp3d>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a:solidFill>
                <a:srgbClr val="FF0000"/>
              </a:solidFill>
            </a:rPr>
            <a:t>返回目录</a:t>
          </a:r>
          <a:endParaRPr lang="zh-CN" altLang="en-US" sz="1400">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itty\my%20documents\WINDOWS\Desktop\&#37329;&#33391;&#20975;&#20844;&#25991;&#21253;\&#31243;&#24207;&#20462;&#25913;\EXCEL\&#23457;&#2668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zygc\&#25191;&#19994;&#35268;&#31243;1\&#31532;3&#20876;\4&#23548;&#24341;&#34920;\&#20998;&#26512;&#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5152;&#24471;&#31246;\&#28322;&#36798;\2019&#38463;&#29926;&#25552;&#28322;&#36798;\5-1&#25152;&#24471;&#31246;&#24037;&#20316;&#24213;&#31295;&#65288;2019&#38463;&#29926;&#25552;&#28322;&#36798;AEA&#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2686;&#20540;&#31246;\&#21860;&#37202;&#21378;\2015\&#22686;&#20540;&#31246;&#24213;&#31295;-&#20044;&#33487;&#21860;&#37202;2015&#65288;16.8.29&#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7169;&#26495;\&#20010;&#20154;&#35774;&#32622;&#27169;&#26495;\&#22686;&#20540;&#31246;\&#22686;&#20540;&#31246;&#24213;&#31295;-&#20044;&#33487;&#21860;&#37202;&#27169;&#2649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itty\my%20documents\WINDOWS\Desktop\&#37329;&#33391;&#20975;&#20844;&#25991;&#21253;\&#31243;&#24207;&#20462;&#25913;\&#20998;&#26512;&#349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24037;&#20316;&#36164;&#26009;\&#23457;&#35745;&#25991;&#20214;&#22841;&#65293;05&#29256;&#26032;\&#24037;&#20316;&#24213;&#31295;&#21644;&#26377;&#29992;&#24037;&#20855;\&#31243;&#24207;&#21644;&#23457;&#23450;&#34920;\WINDOWS\TEMP\My%20Documents\1999&#24180;&#25253;\&#20013;&#21326;&#20225;&#19994;\&#20013;&#20225;&#26412;&#37096;\&#22266;&#23450;&#36164;&#20135;\&#22266;&#23450;&#36164;&#2013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y%20Documents\XWM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y%20Documents\&#40548;&#22721;&#29028;&#30719;\06&#20013;&#26399;\&#32508;&#21512;\&#27719;&#24635;&#36807;&#31243;\&#40548;&#22721;&#29028;&#30005;06&#20013;&#26399;&#27719;&#34920;&#36807;&#31243;-y.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2005&#35780;&#20272;\&#22266;&#23450;&#36164;&#2013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7169;&#26495;\&#20010;&#20154;&#35774;&#32622;&#27169;&#26495;\&#25152;&#24471;&#31246;\5-1&#24037;&#20316;&#24213;&#31295;-&#27169;&#2649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22269;&#31246;\share\XWMX.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20107;&#21153;&#25152;&#19994;&#21153;\&#20197;&#21069;&#24180;&#24230;&#19994;&#21153;&#27719;&#24635;\2019&#24180;&#25152;&#24471;&#31246;&#27719;&#31639;\17&#38463;&#25289;&#23572;&#21326;&#22825;&#21830;&#36152;&#26377;&#38480;&#20844;&#21496;\1%20&#32508;&#21512;&#31867;&#24037;&#20316;&#24213;&#31295;&#65288;&#24052;&#24030;2018&#6528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Administrator\AppData\Roaming\kingsoft\office6\backup\2017&#20225;&#19994;&#25152;&#24471;&#31246;&#25253;&#34920;&#65288;&#20010;&#20154;&#35774;&#32622;&#31616;&#29256;&#6528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27169;&#26495;\&#25152;&#24471;&#31246;\&#20854;&#20182;\3%202016&#26126;&#32454;&#34920;&#37492;&#35777;&#24037;&#20316;&#24213;&#31295;&#65288;&#24052;&#24030;&#65289;%20-%20&#21103;&#2641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24494;&#20449;&#25991;&#20214;\WeChat%20Files\wxid_nkm0dbxkkz5612\FileStorage\File\2025-03\2008\08&#25152;&#24471;&#31246;&#27719;&#31639;\&#26032;&#30719;&#27979;&#32472;\&#26032;&#30719;&#27979;&#32472;&#25171;&#21360;&#27719;&#3163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6890;&#21147;&#25151;&#20135;\&#30011;&#22530;&#26149;&#38182;&#33489;&#39033;&#30446;&#31246;&#21153;&#20195;&#29702;&#23457;&#26680;&#35843;&#25972;&#34920;&#36890;&#21147;&#25151;&#20135;&#20108;&#20998;&#20844;&#21496;2025.5.2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36890;&#21147;&#25151;&#20135;\&#31185;&#30446;&#20313;&#39069;&#34920;_2026020517414727_11421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36890;&#21147;&#20108;&#20998;&#20844;&#21496;&#19968;&#26399;&#20108;&#26399;&#25104;&#26412;&#26126;&#32454;2026.5.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徐"/>
      <sheetName val="管理文件清单"/>
      <sheetName val="B"/>
      <sheetName val="清单12.31"/>
      <sheetName val="科目名称表"/>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9-1"/>
      <sheetName val="G9-2"/>
      <sheetName val="G9-3"/>
      <sheetName val="资产调整分录"/>
      <sheetName val="负债调整分录"/>
      <sheetName val="利润调整分录"/>
      <sheetName val="资产重分类分录"/>
      <sheetName val="负债重分类分录"/>
      <sheetName val="利润重分类分录"/>
      <sheetName val="企业表一"/>
      <sheetName val="企业表二"/>
      <sheetName val="M-5A"/>
      <sheetName val="M-5B"/>
      <sheetName val="M-5C"/>
      <sheetName val="科目名称表"/>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refreshError="1"/>
      <sheetData sheetId="1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 "/>
      <sheetName val="Sheet1"/>
      <sheetName val="目录（简版）"/>
      <sheetName val="报告用数据"/>
      <sheetName val="底稿封面"/>
      <sheetName val="1-4基础信息"/>
      <sheetName val="利润总额"/>
      <sheetName val="调整表"/>
      <sheetName val="人员车辆"/>
      <sheetName val="凭证检查表"/>
      <sheetName val="5040不征税"/>
      <sheetName val="应免税分配"/>
      <sheetName val="增值税&amp;所得税收入比对"/>
      <sheetName val="应付暂估款"/>
      <sheetName val="16.预提费用"/>
      <sheetName val="18.营业外收入支出明细表"/>
      <sheetName val="关联借款"/>
      <sheetName val="清单报损（处置）"/>
      <sheetName val="清单报损(17年到期）"/>
      <sheetName val="报表金额"/>
      <sheetName val="余额表"/>
      <sheetName val="6000弥补亏损"/>
      <sheetName val="产销存"/>
      <sheetName val="利息收入"/>
      <sheetName val="政府补助"/>
      <sheetName val="A100000中华人民共和国企业所得税年度纳税申报表（A类）"/>
      <sheetName val="工资薪金和三项经费支出"/>
      <sheetName val="5050职工薪酬调整表"/>
      <sheetName val="主营业务收入"/>
      <sheetName val="主营业务成本"/>
      <sheetName val="收入成本对应底稿表"/>
      <sheetName val="成本测试底稿表"/>
      <sheetName val="主营业务成本率鉴证表"/>
      <sheetName val="其他业务收入、成本"/>
      <sheetName val="营业外收入鉴证表"/>
      <sheetName val="营业外支出"/>
      <sheetName val="税金及附加"/>
      <sheetName val="销售费用"/>
      <sheetName val="管理费用"/>
      <sheetName val="财务费用"/>
      <sheetName val="期间费用明细表 "/>
      <sheetName val="固定资产折旧"/>
      <sheetName val="生活区折旧"/>
      <sheetName val="无形资产，长期待摊费用"/>
      <sheetName val="生产性生物资产"/>
      <sheetName val="A105080资产折旧、摊销情况及纳税调整明细表"/>
      <sheetName val="A105000纳税调整项目明细表 "/>
      <sheetName val="A105020未按权责发生制确认收入纳税调整明细表"/>
      <sheetName val="A105060广告费和业务宣传费跨年度纳税调整明细表"/>
      <sheetName val="A105070捐赠支出纳税调整明细表"/>
      <sheetName val="A105090资产损失税前扣除及纳税调整明细表"/>
      <sheetName val="A105100企业重组纳税调整明细表"/>
      <sheetName val="A107011股息红利优惠明细表"/>
      <sheetName val="4-5-1应收账款"/>
      <sheetName val="应收款询证函"/>
      <sheetName val="4-5-2预付帐款"/>
      <sheetName val="4-5-3其他应收款"/>
      <sheetName val="4-6-1待摊费用"/>
      <sheetName val="4-11-1长、短期借款"/>
      <sheetName val="4-12-1应付账款"/>
      <sheetName val="应付款询证函"/>
      <sheetName val="4-12-2预收账款"/>
      <sheetName val="4-12-3其他应付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封面"/>
      <sheetName val="审核结果"/>
      <sheetName val="申报表（表一）"/>
      <sheetName val="鉴证表表二"/>
      <sheetName val="表三"/>
      <sheetName val="表四（核定扣除汇总）"/>
      <sheetName val="汇总差异"/>
      <sheetName val="产品明细表"/>
      <sheetName val="视同销售金额表 (申报金额)"/>
      <sheetName val="视同销售金额表（鉴证审核）"/>
      <sheetName val="视同销售数量表  (申报金额)"/>
      <sheetName val="视同销售数量表（鉴证审核） "/>
      <sheetName val="1月产销存"/>
      <sheetName val="账载销售额"/>
      <sheetName val="审核销售额"/>
      <sheetName val="进项税额&amp;进项税转出"/>
      <sheetName val="明细账应纳税额"/>
      <sheetName val="鉴证审核应纳税额"/>
      <sheetName val="1月"/>
      <sheetName val="2月"/>
      <sheetName val="3月"/>
      <sheetName val="4月"/>
      <sheetName val="5月"/>
      <sheetName val="6月"/>
      <sheetName val="7月"/>
      <sheetName val="8月"/>
      <sheetName val="9月"/>
      <sheetName val="10月"/>
      <sheetName val="11月"/>
      <sheetName val="12月"/>
      <sheetName val="2014.12"/>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封面"/>
      <sheetName val="审核结果"/>
      <sheetName val="申报表（表一）"/>
      <sheetName val="鉴证表表二"/>
      <sheetName val="表三"/>
      <sheetName val="表四（核定扣除汇总）"/>
      <sheetName val="汇总差异"/>
      <sheetName val="产品明细表"/>
      <sheetName val="视同销售 （申报金额）"/>
      <sheetName val="视同销售（鉴证金额）"/>
      <sheetName val="视同销售（申报数量）"/>
      <sheetName val="视同销售（审核数量）"/>
      <sheetName val="账载销售额"/>
      <sheetName val="审核销售额"/>
      <sheetName val="进项税额&amp;进项税转出"/>
      <sheetName val="明细账应纳税额"/>
      <sheetName val="鉴证审核应纳税额"/>
      <sheetName val="1月"/>
      <sheetName val="2月"/>
      <sheetName val="3月"/>
      <sheetName val="4月"/>
      <sheetName val="5月"/>
      <sheetName val="6月"/>
      <sheetName val="7月"/>
      <sheetName val="8月"/>
      <sheetName val="9月"/>
      <sheetName val="10月"/>
      <sheetName val="11月"/>
      <sheetName val="12月"/>
      <sheetName val="1月产销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G9-1"/>
      <sheetName val="G9-2"/>
      <sheetName val="G9-3"/>
      <sheetName val="资产调整分录"/>
      <sheetName val="负债调整分录"/>
      <sheetName val="利润调整分录"/>
      <sheetName val="资产重分类分录"/>
      <sheetName val="负债重分类分录"/>
      <sheetName val="利润重分类分录"/>
      <sheetName val="企业表一"/>
      <sheetName val="企业表二"/>
      <sheetName val="M-5A"/>
      <sheetName val="M-5B"/>
      <sheetName val="M-5C"/>
      <sheetName val="12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清单1.1"/>
      <sheetName val="固定资产清单"/>
      <sheetName val="清单12.31"/>
      <sheetName val="变动9901"/>
      <sheetName val="变动9912"/>
      <sheetName val="明细帐"/>
      <sheetName val="房屋建筑"/>
      <sheetName val="汽车"/>
      <sheetName val="机电"/>
      <sheetName val="家具"/>
      <sheetName val="电脑打印机"/>
      <sheetName val="经租机电"/>
      <sheetName val="职工产权房"/>
      <sheetName val="处理-报废"/>
      <sheetName val="处理-其他减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Sheet1 (11)"/>
      <sheetName val="Sheet1 (17)"/>
      <sheetName val="Sheet1 (16)"/>
      <sheetName val="Sheet1 (15)"/>
      <sheetName val="Sheet1 (14)"/>
      <sheetName val="Sheet1 (13)"/>
      <sheetName val="Sheet1 (12)"/>
      <sheetName val="Sheet1 (10)"/>
      <sheetName val="Sheet1 (9)"/>
      <sheetName val="Sheet1 (8)"/>
      <sheetName val="Sheet1 (7)"/>
      <sheetName val="Sheet1 (6)"/>
      <sheetName val="Sheet1 (5)"/>
      <sheetName val="Sheet1 (4)"/>
      <sheetName val="Sheet1 (3)"/>
      <sheetName val="Sheet1 (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目录"/>
      <sheetName val="本部纳税调整表模板"/>
      <sheetName val="Sheet1"/>
      <sheetName val="科目名称表"/>
      <sheetName val="调整分录2006合并"/>
      <sheetName val="存货中的未实现内部利润"/>
      <sheetName val="丁字帐2006合并"/>
      <sheetName val="报表2006合并"/>
      <sheetName val="检查"/>
      <sheetName val="调整分录2006母公司"/>
      <sheetName val="丁字帐2006母公司"/>
      <sheetName val="报表2006母公司"/>
      <sheetName val="变动"/>
      <sheetName val="本部坏账"/>
      <sheetName val="本部重分类调整明细"/>
      <sheetName val="调整分录2006本部"/>
      <sheetName val="丁字帐2006本部"/>
      <sheetName val="报表2006本部"/>
      <sheetName val="本部投资收益"/>
      <sheetName val="本部长期投资"/>
      <sheetName val="调整分录2006热电厂筹建处"/>
      <sheetName val="丁字帐2006热电厂筹建处"/>
      <sheetName val="报表2006热电厂筹建处"/>
      <sheetName val="调整分录2006章武轮掌筹建处"/>
      <sheetName val="丁字帐2006章武轮掌筹建处"/>
      <sheetName val="报表2006章武轮掌筹建处"/>
      <sheetName val="调整分录2006综合科技楼"/>
      <sheetName val="丁字帐2006综合科技楼"/>
      <sheetName val="报表2006综合科技楼"/>
      <sheetName val="调整分录2006内保"/>
      <sheetName val="丁字帐2006内保"/>
      <sheetName val="报表2006内保"/>
      <sheetName val="调整分录2006社保"/>
      <sheetName val="丁字帐2006社保"/>
      <sheetName val="报表2006社保"/>
      <sheetName val="调整分录2006煤质处"/>
      <sheetName val="丁字帐2006煤质处"/>
      <sheetName val="报表2006煤质处"/>
      <sheetName val="调整分录2006救护大队"/>
      <sheetName val="丁字帐2006救护大队"/>
      <sheetName val="报表2006救护大队"/>
      <sheetName val="调整分录2006结算中心"/>
      <sheetName val="丁字帐2006结算中心"/>
      <sheetName val="报表2006结算中心"/>
      <sheetName val="调整分录2006销售处"/>
      <sheetName val="丁字帐2006销售处"/>
      <sheetName val="报表2006销售处"/>
      <sheetName val="调整分录2006电厂"/>
      <sheetName val="丁字帐2006电厂"/>
      <sheetName val="报表2006电厂"/>
      <sheetName val="调整分录2006供应"/>
      <sheetName val="丁字帐2006供应"/>
      <sheetName val="报表2006供应"/>
      <sheetName val="调整分录2006机电"/>
      <sheetName val="丁字帐2006机电"/>
      <sheetName val="报表2006机电"/>
      <sheetName val="调整分录2006研发中心"/>
      <sheetName val="丁字帐2006研发中心"/>
      <sheetName val="报表2006研发中心"/>
      <sheetName val="调整分录2006十矿"/>
      <sheetName val="丁字帐2006十矿"/>
      <sheetName val="报表2006十矿"/>
      <sheetName val="调整分录2006九矿"/>
      <sheetName val="丁字帐2006九矿"/>
      <sheetName val="报表2006九矿"/>
      <sheetName val="调整分录2006八矿"/>
      <sheetName val="丁字帐2006八矿"/>
      <sheetName val="报表2006八矿"/>
      <sheetName val="调整分录2006六矿"/>
      <sheetName val="丁字帐2006六矿"/>
      <sheetName val="报表2006六矿"/>
      <sheetName val="调整分录2006四矿"/>
      <sheetName val="丁字帐2006四矿"/>
      <sheetName val="报表2006四矿"/>
      <sheetName val="调整分录2006三矿"/>
      <sheetName val="丁字帐2006三矿"/>
      <sheetName val="报表2006三矿"/>
      <sheetName val="调整分录2006福源精煤"/>
      <sheetName val="丁字帐2006福源精煤"/>
      <sheetName val="报表2006福源精煤"/>
      <sheetName val="调整分录2006中泰矿业"/>
      <sheetName val="丁字帐2006中泰矿业"/>
      <sheetName val="报表2006中泰矿业"/>
      <sheetName val="报表2003模板"/>
      <sheetName val="调整分录2003模板"/>
      <sheetName val="丁字帐2003模板"/>
      <sheetName val="纳税调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审定表"/>
      <sheetName val="未审表"/>
      <sheetName val="信息表"/>
      <sheetName val="明细表"/>
      <sheetName val="汇总表"/>
      <sheetName val="分类汇总表"/>
      <sheetName val="审定清单"/>
      <sheetName val="内部抵消"/>
      <sheetName val="Sheeta"/>
      <sheetName val="数据转换公式"/>
      <sheetName val="企业表一"/>
      <sheetName val="M-5C"/>
      <sheetName val="M-5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 "/>
      <sheetName val="Sheet1"/>
      <sheetName val="凭证检查表"/>
      <sheetName val="纳税调整汇总记录"/>
      <sheetName val="附表4(A105000)"/>
      <sheetName val="应免税分配"/>
      <sheetName val="产销存"/>
      <sheetName val="收入成本对应底稿表"/>
      <sheetName val="成本测试底稿表"/>
      <sheetName val="工资薪金和三项经费支出"/>
      <sheetName val="利润总额"/>
      <sheetName val="营业税金及附加"/>
      <sheetName val="销售费用"/>
      <sheetName val="管理费用"/>
      <sheetName val="财务费用"/>
      <sheetName val="主营业务收入"/>
      <sheetName val="其他业务收入"/>
      <sheetName val="营业外收入鉴证表"/>
      <sheetName val="主营业务成本"/>
      <sheetName val="其他业务成本"/>
      <sheetName val="营业外支出"/>
      <sheetName val="期间费用明细表 "/>
      <sheetName val="职工薪酬纳税调整明细表"/>
      <sheetName val="固定资产折旧"/>
      <sheetName val="修改后-A105081固定资产加速折旧、扣除明细表"/>
      <sheetName val="无形资产，长期待摊费用"/>
      <sheetName val="生产性生物资产"/>
      <sheetName val="专项用途财政性资金"/>
      <sheetName val="不征税收入用于支出所形成的费用"/>
      <sheetName val="资产损失"/>
      <sheetName val="捐赠支出纳税调整明细表"/>
      <sheetName val="股息红利优惠明细表"/>
      <sheetName val="业务招待费"/>
      <sheetName val="广告费和业务宣传费"/>
      <sheetName val="房地产开发企业特定业务计算的纳税调整额"/>
      <sheetName val="以前年度亏损弥补额"/>
      <sheetName val="视同销售收入"/>
      <sheetName val="视同销售成本"/>
      <sheetName val="目录"/>
      <sheetName val="研发费用加计扣除优惠明细表"/>
      <sheetName val="安置残疾人员工资"/>
      <sheetName val="涉税鉴证报告流转控制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Sheet1 (17)"/>
      <sheetName val="Sheet1 (16)"/>
      <sheetName val="Sheet1 (15)"/>
      <sheetName val="Sheet1 (14)"/>
      <sheetName val="Sheet1 (13)"/>
      <sheetName val="Sheet1 (12)"/>
      <sheetName val="Sheet1 (11)"/>
      <sheetName val="Sheet1 (10)"/>
      <sheetName val="Sheet1 (9)"/>
      <sheetName val="Sheet1 (8)"/>
      <sheetName val="Sheet1 (7)"/>
      <sheetName val="Sheet1 (6)"/>
      <sheetName val="Sheet1 (5)"/>
      <sheetName val="Sheet1 (4)"/>
      <sheetName val="Sheet1 (3)"/>
      <sheetName val="Sheet1 (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信息"/>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封面"/>
      <sheetName val="企业所得税年度纳税申报表填报表单"/>
      <sheetName val="A000000企业基础信息表 "/>
      <sheetName val="附表"/>
      <sheetName val="A100000中华人民共和国企业所得税年度纳税申报表（A类）"/>
      <sheetName val="A101010一般企业收入明细表"/>
      <sheetName val="A101020金融企业收入明细表"/>
      <sheetName val="A102010一般企业成本支出明细表"/>
      <sheetName val="A102020金融企业支出明细表"/>
      <sheetName val="A103000事业单位、民间非营利组织收入、支出明细表"/>
      <sheetName val="A104000期间费用明细表"/>
      <sheetName val="A105000纳税调整项目明细表"/>
      <sheetName val="A105010视同销售和房地产开发企业特定业务纳税调整明细表"/>
      <sheetName val="A105030投资收益纳税调整明细表"/>
      <sheetName val="A105040专项用途财政性资金纳税调整表"/>
      <sheetName val="A105050职工薪酬纳税调整明细表"/>
      <sheetName val="A105070捐赠支出纳税调整明细表"/>
      <sheetName val="A105080资产折旧、摊销情况及纳税调整明细表"/>
      <sheetName val="A105110政策性搬迁纳税调整明细表"/>
      <sheetName val="A105120特殊行业准备金纳税调整明细表"/>
      <sheetName val="A106000企业所得税弥补亏损明细表"/>
      <sheetName val="A107010免税、减计收入及加计扣除优惠明细表"/>
      <sheetName val="A107012研发费用加计扣除优惠明细表"/>
      <sheetName val="A107020所得减免优惠明细表"/>
      <sheetName val="A107030抵扣应纳税所得额明细表"/>
      <sheetName val="A107040减免所得税优惠明细表"/>
      <sheetName val="A107041高新技术企业优惠情况及明细表"/>
      <sheetName val="A107042软件、集成电路企业优惠情况及明细表"/>
      <sheetName val="A107050税额抵免优惠明细表"/>
      <sheetName val="A108000境外所得税收抵免明细表"/>
      <sheetName val="A108010境外所得纳税调整后所得明细表"/>
      <sheetName val="A108020境外分支机构弥补亏损明细表"/>
      <sheetName val="A108030跨年度结转抵免境外所得税明细表"/>
      <sheetName val="A109000跨地区经营汇总纳税企业年度分摊企业所得税明细表"/>
      <sheetName val="A109010企业所得税汇总纳税分支机构所得税分配表"/>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5">
          <cell r="D15">
            <v>0</v>
          </cell>
        </row>
      </sheetData>
      <sheetData sheetId="13"/>
      <sheetData sheetId="14"/>
      <sheetData sheetId="15"/>
      <sheetData sheetId="16"/>
      <sheetData sheetId="17"/>
      <sheetData sheetId="18">
        <row r="27">
          <cell r="C27">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3-1、3-6主营业务收入、成本鉴证表"/>
      <sheetName val="信息"/>
    </sheetNames>
    <sheetDataSet>
      <sheetData sheetId="0" refreshError="1"/>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工作表目录"/>
      <sheetName val="目录"/>
      <sheetName val="基本情况"/>
      <sheetName val="主表"/>
      <sheetName val="附一"/>
      <sheetName val="附二"/>
      <sheetName val="附三"/>
      <sheetName val="附四"/>
      <sheetName val="附五"/>
      <sheetName val="附六"/>
      <sheetName val="附七"/>
      <sheetName val="附八"/>
      <sheetName val="附九"/>
      <sheetName val="附十"/>
      <sheetName val="附十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问题汇总"/>
      <sheetName val="成本调整"/>
      <sheetName val="所得税计算表"/>
      <sheetName val="个税"/>
      <sheetName val="印花税"/>
      <sheetName val="税金核对"/>
      <sheetName val="凭证审核（增值税）"/>
      <sheetName val="四季所得税申报表"/>
      <sheetName val="审核调整明细表"/>
      <sheetName val="Sheet2"/>
      <sheetName val="Sheet1"/>
      <sheetName val="汇算调整表"/>
      <sheetName val="科目余额表"/>
      <sheetName val="利润表"/>
      <sheetName val="资产负债表"/>
      <sheetName val="预收账款"/>
      <sheetName val="合同清单1"/>
      <sheetName val="合同签清单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1">
          <cell r="G21">
            <v>5745203.71</v>
          </cell>
        </row>
        <row r="21">
          <cell r="I21">
            <v>5511136.18214821</v>
          </cell>
        </row>
        <row r="29">
          <cell r="G29">
            <v>2465420.37</v>
          </cell>
        </row>
        <row r="29">
          <cell r="I29">
            <v>2261853.55045872</v>
          </cell>
        </row>
      </sheetData>
      <sheetData sheetId="17">
        <row r="21">
          <cell r="C21">
            <v>139205198.85</v>
          </cell>
        </row>
        <row r="23">
          <cell r="C23">
            <v>127711191.605505</v>
          </cell>
        </row>
      </sheetData>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Sheet1"/>
    </sheetNames>
    <sheetDataSet>
      <sheetData sheetId="0" refreshError="1">
        <row r="223">
          <cell r="E223">
            <v>26910</v>
          </cell>
        </row>
        <row r="229">
          <cell r="L229">
            <v>84106098.78</v>
          </cell>
        </row>
        <row r="1995">
          <cell r="J1995">
            <v>22303974.3</v>
          </cell>
        </row>
        <row r="1997">
          <cell r="J1997">
            <v>-12257426.6</v>
          </cell>
        </row>
        <row r="1998">
          <cell r="J1998">
            <v>259195313.76</v>
          </cell>
        </row>
        <row r="2000">
          <cell r="G2000">
            <v>-302308.15</v>
          </cell>
        </row>
        <row r="2001">
          <cell r="G2001">
            <v>1268935.38</v>
          </cell>
        </row>
        <row r="2002">
          <cell r="G2002">
            <v>1268096.33</v>
          </cell>
        </row>
        <row r="2003">
          <cell r="G2003">
            <v>839.05</v>
          </cell>
        </row>
        <row r="2005">
          <cell r="G2005">
            <v>9000</v>
          </cell>
        </row>
        <row r="2010">
          <cell r="I2010">
            <v>12880646.84</v>
          </cell>
        </row>
        <row r="2011">
          <cell r="I2011">
            <v>211910726.72</v>
          </cell>
        </row>
        <row r="2068">
          <cell r="G2068">
            <v>11221.12</v>
          </cell>
        </row>
      </sheetData>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与通力股份合同总计 (2)"/>
      <sheetName val="二期建安合同明细"/>
      <sheetName val="与通力股份合同总计 (3)"/>
      <sheetName val="一期二期面积统计"/>
      <sheetName val="二期税代单方面积核算"/>
      <sheetName val="二期开发成本凭证明细"/>
      <sheetName val="一期税代单方面积核算"/>
      <sheetName val="一期、二期片区合同汇总"/>
      <sheetName val="一期暂估74468409.15明细表"/>
    </sheetNames>
    <sheetDataSet>
      <sheetData sheetId="0"/>
      <sheetData sheetId="1"/>
      <sheetData sheetId="2"/>
      <sheetData sheetId="3"/>
      <sheetData sheetId="4">
        <row r="20">
          <cell r="D20">
            <v>27129550.5636958</v>
          </cell>
        </row>
      </sheetData>
      <sheetData sheetId="5"/>
      <sheetData sheetId="6">
        <row r="25">
          <cell r="C25">
            <v>-7600030.66833138</v>
          </cell>
        </row>
      </sheetData>
      <sheetData sheetId="7"/>
      <sheetData sheetId="8"/>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comments" Target="../comments9.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comments" Target="../comments1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comments" Target="../comments1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comments" Target="../comments1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comments" Target="../comments15.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comments" Target="../comments16.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comments" Target="../comments17.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comments" Target="../comments18.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2.xml"/><Relationship Id="rId1" Type="http://schemas.openxmlformats.org/officeDocument/2006/relationships/comments" Target="../comments19.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3.xml"/><Relationship Id="rId1" Type="http://schemas.openxmlformats.org/officeDocument/2006/relationships/comments" Target="../comments20.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4.xml"/><Relationship Id="rId1" Type="http://schemas.openxmlformats.org/officeDocument/2006/relationships/comments" Target="../comments21.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5.xml"/><Relationship Id="rId1" Type="http://schemas.openxmlformats.org/officeDocument/2006/relationships/comments" Target="../comments22.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6.xml"/><Relationship Id="rId1" Type="http://schemas.openxmlformats.org/officeDocument/2006/relationships/comments" Target="../comments2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8.xml"/><Relationship Id="rId1" Type="http://schemas.openxmlformats.org/officeDocument/2006/relationships/comments" Target="../comments24.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9.xml"/><Relationship Id="rId1" Type="http://schemas.openxmlformats.org/officeDocument/2006/relationships/comments" Target="../comments25.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30.xml"/><Relationship Id="rId1" Type="http://schemas.openxmlformats.org/officeDocument/2006/relationships/comments" Target="../comments26.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1.xml"/><Relationship Id="rId1" Type="http://schemas.openxmlformats.org/officeDocument/2006/relationships/comments" Target="../comments2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5.xml"/><Relationship Id="rId1" Type="http://schemas.openxmlformats.org/officeDocument/2006/relationships/comments" Target="../comments28.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8.xml"/><Relationship Id="rId1" Type="http://schemas.openxmlformats.org/officeDocument/2006/relationships/comments" Target="../comments29.x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9.xml"/><Relationship Id="rId1" Type="http://schemas.openxmlformats.org/officeDocument/2006/relationships/comments" Target="../comments30.xml"/></Relationships>
</file>

<file path=xl/worksheets/_rels/sheet66.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comments" Target="../comments31.xml"/></Relationships>
</file>

<file path=xl/worksheets/_rels/sheet67.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comments" Target="../comments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V4"/>
  <sheetViews>
    <sheetView topLeftCell="A1048576" workbookViewId="0">
      <selection activeCell="J12" sqref="J12"/>
    </sheetView>
  </sheetViews>
  <sheetFormatPr defaultColWidth="9" defaultRowHeight="14.25" zeroHeight="1" outlineLevelRow="3"/>
  <cols>
    <col min="26" max="26" width="27.2" customWidth="1"/>
  </cols>
  <sheetData>
    <row r="1" hidden="1" spans="1:256">
      <c r="Z1" t="s">
        <v>0</v>
      </c>
      <c r="IU1" t="s">
        <v>1</v>
      </c>
      <c r="IV1" t="s">
        <v>2</v>
      </c>
    </row>
    <row r="4" hidden="1" spans="1:256">
      <c r="A4" s="1821">
        <v>39859.6223032407</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P29"/>
  <sheetViews>
    <sheetView workbookViewId="0">
      <selection activeCell="W9" sqref="W9"/>
    </sheetView>
  </sheetViews>
  <sheetFormatPr defaultColWidth="9" defaultRowHeight="12.75"/>
  <cols>
    <col min="1" max="1" width="4" style="1754" customWidth="1"/>
    <col min="2" max="2" width="3.2" style="1754" customWidth="1"/>
    <col min="3" max="3" width="6.4" style="1754" customWidth="1"/>
    <col min="4" max="4" width="8.7" style="1754" customWidth="1"/>
    <col min="5" max="5" width="1" style="1754" customWidth="1"/>
    <col min="6" max="6" width="16.1" style="1754" customWidth="1"/>
    <col min="7" max="7" width="12.6" style="1755" customWidth="1"/>
    <col min="8" max="8" width="16.1" style="1754" customWidth="1"/>
    <col min="9" max="9" width="1.7" style="1754" customWidth="1"/>
    <col min="10" max="10" width="3.4" style="1756" customWidth="1"/>
    <col min="11" max="11" width="1.7" style="1756" customWidth="1"/>
    <col min="12" max="16384" width="9" style="1756"/>
  </cols>
  <sheetData>
    <row r="1" ht="37.5" customHeight="1" spans="1:16">
      <c r="A1" s="1757"/>
      <c r="L1" s="1754"/>
      <c r="M1" s="1754"/>
      <c r="N1" s="1754"/>
      <c r="O1" s="1754"/>
      <c r="P1" s="1754"/>
    </row>
    <row r="2" s="1753" customFormat="1" ht="18.75" customHeight="1" spans="1:16">
      <c r="A2" s="1758"/>
      <c r="B2" s="1759"/>
      <c r="C2" s="1760"/>
      <c r="D2" s="1760"/>
      <c r="E2" s="1760"/>
      <c r="F2" s="1760"/>
      <c r="G2" s="1760"/>
      <c r="H2" s="1760"/>
      <c r="I2" s="1760"/>
      <c r="J2" s="1761"/>
      <c r="K2" s="1762"/>
    </row>
    <row r="3" s="1753" customFormat="1" ht="19.5" customHeight="1" spans="1:16">
      <c r="A3" s="1758"/>
      <c r="B3" s="1763"/>
      <c r="C3" s="1764"/>
      <c r="D3" s="1765"/>
      <c r="E3" s="1765"/>
      <c r="F3" s="1765"/>
      <c r="G3" s="1765"/>
      <c r="H3" s="1765"/>
      <c r="I3" s="1766"/>
      <c r="J3" s="1763"/>
      <c r="K3" s="1762"/>
    </row>
    <row r="4" s="1753" customFormat="1" ht="18.75" customHeight="1" spans="1:16">
      <c r="A4" s="1758"/>
      <c r="B4" s="1763"/>
      <c r="C4" s="1767" t="s">
        <v>3</v>
      </c>
      <c r="D4" s="1768"/>
      <c r="E4" s="1768"/>
      <c r="F4" s="1768"/>
      <c r="G4" s="1768"/>
      <c r="H4" s="1768"/>
      <c r="I4" s="1769"/>
      <c r="J4" s="1763"/>
      <c r="K4" s="1762"/>
    </row>
    <row r="5" s="1753" customFormat="1" ht="18" customHeight="1" spans="1:16">
      <c r="A5" s="1758"/>
      <c r="B5" s="1763"/>
      <c r="C5" s="1770"/>
      <c r="D5" s="1771"/>
      <c r="E5" s="1771"/>
      <c r="F5" s="1771"/>
      <c r="G5" s="1771"/>
      <c r="H5" s="1771"/>
      <c r="I5" s="1772"/>
      <c r="J5" s="1763"/>
      <c r="K5" s="1762"/>
    </row>
    <row r="6" s="1753" customFormat="1" ht="5.25" customHeight="1" spans="1:16">
      <c r="A6" s="1758"/>
      <c r="B6" s="1763"/>
      <c r="C6" s="1773"/>
      <c r="D6" s="1774"/>
      <c r="E6" s="1774"/>
      <c r="F6" s="1774"/>
      <c r="G6" s="1774"/>
      <c r="H6" s="1774"/>
      <c r="I6" s="1775"/>
      <c r="J6" s="1763"/>
      <c r="K6" s="1762"/>
    </row>
    <row r="7" s="1753" customFormat="1" ht="18" customHeight="1" spans="1:16">
      <c r="A7" s="1758"/>
      <c r="B7" s="1763"/>
      <c r="C7" s="1776" t="s">
        <v>4</v>
      </c>
      <c r="D7" s="1777"/>
      <c r="E7" s="1778"/>
      <c r="F7" s="1779" t="s">
        <v>5</v>
      </c>
      <c r="G7" s="1780"/>
      <c r="H7" s="1781"/>
      <c r="I7" s="1782"/>
      <c r="J7" s="1763"/>
      <c r="K7" s="1762"/>
      <c r="L7" s="1783"/>
    </row>
    <row r="8" s="1753" customFormat="1" ht="8.25" customHeight="1" spans="1:16">
      <c r="A8" s="1758"/>
      <c r="B8" s="1763"/>
      <c r="C8" s="1784"/>
      <c r="D8" s="1778"/>
      <c r="E8" s="1778"/>
      <c r="F8" s="1785"/>
      <c r="G8" s="1785"/>
      <c r="H8" s="1785"/>
      <c r="I8" s="1782"/>
      <c r="J8" s="1763"/>
      <c r="K8" s="1762"/>
      <c r="L8" s="1783"/>
    </row>
    <row r="9" s="1753" customFormat="1" ht="18" customHeight="1" spans="1:16">
      <c r="A9" s="1758"/>
      <c r="B9" s="1763"/>
      <c r="C9" s="1776" t="s">
        <v>6</v>
      </c>
      <c r="D9" s="1777"/>
      <c r="E9" s="1778"/>
      <c r="F9" s="1786" t="s">
        <v>7</v>
      </c>
      <c r="G9" s="1780"/>
      <c r="H9" s="1781"/>
      <c r="I9" s="1782"/>
      <c r="J9" s="1763"/>
      <c r="K9" s="1762"/>
      <c r="L9" s="1783"/>
    </row>
    <row r="10" s="1753" customFormat="1" ht="8.25" customHeight="1" spans="1:16">
      <c r="A10" s="1758"/>
      <c r="B10" s="1763"/>
      <c r="C10" s="1784"/>
      <c r="D10" s="1778"/>
      <c r="E10" s="1778"/>
      <c r="F10" s="1785"/>
      <c r="G10" s="1785"/>
      <c r="H10" s="1785"/>
      <c r="I10" s="1782"/>
      <c r="J10" s="1763"/>
      <c r="K10" s="1762"/>
      <c r="L10" s="1783"/>
    </row>
    <row r="11" s="1753" customFormat="1" ht="18" customHeight="1" spans="1:16">
      <c r="A11" s="1758"/>
      <c r="B11" s="1763"/>
      <c r="C11" s="1776" t="s">
        <v>8</v>
      </c>
      <c r="D11" s="1777"/>
      <c r="E11" s="1778"/>
      <c r="F11" s="1787">
        <v>45658</v>
      </c>
      <c r="G11" s="1788" t="s">
        <v>9</v>
      </c>
      <c r="H11" s="1787">
        <v>46022</v>
      </c>
      <c r="I11" s="1789" t="s">
        <v>10</v>
      </c>
      <c r="J11" s="1763"/>
      <c r="K11" s="1762"/>
      <c r="L11" s="1790"/>
    </row>
    <row r="12" s="1753" customFormat="1" ht="8.25" customHeight="1" spans="1:16">
      <c r="A12" s="1758"/>
      <c r="B12" s="1763"/>
      <c r="C12" s="1791"/>
      <c r="D12" s="1792"/>
      <c r="E12" s="1792"/>
      <c r="F12" s="1793"/>
      <c r="G12" s="1793"/>
      <c r="H12" s="1793"/>
      <c r="I12" s="1775"/>
      <c r="J12" s="1763"/>
      <c r="K12" s="1762"/>
      <c r="L12" s="1783"/>
    </row>
    <row r="13" s="1753" customFormat="1" ht="18" customHeight="1" spans="1:16">
      <c r="A13" s="1758"/>
      <c r="B13" s="1763"/>
      <c r="C13" s="1794" t="s">
        <v>11</v>
      </c>
      <c r="D13" s="1795"/>
      <c r="E13" s="1796"/>
      <c r="F13" s="1779" t="s">
        <v>12</v>
      </c>
      <c r="G13" s="1780"/>
      <c r="H13" s="1781"/>
      <c r="I13" s="1797"/>
      <c r="J13" s="1763"/>
      <c r="K13" s="1762"/>
      <c r="L13" s="1790"/>
    </row>
    <row r="14" s="1753" customFormat="1" ht="8.25" customHeight="1" spans="1:16">
      <c r="A14" s="1758"/>
      <c r="B14" s="1763"/>
      <c r="C14" s="1798"/>
      <c r="D14" s="1799"/>
      <c r="E14" s="1799"/>
      <c r="F14" s="1793"/>
      <c r="G14" s="1793"/>
      <c r="H14" s="1793"/>
      <c r="I14" s="1775"/>
      <c r="J14" s="1763"/>
      <c r="K14" s="1762"/>
    </row>
    <row r="15" s="1753" customFormat="1" ht="18" customHeight="1" spans="1:16">
      <c r="A15" s="1758"/>
      <c r="B15" s="1763"/>
      <c r="C15" s="1794" t="s">
        <v>13</v>
      </c>
      <c r="D15" s="1795"/>
      <c r="E15" s="1796"/>
      <c r="F15" s="1800" t="s">
        <v>14</v>
      </c>
      <c r="G15" s="1801" t="s">
        <v>15</v>
      </c>
      <c r="H15" s="1802">
        <v>46040</v>
      </c>
      <c r="I15" s="1797"/>
      <c r="J15" s="1763"/>
      <c r="K15" s="1762"/>
      <c r="L15" s="1803"/>
      <c r="M15" s="1804"/>
      <c r="N15" s="1804"/>
      <c r="O15" s="1804"/>
      <c r="P15" s="1804"/>
    </row>
    <row r="16" s="1753" customFormat="1" ht="8.25" customHeight="1" spans="1:16">
      <c r="A16" s="1758"/>
      <c r="B16" s="1763"/>
      <c r="C16" s="1805"/>
      <c r="D16" s="1796"/>
      <c r="E16" s="1796"/>
      <c r="F16" s="1806"/>
      <c r="G16" s="1806"/>
      <c r="H16" s="1806"/>
      <c r="I16" s="1797"/>
      <c r="J16" s="1763"/>
      <c r="K16" s="1762"/>
      <c r="L16" s="1804"/>
      <c r="M16" s="1804"/>
      <c r="N16" s="1804"/>
      <c r="O16" s="1804"/>
      <c r="P16" s="1804"/>
    </row>
    <row r="17" s="1753" customFormat="1" ht="18" customHeight="1" spans="1:16">
      <c r="A17" s="1758"/>
      <c r="B17" s="1763"/>
      <c r="C17" s="1794" t="s">
        <v>16</v>
      </c>
      <c r="D17" s="1795"/>
      <c r="E17" s="1796"/>
      <c r="F17" s="1800" t="s">
        <v>17</v>
      </c>
      <c r="G17" s="1801" t="s">
        <v>18</v>
      </c>
      <c r="H17" s="1802">
        <v>46140</v>
      </c>
      <c r="I17" s="1797"/>
      <c r="J17" s="1763"/>
      <c r="K17" s="1762"/>
      <c r="L17" s="1804"/>
      <c r="M17" s="1804"/>
      <c r="N17" s="1804"/>
      <c r="O17" s="1804"/>
      <c r="P17" s="1804"/>
    </row>
    <row r="18" s="1753" customFormat="1" ht="8.25" customHeight="1" spans="1:16">
      <c r="A18" s="1758"/>
      <c r="B18" s="1763"/>
      <c r="C18" s="1805"/>
      <c r="D18" s="1796"/>
      <c r="E18" s="1796"/>
      <c r="F18" s="1806"/>
      <c r="G18" s="1806"/>
      <c r="H18" s="1806"/>
      <c r="I18" s="1797"/>
      <c r="J18" s="1763"/>
      <c r="K18" s="1762"/>
      <c r="L18" s="1804"/>
      <c r="M18" s="1804"/>
      <c r="N18" s="1804"/>
      <c r="O18" s="1804"/>
      <c r="P18" s="1804"/>
    </row>
    <row r="19" s="1753" customFormat="1" ht="18" customHeight="1" spans="1:16">
      <c r="A19" s="1758"/>
      <c r="B19" s="1763"/>
      <c r="C19" s="1794" t="s">
        <v>19</v>
      </c>
      <c r="D19" s="1795"/>
      <c r="E19" s="1796"/>
      <c r="F19" s="1807" t="s">
        <v>20</v>
      </c>
      <c r="G19" s="1801" t="s">
        <v>21</v>
      </c>
      <c r="H19" s="1808" t="s">
        <v>22</v>
      </c>
      <c r="I19" s="1797"/>
      <c r="J19" s="1763"/>
      <c r="K19" s="1762"/>
      <c r="L19" s="1804"/>
      <c r="M19" s="1804"/>
      <c r="N19" s="1804"/>
      <c r="O19" s="1804"/>
      <c r="P19" s="1804"/>
    </row>
    <row r="20" s="1753" customFormat="1" customHeight="1" spans="1:16">
      <c r="A20" s="1758"/>
      <c r="B20" s="1763"/>
      <c r="C20" s="1809"/>
      <c r="D20" s="1810"/>
      <c r="E20" s="1796"/>
      <c r="F20" s="1810"/>
      <c r="G20" s="1810"/>
      <c r="H20" s="1810"/>
      <c r="I20" s="1797"/>
      <c r="J20" s="1763"/>
      <c r="K20" s="1762"/>
      <c r="L20" s="1804"/>
      <c r="M20" s="1804"/>
      <c r="N20" s="1804"/>
      <c r="O20" s="1804"/>
      <c r="P20" s="1804"/>
    </row>
    <row r="21" s="1753" customFormat="1" ht="8.25" customHeight="1" spans="1:16">
      <c r="A21" s="1758"/>
      <c r="B21" s="1763"/>
      <c r="C21" s="1811"/>
      <c r="D21" s="1812"/>
      <c r="E21" s="1812"/>
      <c r="F21" s="1813"/>
      <c r="G21" s="1814"/>
      <c r="H21" s="1814"/>
      <c r="I21" s="1815"/>
      <c r="J21" s="1763"/>
      <c r="K21" s="1762"/>
      <c r="L21" s="1804"/>
      <c r="M21" s="1804"/>
      <c r="N21" s="1804"/>
      <c r="O21" s="1804"/>
      <c r="P21" s="1804"/>
    </row>
    <row r="22" s="1753" customFormat="1" ht="19.5" customHeight="1" spans="1:16">
      <c r="A22" s="1758"/>
      <c r="B22" s="1816"/>
      <c r="C22" s="1817"/>
      <c r="D22" s="1817"/>
      <c r="E22" s="1817"/>
      <c r="F22" s="1817"/>
      <c r="G22" s="1817"/>
      <c r="H22" s="1817"/>
      <c r="I22" s="1817"/>
      <c r="J22" s="1818"/>
      <c r="K22" s="1762"/>
      <c r="L22" s="1790"/>
      <c r="M22" s="1819"/>
      <c r="N22" s="1819"/>
      <c r="O22" s="1819"/>
      <c r="P22" s="1819"/>
    </row>
    <row r="23" ht="13.5"/>
    <row r="27" spans="1:16">
      <c r="A27" s="1820" t="s">
        <v>23</v>
      </c>
      <c r="C27" s="1755"/>
    </row>
    <row r="29" spans="1:16">
      <c r="B29" s="1755"/>
    </row>
  </sheetData>
  <mergeCells count="20">
    <mergeCell ref="L1:P1"/>
    <mergeCell ref="B2:J2"/>
    <mergeCell ref="C3:I3"/>
    <mergeCell ref="C4:I4"/>
    <mergeCell ref="C5:I5"/>
    <mergeCell ref="C6:H6"/>
    <mergeCell ref="C7:D7"/>
    <mergeCell ref="F7:H7"/>
    <mergeCell ref="C9:D9"/>
    <mergeCell ref="F9:H9"/>
    <mergeCell ref="C11:D11"/>
    <mergeCell ref="C13:D13"/>
    <mergeCell ref="F13:H13"/>
    <mergeCell ref="C15:D15"/>
    <mergeCell ref="C17:D17"/>
    <mergeCell ref="C19:D19"/>
    <mergeCell ref="B22:J22"/>
    <mergeCell ref="B3:B21"/>
    <mergeCell ref="J3:J21"/>
    <mergeCell ref="L15:P21"/>
  </mergeCells>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indexed="10"/>
  </sheetPr>
  <dimension ref="A1:D39"/>
  <sheetViews>
    <sheetView topLeftCell="A7" workbookViewId="0">
      <selection activeCell="W9" sqref="W9"/>
    </sheetView>
  </sheetViews>
  <sheetFormatPr defaultColWidth="9" defaultRowHeight="14.25" outlineLevelCol="3"/>
  <cols>
    <col min="1" max="1" width="3.7" customWidth="1"/>
    <col min="2" max="2" width="31" customWidth="1"/>
    <col min="3" max="3" width="4.7" customWidth="1"/>
    <col min="4" max="4" width="41" customWidth="1"/>
  </cols>
  <sheetData>
    <row r="1" ht="22.5" spans="1:4">
      <c r="A1" s="134" t="s">
        <v>24</v>
      </c>
      <c r="B1" s="134"/>
      <c r="C1" s="134"/>
      <c r="D1" s="134"/>
    </row>
    <row r="2" ht="18" customHeight="1" spans="1:4">
      <c r="A2" s="191" t="str">
        <f>CONCATENATE("被审核单位：",Sheet1!F7)</f>
        <v>被审核单位：新疆通力房地产开发有限公司库尔勒二分公司</v>
      </c>
      <c r="B2" s="191"/>
      <c r="C2" s="191"/>
      <c r="D2" s="191"/>
    </row>
    <row r="3" s="621" customFormat="1" ht="21" customHeight="1" spans="1:4">
      <c r="A3" s="1741" t="str">
        <f>"纳税年度：  "&amp;YEAR(Sheet1!F11)</f>
        <v>纳税年度：  2025</v>
      </c>
      <c r="B3" s="1742"/>
      <c r="C3" s="1743"/>
      <c r="D3" s="1744" t="s">
        <v>25</v>
      </c>
    </row>
    <row r="4" ht="20.25" spans="1:4">
      <c r="B4" s="377" t="s">
        <v>26</v>
      </c>
      <c r="D4" s="377" t="s">
        <v>27</v>
      </c>
    </row>
    <row r="5" ht="21" customHeight="1" spans="1:4">
      <c r="B5" s="1745" t="s">
        <v>28</v>
      </c>
      <c r="D5" s="1746" t="s">
        <v>29</v>
      </c>
    </row>
    <row r="6" ht="16.5" customHeight="1" spans="1:4">
      <c r="B6" s="1745" t="s">
        <v>30</v>
      </c>
      <c r="C6" s="1747"/>
      <c r="D6" s="1745" t="s">
        <v>31</v>
      </c>
    </row>
    <row r="7" ht="18.75" customHeight="1" spans="1:4">
      <c r="B7" s="1745" t="s">
        <v>32</v>
      </c>
      <c r="C7" s="33"/>
      <c r="D7" s="1745" t="s">
        <v>33</v>
      </c>
    </row>
    <row r="8" ht="16.5" customHeight="1" spans="1:4">
      <c r="B8" s="1745" t="s">
        <v>34</v>
      </c>
      <c r="C8" s="1747"/>
      <c r="D8" s="1745" t="s">
        <v>35</v>
      </c>
    </row>
    <row r="9" ht="18" customHeight="1" spans="1:4">
      <c r="B9" s="1745" t="s">
        <v>36</v>
      </c>
      <c r="C9" s="1748"/>
      <c r="D9" s="1745" t="s">
        <v>37</v>
      </c>
    </row>
    <row r="10" ht="18" customHeight="1" spans="1:4">
      <c r="B10" s="1749" t="s">
        <v>38</v>
      </c>
      <c r="C10" s="33"/>
      <c r="D10" s="1745" t="s">
        <v>39</v>
      </c>
    </row>
    <row r="11" ht="19.5" customHeight="1" spans="1:4">
      <c r="B11" s="1750" t="s">
        <v>40</v>
      </c>
      <c r="C11" s="33"/>
      <c r="D11" s="1751" t="s">
        <v>41</v>
      </c>
    </row>
    <row r="12" spans="1:4">
      <c r="A12" s="33"/>
      <c r="B12" s="1746" t="s">
        <v>42</v>
      </c>
      <c r="C12" s="1747"/>
      <c r="D12" s="1751" t="s">
        <v>43</v>
      </c>
    </row>
    <row r="13" spans="1:4">
      <c r="B13" s="1751" t="s">
        <v>44</v>
      </c>
      <c r="C13" s="1747"/>
      <c r="D13" s="1751" t="s">
        <v>45</v>
      </c>
    </row>
    <row r="14" spans="1:4">
      <c r="B14" s="1751" t="s">
        <v>46</v>
      </c>
      <c r="C14" s="33"/>
      <c r="D14" s="1745" t="s">
        <v>47</v>
      </c>
    </row>
    <row r="15" ht="20.25" spans="1:4">
      <c r="B15" s="377" t="s">
        <v>48</v>
      </c>
      <c r="C15" s="1747"/>
      <c r="D15" s="1746" t="s">
        <v>49</v>
      </c>
    </row>
    <row r="16" spans="1:4">
      <c r="B16" s="1822" t="s">
        <v>50</v>
      </c>
      <c r="C16" s="1747"/>
      <c r="D16" s="1751" t="s">
        <v>51</v>
      </c>
    </row>
    <row r="17" spans="2:4">
      <c r="B17" s="1822" t="s">
        <v>52</v>
      </c>
      <c r="C17" s="1747"/>
      <c r="D17" s="1751" t="s">
        <v>53</v>
      </c>
    </row>
    <row r="18" spans="2:4">
      <c r="B18" s="1751" t="s">
        <v>54</v>
      </c>
      <c r="C18" s="33"/>
      <c r="D18" s="1751" t="s">
        <v>55</v>
      </c>
    </row>
    <row r="19" spans="2:4">
      <c r="B19" s="1751" t="s">
        <v>56</v>
      </c>
      <c r="C19" s="1747"/>
      <c r="D19" s="1751" t="s">
        <v>57</v>
      </c>
    </row>
    <row r="20" spans="2:4">
      <c r="B20" s="1751" t="s">
        <v>58</v>
      </c>
      <c r="C20" s="33"/>
      <c r="D20" s="1751" t="s">
        <v>59</v>
      </c>
    </row>
    <row r="21" spans="2:4">
      <c r="B21" s="1745" t="s">
        <v>60</v>
      </c>
      <c r="C21" s="1747"/>
      <c r="D21" s="1751" t="s">
        <v>61</v>
      </c>
    </row>
    <row r="22" spans="2:4">
      <c r="B22" s="1751" t="s">
        <v>29</v>
      </c>
      <c r="C22" s="33"/>
      <c r="D22" s="1745" t="s">
        <v>62</v>
      </c>
    </row>
    <row r="23" spans="2:4">
      <c r="B23" s="1751" t="s">
        <v>63</v>
      </c>
      <c r="C23" s="1747"/>
      <c r="D23" s="1752" t="s">
        <v>64</v>
      </c>
    </row>
    <row r="24" spans="2:4">
      <c r="B24" s="1751" t="s">
        <v>65</v>
      </c>
      <c r="C24" s="33"/>
      <c r="D24" s="1746" t="s">
        <v>66</v>
      </c>
    </row>
    <row r="25" spans="2:4">
      <c r="B25" s="1751" t="s">
        <v>67</v>
      </c>
      <c r="D25" s="1751" t="s">
        <v>68</v>
      </c>
    </row>
    <row r="26" ht="20.25" spans="2:4">
      <c r="B26" s="1751" t="s">
        <v>69</v>
      </c>
      <c r="D26" s="377" t="s">
        <v>70</v>
      </c>
    </row>
    <row r="27" spans="2:4">
      <c r="B27" s="1751" t="s">
        <v>71</v>
      </c>
    </row>
    <row r="28" spans="2:4">
      <c r="B28" s="1751" t="s">
        <v>72</v>
      </c>
    </row>
    <row r="29" ht="20.25" spans="2:4">
      <c r="B29" s="377" t="s">
        <v>73</v>
      </c>
    </row>
    <row r="30" spans="2:4">
      <c r="B30" s="1746" t="s">
        <v>74</v>
      </c>
    </row>
    <row r="31" spans="2:4">
      <c r="B31" s="1752" t="s">
        <v>75</v>
      </c>
    </row>
    <row r="32" spans="2:4">
      <c r="B32" s="1752" t="s">
        <v>76</v>
      </c>
    </row>
    <row r="33" spans="2:2">
      <c r="B33" s="1822" t="s">
        <v>77</v>
      </c>
    </row>
    <row r="34" spans="2:2">
      <c r="B34" s="1822" t="s">
        <v>78</v>
      </c>
    </row>
    <row r="35" spans="2:2">
      <c r="B35" s="1822" t="s">
        <v>79</v>
      </c>
    </row>
    <row r="36" spans="2:2">
      <c r="B36" s="1822" t="s">
        <v>80</v>
      </c>
    </row>
    <row r="37" spans="2:2">
      <c r="B37" s="1822" t="s">
        <v>81</v>
      </c>
    </row>
    <row r="38" spans="2:2">
      <c r="B38" s="1752" t="s">
        <v>82</v>
      </c>
    </row>
    <row r="39" spans="2:2">
      <c r="B39" s="1752" t="s">
        <v>83</v>
      </c>
    </row>
  </sheetData>
  <mergeCells count="3">
    <mergeCell ref="A1:D1"/>
    <mergeCell ref="A2:D2"/>
    <mergeCell ref="A3:B3"/>
  </mergeCells>
  <hyperlinks>
    <hyperlink ref="B5" location="调整表!A1" display="纳税调整汇总记录"/>
    <hyperlink ref="B7" location="凭证检查表!A1" display="凭证检查表"/>
    <hyperlink ref="B8" location="基础信息!A1" display="基础信息"/>
    <hyperlink ref="B11" location="报告用数据!A1" display="报告用数据"/>
    <hyperlink ref="B6" location="应免税分配!A1" display="应免税分配"/>
    <hyperlink ref="D6" location="收入成本对应底稿表!A1" display="收入成本表"/>
    <hyperlink ref="D7" location="成本测试底稿表!A1" display="成本测试表"/>
    <hyperlink ref="D8" location="产销存!A1" display="产销存"/>
    <hyperlink ref="D9" location="利息收入!A1" display="利息收入"/>
    <hyperlink ref="D17" location="'5040不征税'!A1" display="5040不征税收入表"/>
    <hyperlink ref="D10" location="政府补助!A1" display="政府补助明细"/>
    <hyperlink ref="D11" location="工资薪金和三项经费支出!A1" display="工资薪金和三项经费支出"/>
    <hyperlink ref="B18" location="主营业务收入!A1" display="主营业务收入"/>
    <hyperlink ref="B19" location="其他业务收入" display="其他业务收入、成本"/>
    <hyperlink ref="B20" location="营业外收入鉴证表!A1" display="营业外收入"/>
    <hyperlink ref="B21" location="主营业务成本!A1" display="主营业务成本"/>
    <hyperlink ref="B23" location="营业外支出!A1" display="营业外支出"/>
    <hyperlink ref="B24" location="税金及附加!A1" display="税金及附加"/>
    <hyperlink ref="B25" location="销售费用!A1" display="销售费用"/>
    <hyperlink ref="B26" location="管理费用!A1" display="管理费用"/>
    <hyperlink ref="B27" location="财务费用!A1" display="财务费用"/>
    <hyperlink ref="B28" location="'4000期间费用明细表 '!A1" display="4000期间费用"/>
    <hyperlink ref="B14" location="利润总额!A1" display="利润总额"/>
    <hyperlink ref="D5" location="主营业务成本率鉴证表!A1" display="主营业务成本率鉴证表"/>
    <hyperlink ref="D18" location="'5050职工薪酬调整表'!A1" display="5050职工薪酬调整表"/>
    <hyperlink ref="D12" location="固定资产折旧!A1" display="固定资产折旧"/>
    <hyperlink ref="D13" location="'无形资产，长期待摊费用'!A1" display="无形资产、长期待摊费用"/>
    <hyperlink ref="D14" location="生产性生物资产!A1" display="生产性生物资产"/>
    <hyperlink ref="D22" location="A105090资产损失税前扣除及纳税调整明细表!A1" display="5090资产损失"/>
    <hyperlink ref="D25" location="A107011股息红利优惠明细表!A1" display="7011股息红利"/>
    <hyperlink ref="D15" location="'A105000纳税调整项目明细表 '!A1" display="5000调整表"/>
    <hyperlink ref="B13" location="弥补亏损!A1" display="弥补亏损"/>
    <hyperlink ref="D16" location="A105020未按权责发生制确认收入纳税调整明细表!A1" display="5020未按权责发生制确认收入"/>
    <hyperlink ref="D23" location="A105100企业重组纳税调整明细表!A1" display="5100特殊重组"/>
    <hyperlink ref="B10" location="人员车辆!A1" display="人员、车辆表"/>
    <hyperlink ref="D20" location="A105070捐赠支出纳税调整明细表!A1" display="5070捐赠支出"/>
    <hyperlink ref="D19" location="A105060广告费和业务宣传费跨年度纳税调整明细表!A1" display="5060广告费"/>
    <hyperlink ref="B30" location="'4-5-1应收账款'!A1" display="4-5-1应收账款"/>
    <hyperlink ref="B31" location="'4-5-2预付帐款'!A1" display="预付账款"/>
    <hyperlink ref="B32" location="'4-6-1待摊费用'!A1" display="其他应收款"/>
    <hyperlink ref="B33" location="'4-6-1待摊费用'!A1" display="4-6-1待摊费用'"/>
    <hyperlink ref="B34" location="'4-11-1长、短期借款'!A1" display="4-11-1长、短期借款'"/>
    <hyperlink ref="B35" location="'4-12-1应付账款'!A1" display="4-12-1应付账款'"/>
    <hyperlink ref="B36" location="'4-12-2预收账款'!A1" display="4-12-2预收账款'"/>
    <hyperlink ref="B37" location="'4-12-3其他应付款'!A1" display="4-12-3其他应付款'"/>
    <hyperlink ref="B38" location="应收款询证函!A1" display="应收款询证函"/>
    <hyperlink ref="B39" location="应付款询证函!A1" display="应付款询证函"/>
    <hyperlink ref="B22" location="主营业务成本率鉴证表!A1" display="主营业务成本率鉴证表"/>
    <hyperlink ref="D21" location="A105080资产折旧、摊销情况及纳税调整明细表!A1" display="5080资产折旧、摊销情况及纳税调整明细表"/>
    <hyperlink ref="D24" location="A106000企业所得税弥补亏损明细表!A1" display="6000企业所得税弥补亏损明细表"/>
    <hyperlink ref="B17" location="'增值税&amp;所得税收入比对'!A1" display="增值税&amp;所得税收入比对'"/>
    <hyperlink ref="B16" location="'应税收入&amp;应税成本'!A1" display="应税收入&amp;应税成本'"/>
    <hyperlink ref="B12" location="调整事项!A1" display="调整事项"/>
    <hyperlink ref="B9" location="其他信息!A1" display="其他信息"/>
  </hyperlink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H28"/>
  <sheetViews>
    <sheetView view="pageBreakPreview" zoomScaleNormal="100" topLeftCell="A12" workbookViewId="0">
      <selection activeCell="W9" sqref="W9"/>
    </sheetView>
  </sheetViews>
  <sheetFormatPr defaultColWidth="9" defaultRowHeight="14.25" outlineLevelCol="7"/>
  <cols>
    <col min="3" max="3" width="3.2" customWidth="1"/>
    <col min="8" max="8" width="18.7" customWidth="1"/>
  </cols>
  <sheetData>
    <row r="1" ht="18.75" spans="1:8">
      <c r="A1" s="1725"/>
      <c r="B1" s="1725"/>
      <c r="C1" s="1725"/>
      <c r="D1" s="1725"/>
      <c r="E1" s="1726" t="str">
        <f>Sheet1!F19</f>
        <v>新华政华瑞巴鉴字[2024] 043号
</v>
      </c>
      <c r="F1" s="1727"/>
      <c r="G1" s="1727"/>
      <c r="H1" s="1727"/>
    </row>
    <row r="2" spans="1:8">
      <c r="A2" s="1725"/>
      <c r="B2" s="1725"/>
      <c r="C2" s="1725"/>
      <c r="D2" s="1725"/>
      <c r="E2" s="1728"/>
      <c r="F2" s="1725"/>
      <c r="G2" s="1725"/>
      <c r="H2" s="1725"/>
    </row>
    <row r="3" spans="1:8">
      <c r="A3" s="1725"/>
      <c r="B3" s="1725"/>
      <c r="C3" s="1725"/>
      <c r="D3" s="1725"/>
      <c r="E3" s="1728"/>
      <c r="F3" s="1725"/>
      <c r="G3" s="1725"/>
      <c r="H3" s="1725"/>
    </row>
    <row r="4" ht="33.75" spans="1:8">
      <c r="A4" s="1729" t="s">
        <v>84</v>
      </c>
      <c r="B4" s="1729"/>
      <c r="C4" s="1729"/>
      <c r="D4" s="1729"/>
      <c r="E4" s="1729"/>
      <c r="F4" s="1729"/>
      <c r="G4" s="1729"/>
      <c r="H4" s="1729"/>
    </row>
    <row r="5" spans="1:8">
      <c r="A5" s="1725"/>
      <c r="B5" s="1725"/>
      <c r="C5" s="1725"/>
      <c r="D5" s="1725"/>
      <c r="E5" s="1725"/>
      <c r="F5" s="1725"/>
      <c r="G5" s="1725"/>
      <c r="H5" s="1725"/>
    </row>
    <row r="6" spans="1:8">
      <c r="A6" s="1725"/>
      <c r="B6" s="1725"/>
      <c r="C6" s="1725"/>
      <c r="D6" s="1725"/>
      <c r="E6" s="1725"/>
      <c r="F6" s="1725"/>
      <c r="G6" s="1725"/>
      <c r="H6" s="1725"/>
    </row>
    <row r="7" spans="1:8">
      <c r="A7" s="1725"/>
      <c r="B7" s="1725"/>
      <c r="C7" s="1725"/>
      <c r="D7" s="1725"/>
      <c r="E7" s="1725"/>
      <c r="F7" s="1725"/>
      <c r="G7" s="1725"/>
      <c r="H7" s="1725"/>
    </row>
    <row r="8" spans="1:8">
      <c r="A8" s="1725"/>
      <c r="B8" s="1725"/>
      <c r="C8" s="1725"/>
      <c r="D8" s="1725"/>
      <c r="E8" s="1725"/>
      <c r="F8" s="1725"/>
      <c r="G8" s="1725"/>
      <c r="H8" s="1725"/>
    </row>
    <row r="9" spans="1:8">
      <c r="A9" s="1725"/>
      <c r="B9" s="1725"/>
      <c r="C9" s="1725"/>
      <c r="D9" s="1725"/>
      <c r="E9" s="1725"/>
      <c r="F9" s="1725"/>
      <c r="G9" s="1725"/>
      <c r="H9" s="1725"/>
    </row>
    <row r="10" spans="1:8">
      <c r="A10" s="1725"/>
      <c r="B10" s="1725"/>
      <c r="C10" s="1725"/>
      <c r="D10" s="1725"/>
      <c r="E10" s="1725"/>
      <c r="F10" s="1725"/>
      <c r="G10" s="1725"/>
      <c r="H10" s="1725"/>
    </row>
    <row r="11" spans="1:8">
      <c r="A11" s="1725"/>
      <c r="B11" s="1725"/>
      <c r="C11" s="1725"/>
      <c r="D11" s="1725"/>
      <c r="E11" s="1725"/>
      <c r="F11" s="1725"/>
      <c r="G11" s="1725"/>
      <c r="H11" s="1725"/>
    </row>
    <row r="12" ht="61.5" spans="1:8">
      <c r="A12" s="1725" t="s">
        <v>85</v>
      </c>
      <c r="B12" s="1725"/>
      <c r="C12" s="1725"/>
      <c r="D12" s="1730" t="s">
        <v>86</v>
      </c>
      <c r="E12" s="1725"/>
      <c r="F12" s="1725"/>
      <c r="G12" s="1725"/>
      <c r="H12" s="1725"/>
    </row>
    <row r="13" ht="61.5" spans="1:8">
      <c r="A13" s="1725"/>
      <c r="B13" s="1725"/>
      <c r="C13" s="1725"/>
      <c r="D13" s="1730" t="s">
        <v>87</v>
      </c>
      <c r="E13" s="1725"/>
      <c r="F13" s="1725"/>
      <c r="G13" s="1725"/>
      <c r="H13" s="1725"/>
    </row>
    <row r="14" ht="61.5" spans="1:8">
      <c r="A14" s="1725"/>
      <c r="B14" s="1725"/>
      <c r="C14" s="1725"/>
      <c r="D14" s="1730" t="s">
        <v>88</v>
      </c>
      <c r="E14" s="1725"/>
      <c r="F14" s="1725"/>
      <c r="G14" s="1725"/>
      <c r="H14" s="1725"/>
    </row>
    <row r="15" ht="61.5" spans="1:8">
      <c r="A15" s="1725"/>
      <c r="B15" s="1725"/>
      <c r="C15" s="1725"/>
      <c r="D15" s="1730" t="s">
        <v>89</v>
      </c>
      <c r="E15" s="1725"/>
      <c r="F15" s="1725"/>
      <c r="G15" s="1725"/>
      <c r="H15" s="1725"/>
    </row>
    <row r="16" spans="1:8">
      <c r="A16" s="1725"/>
      <c r="B16" s="1725"/>
      <c r="C16" s="1725"/>
      <c r="D16" s="1725"/>
      <c r="E16" s="1725"/>
      <c r="F16" s="1725"/>
      <c r="G16" s="1725"/>
      <c r="H16" s="1725"/>
    </row>
    <row r="17" ht="33.75" spans="1:8">
      <c r="A17" s="1725"/>
      <c r="B17" s="1725"/>
      <c r="C17" s="1725"/>
      <c r="D17" s="1725"/>
      <c r="E17" s="1725"/>
      <c r="F17" s="1725"/>
      <c r="G17" s="1731"/>
      <c r="H17" s="1732"/>
    </row>
    <row r="18" spans="1:8">
      <c r="A18" s="1725"/>
      <c r="B18" s="1725"/>
      <c r="C18" s="1725"/>
      <c r="D18" s="1725"/>
      <c r="E18" s="1725"/>
      <c r="F18" s="1725"/>
      <c r="G18" s="1725"/>
      <c r="H18" s="1725"/>
    </row>
    <row r="19" spans="1:8">
      <c r="A19" s="1725"/>
      <c r="B19" s="1725"/>
      <c r="C19" s="1725"/>
      <c r="D19" s="1725"/>
      <c r="E19" s="1725"/>
      <c r="F19" s="1725"/>
      <c r="G19" s="1725"/>
      <c r="H19" s="1725"/>
    </row>
    <row r="20" spans="1:8">
      <c r="A20" s="1725"/>
      <c r="B20" s="1725"/>
      <c r="C20" s="1725"/>
      <c r="D20" s="1725"/>
      <c r="E20" s="1725"/>
      <c r="F20" s="1725"/>
      <c r="G20" s="1725"/>
      <c r="H20" s="1725"/>
    </row>
    <row r="21" ht="27" spans="1:8">
      <c r="A21" s="1733" t="s">
        <v>90</v>
      </c>
      <c r="B21" s="1733"/>
      <c r="C21" s="1733"/>
      <c r="D21" s="1734" t="str">
        <f>Sheet1!F7</f>
        <v>新疆通力房地产开发有限公司库尔勒二分公司</v>
      </c>
      <c r="E21" s="1734"/>
      <c r="F21" s="1734"/>
      <c r="G21" s="1734"/>
      <c r="H21" s="1734"/>
    </row>
    <row r="22" ht="27" spans="1:8">
      <c r="A22" s="1733" t="s">
        <v>91</v>
      </c>
      <c r="B22" s="1733"/>
      <c r="D22" s="1735" t="s">
        <v>92</v>
      </c>
      <c r="E22" s="1735"/>
      <c r="F22" s="1735"/>
      <c r="G22" s="1735"/>
      <c r="H22" s="1735"/>
    </row>
    <row r="23" ht="27" spans="1:8">
      <c r="A23" s="1733" t="s">
        <v>93</v>
      </c>
      <c r="B23" s="1733"/>
      <c r="D23" s="1735" t="s">
        <v>94</v>
      </c>
      <c r="E23" s="1735"/>
      <c r="F23" s="1735"/>
      <c r="G23" s="1735"/>
      <c r="H23" s="1735"/>
    </row>
    <row r="24" ht="27" spans="1:8">
      <c r="A24" s="1736"/>
      <c r="B24" s="1736"/>
      <c r="C24" s="1736"/>
      <c r="D24" s="1736"/>
      <c r="E24" s="1736"/>
      <c r="F24" s="1736"/>
      <c r="G24" s="1736"/>
      <c r="H24" s="1736"/>
    </row>
    <row r="25" ht="20.25" spans="1:8">
      <c r="A25" s="1737" t="s">
        <v>95</v>
      </c>
      <c r="B25" s="1737"/>
      <c r="C25" s="1738" t="str">
        <f>Sheet1!F15</f>
        <v>王翠英</v>
      </c>
      <c r="D25" s="1738"/>
      <c r="E25" s="1739" t="s">
        <v>96</v>
      </c>
      <c r="F25" s="1740">
        <f>Sheet1!H15</f>
        <v>46040</v>
      </c>
      <c r="G25" s="1740"/>
      <c r="H25" s="1740"/>
    </row>
    <row r="26" ht="20.25" spans="1:8">
      <c r="A26" s="1737"/>
      <c r="B26" s="1737"/>
      <c r="C26" s="1738"/>
      <c r="D26" s="1738"/>
      <c r="E26" s="1739"/>
      <c r="F26" s="191"/>
      <c r="G26" s="191"/>
      <c r="H26" s="191"/>
    </row>
    <row r="27" ht="20.25" spans="1:8">
      <c r="A27" s="1737" t="s">
        <v>97</v>
      </c>
      <c r="B27" s="1737"/>
      <c r="C27" s="1738" t="str">
        <f>Sheet1!F17</f>
        <v>刘洁</v>
      </c>
      <c r="D27" s="1738"/>
      <c r="E27" s="1739" t="s">
        <v>96</v>
      </c>
      <c r="F27" s="1740">
        <f>Sheet1!H17</f>
        <v>46140</v>
      </c>
      <c r="G27" s="1740"/>
      <c r="H27" s="1740"/>
    </row>
    <row r="28" ht="20.25" spans="1:8">
      <c r="A28" s="1737"/>
      <c r="B28" s="1737"/>
      <c r="C28" s="1739"/>
      <c r="D28" s="1739"/>
      <c r="E28" s="1739"/>
      <c r="F28" s="1739"/>
      <c r="G28" s="1739"/>
      <c r="H28" s="1739"/>
    </row>
  </sheetData>
  <mergeCells count="11">
    <mergeCell ref="E1:H1"/>
    <mergeCell ref="A4:H4"/>
    <mergeCell ref="D21:H21"/>
    <mergeCell ref="D22:H22"/>
    <mergeCell ref="D23:H23"/>
    <mergeCell ref="A24:H24"/>
    <mergeCell ref="A25:B25"/>
    <mergeCell ref="F25:H25"/>
    <mergeCell ref="A27:B27"/>
    <mergeCell ref="F27:H27"/>
    <mergeCell ref="A28:B28"/>
  </mergeCells>
  <pageMargins left="0.75" right="0.75" top="1" bottom="1" header="0.5" footer="0.5"/>
  <pageSetup paperSize="9" scale="9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7"/>
  <sheetViews>
    <sheetView view="pageBreakPreview" zoomScaleNormal="100" workbookViewId="0">
      <selection activeCell="W9" sqref="W9"/>
    </sheetView>
  </sheetViews>
  <sheetFormatPr defaultColWidth="9" defaultRowHeight="14.25" outlineLevelCol="6"/>
  <cols>
    <col min="1" max="1" width="7.6" customWidth="1"/>
    <col min="2" max="2" width="35.9" customWidth="1"/>
    <col min="3" max="3" width="9.7" customWidth="1"/>
    <col min="4" max="4" width="6.9" customWidth="1"/>
    <col min="5" max="5" width="12.1" customWidth="1"/>
    <col min="6" max="6" width="9.4" customWidth="1"/>
  </cols>
  <sheetData>
    <row r="1" ht="22.5" spans="1:7">
      <c r="A1" s="134" t="s">
        <v>98</v>
      </c>
      <c r="B1" s="134"/>
      <c r="C1" s="134"/>
      <c r="D1" s="134"/>
      <c r="E1" s="134"/>
      <c r="F1" s="134"/>
    </row>
    <row r="2" ht="22.5" spans="1:7">
      <c r="A2" s="1698" t="s">
        <v>99</v>
      </c>
      <c r="B2" s="1698"/>
      <c r="C2" s="1698"/>
      <c r="D2" s="1698"/>
      <c r="E2" s="1698"/>
      <c r="F2" s="1698"/>
    </row>
    <row r="3" ht="35.25" spans="1:7">
      <c r="A3" s="1699" t="s">
        <v>100</v>
      </c>
      <c r="B3" s="1699"/>
      <c r="C3" s="1699"/>
      <c r="D3" s="1699"/>
      <c r="E3" s="1699"/>
      <c r="F3" s="1699"/>
      <c r="G3" s="1690" t="s">
        <v>101</v>
      </c>
    </row>
    <row r="4" ht="15" spans="1:7">
      <c r="A4" s="1700"/>
      <c r="B4" s="1700"/>
      <c r="C4" s="1701"/>
      <c r="D4" s="1701"/>
      <c r="E4" s="1701"/>
      <c r="F4" s="1701" t="s">
        <v>102</v>
      </c>
    </row>
    <row r="5" s="1697" customFormat="1" ht="24.75" customHeight="1" spans="1:7">
      <c r="A5" s="1702" t="str">
        <f>签收单!C5</f>
        <v>新疆通力房地产开发有限公司库尔勒二分公司</v>
      </c>
      <c r="B5" s="1703"/>
      <c r="C5" s="1703"/>
      <c r="D5" s="1703"/>
      <c r="E5" s="1703" t="s">
        <v>103</v>
      </c>
      <c r="F5" s="1704" t="str">
        <f>Sheet1!F15</f>
        <v>王翠英</v>
      </c>
    </row>
    <row r="6" s="1697" customFormat="1" ht="24.75" customHeight="1" spans="1:7">
      <c r="A6" s="1705" t="s">
        <v>104</v>
      </c>
      <c r="B6" s="1706"/>
      <c r="C6" s="1706"/>
      <c r="D6" s="1706"/>
      <c r="E6" s="1706" t="s">
        <v>105</v>
      </c>
      <c r="F6" s="1707">
        <f>底稿封面!F27</f>
        <v>46140</v>
      </c>
    </row>
    <row r="7" s="662" customFormat="1" ht="24.75" customHeight="1" spans="1:7">
      <c r="A7" s="1708" t="s">
        <v>106</v>
      </c>
      <c r="B7" s="1709" t="s">
        <v>107</v>
      </c>
      <c r="C7" s="1709" t="s">
        <v>108</v>
      </c>
      <c r="D7" s="1709" t="s">
        <v>109</v>
      </c>
      <c r="E7" s="1709"/>
      <c r="F7" s="1710" t="s">
        <v>110</v>
      </c>
      <c r="G7" s="1711"/>
    </row>
    <row r="8" s="1697" customFormat="1" ht="24.75" customHeight="1" spans="1:7">
      <c r="A8" s="1712" t="s">
        <v>111</v>
      </c>
      <c r="B8" s="1706" t="s">
        <v>112</v>
      </c>
      <c r="C8" s="1713" t="s">
        <v>113</v>
      </c>
      <c r="D8" s="1714" t="s">
        <v>114</v>
      </c>
      <c r="E8" s="1714"/>
      <c r="F8" s="1715"/>
    </row>
    <row r="9" s="1697" customFormat="1" ht="24.75" customHeight="1" spans="1:7">
      <c r="A9" s="1712"/>
      <c r="B9" s="1706" t="s">
        <v>115</v>
      </c>
      <c r="C9" s="1713"/>
      <c r="D9" s="1714"/>
      <c r="E9" s="1714"/>
      <c r="F9" s="1715"/>
    </row>
    <row r="10" s="1697" customFormat="1" ht="24.75" customHeight="1" spans="1:7">
      <c r="A10" s="1712"/>
      <c r="B10" s="1706" t="s">
        <v>116</v>
      </c>
      <c r="C10" s="1713"/>
      <c r="D10" s="1714"/>
      <c r="E10" s="1714"/>
      <c r="F10" s="1715"/>
    </row>
    <row r="11" s="1697" customFormat="1" ht="24.75" customHeight="1" spans="1:7">
      <c r="A11" s="1712"/>
      <c r="B11" s="1706" t="s">
        <v>117</v>
      </c>
      <c r="C11" s="1713"/>
      <c r="D11" s="1714"/>
      <c r="E11" s="1714"/>
      <c r="F11" s="1715"/>
    </row>
    <row r="12" s="1697" customFormat="1" ht="24.75" customHeight="1" spans="1:7">
      <c r="A12" s="1712"/>
      <c r="B12" s="1706" t="s">
        <v>118</v>
      </c>
      <c r="C12" s="1713"/>
      <c r="D12" s="1714"/>
      <c r="E12" s="1714"/>
      <c r="F12" s="1715"/>
    </row>
    <row r="13" s="1697" customFormat="1" ht="24.75" customHeight="1" spans="1:7">
      <c r="A13" s="1712"/>
      <c r="B13" s="1706" t="s">
        <v>119</v>
      </c>
      <c r="C13" s="1713"/>
      <c r="D13" s="1716" t="s">
        <v>97</v>
      </c>
      <c r="E13" s="1717"/>
      <c r="F13" s="1715"/>
    </row>
    <row r="14" s="1697" customFormat="1" ht="24.75" customHeight="1" spans="1:7">
      <c r="A14" s="1712"/>
      <c r="B14" s="1706" t="s">
        <v>120</v>
      </c>
      <c r="C14" s="1713"/>
      <c r="D14" s="1716" t="s">
        <v>96</v>
      </c>
      <c r="E14" s="1717"/>
      <c r="F14" s="1715"/>
    </row>
    <row r="15" s="1697" customFormat="1" ht="33.75" customHeight="1" spans="1:7">
      <c r="A15" s="1712" t="s">
        <v>121</v>
      </c>
      <c r="B15" s="1706" t="s">
        <v>122</v>
      </c>
      <c r="C15" s="1713" t="s">
        <v>113</v>
      </c>
      <c r="D15" s="1714" t="s">
        <v>123</v>
      </c>
      <c r="E15" s="1714"/>
      <c r="F15" s="1718"/>
    </row>
    <row r="16" s="1697" customFormat="1" ht="24.75" customHeight="1" spans="1:7">
      <c r="A16" s="1712"/>
      <c r="B16" s="1706" t="s">
        <v>124</v>
      </c>
      <c r="C16" s="1713"/>
      <c r="D16" s="1714"/>
      <c r="E16" s="1714"/>
      <c r="F16" s="1718"/>
    </row>
    <row r="17" s="1697" customFormat="1" ht="33.75" customHeight="1" spans="1:6">
      <c r="A17" s="1712"/>
      <c r="B17" s="1706" t="s">
        <v>125</v>
      </c>
      <c r="C17" s="1713"/>
      <c r="D17" s="1714"/>
      <c r="E17" s="1714"/>
      <c r="F17" s="1718"/>
    </row>
    <row r="18" s="1697" customFormat="1" ht="33.75" customHeight="1" spans="1:6">
      <c r="A18" s="1712"/>
      <c r="B18" s="1706" t="s">
        <v>126</v>
      </c>
      <c r="C18" s="1713"/>
      <c r="D18" s="1714"/>
      <c r="E18" s="1714"/>
      <c r="F18" s="1718"/>
    </row>
    <row r="19" s="1697" customFormat="1" ht="24.75" customHeight="1" spans="1:6">
      <c r="A19" s="1712"/>
      <c r="B19" s="1706" t="s">
        <v>127</v>
      </c>
      <c r="C19" s="1713"/>
      <c r="D19" s="1716" t="s">
        <v>97</v>
      </c>
      <c r="E19" s="1717"/>
      <c r="F19" s="1718"/>
    </row>
    <row r="20" s="1697" customFormat="1" ht="33.75" customHeight="1" spans="1:6">
      <c r="A20" s="1712"/>
      <c r="B20" s="1706" t="s">
        <v>128</v>
      </c>
      <c r="C20" s="1713"/>
      <c r="D20" s="1716" t="s">
        <v>96</v>
      </c>
      <c r="E20" s="1717"/>
      <c r="F20" s="1718"/>
    </row>
    <row r="21" s="1697" customFormat="1" ht="24.75" customHeight="1" spans="1:6">
      <c r="A21" s="1712" t="s">
        <v>129</v>
      </c>
      <c r="B21" s="1706" t="s">
        <v>130</v>
      </c>
      <c r="C21" s="1713" t="s">
        <v>113</v>
      </c>
      <c r="D21" s="1714" t="s">
        <v>131</v>
      </c>
      <c r="E21" s="1714"/>
      <c r="F21" s="1715"/>
    </row>
    <row r="22" s="1697" customFormat="1" ht="24.75" customHeight="1" spans="1:6">
      <c r="A22" s="1712"/>
      <c r="B22" s="1706" t="s">
        <v>132</v>
      </c>
      <c r="C22" s="1713"/>
      <c r="D22" s="1714"/>
      <c r="E22" s="1714"/>
      <c r="F22" s="1715"/>
    </row>
    <row r="23" s="1697" customFormat="1" ht="24.75" customHeight="1" spans="1:6">
      <c r="A23" s="1712"/>
      <c r="B23" s="1706" t="s">
        <v>133</v>
      </c>
      <c r="C23" s="1713"/>
      <c r="D23" s="1714"/>
      <c r="E23" s="1714"/>
      <c r="F23" s="1715"/>
    </row>
    <row r="24" s="1697" customFormat="1" ht="24.75" customHeight="1" spans="1:6">
      <c r="A24" s="1712"/>
      <c r="B24" s="1706" t="s">
        <v>134</v>
      </c>
      <c r="C24" s="1713"/>
      <c r="D24" s="1714"/>
      <c r="E24" s="1714"/>
      <c r="F24" s="1715"/>
    </row>
    <row r="25" s="1697" customFormat="1" ht="24.75" customHeight="1" spans="1:6">
      <c r="A25" s="1712"/>
      <c r="B25" s="1706" t="s">
        <v>135</v>
      </c>
      <c r="C25" s="1713"/>
      <c r="D25" s="1716" t="s">
        <v>97</v>
      </c>
      <c r="E25" s="1717"/>
      <c r="F25" s="1715"/>
    </row>
    <row r="26" s="1697" customFormat="1" ht="33.75" customHeight="1" spans="1:6">
      <c r="A26" s="1719"/>
      <c r="B26" s="1720" t="s">
        <v>136</v>
      </c>
      <c r="C26" s="1721"/>
      <c r="D26" s="1722" t="s">
        <v>96</v>
      </c>
      <c r="E26" s="1723"/>
      <c r="F26" s="1724"/>
    </row>
    <row r="27" s="28" customFormat="1" ht="12" spans="1:6">
      <c r="A27" s="1696" t="e">
        <f>[13]信息!B6&amp;"   电话："&amp;[13]信息!B8</f>
        <v>#REF!</v>
      </c>
      <c r="B27" s="1696"/>
      <c r="C27" s="1696"/>
      <c r="D27" s="1696"/>
      <c r="E27" s="1696"/>
      <c r="F27" s="1696"/>
    </row>
  </sheetData>
  <mergeCells count="19">
    <mergeCell ref="A1:F1"/>
    <mergeCell ref="A2:F2"/>
    <mergeCell ref="A3:F3"/>
    <mergeCell ref="A5:D5"/>
    <mergeCell ref="A6:D6"/>
    <mergeCell ref="D7:E7"/>
    <mergeCell ref="A27:F27"/>
    <mergeCell ref="A8:A14"/>
    <mergeCell ref="A15:A20"/>
    <mergeCell ref="A21:A26"/>
    <mergeCell ref="C8:C14"/>
    <mergeCell ref="C15:C20"/>
    <mergeCell ref="C21:C26"/>
    <mergeCell ref="F8:F14"/>
    <mergeCell ref="F15:F20"/>
    <mergeCell ref="F21:F26"/>
    <mergeCell ref="D8:E12"/>
    <mergeCell ref="D15:E18"/>
    <mergeCell ref="D21:E24"/>
  </mergeCells>
  <hyperlinks>
    <hyperlink ref="G3" location="索引目录!A1" display="索引"/>
  </hyperlinks>
  <pageMargins left="0.75" right="0.75" top="1" bottom="1" header="0.5" footer="0.5"/>
  <pageSetup paperSize="9" scale="8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D14"/>
  <sheetViews>
    <sheetView view="pageBreakPreview" zoomScaleNormal="100" workbookViewId="0">
      <selection activeCell="W9" sqref="W9"/>
    </sheetView>
  </sheetViews>
  <sheetFormatPr defaultColWidth="9" defaultRowHeight="14.25" outlineLevelCol="3"/>
  <cols>
    <col min="1" max="1" width="5.7" style="1681" customWidth="1"/>
    <col min="2" max="2" width="26" style="1681" customWidth="1"/>
    <col min="3" max="3" width="49.6" style="1681" customWidth="1"/>
    <col min="4" max="16384" width="9" style="1681"/>
  </cols>
  <sheetData>
    <row r="1" ht="47.25" customHeight="1" spans="1:4">
      <c r="A1" s="1682" t="s">
        <v>137</v>
      </c>
      <c r="B1" s="1683"/>
      <c r="C1" s="1683"/>
    </row>
    <row r="2" ht="35.25" customHeight="1" spans="1:4">
      <c r="A2" s="1684" t="s">
        <v>138</v>
      </c>
      <c r="B2" s="1684"/>
      <c r="C2" s="1684"/>
    </row>
    <row r="3" ht="38.25" customHeight="1" spans="1:4">
      <c r="A3" s="1685" t="s">
        <v>139</v>
      </c>
      <c r="B3" s="1685"/>
      <c r="C3" s="1685"/>
      <c r="D3" s="1686" t="s">
        <v>101</v>
      </c>
    </row>
    <row r="4" ht="28.5" customHeight="1" spans="1:4">
      <c r="A4" s="1685"/>
      <c r="B4" s="1685"/>
      <c r="C4" s="1687" t="s">
        <v>140</v>
      </c>
    </row>
    <row r="5" ht="35.25" customHeight="1" spans="1:4">
      <c r="A5" s="1688" t="s">
        <v>141</v>
      </c>
      <c r="B5" s="1688"/>
      <c r="C5" s="1689" t="str">
        <f>底稿封面!D21</f>
        <v>新疆通力房地产开发有限公司库尔勒二分公司</v>
      </c>
      <c r="D5" s="1690"/>
    </row>
    <row r="6" ht="35.25" customHeight="1" spans="1:4">
      <c r="A6" s="1688" t="s">
        <v>142</v>
      </c>
      <c r="B6" s="1688"/>
      <c r="C6" s="1688" t="str">
        <f>Sheet1!F19</f>
        <v>新华政华瑞巴鉴字[2024] 043号
</v>
      </c>
    </row>
    <row r="7" ht="35.25" customHeight="1" spans="1:4">
      <c r="A7" s="1688" t="s">
        <v>143</v>
      </c>
      <c r="B7" s="1688"/>
      <c r="C7" s="1691">
        <v>44926</v>
      </c>
    </row>
    <row r="8" ht="35.25" customHeight="1" spans="1:4">
      <c r="A8" s="1688" t="s">
        <v>144</v>
      </c>
      <c r="B8" s="1688"/>
      <c r="C8" s="1692" t="s">
        <v>145</v>
      </c>
    </row>
    <row r="9" ht="35.25" customHeight="1" spans="1:4">
      <c r="A9" s="1688" t="s">
        <v>146</v>
      </c>
      <c r="B9" s="1688"/>
      <c r="C9" s="1688" t="s">
        <v>147</v>
      </c>
    </row>
    <row r="10" ht="35.25" customHeight="1" spans="1:4">
      <c r="A10" s="1688" t="s">
        <v>148</v>
      </c>
      <c r="B10" s="1688"/>
      <c r="C10" s="1688"/>
    </row>
    <row r="11" ht="35.25" customHeight="1" spans="1:4">
      <c r="A11" s="1688" t="s">
        <v>149</v>
      </c>
      <c r="B11" s="1688"/>
      <c r="C11" s="1693" t="s">
        <v>145</v>
      </c>
    </row>
    <row r="12" ht="34.5" customHeight="1" spans="1:4">
      <c r="A12" s="1688" t="s">
        <v>150</v>
      </c>
      <c r="B12" s="1688"/>
      <c r="C12" s="1689" t="str">
        <f>Sheet1!F15</f>
        <v>王翠英</v>
      </c>
    </row>
    <row r="13" ht="192.75" customHeight="1" spans="1:4">
      <c r="A13" s="1694" t="s">
        <v>151</v>
      </c>
      <c r="B13" s="1695"/>
      <c r="C13" s="1695"/>
    </row>
    <row r="14" spans="1:4">
      <c r="A14" s="1696"/>
      <c r="B14" s="1696"/>
      <c r="C14" s="1696"/>
    </row>
  </sheetData>
  <mergeCells count="13">
    <mergeCell ref="A1:C1"/>
    <mergeCell ref="A2:C2"/>
    <mergeCell ref="A3:C3"/>
    <mergeCell ref="A5:B5"/>
    <mergeCell ref="A6:B6"/>
    <mergeCell ref="A7:B7"/>
    <mergeCell ref="A8:B8"/>
    <mergeCell ref="A9:B9"/>
    <mergeCell ref="A10:B10"/>
    <mergeCell ref="A11:B11"/>
    <mergeCell ref="A12:B12"/>
    <mergeCell ref="B13:C13"/>
    <mergeCell ref="A14:C14"/>
  </mergeCells>
  <hyperlinks>
    <hyperlink ref="D3" location="索引目录!A1" display="索引"/>
  </hyperlinks>
  <pageMargins left="0.75" right="0.75" top="1" bottom="1" header="0.5" footer="0.5"/>
  <pageSetup paperSize="9" scale="99" orientation="portrait"/>
  <headerFooter/>
  <colBreaks count="1" manualBreakCount="1">
    <brk id="3"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indexed="13"/>
    <pageSetUpPr fitToPage="1"/>
  </sheetPr>
  <dimension ref="A1:A66"/>
  <sheetViews>
    <sheetView showZeros="0" view="pageBreakPreview" zoomScale="60" zoomScaleNormal="100" workbookViewId="0">
      <selection activeCell="W9" sqref="W9"/>
    </sheetView>
  </sheetViews>
  <sheetFormatPr defaultColWidth="9" defaultRowHeight="14.25" customHeight="1"/>
  <cols>
    <col min="1" max="1" width="121" style="73" customWidth="1"/>
    <col min="2" max="9" width="8" style="73" customWidth="1"/>
    <col min="10" max="16384" width="9" style="73"/>
  </cols>
  <sheetData>
    <row r="1" ht="33" customHeight="1" spans="1:1">
      <c r="A1" s="1677" t="s">
        <v>152</v>
      </c>
    </row>
    <row r="2" ht="21" customHeight="1" spans="1:1">
      <c r="A2" s="1678" t="s">
        <v>153</v>
      </c>
    </row>
    <row r="3" s="33" customFormat="1" ht="22.5" customHeight="1" spans="1:1">
      <c r="A3" s="1679" t="s">
        <v>154</v>
      </c>
    </row>
    <row r="4" s="33" customFormat="1" ht="39.75" customHeight="1" spans="1:1">
      <c r="A4" s="456" t="s">
        <v>155</v>
      </c>
    </row>
    <row r="5" s="33" customFormat="1" ht="22.5" customHeight="1" spans="1:1">
      <c r="A5" s="456" t="s">
        <v>156</v>
      </c>
    </row>
    <row r="6" s="33" customFormat="1" ht="36" customHeight="1" spans="1:1">
      <c r="A6" s="33" t="s">
        <v>157</v>
      </c>
    </row>
    <row r="7" s="33" customFormat="1" ht="36" customHeight="1" spans="1:1">
      <c r="A7" s="456" t="s">
        <v>158</v>
      </c>
    </row>
    <row r="8" s="33" customFormat="1" ht="22.5" customHeight="1" spans="1:1">
      <c r="A8" s="456" t="s">
        <v>159</v>
      </c>
    </row>
    <row r="9" s="33" customFormat="1" ht="22.5" customHeight="1" spans="1:1">
      <c r="A9" s="456" t="s">
        <v>160</v>
      </c>
    </row>
    <row r="10" s="33" customFormat="1" ht="36" customHeight="1" spans="1:1">
      <c r="A10" s="456" t="s">
        <v>161</v>
      </c>
    </row>
    <row r="11" s="33" customFormat="1" ht="22.5" customHeight="1" spans="1:1">
      <c r="A11" s="456" t="s">
        <v>162</v>
      </c>
    </row>
    <row r="12" s="33" customFormat="1" ht="22.5" customHeight="1" spans="1:1">
      <c r="A12" s="456" t="s">
        <v>163</v>
      </c>
    </row>
    <row r="13" s="33" customFormat="1" ht="22.5" customHeight="1" spans="1:1">
      <c r="A13" s="456" t="s">
        <v>164</v>
      </c>
    </row>
    <row r="14" s="33" customFormat="1" ht="22.5" customHeight="1" spans="1:1">
      <c r="A14" s="456" t="s">
        <v>165</v>
      </c>
    </row>
    <row r="15" s="33" customFormat="1" ht="22.5" customHeight="1" spans="1:1">
      <c r="A15" s="33" t="s">
        <v>166</v>
      </c>
    </row>
    <row r="16" s="33" customFormat="1" ht="22.5" customHeight="1" spans="1:1">
      <c r="A16" s="33" t="s">
        <v>167</v>
      </c>
    </row>
    <row r="17" s="33" customFormat="1" ht="22.5" customHeight="1" spans="1:1">
      <c r="A17" s="33" t="s">
        <v>168</v>
      </c>
    </row>
    <row r="18" s="33" customFormat="1" ht="22.5" customHeight="1" spans="1:1">
      <c r="A18" s="456" t="s">
        <v>169</v>
      </c>
    </row>
    <row r="19" s="33" customFormat="1" ht="36" customHeight="1" spans="1:1">
      <c r="A19" s="456" t="s">
        <v>170</v>
      </c>
    </row>
    <row r="20" s="33" customFormat="1" ht="22.5" customHeight="1" spans="1:1">
      <c r="A20" s="456" t="s">
        <v>171</v>
      </c>
    </row>
    <row r="21" s="33" customFormat="1" ht="22.5" customHeight="1" spans="1:1">
      <c r="A21" s="33" t="s">
        <v>172</v>
      </c>
    </row>
    <row r="22" s="33" customFormat="1" ht="22.5" customHeight="1" spans="1:1">
      <c r="A22" s="456" t="s">
        <v>173</v>
      </c>
    </row>
    <row r="23" s="33" customFormat="1" ht="22.5" customHeight="1" spans="1:1">
      <c r="A23" s="33" t="s">
        <v>174</v>
      </c>
    </row>
    <row r="24" s="33" customFormat="1" ht="22.5" customHeight="1" spans="1:1">
      <c r="A24" s="33" t="s">
        <v>175</v>
      </c>
    </row>
    <row r="25" s="33" customFormat="1" ht="22.5" customHeight="1" spans="1:1">
      <c r="A25" s="456" t="s">
        <v>176</v>
      </c>
    </row>
    <row r="26" s="33" customFormat="1" ht="22.5" customHeight="1" spans="1:1">
      <c r="A26" s="33" t="s">
        <v>177</v>
      </c>
    </row>
    <row r="27" s="33" customFormat="1" ht="22.5" customHeight="1" spans="1:1">
      <c r="A27" s="456" t="s">
        <v>178</v>
      </c>
    </row>
    <row r="28" s="33" customFormat="1" ht="22.5" customHeight="1" spans="1:1">
      <c r="A28" s="33" t="s">
        <v>179</v>
      </c>
    </row>
    <row r="29" s="33" customFormat="1" ht="22.5" customHeight="1" spans="1:1">
      <c r="A29" s="33" t="s">
        <v>180</v>
      </c>
    </row>
    <row r="30" s="33" customFormat="1" ht="22.5" customHeight="1" spans="1:1">
      <c r="A30" s="456"/>
    </row>
    <row r="31" s="33" customFormat="1" ht="22.5" customHeight="1" spans="1:1">
      <c r="A31" s="456"/>
    </row>
    <row r="32" s="33" customFormat="1" ht="22.5" customHeight="1" spans="1:1">
      <c r="A32" s="456" t="s">
        <v>181</v>
      </c>
    </row>
    <row r="33" s="33" customFormat="1" ht="48.75" customHeight="1" spans="1:1">
      <c r="A33" s="456" t="s">
        <v>182</v>
      </c>
    </row>
    <row r="34" s="33" customFormat="1" ht="48.75" customHeight="1" spans="1:1">
      <c r="A34" s="33" t="s">
        <v>183</v>
      </c>
    </row>
    <row r="35" s="33" customFormat="1" ht="22.5" customHeight="1" spans="1:1">
      <c r="A35" s="456">
        <v>45678</v>
      </c>
    </row>
    <row r="36" spans="1:1">
      <c r="A36" s="1680"/>
    </row>
    <row r="37"/>
    <row r="38"/>
    <row r="39"/>
    <row r="40"/>
    <row r="41"/>
    <row r="42"/>
    <row r="43"/>
    <row r="44"/>
    <row r="45"/>
    <row r="46"/>
    <row r="47"/>
    <row r="48"/>
    <row r="49"/>
    <row r="50"/>
    <row r="51"/>
    <row r="52"/>
    <row r="53"/>
    <row r="54"/>
    <row r="55"/>
    <row r="56"/>
    <row r="57"/>
    <row r="58"/>
    <row r="59"/>
    <row r="60"/>
    <row r="61"/>
    <row r="62"/>
    <row r="63"/>
    <row r="64"/>
    <row r="65"/>
    <row r="66"/>
  </sheetData>
  <pageMargins left="0.708333333333333" right="0.708333333333333" top="0.747916666666667" bottom="0.747916666666667" header="0.314583333333333" footer="0.314583333333333"/>
  <pageSetup paperSize="9" scale="67"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L31"/>
  <sheetViews>
    <sheetView showZeros="0" workbookViewId="0">
      <pane ySplit="1" topLeftCell="A2" activePane="bottomLeft" state="frozenSplit"/>
      <selection/>
      <selection pane="bottomLeft" activeCell="W9" sqref="W9"/>
    </sheetView>
  </sheetViews>
  <sheetFormatPr defaultColWidth="9" defaultRowHeight="12" customHeight="1"/>
  <cols>
    <col min="1" max="1" width="20.6" style="1652"/>
    <col min="2" max="2" width="18.4" style="1652"/>
    <col min="3" max="3" width="16.6" style="1652" customWidth="1"/>
    <col min="4" max="4" width="19.4" style="1652"/>
    <col min="5" max="5" width="11.1" style="1652"/>
    <col min="6" max="6" width="14.9" style="1652"/>
    <col min="7" max="7" width="9" style="1652"/>
    <col min="8" max="9" width="16.3" style="1653" customWidth="1"/>
    <col min="10" max="10" width="16" style="1653" customWidth="1"/>
    <col min="11" max="11" width="16.3" style="1652" customWidth="1"/>
    <col min="12" max="12" width="15" style="1652"/>
    <col min="13" max="16384" width="9" style="1652"/>
  </cols>
  <sheetData>
    <row r="1" ht="18.6" customHeight="1" spans="1:6">
      <c r="A1" s="377" t="s">
        <v>184</v>
      </c>
      <c r="B1" s="377"/>
      <c r="C1" s="377"/>
      <c r="D1" s="377"/>
      <c r="E1" s="377"/>
      <c r="F1" s="377"/>
    </row>
    <row r="2" ht="18" customHeight="1" spans="1:6">
      <c r="A2" s="1654" t="s">
        <v>185</v>
      </c>
      <c r="B2" s="1654"/>
      <c r="C2" s="1654"/>
      <c r="D2" s="1654"/>
      <c r="E2" s="1654"/>
      <c r="F2" s="1654"/>
    </row>
    <row r="3" ht="18" customHeight="1" spans="1:6">
      <c r="A3" s="79" t="str">
        <f>利润总额!B2</f>
        <v>被审核单位:  新疆通力房地产开发有限公司库尔勒二分公司</v>
      </c>
      <c r="B3" s="79"/>
      <c r="C3" s="79"/>
      <c r="D3" s="79"/>
      <c r="E3" s="79"/>
      <c r="F3" s="1654" t="s">
        <v>186</v>
      </c>
    </row>
    <row r="4" ht="18" customHeight="1" spans="1:6">
      <c r="A4" s="1655" t="s">
        <v>187</v>
      </c>
      <c r="B4" s="1656" t="s">
        <v>188</v>
      </c>
      <c r="C4" s="115" t="s">
        <v>103</v>
      </c>
      <c r="D4" s="1657" t="str">
        <f>Sheet1!F15</f>
        <v>王翠英</v>
      </c>
      <c r="E4" s="115" t="s">
        <v>189</v>
      </c>
      <c r="F4" s="1658">
        <f>Sheet1!H15</f>
        <v>46040</v>
      </c>
    </row>
    <row r="5" ht="18" customHeight="1" spans="1:6">
      <c r="A5" s="1655"/>
      <c r="B5" s="1656"/>
      <c r="C5" s="115" t="s">
        <v>106</v>
      </c>
      <c r="D5" s="1657" t="str">
        <f>Sheet1!F17</f>
        <v>刘洁</v>
      </c>
      <c r="E5" s="115" t="s">
        <v>189</v>
      </c>
      <c r="F5" s="1658">
        <f>Sheet1!H17</f>
        <v>46140</v>
      </c>
    </row>
    <row r="6" ht="18" customHeight="1" spans="1:6">
      <c r="A6" s="115" t="s">
        <v>190</v>
      </c>
      <c r="B6" s="115"/>
      <c r="C6" s="115"/>
      <c r="D6" s="115" t="s">
        <v>191</v>
      </c>
      <c r="E6" s="115"/>
      <c r="F6" s="115"/>
    </row>
    <row r="7" ht="102" customHeight="1" spans="1:6">
      <c r="A7" s="1659" t="s">
        <v>192</v>
      </c>
      <c r="B7" s="1660"/>
      <c r="C7" s="1660"/>
      <c r="D7" s="1661"/>
      <c r="E7" s="1661"/>
      <c r="F7" s="1662"/>
    </row>
    <row r="8" ht="18" customHeight="1" spans="1:6">
      <c r="A8" s="1663" t="s">
        <v>193</v>
      </c>
      <c r="B8" s="1664"/>
      <c r="C8" s="1665"/>
      <c r="D8" s="1661"/>
      <c r="E8" s="1661"/>
      <c r="F8" s="1662"/>
    </row>
    <row r="9" ht="54" customHeight="1" spans="1:6">
      <c r="A9" s="1659" t="s">
        <v>194</v>
      </c>
      <c r="B9" s="1660"/>
      <c r="C9" s="1660"/>
      <c r="D9" s="1661" t="s">
        <v>195</v>
      </c>
      <c r="E9" s="1661"/>
      <c r="F9" s="1662"/>
    </row>
    <row r="10" ht="40.95" customHeight="1" spans="1:6">
      <c r="A10" s="1659" t="s">
        <v>196</v>
      </c>
      <c r="B10" s="1660"/>
      <c r="C10" s="1660"/>
      <c r="D10" s="1661"/>
      <c r="E10" s="1661"/>
      <c r="F10" s="1662"/>
    </row>
    <row r="11" ht="37.05" customHeight="1" spans="1:6">
      <c r="A11" s="1659" t="s">
        <v>197</v>
      </c>
      <c r="B11" s="1660"/>
      <c r="C11" s="1660"/>
      <c r="D11" s="1661"/>
      <c r="E11" s="1661"/>
      <c r="F11" s="1662"/>
    </row>
    <row r="12" ht="43.95" customHeight="1" spans="1:6">
      <c r="A12" s="1659" t="s">
        <v>198</v>
      </c>
      <c r="B12" s="1660"/>
      <c r="C12" s="1660"/>
      <c r="D12" s="1661"/>
      <c r="E12" s="1661"/>
      <c r="F12" s="1662"/>
    </row>
    <row r="13" ht="57" customHeight="1" spans="1:6">
      <c r="A13" s="1659" t="s">
        <v>199</v>
      </c>
      <c r="B13" s="1660"/>
      <c r="C13" s="1660"/>
      <c r="D13" s="1661" t="s">
        <v>195</v>
      </c>
      <c r="E13" s="1661"/>
      <c r="F13" s="1662"/>
    </row>
    <row r="14" ht="49.05" customHeight="1" spans="1:6">
      <c r="A14" s="1659" t="s">
        <v>200</v>
      </c>
      <c r="B14" s="1660"/>
      <c r="C14" s="1660"/>
      <c r="D14" s="1661"/>
      <c r="E14" s="1661"/>
      <c r="F14" s="1662"/>
    </row>
    <row r="15" ht="49.05" customHeight="1" spans="1:6">
      <c r="A15" s="1659" t="s">
        <v>201</v>
      </c>
      <c r="B15" s="1660"/>
      <c r="C15" s="1660"/>
      <c r="D15" s="1661" t="s">
        <v>195</v>
      </c>
      <c r="E15" s="1661"/>
      <c r="F15" s="1662"/>
    </row>
    <row r="16" ht="49.05" customHeight="1" spans="1:6">
      <c r="A16" s="1659" t="s">
        <v>202</v>
      </c>
      <c r="B16" s="1660"/>
      <c r="C16" s="1660"/>
      <c r="D16" s="1661" t="s">
        <v>195</v>
      </c>
      <c r="E16" s="1661"/>
      <c r="F16" s="1662"/>
    </row>
    <row r="17" ht="49.05" customHeight="1" spans="1:12">
      <c r="A17" s="1659" t="s">
        <v>203</v>
      </c>
      <c r="B17" s="1660"/>
      <c r="C17" s="1660"/>
      <c r="D17" s="1661" t="s">
        <v>204</v>
      </c>
      <c r="E17" s="1661"/>
      <c r="F17" s="1662"/>
    </row>
    <row r="18" ht="76.05" customHeight="1" spans="1:12">
      <c r="A18" s="1659" t="s">
        <v>205</v>
      </c>
      <c r="B18" s="1660"/>
      <c r="C18" s="1660"/>
      <c r="D18" s="1661" t="s">
        <v>195</v>
      </c>
      <c r="E18" s="1661"/>
      <c r="F18" s="1662"/>
    </row>
    <row r="19" ht="70.95" hidden="1" customHeight="1" spans="1:12">
      <c r="A19" s="1659" t="s">
        <v>206</v>
      </c>
      <c r="B19" s="1660"/>
      <c r="C19" s="1660"/>
      <c r="D19" s="1661"/>
      <c r="E19" s="1661"/>
      <c r="F19" s="1662"/>
    </row>
    <row r="20" ht="36" customHeight="1" spans="1:12">
      <c r="A20" s="1659" t="s">
        <v>207</v>
      </c>
      <c r="B20" s="1660"/>
      <c r="C20" s="1660"/>
      <c r="D20" s="1661" t="s">
        <v>204</v>
      </c>
      <c r="E20" s="1661"/>
      <c r="F20" s="1662"/>
      <c r="G20" s="1175"/>
      <c r="H20" s="1666"/>
    </row>
    <row r="21" ht="127.8" customHeight="1" spans="1:12">
      <c r="A21" s="1659" t="s">
        <v>208</v>
      </c>
      <c r="B21" s="1660"/>
      <c r="C21" s="1660"/>
      <c r="D21" s="1661" t="s">
        <v>195</v>
      </c>
      <c r="E21" s="1661"/>
      <c r="F21" s="1662"/>
      <c r="K21" s="1653"/>
    </row>
    <row r="22" ht="100.2" customHeight="1" spans="1:12">
      <c r="A22" s="1659" t="s">
        <v>209</v>
      </c>
      <c r="B22" s="1660"/>
      <c r="C22" s="1660"/>
      <c r="D22" s="1823" t="s">
        <v>210</v>
      </c>
      <c r="E22" s="1667"/>
      <c r="F22" s="1668"/>
      <c r="L22" s="1669">
        <v>12595710.0913987</v>
      </c>
    </row>
    <row r="23" ht="21" customHeight="1" spans="1:12">
      <c r="A23" s="1670" t="s">
        <v>211</v>
      </c>
      <c r="B23" s="1671"/>
      <c r="C23" s="1671"/>
      <c r="D23" s="1661"/>
      <c r="E23" s="1661"/>
      <c r="F23" s="1662"/>
    </row>
    <row r="24" ht="55.95" customHeight="1" spans="1:12">
      <c r="A24" s="1659" t="s">
        <v>212</v>
      </c>
      <c r="B24" s="1660"/>
      <c r="C24" s="1660"/>
      <c r="D24" s="1661"/>
      <c r="E24" s="1661"/>
      <c r="F24" s="1662"/>
      <c r="K24" s="1669"/>
    </row>
    <row r="25" ht="22.2" customHeight="1" spans="1:12">
      <c r="A25" s="1659"/>
      <c r="B25" s="1660"/>
      <c r="C25" s="1660"/>
      <c r="D25" s="1661"/>
      <c r="E25" s="1661"/>
      <c r="F25" s="1662"/>
    </row>
    <row r="26" ht="22.95" customHeight="1" spans="1:12">
      <c r="A26" s="1659" t="s">
        <v>213</v>
      </c>
      <c r="B26" s="1660"/>
      <c r="C26" s="1660"/>
      <c r="D26" s="1661"/>
      <c r="E26" s="1661"/>
      <c r="F26" s="1662"/>
    </row>
    <row r="27" ht="43.2" customHeight="1" spans="1:12">
      <c r="A27" s="1659" t="s">
        <v>214</v>
      </c>
      <c r="B27" s="1660"/>
      <c r="C27" s="1660"/>
      <c r="D27" s="1661"/>
      <c r="E27" s="1661"/>
      <c r="F27" s="1662"/>
    </row>
    <row r="28" ht="20.4" customHeight="1" spans="1:12">
      <c r="A28" s="1659" t="s">
        <v>215</v>
      </c>
      <c r="B28" s="1660"/>
      <c r="C28" s="1660"/>
      <c r="D28" s="1661"/>
      <c r="E28" s="1661"/>
      <c r="F28" s="1662"/>
    </row>
    <row r="29" ht="45" customHeight="1" spans="1:12">
      <c r="A29" s="1659" t="s">
        <v>216</v>
      </c>
      <c r="B29" s="1660"/>
      <c r="C29" s="1660"/>
      <c r="D29" s="1661"/>
      <c r="E29" s="1661"/>
      <c r="F29" s="1662"/>
    </row>
    <row r="30" ht="43.95" customHeight="1" spans="1:12">
      <c r="A30" s="1670" t="s">
        <v>217</v>
      </c>
      <c r="B30" s="1671"/>
      <c r="C30" s="1671"/>
      <c r="D30" s="1661"/>
      <c r="E30" s="1661"/>
      <c r="F30" s="1662"/>
    </row>
    <row r="31" ht="84" customHeight="1" spans="1:12">
      <c r="A31" s="1672"/>
      <c r="B31" s="1673"/>
      <c r="C31" s="1673"/>
      <c r="D31" s="1674" t="s">
        <v>218</v>
      </c>
      <c r="E31" s="1675"/>
      <c r="F31" s="1676"/>
    </row>
  </sheetData>
  <autoFilter xmlns:etc="http://www.wps.cn/officeDocument/2017/etCustomData" ref="A6:F31" etc:filterBottomFollowUsedRange="0">
    <extLst/>
  </autoFilter>
  <mergeCells count="57">
    <mergeCell ref="A1:F1"/>
    <mergeCell ref="A2:F2"/>
    <mergeCell ref="A3:C3"/>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4:A5"/>
    <mergeCell ref="B4:B5"/>
  </mergeCells>
  <hyperlinks>
    <hyperlink ref="D22:F22" location="'2023年汇算数据 (5.18确认)'!A1" display="2023年汇算数据 (4.28确认)'!A1"/>
  </hyperlinks>
  <pageMargins left="0.708333333333333" right="0.708333333333333" top="0.747916666666667" bottom="0.747916666666667" header="0.314583333333333" footer="0.314583333333333"/>
  <pageSetup paperSize="9" scale="46"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H55"/>
  <sheetViews>
    <sheetView workbookViewId="0">
      <pane xSplit="1" ySplit="1" topLeftCell="B2" activePane="bottomRight" state="frozen"/>
      <selection/>
      <selection pane="topRight"/>
      <selection pane="bottomLeft"/>
      <selection pane="bottomRight" activeCell="W9" sqref="W9"/>
    </sheetView>
  </sheetViews>
  <sheetFormatPr defaultColWidth="9" defaultRowHeight="14.25" outlineLevelCol="7"/>
  <cols>
    <col min="1" max="1" width="8.5" customWidth="1"/>
    <col min="2" max="2" width="33.4" style="621" customWidth="1"/>
    <col min="3" max="3" width="20.2" style="203" customWidth="1"/>
    <col min="4" max="4" width="19.4" customWidth="1"/>
    <col min="5" max="5" width="21" style="1624" customWidth="1"/>
    <col min="6" max="6" width="14.5" customWidth="1"/>
    <col min="7" max="7" width="13.9" style="645" customWidth="1"/>
  </cols>
  <sheetData>
    <row r="1" s="182" customFormat="1" ht="28.5" customHeight="1" spans="1:7">
      <c r="A1" s="1625" t="s">
        <v>219</v>
      </c>
      <c r="B1" s="1626" t="s">
        <v>220</v>
      </c>
      <c r="C1" s="1627" t="s">
        <v>221</v>
      </c>
      <c r="E1" s="1628"/>
      <c r="G1" s="1629"/>
    </row>
    <row r="2" s="1623" customFormat="1" ht="19.5" spans="1:7">
      <c r="A2" s="1630">
        <v>1</v>
      </c>
      <c r="B2" s="1631" t="s">
        <v>222</v>
      </c>
      <c r="C2" s="1632">
        <f>调整表!B49</f>
        <v>29089535.23</v>
      </c>
      <c r="D2" s="1633" t="s">
        <v>223</v>
      </c>
      <c r="E2" s="1634">
        <v>0</v>
      </c>
      <c r="G2" s="1634"/>
    </row>
    <row r="3" s="1623" customFormat="1" ht="19.5" spans="1:7">
      <c r="A3" s="1630">
        <v>2</v>
      </c>
      <c r="B3" s="1631" t="s">
        <v>224</v>
      </c>
      <c r="C3" s="1632">
        <f>'A105000纳税调整项目明细表 '!E50</f>
        <v>8276509.46137615</v>
      </c>
      <c r="D3" s="1633" t="s">
        <v>225</v>
      </c>
      <c r="E3" s="1634">
        <v>0</v>
      </c>
      <c r="G3" s="1634"/>
    </row>
    <row r="4" s="1623" customFormat="1" ht="19.5" spans="1:7">
      <c r="A4" s="1630">
        <v>3</v>
      </c>
      <c r="B4" s="1631" t="s">
        <v>226</v>
      </c>
      <c r="C4" s="1632">
        <f>'A105000纳税调整项目明细表 '!F50</f>
        <v>19041551.4678899</v>
      </c>
      <c r="D4" s="1633" t="s">
        <v>227</v>
      </c>
      <c r="E4" s="1634">
        <v>0</v>
      </c>
      <c r="G4" s="1634"/>
    </row>
    <row r="5" s="1623" customFormat="1" ht="19.5" spans="1:7">
      <c r="A5" s="1630">
        <v>4</v>
      </c>
      <c r="B5" s="1631" t="s">
        <v>228</v>
      </c>
      <c r="C5" s="1632">
        <f>调整表!B51</f>
        <v>0</v>
      </c>
      <c r="D5" s="1633" t="s">
        <v>229</v>
      </c>
      <c r="E5" s="1634">
        <v>0</v>
      </c>
      <c r="G5" s="1634"/>
    </row>
    <row r="6" s="1623" customFormat="1" ht="19.5" spans="1:7">
      <c r="A6" s="1630">
        <v>5</v>
      </c>
      <c r="B6" s="1631" t="s">
        <v>230</v>
      </c>
      <c r="C6" s="1632">
        <f>调整表!B52</f>
        <v>40000334.1817864</v>
      </c>
      <c r="D6" s="1623" t="s">
        <v>231</v>
      </c>
      <c r="E6" s="1634">
        <f>调整表!D25</f>
        <v>102905.92</v>
      </c>
      <c r="G6" s="1634"/>
    </row>
    <row r="7" s="1623" customFormat="1" ht="19.5" spans="1:7">
      <c r="A7" s="1630">
        <v>6</v>
      </c>
      <c r="B7" s="1631" t="s">
        <v>232</v>
      </c>
      <c r="C7" s="1632">
        <f>调整表!B53</f>
        <v>0</v>
      </c>
      <c r="D7" s="1623" t="s">
        <v>233</v>
      </c>
      <c r="E7" s="1634">
        <f>调整表!E25</f>
        <v>61743.55</v>
      </c>
      <c r="G7" s="1634"/>
    </row>
    <row r="8" s="1623" customFormat="1" ht="19.5" spans="1:7">
      <c r="A8" s="1630">
        <v>7</v>
      </c>
      <c r="B8" s="1631" t="s">
        <v>234</v>
      </c>
      <c r="C8" s="1632">
        <f>调整表!B54</f>
        <v>0</v>
      </c>
      <c r="D8" s="1623" t="s">
        <v>235</v>
      </c>
      <c r="E8" s="1634">
        <f>调整表!D49</f>
        <v>270713595.92</v>
      </c>
    </row>
    <row r="9" s="1623" customFormat="1" ht="19.5" spans="1:7">
      <c r="A9" s="1630">
        <v>8</v>
      </c>
      <c r="B9" s="1631" t="s">
        <v>236</v>
      </c>
      <c r="C9" s="1632">
        <f>调整表!B55</f>
        <v>40000334.1817864</v>
      </c>
      <c r="D9" s="1623" t="s">
        <v>237</v>
      </c>
      <c r="E9" s="1634">
        <f>调整表!D50</f>
        <v>1353567.9796</v>
      </c>
    </row>
    <row r="10" s="1623" customFormat="1" ht="19.5" spans="1:7">
      <c r="A10" s="1635">
        <v>9</v>
      </c>
      <c r="B10" s="1631" t="s">
        <v>238</v>
      </c>
      <c r="C10" s="1636">
        <v>0.25</v>
      </c>
      <c r="D10" s="1623" t="s">
        <v>239</v>
      </c>
      <c r="E10" s="1634">
        <f>调整表!D51</f>
        <v>61743.552</v>
      </c>
      <c r="G10" s="1634"/>
    </row>
    <row r="11" s="1623" customFormat="1" ht="19.5" spans="1:7">
      <c r="A11" s="1637">
        <v>10</v>
      </c>
      <c r="B11" s="1631" t="s">
        <v>240</v>
      </c>
      <c r="C11" s="1632">
        <f>C9*C10</f>
        <v>10000083.5454466</v>
      </c>
      <c r="D11" s="1623" t="s">
        <v>241</v>
      </c>
      <c r="E11" s="1634">
        <f>调整表!F25</f>
        <v>41162.37</v>
      </c>
    </row>
    <row r="12" s="1623" customFormat="1" ht="19.5" spans="1:7">
      <c r="A12" s="1637">
        <v>11</v>
      </c>
      <c r="B12" s="1631" t="s">
        <v>242</v>
      </c>
      <c r="C12" s="1632">
        <f>调整表!B57</f>
        <v>0</v>
      </c>
      <c r="E12" s="1634"/>
    </row>
    <row r="13" s="1623" customFormat="1" ht="19.5" spans="1:7">
      <c r="A13" s="1637">
        <v>12</v>
      </c>
      <c r="B13" s="1631" t="s">
        <v>243</v>
      </c>
      <c r="C13" s="1632">
        <v>0</v>
      </c>
      <c r="E13" s="1634"/>
    </row>
    <row r="14" s="1623" customFormat="1" ht="19.5" spans="1:7">
      <c r="A14" s="1637">
        <v>13</v>
      </c>
      <c r="B14" s="1631" t="s">
        <v>244</v>
      </c>
      <c r="C14" s="1632">
        <f>调整表!B58</f>
        <v>10000083.5454466</v>
      </c>
      <c r="E14" s="1634"/>
    </row>
    <row r="15" s="1623" customFormat="1" ht="19.5" spans="1:7">
      <c r="A15" s="1637">
        <v>14</v>
      </c>
      <c r="B15" s="1631" t="s">
        <v>245</v>
      </c>
      <c r="C15" s="1632">
        <f>调整表!D56</f>
        <v>9826650.48</v>
      </c>
      <c r="D15" s="1638"/>
      <c r="E15" s="1634"/>
    </row>
    <row r="16" s="1623" customFormat="1" ht="19.5" spans="1:7">
      <c r="A16" s="1637">
        <v>15</v>
      </c>
      <c r="B16" s="1631" t="s">
        <v>246</v>
      </c>
      <c r="C16" s="1632">
        <f>C14-C15</f>
        <v>173433.065446604</v>
      </c>
      <c r="D16" s="1638"/>
      <c r="E16" s="1634"/>
    </row>
    <row r="17" ht="15" spans="2:7">
      <c r="E17" s="1639"/>
    </row>
    <row r="18" ht="15" spans="2:7">
      <c r="B18" s="1640" t="s">
        <v>247</v>
      </c>
      <c r="C18" s="1641" t="s">
        <v>248</v>
      </c>
      <c r="D18" s="1641" t="s">
        <v>249</v>
      </c>
      <c r="E18" s="1641" t="s">
        <v>250</v>
      </c>
      <c r="F18" s="1641" t="s">
        <v>251</v>
      </c>
    </row>
    <row r="19" ht="15" spans="2:7">
      <c r="B19" s="1642" t="s">
        <v>235</v>
      </c>
      <c r="C19" s="1643">
        <f>利润总额!D6</f>
        <v>270208488.69</v>
      </c>
      <c r="D19" s="1643">
        <f>利润总额!H6</f>
        <v>270208488.69</v>
      </c>
      <c r="E19" s="1643">
        <f>利润总额!G6</f>
        <v>270208488.69</v>
      </c>
      <c r="F19" s="1644">
        <f>E19-D19</f>
        <v>0</v>
      </c>
    </row>
    <row r="20" ht="15" spans="2:7">
      <c r="B20" s="1642" t="s">
        <v>252</v>
      </c>
      <c r="C20" s="1643">
        <f>利润总额!D9</f>
        <v>224791373.56</v>
      </c>
      <c r="D20" s="1643">
        <f>利润总额!H9</f>
        <v>224791373.56</v>
      </c>
      <c r="E20" s="1643">
        <f>利润总额!G9</f>
        <v>227477828.24</v>
      </c>
      <c r="F20" s="1644">
        <f t="shared" ref="F20:F31" si="0">E20-D20</f>
        <v>2686454.68000001</v>
      </c>
    </row>
    <row r="21" ht="15" spans="2:7">
      <c r="B21" s="1642" t="s">
        <v>65</v>
      </c>
      <c r="C21" s="1643">
        <f>利润总额!D12</f>
        <v>4250790.18</v>
      </c>
      <c r="D21" s="1643">
        <f>利润总额!H12</f>
        <v>4250790.18</v>
      </c>
      <c r="E21" s="1643">
        <f>利润总额!G12</f>
        <v>4250790.18</v>
      </c>
      <c r="F21" s="1644">
        <f t="shared" si="0"/>
        <v>0</v>
      </c>
    </row>
    <row r="22" ht="15" spans="2:7">
      <c r="B22" s="1642" t="s">
        <v>67</v>
      </c>
      <c r="C22" s="1643">
        <f>利润总额!D13</f>
        <v>5231485.53</v>
      </c>
      <c r="D22" s="1643">
        <f>利润总额!H13</f>
        <v>5231485.53</v>
      </c>
      <c r="E22" s="1643">
        <f>利润总额!G13</f>
        <v>5231485.53</v>
      </c>
      <c r="F22" s="1644">
        <f t="shared" si="0"/>
        <v>0</v>
      </c>
    </row>
    <row r="23" ht="15" spans="2:7">
      <c r="B23" s="1642" t="s">
        <v>69</v>
      </c>
      <c r="C23" s="1643">
        <f>利润总额!D14</f>
        <v>2693755.47</v>
      </c>
      <c r="D23" s="1643">
        <f>利润总额!H14</f>
        <v>2693755.47</v>
      </c>
      <c r="E23" s="1643">
        <f>利润总额!G14</f>
        <v>2693755.47</v>
      </c>
      <c r="F23" s="1644">
        <f t="shared" si="0"/>
        <v>0</v>
      </c>
    </row>
    <row r="24" ht="15" spans="2:7">
      <c r="B24" s="1642" t="s">
        <v>71</v>
      </c>
      <c r="C24" s="1643">
        <f>利润总额!D15</f>
        <v>1464887.51</v>
      </c>
      <c r="D24" s="1643">
        <f>利润总额!H15</f>
        <v>1464887.51</v>
      </c>
      <c r="E24" s="1643">
        <f>利润总额!G15</f>
        <v>1464887.51</v>
      </c>
      <c r="F24" s="1644">
        <f t="shared" si="0"/>
        <v>0</v>
      </c>
    </row>
    <row r="25" ht="15" spans="2:7">
      <c r="B25" s="1642" t="s">
        <v>253</v>
      </c>
      <c r="C25" s="1643">
        <f>利润总额!D16</f>
        <v>0</v>
      </c>
      <c r="D25" s="1643">
        <f>利润总额!H16</f>
        <v>0</v>
      </c>
      <c r="E25" s="1643">
        <f>利润总额!G16</f>
        <v>0</v>
      </c>
      <c r="F25" s="1644">
        <f t="shared" si="0"/>
        <v>0</v>
      </c>
    </row>
    <row r="26" ht="15" spans="2:7">
      <c r="B26" s="1642" t="s">
        <v>254</v>
      </c>
      <c r="C26" s="1643">
        <f>利润总额!D17</f>
        <v>0</v>
      </c>
      <c r="D26" s="1643">
        <f>利润总额!H17</f>
        <v>0</v>
      </c>
      <c r="E26" s="1643">
        <f>利润总额!G17</f>
        <v>0</v>
      </c>
      <c r="F26" s="1644">
        <f t="shared" si="0"/>
        <v>0</v>
      </c>
    </row>
    <row r="27" ht="15" spans="2:7">
      <c r="B27" s="1642" t="s">
        <v>255</v>
      </c>
      <c r="C27" s="1643">
        <f>利润总额!D18</f>
        <v>0</v>
      </c>
      <c r="D27" s="1643">
        <f>利润总额!H18</f>
        <v>0</v>
      </c>
      <c r="E27" s="1643">
        <f>利润总额!G18</f>
        <v>0</v>
      </c>
      <c r="F27" s="1644">
        <f t="shared" si="0"/>
        <v>0</v>
      </c>
    </row>
    <row r="28" ht="15" spans="2:7">
      <c r="B28" s="1642" t="s">
        <v>58</v>
      </c>
      <c r="C28" s="1643">
        <f>利润总额!D20</f>
        <v>11014.59</v>
      </c>
      <c r="D28" s="1643">
        <f>利润总额!H20</f>
        <v>11014.59</v>
      </c>
      <c r="E28" s="1643">
        <f>利润总额!G20</f>
        <v>11014.59</v>
      </c>
      <c r="F28" s="1644">
        <f t="shared" si="0"/>
        <v>0</v>
      </c>
    </row>
    <row r="29" ht="15" spans="2:7">
      <c r="B29" s="1642" t="s">
        <v>63</v>
      </c>
      <c r="C29" s="1643">
        <f>利润总额!D21</f>
        <v>11221.12</v>
      </c>
      <c r="D29" s="1643">
        <f>利润总额!H21</f>
        <v>11221.12</v>
      </c>
      <c r="E29" s="1643">
        <f>利润总额!G21</f>
        <v>11221.12</v>
      </c>
      <c r="F29" s="1644">
        <f t="shared" si="0"/>
        <v>0</v>
      </c>
    </row>
    <row r="30" s="1005" customFormat="1" ht="15" spans="2:7">
      <c r="B30" s="1645" t="s">
        <v>256</v>
      </c>
      <c r="C30" s="1646"/>
      <c r="D30" s="1646"/>
      <c r="E30" s="1646"/>
      <c r="F30" s="1644">
        <f t="shared" si="0"/>
        <v>0</v>
      </c>
      <c r="G30" s="1193"/>
    </row>
    <row r="31" ht="15" spans="2:7">
      <c r="B31" s="1642" t="s">
        <v>46</v>
      </c>
      <c r="C31" s="1643">
        <f>利润总额!D22</f>
        <v>31775989.91</v>
      </c>
      <c r="D31" s="1643">
        <f>利润总额!H22</f>
        <v>31775989.91</v>
      </c>
      <c r="E31" s="1643">
        <f>利润总额!G22</f>
        <v>29089535.23</v>
      </c>
      <c r="F31" s="1644">
        <f t="shared" si="0"/>
        <v>-2686454.68000001</v>
      </c>
    </row>
    <row r="32" ht="15"/>
    <row r="33" ht="15" spans="1:8">
      <c r="A33" s="1640" t="s">
        <v>257</v>
      </c>
      <c r="B33" s="1647" t="s">
        <v>258</v>
      </c>
      <c r="C33" s="1647" t="s">
        <v>248</v>
      </c>
      <c r="D33" s="1647" t="s">
        <v>259</v>
      </c>
      <c r="E33" s="1647" t="s">
        <v>258</v>
      </c>
      <c r="F33" s="1647" t="s">
        <v>258</v>
      </c>
      <c r="G33" s="1641" t="s">
        <v>260</v>
      </c>
      <c r="H33" s="1647"/>
    </row>
    <row r="34" ht="15" spans="1:8">
      <c r="A34" s="1640"/>
      <c r="B34" s="1648" t="s">
        <v>261</v>
      </c>
      <c r="C34" s="1648"/>
      <c r="D34" s="1648"/>
      <c r="E34" s="1648" t="s">
        <v>262</v>
      </c>
      <c r="F34" s="1648" t="s">
        <v>263</v>
      </c>
      <c r="G34" s="1641"/>
      <c r="H34" s="1648" t="s">
        <v>264</v>
      </c>
    </row>
    <row r="35" ht="15" spans="1:8">
      <c r="A35" s="1649">
        <v>1</v>
      </c>
      <c r="B35" s="1650" t="s">
        <v>255</v>
      </c>
      <c r="C35" s="1643">
        <f>调整表!D15</f>
        <v>0</v>
      </c>
      <c r="D35" s="1643">
        <f>调整表!E15</f>
        <v>0</v>
      </c>
      <c r="E35" s="1643">
        <f>MAX(C35-D35,0)</f>
        <v>0</v>
      </c>
      <c r="F35" s="1643">
        <f>MAX(D35-C35,0)</f>
        <v>0</v>
      </c>
      <c r="G35" s="1643"/>
      <c r="H35" s="1648"/>
    </row>
    <row r="36" ht="15" spans="1:8">
      <c r="A36" s="1649">
        <v>2</v>
      </c>
      <c r="B36" s="1650" t="s">
        <v>265</v>
      </c>
      <c r="C36" s="1643">
        <f>调整表!D13</f>
        <v>0</v>
      </c>
      <c r="D36" s="1643">
        <f>调整表!E13</f>
        <v>0</v>
      </c>
      <c r="E36" s="1643"/>
      <c r="F36" s="1643">
        <f>MAX(D36-C36,0)</f>
        <v>0</v>
      </c>
      <c r="G36" s="1643"/>
      <c r="H36" s="1648"/>
    </row>
    <row r="37" ht="15" spans="1:8">
      <c r="A37" s="1649">
        <v>3</v>
      </c>
      <c r="B37" s="1650" t="s">
        <v>266</v>
      </c>
      <c r="C37" s="1643">
        <f>'5050职工薪酬调整表'!C20</f>
        <v>3959114.84</v>
      </c>
      <c r="D37" s="1643">
        <f>'5050职工薪酬调整表'!G20</f>
        <v>3959114.83</v>
      </c>
      <c r="E37" s="1643">
        <f>MAX('5050职工薪酬调整表'!H20,0)</f>
        <v>0.00999999999476131</v>
      </c>
      <c r="F37" s="1643">
        <f>-MIN('5050职工薪酬调整表'!H20,0)</f>
        <v>0</v>
      </c>
      <c r="G37" s="1643">
        <f>'5050职工薪酬调整表'!I20</f>
        <v>0</v>
      </c>
      <c r="H37" s="1648"/>
    </row>
    <row r="38" ht="15" spans="1:8">
      <c r="A38" s="1649">
        <v>4</v>
      </c>
      <c r="B38" s="1650" t="s">
        <v>267</v>
      </c>
      <c r="C38" s="1643">
        <f>调整表!D25</f>
        <v>102905.92</v>
      </c>
      <c r="D38" s="1643">
        <f>调整表!E25</f>
        <v>61743.55</v>
      </c>
      <c r="E38" s="1643">
        <f>MAX(C38-D38,0)</f>
        <v>41162.37</v>
      </c>
      <c r="F38" s="1643"/>
      <c r="G38" s="1643"/>
      <c r="H38" s="1648"/>
    </row>
    <row r="39" ht="15" spans="1:8">
      <c r="A39" s="1649">
        <v>5</v>
      </c>
      <c r="B39" s="1650" t="s">
        <v>268</v>
      </c>
      <c r="C39" s="1643">
        <f>调整表!D26</f>
        <v>963921.59</v>
      </c>
      <c r="D39" s="1643">
        <f>调整表!E26</f>
        <v>963921.59</v>
      </c>
      <c r="E39" s="1643">
        <f>MAX(C39-D39,0)</f>
        <v>0</v>
      </c>
      <c r="F39" s="1643">
        <f>MAX(D39-C39,0)</f>
        <v>0</v>
      </c>
      <c r="G39" s="1643">
        <f>E39</f>
        <v>0</v>
      </c>
      <c r="H39" s="1648"/>
    </row>
    <row r="40" ht="15" spans="1:8">
      <c r="A40" s="1649">
        <v>6</v>
      </c>
      <c r="B40" s="1650" t="s">
        <v>269</v>
      </c>
      <c r="C40" s="1643">
        <f>A105070捐赠支出纳税调整明细表!C12</f>
        <v>0</v>
      </c>
      <c r="D40" s="1643">
        <f>A105070捐赠支出纳税调整明细表!F12</f>
        <v>0</v>
      </c>
      <c r="E40" s="1643">
        <f>A105070捐赠支出纳税调整明细表!G12</f>
        <v>0</v>
      </c>
      <c r="F40" s="1643">
        <f>A105070捐赠支出纳税调整明细表!H12</f>
        <v>0</v>
      </c>
      <c r="G40" s="1643">
        <f>A105070捐赠支出纳税调整明细表!I12</f>
        <v>0</v>
      </c>
      <c r="H40" s="1648"/>
    </row>
    <row r="41" ht="15" spans="1:8">
      <c r="A41" s="1649">
        <v>7</v>
      </c>
      <c r="B41" s="1650" t="s">
        <v>270</v>
      </c>
      <c r="C41" s="1643">
        <f>调整表!D29</f>
        <v>0</v>
      </c>
      <c r="D41" s="1643">
        <f>调整表!E29</f>
        <v>0</v>
      </c>
      <c r="E41" s="1643">
        <f t="shared" ref="E41:E46" si="1">MAX(C41-D41,0)</f>
        <v>0</v>
      </c>
      <c r="F41" s="1643"/>
      <c r="G41" s="1643"/>
      <c r="H41" s="1648"/>
    </row>
    <row r="42" ht="15" spans="1:8">
      <c r="A42" s="1649">
        <v>8</v>
      </c>
      <c r="B42" s="1650" t="str">
        <f>调整表!A30</f>
        <v>税收滞纳金、加收利息</v>
      </c>
      <c r="C42" s="1643">
        <f>调整表!D30</f>
        <v>0</v>
      </c>
      <c r="D42" s="1643">
        <f>调整表!E30</f>
        <v>0</v>
      </c>
      <c r="E42" s="1643">
        <f t="shared" si="1"/>
        <v>0</v>
      </c>
      <c r="F42" s="1643"/>
      <c r="G42" s="1643"/>
      <c r="H42" s="1648"/>
    </row>
    <row r="43" ht="15" spans="1:8">
      <c r="A43" s="1649">
        <v>9</v>
      </c>
      <c r="B43" s="1650" t="s">
        <v>271</v>
      </c>
      <c r="C43" s="1643">
        <f>调整表!D31</f>
        <v>0</v>
      </c>
      <c r="D43" s="1643">
        <f>调整表!E31</f>
        <v>0</v>
      </c>
      <c r="E43" s="1643">
        <f t="shared" si="1"/>
        <v>0</v>
      </c>
      <c r="F43" s="1643"/>
      <c r="G43" s="1643"/>
      <c r="H43" s="1648"/>
    </row>
    <row r="44" ht="15" spans="1:8">
      <c r="A44" s="1649">
        <v>10</v>
      </c>
      <c r="B44" s="1650" t="s">
        <v>272</v>
      </c>
      <c r="C44" s="1643">
        <f>调整表!D14</f>
        <v>0</v>
      </c>
      <c r="D44" s="1643">
        <f>调整表!E14</f>
        <v>0</v>
      </c>
      <c r="E44" s="1643">
        <f t="shared" si="1"/>
        <v>0</v>
      </c>
      <c r="F44" s="1643"/>
      <c r="G44" s="1643"/>
      <c r="H44" s="1648"/>
    </row>
    <row r="45" ht="15" spans="1:8">
      <c r="A45" s="1649">
        <v>11</v>
      </c>
      <c r="B45" s="1650" t="s">
        <v>273</v>
      </c>
      <c r="C45" s="1643">
        <f>调整表!D33</f>
        <v>0</v>
      </c>
      <c r="D45" s="1643">
        <f>调整表!E33</f>
        <v>0</v>
      </c>
      <c r="E45" s="1643">
        <f t="shared" si="1"/>
        <v>0</v>
      </c>
      <c r="F45" s="1643">
        <f>MAX(D45-C45,0)</f>
        <v>0</v>
      </c>
      <c r="G45" s="1643"/>
      <c r="H45" s="1648"/>
    </row>
    <row r="46" ht="15" spans="1:8">
      <c r="A46" s="1649">
        <v>12</v>
      </c>
      <c r="B46" s="1650" t="s">
        <v>274</v>
      </c>
      <c r="C46" s="1643">
        <f>调整表!D34</f>
        <v>10860</v>
      </c>
      <c r="D46" s="1643">
        <f>调整表!E34</f>
        <v>0</v>
      </c>
      <c r="E46" s="1643">
        <f t="shared" si="1"/>
        <v>10860</v>
      </c>
      <c r="F46" s="1643"/>
      <c r="G46" s="1643"/>
      <c r="H46" s="1648"/>
    </row>
    <row r="47" ht="15" spans="1:8">
      <c r="A47" s="1649">
        <v>13</v>
      </c>
      <c r="B47" s="1650" t="s">
        <v>275</v>
      </c>
      <c r="C47" s="1643">
        <f>调整表!D20</f>
        <v>0</v>
      </c>
      <c r="D47" s="1643">
        <f>调整表!E20</f>
        <v>0</v>
      </c>
      <c r="E47" s="1643">
        <f t="shared" ref="E47:E54" si="2">MAX(C47-D47,0)</f>
        <v>0</v>
      </c>
      <c r="F47" s="1643">
        <f>-MIN(C47-D47,0)</f>
        <v>0</v>
      </c>
      <c r="G47" s="1643">
        <f>E47</f>
        <v>0</v>
      </c>
      <c r="H47" s="1648"/>
    </row>
    <row r="48" ht="15" spans="1:8">
      <c r="A48" s="1649">
        <v>14</v>
      </c>
      <c r="B48" s="1650" t="s">
        <v>276</v>
      </c>
      <c r="C48" s="1643">
        <f>调整表!D36</f>
        <v>3224</v>
      </c>
      <c r="D48" s="1643">
        <f>调整表!E36</f>
        <v>0</v>
      </c>
      <c r="E48" s="1643">
        <f t="shared" si="2"/>
        <v>3224</v>
      </c>
      <c r="F48" s="1643"/>
      <c r="G48" s="1643"/>
      <c r="H48" s="1648"/>
    </row>
    <row r="49" ht="15" spans="1:8">
      <c r="A49" s="1649">
        <v>15</v>
      </c>
      <c r="B49" s="1650" t="s">
        <v>277</v>
      </c>
      <c r="C49" s="1643">
        <f>调整表!D35</f>
        <v>0</v>
      </c>
      <c r="D49" s="1643">
        <f>调整表!E35</f>
        <v>0</v>
      </c>
      <c r="E49" s="1643">
        <f t="shared" si="2"/>
        <v>0</v>
      </c>
      <c r="F49" s="1643"/>
      <c r="G49" s="1643"/>
      <c r="H49" s="1648"/>
    </row>
    <row r="50" ht="15" spans="1:8">
      <c r="A50" s="1649">
        <v>16</v>
      </c>
      <c r="B50" s="1650" t="s">
        <v>278</v>
      </c>
      <c r="C50" s="1643">
        <f>调整表!D37</f>
        <v>0</v>
      </c>
      <c r="D50" s="1643">
        <f>调整表!E37</f>
        <v>0</v>
      </c>
      <c r="E50" s="1643">
        <f t="shared" si="2"/>
        <v>0</v>
      </c>
      <c r="F50" s="1643"/>
      <c r="G50" s="1643"/>
      <c r="H50" s="1648"/>
    </row>
    <row r="51" ht="15" spans="1:8">
      <c r="A51" s="1649">
        <v>17</v>
      </c>
      <c r="B51" s="1650" t="s">
        <v>279</v>
      </c>
      <c r="C51" s="1643">
        <f>A105080资产折旧、摊销情况及纳税调整明细表!E41</f>
        <v>6467.36</v>
      </c>
      <c r="D51" s="1643">
        <f>A105080资产折旧、摊销情况及纳税调整明细表!H41</f>
        <v>6467.36</v>
      </c>
      <c r="E51" s="1643">
        <f t="shared" si="2"/>
        <v>0</v>
      </c>
      <c r="F51" s="1643">
        <f>MAX(D51-C51,0)</f>
        <v>0</v>
      </c>
      <c r="G51" s="1643"/>
      <c r="H51" s="1648"/>
    </row>
    <row r="52" ht="15" spans="1:8">
      <c r="A52" s="1649">
        <v>18</v>
      </c>
      <c r="B52" s="1650" t="s">
        <v>253</v>
      </c>
      <c r="C52" s="1643">
        <f>调整表!D42</f>
        <v>0</v>
      </c>
      <c r="D52" s="1643">
        <f>调整表!E42</f>
        <v>0</v>
      </c>
      <c r="E52" s="1643">
        <f t="shared" si="2"/>
        <v>0</v>
      </c>
      <c r="F52" s="1643"/>
      <c r="G52" s="1643"/>
      <c r="H52" s="1648"/>
    </row>
    <row r="53" ht="15" spans="1:8">
      <c r="A53" s="1649">
        <v>19</v>
      </c>
      <c r="B53" s="1650" t="s">
        <v>280</v>
      </c>
      <c r="C53" s="1643">
        <f>调整表!D43</f>
        <v>0</v>
      </c>
      <c r="D53" s="1643">
        <f>调整表!E43</f>
        <v>0</v>
      </c>
      <c r="E53" s="1643">
        <f t="shared" si="2"/>
        <v>0</v>
      </c>
      <c r="F53" s="1643"/>
      <c r="G53" s="1643"/>
      <c r="H53" s="1648"/>
    </row>
    <row r="54" ht="15" spans="1:8">
      <c r="A54" s="1649">
        <v>20</v>
      </c>
      <c r="B54" s="1650" t="s">
        <v>281</v>
      </c>
      <c r="C54" s="1643"/>
      <c r="D54" s="1643">
        <f>调整表!E11-调整表!E12</f>
        <v>-8673967.31357797</v>
      </c>
      <c r="E54" s="1643">
        <f t="shared" si="2"/>
        <v>8673967.31357797</v>
      </c>
      <c r="F54" s="1643">
        <f>MAX(D54-C54,0)</f>
        <v>0</v>
      </c>
      <c r="G54" s="1643"/>
      <c r="H54" s="1648"/>
    </row>
    <row r="55" ht="15" spans="1:8">
      <c r="A55" s="1649"/>
      <c r="B55" s="1648" t="s">
        <v>282</v>
      </c>
      <c r="C55" s="1643">
        <f>SUBTOTAL(109,C35:C54)</f>
        <v>5046493.71</v>
      </c>
      <c r="D55" s="1643">
        <f>SUBTOTAL(109,D35:D54)</f>
        <v>-3682719.98357797</v>
      </c>
      <c r="E55" s="1643">
        <f>SUBTOTAL(109,E35:E54)</f>
        <v>8729213.69357797</v>
      </c>
      <c r="F55" s="1643">
        <f>SUBTOTAL(109,F35:F54)</f>
        <v>0</v>
      </c>
      <c r="G55" s="1643">
        <f>SUBTOTAL(109,G35:G54)</f>
        <v>0</v>
      </c>
      <c r="H55" s="1651"/>
    </row>
  </sheetData>
  <mergeCells count="2">
    <mergeCell ref="A33:A34"/>
    <mergeCell ref="G33:G34"/>
  </mergeCells>
  <pageMargins left="0.699305555555556" right="0.699305555555556" top="0.75" bottom="0.75" header="0.3" footer="0.3"/>
  <pageSetup paperSize="9" orientation="portrait"/>
  <headerFooter/>
  <colBreaks count="1" manualBreakCount="1">
    <brk id="3" max="1048575" man="1"/>
  </col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indexed="55"/>
  </sheetPr>
  <dimension ref="A1:X57"/>
  <sheetViews>
    <sheetView showGridLines="0" showZeros="0" topLeftCell="A10" workbookViewId="0">
      <selection activeCell="W9" sqref="W9"/>
    </sheetView>
  </sheetViews>
  <sheetFormatPr defaultColWidth="9" defaultRowHeight="14.25"/>
  <cols>
    <col min="1" max="1" width="12.9" style="679" customWidth="1"/>
    <col min="2" max="2" width="2" style="679" customWidth="1"/>
    <col min="3" max="3" width="4.2" style="679" customWidth="1"/>
    <col min="4" max="4" width="0.1" style="679" customWidth="1"/>
    <col min="5" max="5" width="4.2" style="679" customWidth="1"/>
    <col min="6" max="6" width="3.5" style="679" customWidth="1"/>
    <col min="7" max="7" width="4.1" style="679" customWidth="1"/>
    <col min="8" max="8" width="6" style="679" customWidth="1"/>
    <col min="9" max="9" width="4.2" style="679" customWidth="1"/>
    <col min="10" max="10" width="3.9" style="679" customWidth="1"/>
    <col min="11" max="11" width="6.1" style="679" customWidth="1"/>
    <col min="12" max="12" width="5.6" style="679" customWidth="1"/>
    <col min="13" max="13" width="5.9" style="679" customWidth="1"/>
    <col min="14" max="14" width="9" style="679" customWidth="1"/>
    <col min="15" max="15" width="9.2" style="679" customWidth="1"/>
    <col min="16" max="16" width="7.1" style="679" customWidth="1"/>
    <col min="17" max="17" width="9" style="679"/>
    <col min="18" max="20" width="7.1" style="679" customWidth="1"/>
    <col min="21" max="22" width="10.2" style="203" customWidth="1"/>
    <col min="23" max="23" width="8.9" style="203" customWidth="1"/>
    <col min="24" max="255" width="9" style="679"/>
    <col min="256" max="256" width="2" style="679" customWidth="1"/>
    <col min="257" max="259" width="4.2" style="679" customWidth="1"/>
    <col min="260" max="260" width="4.1" style="679" customWidth="1"/>
    <col min="261" max="261" width="3.9" style="679" customWidth="1"/>
    <col min="262" max="262" width="4.1" style="679" customWidth="1"/>
    <col min="263" max="264" width="4.2" style="679" customWidth="1"/>
    <col min="265" max="267" width="4.5" style="679" customWidth="1"/>
    <col min="268" max="268" width="7.4" style="679" customWidth="1"/>
    <col min="269" max="269" width="9" style="679" customWidth="1"/>
    <col min="270" max="270" width="4.2" style="679" customWidth="1"/>
    <col min="271" max="271" width="6.7" style="679" customWidth="1"/>
    <col min="272" max="511" width="9" style="679"/>
    <col min="512" max="512" width="2" style="679" customWidth="1"/>
    <col min="513" max="515" width="4.2" style="679" customWidth="1"/>
    <col min="516" max="516" width="4.1" style="679" customWidth="1"/>
    <col min="517" max="517" width="3.9" style="679" customWidth="1"/>
    <col min="518" max="518" width="4.1" style="679" customWidth="1"/>
    <col min="519" max="520" width="4.2" style="679" customWidth="1"/>
    <col min="521" max="523" width="4.5" style="679" customWidth="1"/>
    <col min="524" max="524" width="7.4" style="679" customWidth="1"/>
    <col min="525" max="525" width="9" style="679" customWidth="1"/>
    <col min="526" max="526" width="4.2" style="679" customWidth="1"/>
    <col min="527" max="527" width="6.7" style="679" customWidth="1"/>
    <col min="528" max="767" width="9" style="679"/>
    <col min="768" max="768" width="2" style="679" customWidth="1"/>
    <col min="769" max="771" width="4.2" style="679" customWidth="1"/>
    <col min="772" max="772" width="4.1" style="679" customWidth="1"/>
    <col min="773" max="773" width="3.9" style="679" customWidth="1"/>
    <col min="774" max="774" width="4.1" style="679" customWidth="1"/>
    <col min="775" max="776" width="4.2" style="679" customWidth="1"/>
    <col min="777" max="779" width="4.5" style="679" customWidth="1"/>
    <col min="780" max="780" width="7.4" style="679" customWidth="1"/>
    <col min="781" max="781" width="9" style="679" customWidth="1"/>
    <col min="782" max="782" width="4.2" style="679" customWidth="1"/>
    <col min="783" max="783" width="6.7" style="679" customWidth="1"/>
    <col min="784" max="1023" width="9" style="679"/>
    <col min="1024" max="1024" width="2" style="679" customWidth="1"/>
    <col min="1025" max="1027" width="4.2" style="679" customWidth="1"/>
    <col min="1028" max="1028" width="4.1" style="679" customWidth="1"/>
    <col min="1029" max="1029" width="3.9" style="679" customWidth="1"/>
    <col min="1030" max="1030" width="4.1" style="679" customWidth="1"/>
    <col min="1031" max="1032" width="4.2" style="679" customWidth="1"/>
    <col min="1033" max="1035" width="4.5" style="679" customWidth="1"/>
    <col min="1036" max="1036" width="7.4" style="679" customWidth="1"/>
    <col min="1037" max="1037" width="9" style="679" customWidth="1"/>
    <col min="1038" max="1038" width="4.2" style="679" customWidth="1"/>
    <col min="1039" max="1039" width="6.7" style="679" customWidth="1"/>
    <col min="1040" max="1279" width="9" style="679"/>
    <col min="1280" max="1280" width="2" style="679" customWidth="1"/>
    <col min="1281" max="1283" width="4.2" style="679" customWidth="1"/>
    <col min="1284" max="1284" width="4.1" style="679" customWidth="1"/>
    <col min="1285" max="1285" width="3.9" style="679" customWidth="1"/>
    <col min="1286" max="1286" width="4.1" style="679" customWidth="1"/>
    <col min="1287" max="1288" width="4.2" style="679" customWidth="1"/>
    <col min="1289" max="1291" width="4.5" style="679" customWidth="1"/>
    <col min="1292" max="1292" width="7.4" style="679" customWidth="1"/>
    <col min="1293" max="1293" width="9" style="679" customWidth="1"/>
    <col min="1294" max="1294" width="4.2" style="679" customWidth="1"/>
    <col min="1295" max="1295" width="6.7" style="679" customWidth="1"/>
    <col min="1296" max="1535" width="9" style="679"/>
    <col min="1536" max="1536" width="2" style="679" customWidth="1"/>
    <col min="1537" max="1539" width="4.2" style="679" customWidth="1"/>
    <col min="1540" max="1540" width="4.1" style="679" customWidth="1"/>
    <col min="1541" max="1541" width="3.9" style="679" customWidth="1"/>
    <col min="1542" max="1542" width="4.1" style="679" customWidth="1"/>
    <col min="1543" max="1544" width="4.2" style="679" customWidth="1"/>
    <col min="1545" max="1547" width="4.5" style="679" customWidth="1"/>
    <col min="1548" max="1548" width="7.4" style="679" customWidth="1"/>
    <col min="1549" max="1549" width="9" style="679" customWidth="1"/>
    <col min="1550" max="1550" width="4.2" style="679" customWidth="1"/>
    <col min="1551" max="1551" width="6.7" style="679" customWidth="1"/>
    <col min="1552" max="1791" width="9" style="679"/>
    <col min="1792" max="1792" width="2" style="679" customWidth="1"/>
    <col min="1793" max="1795" width="4.2" style="679" customWidth="1"/>
    <col min="1796" max="1796" width="4.1" style="679" customWidth="1"/>
    <col min="1797" max="1797" width="3.9" style="679" customWidth="1"/>
    <col min="1798" max="1798" width="4.1" style="679" customWidth="1"/>
    <col min="1799" max="1800" width="4.2" style="679" customWidth="1"/>
    <col min="1801" max="1803" width="4.5" style="679" customWidth="1"/>
    <col min="1804" max="1804" width="7.4" style="679" customWidth="1"/>
    <col min="1805" max="1805" width="9" style="679" customWidth="1"/>
    <col min="1806" max="1806" width="4.2" style="679" customWidth="1"/>
    <col min="1807" max="1807" width="6.7" style="679" customWidth="1"/>
    <col min="1808" max="2047" width="9" style="679"/>
    <col min="2048" max="2048" width="2" style="679" customWidth="1"/>
    <col min="2049" max="2051" width="4.2" style="679" customWidth="1"/>
    <col min="2052" max="2052" width="4.1" style="679" customWidth="1"/>
    <col min="2053" max="2053" width="3.9" style="679" customWidth="1"/>
    <col min="2054" max="2054" width="4.1" style="679" customWidth="1"/>
    <col min="2055" max="2056" width="4.2" style="679" customWidth="1"/>
    <col min="2057" max="2059" width="4.5" style="679" customWidth="1"/>
    <col min="2060" max="2060" width="7.4" style="679" customWidth="1"/>
    <col min="2061" max="2061" width="9" style="679" customWidth="1"/>
    <col min="2062" max="2062" width="4.2" style="679" customWidth="1"/>
    <col min="2063" max="2063" width="6.7" style="679" customWidth="1"/>
    <col min="2064" max="2303" width="9" style="679"/>
    <col min="2304" max="2304" width="2" style="679" customWidth="1"/>
    <col min="2305" max="2307" width="4.2" style="679" customWidth="1"/>
    <col min="2308" max="2308" width="4.1" style="679" customWidth="1"/>
    <col min="2309" max="2309" width="3.9" style="679" customWidth="1"/>
    <col min="2310" max="2310" width="4.1" style="679" customWidth="1"/>
    <col min="2311" max="2312" width="4.2" style="679" customWidth="1"/>
    <col min="2313" max="2315" width="4.5" style="679" customWidth="1"/>
    <col min="2316" max="2316" width="7.4" style="679" customWidth="1"/>
    <col min="2317" max="2317" width="9" style="679" customWidth="1"/>
    <col min="2318" max="2318" width="4.2" style="679" customWidth="1"/>
    <col min="2319" max="2319" width="6.7" style="679" customWidth="1"/>
    <col min="2320" max="2559" width="9" style="679"/>
    <col min="2560" max="2560" width="2" style="679" customWidth="1"/>
    <col min="2561" max="2563" width="4.2" style="679" customWidth="1"/>
    <col min="2564" max="2564" width="4.1" style="679" customWidth="1"/>
    <col min="2565" max="2565" width="3.9" style="679" customWidth="1"/>
    <col min="2566" max="2566" width="4.1" style="679" customWidth="1"/>
    <col min="2567" max="2568" width="4.2" style="679" customWidth="1"/>
    <col min="2569" max="2571" width="4.5" style="679" customWidth="1"/>
    <col min="2572" max="2572" width="7.4" style="679" customWidth="1"/>
    <col min="2573" max="2573" width="9" style="679" customWidth="1"/>
    <col min="2574" max="2574" width="4.2" style="679" customWidth="1"/>
    <col min="2575" max="2575" width="6.7" style="679" customWidth="1"/>
    <col min="2576" max="2815" width="9" style="679"/>
    <col min="2816" max="2816" width="2" style="679" customWidth="1"/>
    <col min="2817" max="2819" width="4.2" style="679" customWidth="1"/>
    <col min="2820" max="2820" width="4.1" style="679" customWidth="1"/>
    <col min="2821" max="2821" width="3.9" style="679" customWidth="1"/>
    <col min="2822" max="2822" width="4.1" style="679" customWidth="1"/>
    <col min="2823" max="2824" width="4.2" style="679" customWidth="1"/>
    <col min="2825" max="2827" width="4.5" style="679" customWidth="1"/>
    <col min="2828" max="2828" width="7.4" style="679" customWidth="1"/>
    <col min="2829" max="2829" width="9" style="679" customWidth="1"/>
    <col min="2830" max="2830" width="4.2" style="679" customWidth="1"/>
    <col min="2831" max="2831" width="6.7" style="679" customWidth="1"/>
    <col min="2832" max="3071" width="9" style="679"/>
    <col min="3072" max="3072" width="2" style="679" customWidth="1"/>
    <col min="3073" max="3075" width="4.2" style="679" customWidth="1"/>
    <col min="3076" max="3076" width="4.1" style="679" customWidth="1"/>
    <col min="3077" max="3077" width="3.9" style="679" customWidth="1"/>
    <col min="3078" max="3078" width="4.1" style="679" customWidth="1"/>
    <col min="3079" max="3080" width="4.2" style="679" customWidth="1"/>
    <col min="3081" max="3083" width="4.5" style="679" customWidth="1"/>
    <col min="3084" max="3084" width="7.4" style="679" customWidth="1"/>
    <col min="3085" max="3085" width="9" style="679" customWidth="1"/>
    <col min="3086" max="3086" width="4.2" style="679" customWidth="1"/>
    <col min="3087" max="3087" width="6.7" style="679" customWidth="1"/>
    <col min="3088" max="3327" width="9" style="679"/>
    <col min="3328" max="3328" width="2" style="679" customWidth="1"/>
    <col min="3329" max="3331" width="4.2" style="679" customWidth="1"/>
    <col min="3332" max="3332" width="4.1" style="679" customWidth="1"/>
    <col min="3333" max="3333" width="3.9" style="679" customWidth="1"/>
    <col min="3334" max="3334" width="4.1" style="679" customWidth="1"/>
    <col min="3335" max="3336" width="4.2" style="679" customWidth="1"/>
    <col min="3337" max="3339" width="4.5" style="679" customWidth="1"/>
    <col min="3340" max="3340" width="7.4" style="679" customWidth="1"/>
    <col min="3341" max="3341" width="9" style="679" customWidth="1"/>
    <col min="3342" max="3342" width="4.2" style="679" customWidth="1"/>
    <col min="3343" max="3343" width="6.7" style="679" customWidth="1"/>
    <col min="3344" max="3583" width="9" style="679"/>
    <col min="3584" max="3584" width="2" style="679" customWidth="1"/>
    <col min="3585" max="3587" width="4.2" style="679" customWidth="1"/>
    <col min="3588" max="3588" width="4.1" style="679" customWidth="1"/>
    <col min="3589" max="3589" width="3.9" style="679" customWidth="1"/>
    <col min="3590" max="3590" width="4.1" style="679" customWidth="1"/>
    <col min="3591" max="3592" width="4.2" style="679" customWidth="1"/>
    <col min="3593" max="3595" width="4.5" style="679" customWidth="1"/>
    <col min="3596" max="3596" width="7.4" style="679" customWidth="1"/>
    <col min="3597" max="3597" width="9" style="679" customWidth="1"/>
    <col min="3598" max="3598" width="4.2" style="679" customWidth="1"/>
    <col min="3599" max="3599" width="6.7" style="679" customWidth="1"/>
    <col min="3600" max="3839" width="9" style="679"/>
    <col min="3840" max="3840" width="2" style="679" customWidth="1"/>
    <col min="3841" max="3843" width="4.2" style="679" customWidth="1"/>
    <col min="3844" max="3844" width="4.1" style="679" customWidth="1"/>
    <col min="3845" max="3845" width="3.9" style="679" customWidth="1"/>
    <col min="3846" max="3846" width="4.1" style="679" customWidth="1"/>
    <col min="3847" max="3848" width="4.2" style="679" customWidth="1"/>
    <col min="3849" max="3851" width="4.5" style="679" customWidth="1"/>
    <col min="3852" max="3852" width="7.4" style="679" customWidth="1"/>
    <col min="3853" max="3853" width="9" style="679" customWidth="1"/>
    <col min="3854" max="3854" width="4.2" style="679" customWidth="1"/>
    <col min="3855" max="3855" width="6.7" style="679" customWidth="1"/>
    <col min="3856" max="4095" width="9" style="679"/>
    <col min="4096" max="4096" width="2" style="679" customWidth="1"/>
    <col min="4097" max="4099" width="4.2" style="679" customWidth="1"/>
    <col min="4100" max="4100" width="4.1" style="679" customWidth="1"/>
    <col min="4101" max="4101" width="3.9" style="679" customWidth="1"/>
    <col min="4102" max="4102" width="4.1" style="679" customWidth="1"/>
    <col min="4103" max="4104" width="4.2" style="679" customWidth="1"/>
    <col min="4105" max="4107" width="4.5" style="679" customWidth="1"/>
    <col min="4108" max="4108" width="7.4" style="679" customWidth="1"/>
    <col min="4109" max="4109" width="9" style="679" customWidth="1"/>
    <col min="4110" max="4110" width="4.2" style="679" customWidth="1"/>
    <col min="4111" max="4111" width="6.7" style="679" customWidth="1"/>
    <col min="4112" max="4351" width="9" style="679"/>
    <col min="4352" max="4352" width="2" style="679" customWidth="1"/>
    <col min="4353" max="4355" width="4.2" style="679" customWidth="1"/>
    <col min="4356" max="4356" width="4.1" style="679" customWidth="1"/>
    <col min="4357" max="4357" width="3.9" style="679" customWidth="1"/>
    <col min="4358" max="4358" width="4.1" style="679" customWidth="1"/>
    <col min="4359" max="4360" width="4.2" style="679" customWidth="1"/>
    <col min="4361" max="4363" width="4.5" style="679" customWidth="1"/>
    <col min="4364" max="4364" width="7.4" style="679" customWidth="1"/>
    <col min="4365" max="4365" width="9" style="679" customWidth="1"/>
    <col min="4366" max="4366" width="4.2" style="679" customWidth="1"/>
    <col min="4367" max="4367" width="6.7" style="679" customWidth="1"/>
    <col min="4368" max="4607" width="9" style="679"/>
    <col min="4608" max="4608" width="2" style="679" customWidth="1"/>
    <col min="4609" max="4611" width="4.2" style="679" customWidth="1"/>
    <col min="4612" max="4612" width="4.1" style="679" customWidth="1"/>
    <col min="4613" max="4613" width="3.9" style="679" customWidth="1"/>
    <col min="4614" max="4614" width="4.1" style="679" customWidth="1"/>
    <col min="4615" max="4616" width="4.2" style="679" customWidth="1"/>
    <col min="4617" max="4619" width="4.5" style="679" customWidth="1"/>
    <col min="4620" max="4620" width="7.4" style="679" customWidth="1"/>
    <col min="4621" max="4621" width="9" style="679" customWidth="1"/>
    <col min="4622" max="4622" width="4.2" style="679" customWidth="1"/>
    <col min="4623" max="4623" width="6.7" style="679" customWidth="1"/>
    <col min="4624" max="4863" width="9" style="679"/>
    <col min="4864" max="4864" width="2" style="679" customWidth="1"/>
    <col min="4865" max="4867" width="4.2" style="679" customWidth="1"/>
    <col min="4868" max="4868" width="4.1" style="679" customWidth="1"/>
    <col min="4869" max="4869" width="3.9" style="679" customWidth="1"/>
    <col min="4870" max="4870" width="4.1" style="679" customWidth="1"/>
    <col min="4871" max="4872" width="4.2" style="679" customWidth="1"/>
    <col min="4873" max="4875" width="4.5" style="679" customWidth="1"/>
    <col min="4876" max="4876" width="7.4" style="679" customWidth="1"/>
    <col min="4877" max="4877" width="9" style="679" customWidth="1"/>
    <col min="4878" max="4878" width="4.2" style="679" customWidth="1"/>
    <col min="4879" max="4879" width="6.7" style="679" customWidth="1"/>
    <col min="4880" max="5119" width="9" style="679"/>
    <col min="5120" max="5120" width="2" style="679" customWidth="1"/>
    <col min="5121" max="5123" width="4.2" style="679" customWidth="1"/>
    <col min="5124" max="5124" width="4.1" style="679" customWidth="1"/>
    <col min="5125" max="5125" width="3.9" style="679" customWidth="1"/>
    <col min="5126" max="5126" width="4.1" style="679" customWidth="1"/>
    <col min="5127" max="5128" width="4.2" style="679" customWidth="1"/>
    <col min="5129" max="5131" width="4.5" style="679" customWidth="1"/>
    <col min="5132" max="5132" width="7.4" style="679" customWidth="1"/>
    <col min="5133" max="5133" width="9" style="679" customWidth="1"/>
    <col min="5134" max="5134" width="4.2" style="679" customWidth="1"/>
    <col min="5135" max="5135" width="6.7" style="679" customWidth="1"/>
    <col min="5136" max="5375" width="9" style="679"/>
    <col min="5376" max="5376" width="2" style="679" customWidth="1"/>
    <col min="5377" max="5379" width="4.2" style="679" customWidth="1"/>
    <col min="5380" max="5380" width="4.1" style="679" customWidth="1"/>
    <col min="5381" max="5381" width="3.9" style="679" customWidth="1"/>
    <col min="5382" max="5382" width="4.1" style="679" customWidth="1"/>
    <col min="5383" max="5384" width="4.2" style="679" customWidth="1"/>
    <col min="5385" max="5387" width="4.5" style="679" customWidth="1"/>
    <col min="5388" max="5388" width="7.4" style="679" customWidth="1"/>
    <col min="5389" max="5389" width="9" style="679" customWidth="1"/>
    <col min="5390" max="5390" width="4.2" style="679" customWidth="1"/>
    <col min="5391" max="5391" width="6.7" style="679" customWidth="1"/>
    <col min="5392" max="5631" width="9" style="679"/>
    <col min="5632" max="5632" width="2" style="679" customWidth="1"/>
    <col min="5633" max="5635" width="4.2" style="679" customWidth="1"/>
    <col min="5636" max="5636" width="4.1" style="679" customWidth="1"/>
    <col min="5637" max="5637" width="3.9" style="679" customWidth="1"/>
    <col min="5638" max="5638" width="4.1" style="679" customWidth="1"/>
    <col min="5639" max="5640" width="4.2" style="679" customWidth="1"/>
    <col min="5641" max="5643" width="4.5" style="679" customWidth="1"/>
    <col min="5644" max="5644" width="7.4" style="679" customWidth="1"/>
    <col min="5645" max="5645" width="9" style="679" customWidth="1"/>
    <col min="5646" max="5646" width="4.2" style="679" customWidth="1"/>
    <col min="5647" max="5647" width="6.7" style="679" customWidth="1"/>
    <col min="5648" max="5887" width="9" style="679"/>
    <col min="5888" max="5888" width="2" style="679" customWidth="1"/>
    <col min="5889" max="5891" width="4.2" style="679" customWidth="1"/>
    <col min="5892" max="5892" width="4.1" style="679" customWidth="1"/>
    <col min="5893" max="5893" width="3.9" style="679" customWidth="1"/>
    <col min="5894" max="5894" width="4.1" style="679" customWidth="1"/>
    <col min="5895" max="5896" width="4.2" style="679" customWidth="1"/>
    <col min="5897" max="5899" width="4.5" style="679" customWidth="1"/>
    <col min="5900" max="5900" width="7.4" style="679" customWidth="1"/>
    <col min="5901" max="5901" width="9" style="679" customWidth="1"/>
    <col min="5902" max="5902" width="4.2" style="679" customWidth="1"/>
    <col min="5903" max="5903" width="6.7" style="679" customWidth="1"/>
    <col min="5904" max="6143" width="9" style="679"/>
    <col min="6144" max="6144" width="2" style="679" customWidth="1"/>
    <col min="6145" max="6147" width="4.2" style="679" customWidth="1"/>
    <col min="6148" max="6148" width="4.1" style="679" customWidth="1"/>
    <col min="6149" max="6149" width="3.9" style="679" customWidth="1"/>
    <col min="6150" max="6150" width="4.1" style="679" customWidth="1"/>
    <col min="6151" max="6152" width="4.2" style="679" customWidth="1"/>
    <col min="6153" max="6155" width="4.5" style="679" customWidth="1"/>
    <col min="6156" max="6156" width="7.4" style="679" customWidth="1"/>
    <col min="6157" max="6157" width="9" style="679" customWidth="1"/>
    <col min="6158" max="6158" width="4.2" style="679" customWidth="1"/>
    <col min="6159" max="6159" width="6.7" style="679" customWidth="1"/>
    <col min="6160" max="6399" width="9" style="679"/>
    <col min="6400" max="6400" width="2" style="679" customWidth="1"/>
    <col min="6401" max="6403" width="4.2" style="679" customWidth="1"/>
    <col min="6404" max="6404" width="4.1" style="679" customWidth="1"/>
    <col min="6405" max="6405" width="3.9" style="679" customWidth="1"/>
    <col min="6406" max="6406" width="4.1" style="679" customWidth="1"/>
    <col min="6407" max="6408" width="4.2" style="679" customWidth="1"/>
    <col min="6409" max="6411" width="4.5" style="679" customWidth="1"/>
    <col min="6412" max="6412" width="7.4" style="679" customWidth="1"/>
    <col min="6413" max="6413" width="9" style="679" customWidth="1"/>
    <col min="6414" max="6414" width="4.2" style="679" customWidth="1"/>
    <col min="6415" max="6415" width="6.7" style="679" customWidth="1"/>
    <col min="6416" max="6655" width="9" style="679"/>
    <col min="6656" max="6656" width="2" style="679" customWidth="1"/>
    <col min="6657" max="6659" width="4.2" style="679" customWidth="1"/>
    <col min="6660" max="6660" width="4.1" style="679" customWidth="1"/>
    <col min="6661" max="6661" width="3.9" style="679" customWidth="1"/>
    <col min="6662" max="6662" width="4.1" style="679" customWidth="1"/>
    <col min="6663" max="6664" width="4.2" style="679" customWidth="1"/>
    <col min="6665" max="6667" width="4.5" style="679" customWidth="1"/>
    <col min="6668" max="6668" width="7.4" style="679" customWidth="1"/>
    <col min="6669" max="6669" width="9" style="679" customWidth="1"/>
    <col min="6670" max="6670" width="4.2" style="679" customWidth="1"/>
    <col min="6671" max="6671" width="6.7" style="679" customWidth="1"/>
    <col min="6672" max="6911" width="9" style="679"/>
    <col min="6912" max="6912" width="2" style="679" customWidth="1"/>
    <col min="6913" max="6915" width="4.2" style="679" customWidth="1"/>
    <col min="6916" max="6916" width="4.1" style="679" customWidth="1"/>
    <col min="6917" max="6917" width="3.9" style="679" customWidth="1"/>
    <col min="6918" max="6918" width="4.1" style="679" customWidth="1"/>
    <col min="6919" max="6920" width="4.2" style="679" customWidth="1"/>
    <col min="6921" max="6923" width="4.5" style="679" customWidth="1"/>
    <col min="6924" max="6924" width="7.4" style="679" customWidth="1"/>
    <col min="6925" max="6925" width="9" style="679" customWidth="1"/>
    <col min="6926" max="6926" width="4.2" style="679" customWidth="1"/>
    <col min="6927" max="6927" width="6.7" style="679" customWidth="1"/>
    <col min="6928" max="7167" width="9" style="679"/>
    <col min="7168" max="7168" width="2" style="679" customWidth="1"/>
    <col min="7169" max="7171" width="4.2" style="679" customWidth="1"/>
    <col min="7172" max="7172" width="4.1" style="679" customWidth="1"/>
    <col min="7173" max="7173" width="3.9" style="679" customWidth="1"/>
    <col min="7174" max="7174" width="4.1" style="679" customWidth="1"/>
    <col min="7175" max="7176" width="4.2" style="679" customWidth="1"/>
    <col min="7177" max="7179" width="4.5" style="679" customWidth="1"/>
    <col min="7180" max="7180" width="7.4" style="679" customWidth="1"/>
    <col min="7181" max="7181" width="9" style="679" customWidth="1"/>
    <col min="7182" max="7182" width="4.2" style="679" customWidth="1"/>
    <col min="7183" max="7183" width="6.7" style="679" customWidth="1"/>
    <col min="7184" max="7423" width="9" style="679"/>
    <col min="7424" max="7424" width="2" style="679" customWidth="1"/>
    <col min="7425" max="7427" width="4.2" style="679" customWidth="1"/>
    <col min="7428" max="7428" width="4.1" style="679" customWidth="1"/>
    <col min="7429" max="7429" width="3.9" style="679" customWidth="1"/>
    <col min="7430" max="7430" width="4.1" style="679" customWidth="1"/>
    <col min="7431" max="7432" width="4.2" style="679" customWidth="1"/>
    <col min="7433" max="7435" width="4.5" style="679" customWidth="1"/>
    <col min="7436" max="7436" width="7.4" style="679" customWidth="1"/>
    <col min="7437" max="7437" width="9" style="679" customWidth="1"/>
    <col min="7438" max="7438" width="4.2" style="679" customWidth="1"/>
    <col min="7439" max="7439" width="6.7" style="679" customWidth="1"/>
    <col min="7440" max="7679" width="9" style="679"/>
    <col min="7680" max="7680" width="2" style="679" customWidth="1"/>
    <col min="7681" max="7683" width="4.2" style="679" customWidth="1"/>
    <col min="7684" max="7684" width="4.1" style="679" customWidth="1"/>
    <col min="7685" max="7685" width="3.9" style="679" customWidth="1"/>
    <col min="7686" max="7686" width="4.1" style="679" customWidth="1"/>
    <col min="7687" max="7688" width="4.2" style="679" customWidth="1"/>
    <col min="7689" max="7691" width="4.5" style="679" customWidth="1"/>
    <col min="7692" max="7692" width="7.4" style="679" customWidth="1"/>
    <col min="7693" max="7693" width="9" style="679" customWidth="1"/>
    <col min="7694" max="7694" width="4.2" style="679" customWidth="1"/>
    <col min="7695" max="7695" width="6.7" style="679" customWidth="1"/>
    <col min="7696" max="7935" width="9" style="679"/>
    <col min="7936" max="7936" width="2" style="679" customWidth="1"/>
    <col min="7937" max="7939" width="4.2" style="679" customWidth="1"/>
    <col min="7940" max="7940" width="4.1" style="679" customWidth="1"/>
    <col min="7941" max="7941" width="3.9" style="679" customWidth="1"/>
    <col min="7942" max="7942" width="4.1" style="679" customWidth="1"/>
    <col min="7943" max="7944" width="4.2" style="679" customWidth="1"/>
    <col min="7945" max="7947" width="4.5" style="679" customWidth="1"/>
    <col min="7948" max="7948" width="7.4" style="679" customWidth="1"/>
    <col min="7949" max="7949" width="9" style="679" customWidth="1"/>
    <col min="7950" max="7950" width="4.2" style="679" customWidth="1"/>
    <col min="7951" max="7951" width="6.7" style="679" customWidth="1"/>
    <col min="7952" max="8191" width="9" style="679"/>
    <col min="8192" max="8192" width="2" style="679" customWidth="1"/>
    <col min="8193" max="8195" width="4.2" style="679" customWidth="1"/>
    <col min="8196" max="8196" width="4.1" style="679" customWidth="1"/>
    <col min="8197" max="8197" width="3.9" style="679" customWidth="1"/>
    <col min="8198" max="8198" width="4.1" style="679" customWidth="1"/>
    <col min="8199" max="8200" width="4.2" style="679" customWidth="1"/>
    <col min="8201" max="8203" width="4.5" style="679" customWidth="1"/>
    <col min="8204" max="8204" width="7.4" style="679" customWidth="1"/>
    <col min="8205" max="8205" width="9" style="679" customWidth="1"/>
    <col min="8206" max="8206" width="4.2" style="679" customWidth="1"/>
    <col min="8207" max="8207" width="6.7" style="679" customWidth="1"/>
    <col min="8208" max="8447" width="9" style="679"/>
    <col min="8448" max="8448" width="2" style="679" customWidth="1"/>
    <col min="8449" max="8451" width="4.2" style="679" customWidth="1"/>
    <col min="8452" max="8452" width="4.1" style="679" customWidth="1"/>
    <col min="8453" max="8453" width="3.9" style="679" customWidth="1"/>
    <col min="8454" max="8454" width="4.1" style="679" customWidth="1"/>
    <col min="8455" max="8456" width="4.2" style="679" customWidth="1"/>
    <col min="8457" max="8459" width="4.5" style="679" customWidth="1"/>
    <col min="8460" max="8460" width="7.4" style="679" customWidth="1"/>
    <col min="8461" max="8461" width="9" style="679" customWidth="1"/>
    <col min="8462" max="8462" width="4.2" style="679" customWidth="1"/>
    <col min="8463" max="8463" width="6.7" style="679" customWidth="1"/>
    <col min="8464" max="8703" width="9" style="679"/>
    <col min="8704" max="8704" width="2" style="679" customWidth="1"/>
    <col min="8705" max="8707" width="4.2" style="679" customWidth="1"/>
    <col min="8708" max="8708" width="4.1" style="679" customWidth="1"/>
    <col min="8709" max="8709" width="3.9" style="679" customWidth="1"/>
    <col min="8710" max="8710" width="4.1" style="679" customWidth="1"/>
    <col min="8711" max="8712" width="4.2" style="679" customWidth="1"/>
    <col min="8713" max="8715" width="4.5" style="679" customWidth="1"/>
    <col min="8716" max="8716" width="7.4" style="679" customWidth="1"/>
    <col min="8717" max="8717" width="9" style="679" customWidth="1"/>
    <col min="8718" max="8718" width="4.2" style="679" customWidth="1"/>
    <col min="8719" max="8719" width="6.7" style="679" customWidth="1"/>
    <col min="8720" max="8959" width="9" style="679"/>
    <col min="8960" max="8960" width="2" style="679" customWidth="1"/>
    <col min="8961" max="8963" width="4.2" style="679" customWidth="1"/>
    <col min="8964" max="8964" width="4.1" style="679" customWidth="1"/>
    <col min="8965" max="8965" width="3.9" style="679" customWidth="1"/>
    <col min="8966" max="8966" width="4.1" style="679" customWidth="1"/>
    <col min="8967" max="8968" width="4.2" style="679" customWidth="1"/>
    <col min="8969" max="8971" width="4.5" style="679" customWidth="1"/>
    <col min="8972" max="8972" width="7.4" style="679" customWidth="1"/>
    <col min="8973" max="8973" width="9" style="679" customWidth="1"/>
    <col min="8974" max="8974" width="4.2" style="679" customWidth="1"/>
    <col min="8975" max="8975" width="6.7" style="679" customWidth="1"/>
    <col min="8976" max="9215" width="9" style="679"/>
    <col min="9216" max="9216" width="2" style="679" customWidth="1"/>
    <col min="9217" max="9219" width="4.2" style="679" customWidth="1"/>
    <col min="9220" max="9220" width="4.1" style="679" customWidth="1"/>
    <col min="9221" max="9221" width="3.9" style="679" customWidth="1"/>
    <col min="9222" max="9222" width="4.1" style="679" customWidth="1"/>
    <col min="9223" max="9224" width="4.2" style="679" customWidth="1"/>
    <col min="9225" max="9227" width="4.5" style="679" customWidth="1"/>
    <col min="9228" max="9228" width="7.4" style="679" customWidth="1"/>
    <col min="9229" max="9229" width="9" style="679" customWidth="1"/>
    <col min="9230" max="9230" width="4.2" style="679" customWidth="1"/>
    <col min="9231" max="9231" width="6.7" style="679" customWidth="1"/>
    <col min="9232" max="9471" width="9" style="679"/>
    <col min="9472" max="9472" width="2" style="679" customWidth="1"/>
    <col min="9473" max="9475" width="4.2" style="679" customWidth="1"/>
    <col min="9476" max="9476" width="4.1" style="679" customWidth="1"/>
    <col min="9477" max="9477" width="3.9" style="679" customWidth="1"/>
    <col min="9478" max="9478" width="4.1" style="679" customWidth="1"/>
    <col min="9479" max="9480" width="4.2" style="679" customWidth="1"/>
    <col min="9481" max="9483" width="4.5" style="679" customWidth="1"/>
    <col min="9484" max="9484" width="7.4" style="679" customWidth="1"/>
    <col min="9485" max="9485" width="9" style="679" customWidth="1"/>
    <col min="9486" max="9486" width="4.2" style="679" customWidth="1"/>
    <col min="9487" max="9487" width="6.7" style="679" customWidth="1"/>
    <col min="9488" max="9727" width="9" style="679"/>
    <col min="9728" max="9728" width="2" style="679" customWidth="1"/>
    <col min="9729" max="9731" width="4.2" style="679" customWidth="1"/>
    <col min="9732" max="9732" width="4.1" style="679" customWidth="1"/>
    <col min="9733" max="9733" width="3.9" style="679" customWidth="1"/>
    <col min="9734" max="9734" width="4.1" style="679" customWidth="1"/>
    <col min="9735" max="9736" width="4.2" style="679" customWidth="1"/>
    <col min="9737" max="9739" width="4.5" style="679" customWidth="1"/>
    <col min="9740" max="9740" width="7.4" style="679" customWidth="1"/>
    <col min="9741" max="9741" width="9" style="679" customWidth="1"/>
    <col min="9742" max="9742" width="4.2" style="679" customWidth="1"/>
    <col min="9743" max="9743" width="6.7" style="679" customWidth="1"/>
    <col min="9744" max="9983" width="9" style="679"/>
    <col min="9984" max="9984" width="2" style="679" customWidth="1"/>
    <col min="9985" max="9987" width="4.2" style="679" customWidth="1"/>
    <col min="9988" max="9988" width="4.1" style="679" customWidth="1"/>
    <col min="9989" max="9989" width="3.9" style="679" customWidth="1"/>
    <col min="9990" max="9990" width="4.1" style="679" customWidth="1"/>
    <col min="9991" max="9992" width="4.2" style="679" customWidth="1"/>
    <col min="9993" max="9995" width="4.5" style="679" customWidth="1"/>
    <col min="9996" max="9996" width="7.4" style="679" customWidth="1"/>
    <col min="9997" max="9997" width="9" style="679" customWidth="1"/>
    <col min="9998" max="9998" width="4.2" style="679" customWidth="1"/>
    <col min="9999" max="9999" width="6.7" style="679" customWidth="1"/>
    <col min="10000" max="10239" width="9" style="679"/>
    <col min="10240" max="10240" width="2" style="679" customWidth="1"/>
    <col min="10241" max="10243" width="4.2" style="679" customWidth="1"/>
    <col min="10244" max="10244" width="4.1" style="679" customWidth="1"/>
    <col min="10245" max="10245" width="3.9" style="679" customWidth="1"/>
    <col min="10246" max="10246" width="4.1" style="679" customWidth="1"/>
    <col min="10247" max="10248" width="4.2" style="679" customWidth="1"/>
    <col min="10249" max="10251" width="4.5" style="679" customWidth="1"/>
    <col min="10252" max="10252" width="7.4" style="679" customWidth="1"/>
    <col min="10253" max="10253" width="9" style="679" customWidth="1"/>
    <col min="10254" max="10254" width="4.2" style="679" customWidth="1"/>
    <col min="10255" max="10255" width="6.7" style="679" customWidth="1"/>
    <col min="10256" max="10495" width="9" style="679"/>
    <col min="10496" max="10496" width="2" style="679" customWidth="1"/>
    <col min="10497" max="10499" width="4.2" style="679" customWidth="1"/>
    <col min="10500" max="10500" width="4.1" style="679" customWidth="1"/>
    <col min="10501" max="10501" width="3.9" style="679" customWidth="1"/>
    <col min="10502" max="10502" width="4.1" style="679" customWidth="1"/>
    <col min="10503" max="10504" width="4.2" style="679" customWidth="1"/>
    <col min="10505" max="10507" width="4.5" style="679" customWidth="1"/>
    <col min="10508" max="10508" width="7.4" style="679" customWidth="1"/>
    <col min="10509" max="10509" width="9" style="679" customWidth="1"/>
    <col min="10510" max="10510" width="4.2" style="679" customWidth="1"/>
    <col min="10511" max="10511" width="6.7" style="679" customWidth="1"/>
    <col min="10512" max="10751" width="9" style="679"/>
    <col min="10752" max="10752" width="2" style="679" customWidth="1"/>
    <col min="10753" max="10755" width="4.2" style="679" customWidth="1"/>
    <col min="10756" max="10756" width="4.1" style="679" customWidth="1"/>
    <col min="10757" max="10757" width="3.9" style="679" customWidth="1"/>
    <col min="10758" max="10758" width="4.1" style="679" customWidth="1"/>
    <col min="10759" max="10760" width="4.2" style="679" customWidth="1"/>
    <col min="10761" max="10763" width="4.5" style="679" customWidth="1"/>
    <col min="10764" max="10764" width="7.4" style="679" customWidth="1"/>
    <col min="10765" max="10765" width="9" style="679" customWidth="1"/>
    <col min="10766" max="10766" width="4.2" style="679" customWidth="1"/>
    <col min="10767" max="10767" width="6.7" style="679" customWidth="1"/>
    <col min="10768" max="11007" width="9" style="679"/>
    <col min="11008" max="11008" width="2" style="679" customWidth="1"/>
    <col min="11009" max="11011" width="4.2" style="679" customWidth="1"/>
    <col min="11012" max="11012" width="4.1" style="679" customWidth="1"/>
    <col min="11013" max="11013" width="3.9" style="679" customWidth="1"/>
    <col min="11014" max="11014" width="4.1" style="679" customWidth="1"/>
    <col min="11015" max="11016" width="4.2" style="679" customWidth="1"/>
    <col min="11017" max="11019" width="4.5" style="679" customWidth="1"/>
    <col min="11020" max="11020" width="7.4" style="679" customWidth="1"/>
    <col min="11021" max="11021" width="9" style="679" customWidth="1"/>
    <col min="11022" max="11022" width="4.2" style="679" customWidth="1"/>
    <col min="11023" max="11023" width="6.7" style="679" customWidth="1"/>
    <col min="11024" max="11263" width="9" style="679"/>
    <col min="11264" max="11264" width="2" style="679" customWidth="1"/>
    <col min="11265" max="11267" width="4.2" style="679" customWidth="1"/>
    <col min="11268" max="11268" width="4.1" style="679" customWidth="1"/>
    <col min="11269" max="11269" width="3.9" style="679" customWidth="1"/>
    <col min="11270" max="11270" width="4.1" style="679" customWidth="1"/>
    <col min="11271" max="11272" width="4.2" style="679" customWidth="1"/>
    <col min="11273" max="11275" width="4.5" style="679" customWidth="1"/>
    <col min="11276" max="11276" width="7.4" style="679" customWidth="1"/>
    <col min="11277" max="11277" width="9" style="679" customWidth="1"/>
    <col min="11278" max="11278" width="4.2" style="679" customWidth="1"/>
    <col min="11279" max="11279" width="6.7" style="679" customWidth="1"/>
    <col min="11280" max="11519" width="9" style="679"/>
    <col min="11520" max="11520" width="2" style="679" customWidth="1"/>
    <col min="11521" max="11523" width="4.2" style="679" customWidth="1"/>
    <col min="11524" max="11524" width="4.1" style="679" customWidth="1"/>
    <col min="11525" max="11525" width="3.9" style="679" customWidth="1"/>
    <col min="11526" max="11526" width="4.1" style="679" customWidth="1"/>
    <col min="11527" max="11528" width="4.2" style="679" customWidth="1"/>
    <col min="11529" max="11531" width="4.5" style="679" customWidth="1"/>
    <col min="11532" max="11532" width="7.4" style="679" customWidth="1"/>
    <col min="11533" max="11533" width="9" style="679" customWidth="1"/>
    <col min="11534" max="11534" width="4.2" style="679" customWidth="1"/>
    <col min="11535" max="11535" width="6.7" style="679" customWidth="1"/>
    <col min="11536" max="11775" width="9" style="679"/>
    <col min="11776" max="11776" width="2" style="679" customWidth="1"/>
    <col min="11777" max="11779" width="4.2" style="679" customWidth="1"/>
    <col min="11780" max="11780" width="4.1" style="679" customWidth="1"/>
    <col min="11781" max="11781" width="3.9" style="679" customWidth="1"/>
    <col min="11782" max="11782" width="4.1" style="679" customWidth="1"/>
    <col min="11783" max="11784" width="4.2" style="679" customWidth="1"/>
    <col min="11785" max="11787" width="4.5" style="679" customWidth="1"/>
    <col min="11788" max="11788" width="7.4" style="679" customWidth="1"/>
    <col min="11789" max="11789" width="9" style="679" customWidth="1"/>
    <col min="11790" max="11790" width="4.2" style="679" customWidth="1"/>
    <col min="11791" max="11791" width="6.7" style="679" customWidth="1"/>
    <col min="11792" max="12031" width="9" style="679"/>
    <col min="12032" max="12032" width="2" style="679" customWidth="1"/>
    <col min="12033" max="12035" width="4.2" style="679" customWidth="1"/>
    <col min="12036" max="12036" width="4.1" style="679" customWidth="1"/>
    <col min="12037" max="12037" width="3.9" style="679" customWidth="1"/>
    <col min="12038" max="12038" width="4.1" style="679" customWidth="1"/>
    <col min="12039" max="12040" width="4.2" style="679" customWidth="1"/>
    <col min="12041" max="12043" width="4.5" style="679" customWidth="1"/>
    <col min="12044" max="12044" width="7.4" style="679" customWidth="1"/>
    <col min="12045" max="12045" width="9" style="679" customWidth="1"/>
    <col min="12046" max="12046" width="4.2" style="679" customWidth="1"/>
    <col min="12047" max="12047" width="6.7" style="679" customWidth="1"/>
    <col min="12048" max="12287" width="9" style="679"/>
    <col min="12288" max="12288" width="2" style="679" customWidth="1"/>
    <col min="12289" max="12291" width="4.2" style="679" customWidth="1"/>
    <col min="12292" max="12292" width="4.1" style="679" customWidth="1"/>
    <col min="12293" max="12293" width="3.9" style="679" customWidth="1"/>
    <col min="12294" max="12294" width="4.1" style="679" customWidth="1"/>
    <col min="12295" max="12296" width="4.2" style="679" customWidth="1"/>
    <col min="12297" max="12299" width="4.5" style="679" customWidth="1"/>
    <col min="12300" max="12300" width="7.4" style="679" customWidth="1"/>
    <col min="12301" max="12301" width="9" style="679" customWidth="1"/>
    <col min="12302" max="12302" width="4.2" style="679" customWidth="1"/>
    <col min="12303" max="12303" width="6.7" style="679" customWidth="1"/>
    <col min="12304" max="12543" width="9" style="679"/>
    <col min="12544" max="12544" width="2" style="679" customWidth="1"/>
    <col min="12545" max="12547" width="4.2" style="679" customWidth="1"/>
    <col min="12548" max="12548" width="4.1" style="679" customWidth="1"/>
    <col min="12549" max="12549" width="3.9" style="679" customWidth="1"/>
    <col min="12550" max="12550" width="4.1" style="679" customWidth="1"/>
    <col min="12551" max="12552" width="4.2" style="679" customWidth="1"/>
    <col min="12553" max="12555" width="4.5" style="679" customWidth="1"/>
    <col min="12556" max="12556" width="7.4" style="679" customWidth="1"/>
    <col min="12557" max="12557" width="9" style="679" customWidth="1"/>
    <col min="12558" max="12558" width="4.2" style="679" customWidth="1"/>
    <col min="12559" max="12559" width="6.7" style="679" customWidth="1"/>
    <col min="12560" max="12799" width="9" style="679"/>
    <col min="12800" max="12800" width="2" style="679" customWidth="1"/>
    <col min="12801" max="12803" width="4.2" style="679" customWidth="1"/>
    <col min="12804" max="12804" width="4.1" style="679" customWidth="1"/>
    <col min="12805" max="12805" width="3.9" style="679" customWidth="1"/>
    <col min="12806" max="12806" width="4.1" style="679" customWidth="1"/>
    <col min="12807" max="12808" width="4.2" style="679" customWidth="1"/>
    <col min="12809" max="12811" width="4.5" style="679" customWidth="1"/>
    <col min="12812" max="12812" width="7.4" style="679" customWidth="1"/>
    <col min="12813" max="12813" width="9" style="679" customWidth="1"/>
    <col min="12814" max="12814" width="4.2" style="679" customWidth="1"/>
    <col min="12815" max="12815" width="6.7" style="679" customWidth="1"/>
    <col min="12816" max="13055" width="9" style="679"/>
    <col min="13056" max="13056" width="2" style="679" customWidth="1"/>
    <col min="13057" max="13059" width="4.2" style="679" customWidth="1"/>
    <col min="13060" max="13060" width="4.1" style="679" customWidth="1"/>
    <col min="13061" max="13061" width="3.9" style="679" customWidth="1"/>
    <col min="13062" max="13062" width="4.1" style="679" customWidth="1"/>
    <col min="13063" max="13064" width="4.2" style="679" customWidth="1"/>
    <col min="13065" max="13067" width="4.5" style="679" customWidth="1"/>
    <col min="13068" max="13068" width="7.4" style="679" customWidth="1"/>
    <col min="13069" max="13069" width="9" style="679" customWidth="1"/>
    <col min="13070" max="13070" width="4.2" style="679" customWidth="1"/>
    <col min="13071" max="13071" width="6.7" style="679" customWidth="1"/>
    <col min="13072" max="13311" width="9" style="679"/>
    <col min="13312" max="13312" width="2" style="679" customWidth="1"/>
    <col min="13313" max="13315" width="4.2" style="679" customWidth="1"/>
    <col min="13316" max="13316" width="4.1" style="679" customWidth="1"/>
    <col min="13317" max="13317" width="3.9" style="679" customWidth="1"/>
    <col min="13318" max="13318" width="4.1" style="679" customWidth="1"/>
    <col min="13319" max="13320" width="4.2" style="679" customWidth="1"/>
    <col min="13321" max="13323" width="4.5" style="679" customWidth="1"/>
    <col min="13324" max="13324" width="7.4" style="679" customWidth="1"/>
    <col min="13325" max="13325" width="9" style="679" customWidth="1"/>
    <col min="13326" max="13326" width="4.2" style="679" customWidth="1"/>
    <col min="13327" max="13327" width="6.7" style="679" customWidth="1"/>
    <col min="13328" max="13567" width="9" style="679"/>
    <col min="13568" max="13568" width="2" style="679" customWidth="1"/>
    <col min="13569" max="13571" width="4.2" style="679" customWidth="1"/>
    <col min="13572" max="13572" width="4.1" style="679" customWidth="1"/>
    <col min="13573" max="13573" width="3.9" style="679" customWidth="1"/>
    <col min="13574" max="13574" width="4.1" style="679" customWidth="1"/>
    <col min="13575" max="13576" width="4.2" style="679" customWidth="1"/>
    <col min="13577" max="13579" width="4.5" style="679" customWidth="1"/>
    <col min="13580" max="13580" width="7.4" style="679" customWidth="1"/>
    <col min="13581" max="13581" width="9" style="679" customWidth="1"/>
    <col min="13582" max="13582" width="4.2" style="679" customWidth="1"/>
    <col min="13583" max="13583" width="6.7" style="679" customWidth="1"/>
    <col min="13584" max="13823" width="9" style="679"/>
    <col min="13824" max="13824" width="2" style="679" customWidth="1"/>
    <col min="13825" max="13827" width="4.2" style="679" customWidth="1"/>
    <col min="13828" max="13828" width="4.1" style="679" customWidth="1"/>
    <col min="13829" max="13829" width="3.9" style="679" customWidth="1"/>
    <col min="13830" max="13830" width="4.1" style="679" customWidth="1"/>
    <col min="13831" max="13832" width="4.2" style="679" customWidth="1"/>
    <col min="13833" max="13835" width="4.5" style="679" customWidth="1"/>
    <col min="13836" max="13836" width="7.4" style="679" customWidth="1"/>
    <col min="13837" max="13837" width="9" style="679" customWidth="1"/>
    <col min="13838" max="13838" width="4.2" style="679" customWidth="1"/>
    <col min="13839" max="13839" width="6.7" style="679" customWidth="1"/>
    <col min="13840" max="14079" width="9" style="679"/>
    <col min="14080" max="14080" width="2" style="679" customWidth="1"/>
    <col min="14081" max="14083" width="4.2" style="679" customWidth="1"/>
    <col min="14084" max="14084" width="4.1" style="679" customWidth="1"/>
    <col min="14085" max="14085" width="3.9" style="679" customWidth="1"/>
    <col min="14086" max="14086" width="4.1" style="679" customWidth="1"/>
    <col min="14087" max="14088" width="4.2" style="679" customWidth="1"/>
    <col min="14089" max="14091" width="4.5" style="679" customWidth="1"/>
    <col min="14092" max="14092" width="7.4" style="679" customWidth="1"/>
    <col min="14093" max="14093" width="9" style="679" customWidth="1"/>
    <col min="14094" max="14094" width="4.2" style="679" customWidth="1"/>
    <col min="14095" max="14095" width="6.7" style="679" customWidth="1"/>
    <col min="14096" max="14335" width="9" style="679"/>
    <col min="14336" max="14336" width="2" style="679" customWidth="1"/>
    <col min="14337" max="14339" width="4.2" style="679" customWidth="1"/>
    <col min="14340" max="14340" width="4.1" style="679" customWidth="1"/>
    <col min="14341" max="14341" width="3.9" style="679" customWidth="1"/>
    <col min="14342" max="14342" width="4.1" style="679" customWidth="1"/>
    <col min="14343" max="14344" width="4.2" style="679" customWidth="1"/>
    <col min="14345" max="14347" width="4.5" style="679" customWidth="1"/>
    <col min="14348" max="14348" width="7.4" style="679" customWidth="1"/>
    <col min="14349" max="14349" width="9" style="679" customWidth="1"/>
    <col min="14350" max="14350" width="4.2" style="679" customWidth="1"/>
    <col min="14351" max="14351" width="6.7" style="679" customWidth="1"/>
    <col min="14352" max="14591" width="9" style="679"/>
    <col min="14592" max="14592" width="2" style="679" customWidth="1"/>
    <col min="14593" max="14595" width="4.2" style="679" customWidth="1"/>
    <col min="14596" max="14596" width="4.1" style="679" customWidth="1"/>
    <col min="14597" max="14597" width="3.9" style="679" customWidth="1"/>
    <col min="14598" max="14598" width="4.1" style="679" customWidth="1"/>
    <col min="14599" max="14600" width="4.2" style="679" customWidth="1"/>
    <col min="14601" max="14603" width="4.5" style="679" customWidth="1"/>
    <col min="14604" max="14604" width="7.4" style="679" customWidth="1"/>
    <col min="14605" max="14605" width="9" style="679" customWidth="1"/>
    <col min="14606" max="14606" width="4.2" style="679" customWidth="1"/>
    <col min="14607" max="14607" width="6.7" style="679" customWidth="1"/>
    <col min="14608" max="14847" width="9" style="679"/>
    <col min="14848" max="14848" width="2" style="679" customWidth="1"/>
    <col min="14849" max="14851" width="4.2" style="679" customWidth="1"/>
    <col min="14852" max="14852" width="4.1" style="679" customWidth="1"/>
    <col min="14853" max="14853" width="3.9" style="679" customWidth="1"/>
    <col min="14854" max="14854" width="4.1" style="679" customWidth="1"/>
    <col min="14855" max="14856" width="4.2" style="679" customWidth="1"/>
    <col min="14857" max="14859" width="4.5" style="679" customWidth="1"/>
    <col min="14860" max="14860" width="7.4" style="679" customWidth="1"/>
    <col min="14861" max="14861" width="9" style="679" customWidth="1"/>
    <col min="14862" max="14862" width="4.2" style="679" customWidth="1"/>
    <col min="14863" max="14863" width="6.7" style="679" customWidth="1"/>
    <col min="14864" max="15103" width="9" style="679"/>
    <col min="15104" max="15104" width="2" style="679" customWidth="1"/>
    <col min="15105" max="15107" width="4.2" style="679" customWidth="1"/>
    <col min="15108" max="15108" width="4.1" style="679" customWidth="1"/>
    <col min="15109" max="15109" width="3.9" style="679" customWidth="1"/>
    <col min="15110" max="15110" width="4.1" style="679" customWidth="1"/>
    <col min="15111" max="15112" width="4.2" style="679" customWidth="1"/>
    <col min="15113" max="15115" width="4.5" style="679" customWidth="1"/>
    <col min="15116" max="15116" width="7.4" style="679" customWidth="1"/>
    <col min="15117" max="15117" width="9" style="679" customWidth="1"/>
    <col min="15118" max="15118" width="4.2" style="679" customWidth="1"/>
    <col min="15119" max="15119" width="6.7" style="679" customWidth="1"/>
    <col min="15120" max="15359" width="9" style="679"/>
    <col min="15360" max="15360" width="2" style="679" customWidth="1"/>
    <col min="15361" max="15363" width="4.2" style="679" customWidth="1"/>
    <col min="15364" max="15364" width="4.1" style="679" customWidth="1"/>
    <col min="15365" max="15365" width="3.9" style="679" customWidth="1"/>
    <col min="15366" max="15366" width="4.1" style="679" customWidth="1"/>
    <col min="15367" max="15368" width="4.2" style="679" customWidth="1"/>
    <col min="15369" max="15371" width="4.5" style="679" customWidth="1"/>
    <col min="15372" max="15372" width="7.4" style="679" customWidth="1"/>
    <col min="15373" max="15373" width="9" style="679" customWidth="1"/>
    <col min="15374" max="15374" width="4.2" style="679" customWidth="1"/>
    <col min="15375" max="15375" width="6.7" style="679" customWidth="1"/>
    <col min="15376" max="15615" width="9" style="679"/>
    <col min="15616" max="15616" width="2" style="679" customWidth="1"/>
    <col min="15617" max="15619" width="4.2" style="679" customWidth="1"/>
    <col min="15620" max="15620" width="4.1" style="679" customWidth="1"/>
    <col min="15621" max="15621" width="3.9" style="679" customWidth="1"/>
    <col min="15622" max="15622" width="4.1" style="679" customWidth="1"/>
    <col min="15623" max="15624" width="4.2" style="679" customWidth="1"/>
    <col min="15625" max="15627" width="4.5" style="679" customWidth="1"/>
    <col min="15628" max="15628" width="7.4" style="679" customWidth="1"/>
    <col min="15629" max="15629" width="9" style="679" customWidth="1"/>
    <col min="15630" max="15630" width="4.2" style="679" customWidth="1"/>
    <col min="15631" max="15631" width="6.7" style="679" customWidth="1"/>
    <col min="15632" max="15871" width="9" style="679"/>
    <col min="15872" max="15872" width="2" style="679" customWidth="1"/>
    <col min="15873" max="15875" width="4.2" style="679" customWidth="1"/>
    <col min="15876" max="15876" width="4.1" style="679" customWidth="1"/>
    <col min="15877" max="15877" width="3.9" style="679" customWidth="1"/>
    <col min="15878" max="15878" width="4.1" style="679" customWidth="1"/>
    <col min="15879" max="15880" width="4.2" style="679" customWidth="1"/>
    <col min="15881" max="15883" width="4.5" style="679" customWidth="1"/>
    <col min="15884" max="15884" width="7.4" style="679" customWidth="1"/>
    <col min="15885" max="15885" width="9" style="679" customWidth="1"/>
    <col min="15886" max="15886" width="4.2" style="679" customWidth="1"/>
    <col min="15887" max="15887" width="6.7" style="679" customWidth="1"/>
    <col min="15888" max="16127" width="9" style="679"/>
    <col min="16128" max="16128" width="2" style="679" customWidth="1"/>
    <col min="16129" max="16131" width="4.2" style="679" customWidth="1"/>
    <col min="16132" max="16132" width="4.1" style="679" customWidth="1"/>
    <col min="16133" max="16133" width="3.9" style="679" customWidth="1"/>
    <col min="16134" max="16134" width="4.1" style="679" customWidth="1"/>
    <col min="16135" max="16136" width="4.2" style="679" customWidth="1"/>
    <col min="16137" max="16139" width="4.5" style="679" customWidth="1"/>
    <col min="16140" max="16140" width="7.4" style="679" customWidth="1"/>
    <col min="16141" max="16141" width="9" style="679" customWidth="1"/>
    <col min="16142" max="16142" width="4.2" style="679" customWidth="1"/>
    <col min="16143" max="16143" width="6.7" style="679" customWidth="1"/>
    <col min="16144" max="16381" width="9" style="679"/>
    <col min="16382" max="16384" width="9" style="679" customWidth="1"/>
  </cols>
  <sheetData>
    <row r="1" s="677" customFormat="1" ht="15" customHeight="1" spans="1:24">
      <c r="A1" s="1010" t="s">
        <v>12</v>
      </c>
      <c r="B1" s="1440"/>
      <c r="C1" s="1440"/>
      <c r="D1" s="1440"/>
      <c r="E1" s="1440"/>
      <c r="K1" s="1441" t="s">
        <v>283</v>
      </c>
      <c r="L1" s="1442" t="str">
        <f>Sheet1!F15</f>
        <v>王翠英</v>
      </c>
      <c r="M1" s="1443"/>
      <c r="N1" s="1444" t="s">
        <v>284</v>
      </c>
      <c r="O1" s="1445">
        <f>Sheet1!H15</f>
        <v>46040</v>
      </c>
      <c r="P1" s="758"/>
      <c r="V1" s="1446"/>
      <c r="W1" s="1446"/>
      <c r="X1" s="1446"/>
    </row>
    <row r="2" s="677" customFormat="1" ht="15" customHeight="1" spans="1:24">
      <c r="A2" s="1126" t="str">
        <f>利润总额!B2</f>
        <v>被审核单位:  新疆通力房地产开发有限公司库尔勒二分公司</v>
      </c>
      <c r="B2" s="1440"/>
      <c r="C2" s="1440"/>
      <c r="D2" s="1440"/>
      <c r="E2" s="1440"/>
      <c r="K2" s="1441" t="s">
        <v>285</v>
      </c>
      <c r="L2" s="1447" t="str">
        <f>Sheet1!F17</f>
        <v>刘洁</v>
      </c>
      <c r="M2" s="1443"/>
      <c r="N2" s="1444" t="s">
        <v>284</v>
      </c>
      <c r="O2" s="1448">
        <f>Sheet1!H17</f>
        <v>46140</v>
      </c>
      <c r="P2" s="758"/>
      <c r="V2" s="1449"/>
      <c r="W2" s="1449"/>
      <c r="X2" s="1449"/>
    </row>
    <row r="3" s="677" customFormat="1" ht="15" customHeight="1" spans="1:24">
      <c r="A3" s="368" t="str">
        <f>利润总额!B3</f>
        <v>纳税年度:  2025年度</v>
      </c>
      <c r="B3" s="1450"/>
      <c r="C3" s="1450"/>
      <c r="D3" s="1450"/>
      <c r="E3" s="1450"/>
      <c r="K3" s="1441" t="s">
        <v>286</v>
      </c>
      <c r="L3" s="1451" t="s">
        <v>287</v>
      </c>
      <c r="N3" s="1441"/>
      <c r="O3" s="1452"/>
      <c r="S3" s="1453" t="s">
        <v>288</v>
      </c>
      <c r="U3" s="1449"/>
      <c r="V3" s="1449"/>
      <c r="W3" s="1449"/>
    </row>
    <row r="4" s="1438" customFormat="1" ht="30" customHeight="1" spans="1:24">
      <c r="A4" s="1454" t="s">
        <v>289</v>
      </c>
      <c r="B4" s="1454"/>
      <c r="C4" s="1454"/>
      <c r="D4" s="1454"/>
      <c r="E4" s="1454"/>
      <c r="F4" s="1454"/>
      <c r="G4" s="1454"/>
      <c r="H4" s="1454"/>
      <c r="I4" s="1454"/>
      <c r="J4" s="1454"/>
      <c r="K4" s="1454"/>
      <c r="L4" s="1454"/>
      <c r="M4" s="1454"/>
      <c r="N4" s="1454"/>
      <c r="O4" s="1454"/>
      <c r="P4" s="1454"/>
      <c r="S4" s="1453" t="s">
        <v>290</v>
      </c>
      <c r="U4" s="1455"/>
      <c r="V4" s="1455"/>
      <c r="W4" s="1455"/>
    </row>
    <row r="5" ht="18.9" customHeight="1" spans="1:24">
      <c r="A5" s="1456" t="s">
        <v>291</v>
      </c>
      <c r="B5" s="1457"/>
      <c r="C5" s="1458" t="str">
        <f>Sheet1!F7</f>
        <v>新疆通力房地产开发有限公司库尔勒二分公司</v>
      </c>
      <c r="D5" s="1459"/>
      <c r="E5" s="1459"/>
      <c r="F5" s="1459"/>
      <c r="G5" s="1459"/>
      <c r="H5" s="1459"/>
      <c r="I5" s="1459"/>
      <c r="J5" s="1460"/>
      <c r="K5" s="1461" t="s">
        <v>292</v>
      </c>
      <c r="L5" s="1461"/>
      <c r="M5" s="1461"/>
      <c r="N5" s="1462" t="s">
        <v>288</v>
      </c>
      <c r="O5" s="1463" t="s">
        <v>293</v>
      </c>
      <c r="P5" s="1464"/>
      <c r="Q5" s="1465" t="s">
        <v>294</v>
      </c>
      <c r="R5" s="1466" t="s">
        <v>295</v>
      </c>
      <c r="S5" s="1466"/>
      <c r="T5" s="1466"/>
      <c r="U5" s="1467" t="s">
        <v>296</v>
      </c>
      <c r="V5" s="1468"/>
      <c r="W5" s="1468"/>
      <c r="X5" s="1465" t="s">
        <v>264</v>
      </c>
    </row>
    <row r="6" ht="21" customHeight="1" spans="1:24">
      <c r="A6" s="1469"/>
      <c r="B6" s="1470"/>
      <c r="C6" s="1471"/>
      <c r="D6" s="1472"/>
      <c r="E6" s="1472"/>
      <c r="F6" s="1472"/>
      <c r="G6" s="1472"/>
      <c r="H6" s="1472"/>
      <c r="I6" s="1472"/>
      <c r="J6" s="1473"/>
      <c r="K6" s="1474" t="s">
        <v>297</v>
      </c>
      <c r="L6" s="1474"/>
      <c r="M6" s="1474"/>
      <c r="N6" s="1475"/>
      <c r="O6" s="1476"/>
      <c r="P6" s="1477"/>
      <c r="Q6" s="1466"/>
      <c r="R6" s="1478" t="s">
        <v>298</v>
      </c>
      <c r="S6" s="1478" t="s">
        <v>299</v>
      </c>
      <c r="T6" s="1478" t="s">
        <v>300</v>
      </c>
      <c r="U6" s="1479" t="s">
        <v>301</v>
      </c>
      <c r="V6" s="1479" t="s">
        <v>302</v>
      </c>
      <c r="W6" s="1479" t="s">
        <v>303</v>
      </c>
      <c r="X6" s="1466"/>
    </row>
    <row r="7" ht="26.25" customHeight="1" spans="1:24">
      <c r="A7" s="1480" t="s">
        <v>304</v>
      </c>
      <c r="B7" s="1481"/>
      <c r="C7" s="1482" t="s">
        <v>305</v>
      </c>
      <c r="D7" s="1483"/>
      <c r="E7" s="1483"/>
      <c r="F7" s="1483"/>
      <c r="G7" s="1483"/>
      <c r="H7" s="1483"/>
      <c r="I7" s="1483"/>
      <c r="J7" s="1483"/>
      <c r="K7" s="1461" t="s">
        <v>306</v>
      </c>
      <c r="L7" s="1461"/>
      <c r="M7" s="1461"/>
      <c r="N7" s="1484" t="s">
        <v>307</v>
      </c>
      <c r="O7" s="1485"/>
      <c r="P7" s="1486"/>
      <c r="Q7" s="1466">
        <v>1</v>
      </c>
      <c r="R7" s="1487"/>
      <c r="S7" s="1487"/>
      <c r="T7" s="1488">
        <f t="shared" ref="T7:T10" si="0">(R7+S7)/2</f>
        <v>0</v>
      </c>
      <c r="U7" s="1489"/>
      <c r="V7" s="1489"/>
      <c r="W7" s="1488">
        <f>(U7+V7)/2</f>
        <v>0</v>
      </c>
      <c r="X7" s="1490"/>
    </row>
    <row r="8" ht="27" customHeight="1" spans="1:24">
      <c r="A8" s="1491" t="s">
        <v>6</v>
      </c>
      <c r="B8" s="1492"/>
      <c r="C8" s="1492"/>
      <c r="D8" s="1493"/>
      <c r="E8" s="1494" t="str">
        <f>Sheet1!F9</f>
        <v>91652801576209018D</v>
      </c>
      <c r="F8" s="1495"/>
      <c r="G8" s="1495"/>
      <c r="H8" s="1495"/>
      <c r="I8" s="1495"/>
      <c r="J8" s="1496"/>
      <c r="K8" s="1497" t="s">
        <v>308</v>
      </c>
      <c r="L8" s="1498"/>
      <c r="M8" s="1499"/>
      <c r="N8" s="1497" t="s">
        <v>309</v>
      </c>
      <c r="O8" s="1498"/>
      <c r="P8" s="1499"/>
      <c r="Q8" s="1466">
        <v>2</v>
      </c>
      <c r="R8" s="1487"/>
      <c r="S8" s="1487"/>
      <c r="T8" s="1488">
        <f t="shared" si="0"/>
        <v>0</v>
      </c>
      <c r="U8" s="1500"/>
      <c r="V8" s="1489"/>
      <c r="W8" s="1488">
        <f>(U8+V8)/2</f>
        <v>0</v>
      </c>
      <c r="X8" s="1490"/>
    </row>
    <row r="9" ht="26.1" customHeight="1" spans="1:24">
      <c r="A9" s="1491" t="s">
        <v>310</v>
      </c>
      <c r="B9" s="1492"/>
      <c r="C9" s="1492"/>
      <c r="D9" s="1492"/>
      <c r="E9" s="1501"/>
      <c r="F9" s="1502"/>
      <c r="G9" s="1502"/>
      <c r="H9" s="1502"/>
      <c r="I9" s="1502"/>
      <c r="J9" s="1503"/>
      <c r="K9" s="1481" t="s">
        <v>311</v>
      </c>
      <c r="L9" s="1504"/>
      <c r="M9" s="1504"/>
      <c r="N9" s="1505"/>
      <c r="O9" s="1506"/>
      <c r="P9" s="1507"/>
      <c r="Q9" s="1466">
        <v>3</v>
      </c>
      <c r="R9" s="1487"/>
      <c r="S9" s="1487"/>
      <c r="T9" s="1488">
        <f t="shared" si="0"/>
        <v>0</v>
      </c>
      <c r="U9" s="1500"/>
      <c r="V9" s="1489"/>
      <c r="W9" s="1488">
        <f>(U9+V9)/2</f>
        <v>0</v>
      </c>
      <c r="X9" s="1490"/>
    </row>
    <row r="10" ht="26.25" customHeight="1" spans="1:24">
      <c r="A10" s="1508" t="s">
        <v>312</v>
      </c>
      <c r="B10" s="1509"/>
      <c r="C10" s="1510" t="s">
        <v>313</v>
      </c>
      <c r="D10" s="1511"/>
      <c r="E10" s="1511"/>
      <c r="F10" s="1511"/>
      <c r="G10" s="1511"/>
      <c r="H10" s="1511"/>
      <c r="I10" s="1511"/>
      <c r="J10" s="1511"/>
      <c r="K10" s="1512"/>
      <c r="L10" s="1513" t="s">
        <v>314</v>
      </c>
      <c r="M10" s="1513"/>
      <c r="N10" s="1513"/>
      <c r="O10" s="1513"/>
      <c r="P10" s="1514"/>
      <c r="Q10" s="1466">
        <v>4</v>
      </c>
      <c r="R10" s="1487"/>
      <c r="S10" s="1487"/>
      <c r="T10" s="1488">
        <f t="shared" si="0"/>
        <v>0</v>
      </c>
      <c r="U10" s="1500"/>
      <c r="V10" s="1489"/>
      <c r="W10" s="1488">
        <f>(U10+V10)/2</f>
        <v>0</v>
      </c>
      <c r="X10" s="1490"/>
    </row>
    <row r="11" ht="20.1" customHeight="1" spans="1:24">
      <c r="A11" s="1515"/>
      <c r="B11" s="1516"/>
      <c r="C11" s="1501" t="s">
        <v>315</v>
      </c>
      <c r="D11" s="1502"/>
      <c r="E11" s="1502"/>
      <c r="F11" s="1502"/>
      <c r="G11" s="1502"/>
      <c r="H11" s="1502"/>
      <c r="I11" s="1502"/>
      <c r="J11" s="1502"/>
      <c r="K11" s="1513"/>
      <c r="L11" s="1517" t="s">
        <v>316</v>
      </c>
      <c r="P11" s="1518"/>
      <c r="Q11" s="1519" t="s">
        <v>317</v>
      </c>
      <c r="R11" s="1520">
        <f>ROUNDUP(SUM(T7:T10)/4,0)</f>
        <v>0</v>
      </c>
      <c r="S11" s="1521"/>
      <c r="T11" s="1522"/>
      <c r="U11" s="1523">
        <f>SUM(W7:W10)/4</f>
        <v>0</v>
      </c>
      <c r="V11" s="1524"/>
      <c r="W11" s="1525"/>
      <c r="X11" s="1526"/>
    </row>
    <row r="12" ht="30" customHeight="1" spans="1:24">
      <c r="A12" s="1527"/>
      <c r="B12" s="1470"/>
      <c r="C12" s="1527" t="s">
        <v>318</v>
      </c>
      <c r="D12" s="1528"/>
      <c r="E12" s="1528"/>
      <c r="F12" s="1528"/>
      <c r="G12" s="1528"/>
      <c r="H12" s="1528"/>
      <c r="I12" s="1528"/>
      <c r="J12" s="1528"/>
      <c r="L12" s="1529"/>
      <c r="M12" s="1513"/>
      <c r="N12" s="1513"/>
      <c r="O12" s="1513"/>
      <c r="P12" s="1514"/>
      <c r="Q12" s="1530" t="s">
        <v>319</v>
      </c>
      <c r="R12" s="1531" t="s">
        <v>320</v>
      </c>
      <c r="S12" s="1530" t="s">
        <v>321</v>
      </c>
      <c r="T12" s="1530"/>
      <c r="U12" s="1530" t="s">
        <v>322</v>
      </c>
      <c r="V12" s="1530"/>
      <c r="W12" s="1530" t="s">
        <v>264</v>
      </c>
      <c r="X12" s="1530"/>
    </row>
    <row r="13" ht="18.75" customHeight="1" spans="1:24">
      <c r="A13" s="1480" t="s">
        <v>323</v>
      </c>
      <c r="B13" s="1481"/>
      <c r="C13" s="1532"/>
      <c r="D13" s="1533"/>
      <c r="E13" s="1533"/>
      <c r="F13" s="1533"/>
      <c r="G13" s="1533"/>
      <c r="H13" s="1533"/>
      <c r="I13" s="1533"/>
      <c r="J13" s="1533"/>
      <c r="K13" s="1534"/>
      <c r="L13" s="1535" t="s">
        <v>324</v>
      </c>
      <c r="M13" s="1535"/>
      <c r="N13" s="1536" t="s">
        <v>325</v>
      </c>
      <c r="O13" s="1537"/>
      <c r="P13" s="1538"/>
      <c r="Q13" s="1539">
        <v>1</v>
      </c>
      <c r="R13" s="1531"/>
      <c r="S13" s="1540">
        <v>0</v>
      </c>
      <c r="T13" s="1540"/>
      <c r="U13" s="1540">
        <v>0</v>
      </c>
      <c r="V13" s="1540"/>
      <c r="W13" s="1541"/>
      <c r="X13" s="1542"/>
    </row>
    <row r="14" ht="18.75" customHeight="1" spans="1:24">
      <c r="A14" s="1480"/>
      <c r="B14" s="1481"/>
      <c r="C14" s="1543"/>
      <c r="D14" s="1544"/>
      <c r="E14" s="1544"/>
      <c r="F14" s="1544"/>
      <c r="G14" s="1544"/>
      <c r="H14" s="1544"/>
      <c r="I14" s="1544"/>
      <c r="J14" s="1544"/>
      <c r="K14" s="1545"/>
      <c r="L14" s="1481" t="s">
        <v>326</v>
      </c>
      <c r="M14" s="1481"/>
      <c r="N14" s="1546"/>
      <c r="O14" s="1547"/>
      <c r="P14" s="1548"/>
      <c r="Q14" s="1539">
        <v>2</v>
      </c>
      <c r="R14" s="1531"/>
      <c r="S14" s="1540"/>
      <c r="T14" s="1540"/>
      <c r="U14" s="1540"/>
      <c r="V14" s="1540"/>
      <c r="W14" s="1541"/>
      <c r="X14" s="1542"/>
    </row>
    <row r="15" ht="26.25" customHeight="1" spans="1:24">
      <c r="A15" s="1480"/>
      <c r="B15" s="1481"/>
      <c r="C15" s="1475"/>
      <c r="D15" s="1476"/>
      <c r="E15" s="1476"/>
      <c r="F15" s="1476"/>
      <c r="G15" s="1476"/>
      <c r="H15" s="1476"/>
      <c r="I15" s="1476"/>
      <c r="J15" s="1476"/>
      <c r="K15" s="1549"/>
      <c r="L15" s="1480" t="s">
        <v>327</v>
      </c>
      <c r="M15" s="1481"/>
      <c r="N15" s="1550"/>
      <c r="O15" s="1551"/>
      <c r="P15" s="1552"/>
      <c r="Q15" s="1539">
        <v>3</v>
      </c>
      <c r="R15" s="1531"/>
      <c r="S15" s="1540"/>
      <c r="T15" s="1540"/>
      <c r="U15" s="1540"/>
      <c r="V15" s="1540"/>
      <c r="W15" s="1541"/>
      <c r="X15" s="1542"/>
    </row>
    <row r="16" ht="18.75" customHeight="1" spans="1:24">
      <c r="A16" s="1480" t="s">
        <v>328</v>
      </c>
      <c r="B16" s="1481"/>
      <c r="C16" s="1553"/>
      <c r="D16" s="1553"/>
      <c r="E16" s="1553"/>
      <c r="F16" s="1481" t="s">
        <v>329</v>
      </c>
      <c r="G16" s="1481"/>
      <c r="H16" s="1481"/>
      <c r="I16" s="1554"/>
      <c r="J16" s="1554"/>
      <c r="K16" s="1554"/>
      <c r="L16" s="1554"/>
      <c r="M16" s="1481" t="s">
        <v>330</v>
      </c>
      <c r="N16" s="1481"/>
      <c r="O16" s="1553"/>
      <c r="P16" s="1555"/>
      <c r="Q16" s="1539">
        <v>4</v>
      </c>
      <c r="R16" s="1531"/>
      <c r="S16" s="1540"/>
      <c r="T16" s="1540"/>
      <c r="U16" s="1540"/>
      <c r="V16" s="1540"/>
      <c r="W16" s="1541"/>
      <c r="X16" s="1542"/>
    </row>
    <row r="17" ht="15" spans="1:24">
      <c r="A17" s="1556" t="s">
        <v>331</v>
      </c>
      <c r="B17" s="1556"/>
      <c r="C17" s="1556"/>
      <c r="D17" s="1556"/>
      <c r="E17" s="1556"/>
      <c r="F17" s="1556"/>
      <c r="G17" s="1556"/>
      <c r="H17" s="1556"/>
      <c r="I17" s="1556"/>
      <c r="J17" s="1556"/>
      <c r="K17" s="1556"/>
      <c r="L17" s="1557"/>
      <c r="M17" s="1557"/>
      <c r="N17" s="1557"/>
      <c r="O17" s="1557"/>
      <c r="P17" s="1557"/>
      <c r="Q17" s="1539">
        <v>5</v>
      </c>
      <c r="R17" s="1531"/>
      <c r="S17" s="1540"/>
      <c r="T17" s="1540"/>
      <c r="U17" s="1540"/>
      <c r="V17" s="1540"/>
      <c r="W17" s="1541"/>
      <c r="X17" s="1542"/>
    </row>
    <row r="18" ht="63.9" customHeight="1" spans="1:24">
      <c r="A18" s="1558" t="s">
        <v>332</v>
      </c>
      <c r="B18" s="1559" t="s">
        <v>333</v>
      </c>
      <c r="C18" s="1559"/>
      <c r="D18" s="1559"/>
      <c r="E18" s="1559" t="s">
        <v>334</v>
      </c>
      <c r="F18" s="1559"/>
      <c r="G18" s="1559"/>
      <c r="H18" s="1559"/>
      <c r="I18" s="1560" t="s">
        <v>335</v>
      </c>
      <c r="J18" s="1561"/>
      <c r="K18" s="1560" t="s">
        <v>336</v>
      </c>
      <c r="L18" s="1562"/>
      <c r="M18" s="1563" t="s">
        <v>337</v>
      </c>
      <c r="N18" s="1563" t="s">
        <v>338</v>
      </c>
      <c r="O18" s="1564" t="s">
        <v>339</v>
      </c>
      <c r="P18" s="1563" t="s">
        <v>340</v>
      </c>
      <c r="Q18" s="1539">
        <v>6</v>
      </c>
      <c r="R18" s="1531"/>
      <c r="S18" s="1540"/>
      <c r="T18" s="1540"/>
      <c r="U18" s="1540"/>
      <c r="V18" s="1540"/>
      <c r="W18" s="1541"/>
      <c r="X18" s="1542"/>
    </row>
    <row r="19" ht="18.75" customHeight="1" spans="1:24">
      <c r="A19" s="1565"/>
      <c r="B19" s="1566"/>
      <c r="C19" s="1566"/>
      <c r="D19" s="1566"/>
      <c r="E19" s="1566"/>
      <c r="F19" s="1566"/>
      <c r="G19" s="1566"/>
      <c r="H19" s="1566"/>
      <c r="I19" s="1567">
        <f>IFERROR(N19/$N$30,0)</f>
        <v>0</v>
      </c>
      <c r="J19" s="1568"/>
      <c r="K19" s="1569"/>
      <c r="L19" s="1570"/>
      <c r="M19" s="1571"/>
      <c r="N19" s="1572"/>
      <c r="O19" s="1573">
        <f>N19</f>
        <v>0</v>
      </c>
      <c r="P19" s="1574">
        <f>IFERROR(O19/$O$30,0)</f>
        <v>0</v>
      </c>
      <c r="Q19" s="1539">
        <v>7</v>
      </c>
      <c r="R19" s="1531"/>
      <c r="S19" s="1540"/>
      <c r="T19" s="1540"/>
      <c r="U19" s="1540"/>
      <c r="V19" s="1540"/>
      <c r="W19" s="1541"/>
      <c r="X19" s="1542"/>
    </row>
    <row r="20" ht="18.75" customHeight="1" spans="1:24">
      <c r="A20" s="1565"/>
      <c r="B20" s="1566"/>
      <c r="C20" s="1566"/>
      <c r="D20" s="1566"/>
      <c r="E20" s="1566"/>
      <c r="F20" s="1566"/>
      <c r="G20" s="1566"/>
      <c r="H20" s="1566"/>
      <c r="I20" s="1567">
        <f t="shared" ref="I20:I29" si="1">IFERROR(N20/$N$30,0)</f>
        <v>0</v>
      </c>
      <c r="J20" s="1568"/>
      <c r="K20" s="1569"/>
      <c r="L20" s="1570"/>
      <c r="M20" s="1571"/>
      <c r="N20" s="1572"/>
      <c r="O20" s="1573">
        <f>N20</f>
        <v>0</v>
      </c>
      <c r="P20" s="1574">
        <f t="shared" ref="P20:P29" si="2">IFERROR(O20/$O$30,0)</f>
        <v>0</v>
      </c>
      <c r="Q20" s="1539">
        <v>8</v>
      </c>
      <c r="R20" s="1531"/>
      <c r="S20" s="1540"/>
      <c r="T20" s="1540"/>
      <c r="U20" s="1540"/>
      <c r="V20" s="1540"/>
      <c r="W20" s="1541"/>
      <c r="X20" s="1542"/>
    </row>
    <row r="21" ht="18.75" customHeight="1" spans="1:24">
      <c r="A21" s="1565"/>
      <c r="B21" s="1566"/>
      <c r="C21" s="1566"/>
      <c r="D21" s="1566"/>
      <c r="E21" s="1566"/>
      <c r="F21" s="1566"/>
      <c r="G21" s="1566"/>
      <c r="H21" s="1566"/>
      <c r="I21" s="1567">
        <f t="shared" si="1"/>
        <v>0</v>
      </c>
      <c r="J21" s="1568"/>
      <c r="K21" s="1569"/>
      <c r="L21" s="1570"/>
      <c r="M21" s="1571"/>
      <c r="N21" s="1572"/>
      <c r="O21" s="1573">
        <f>N21</f>
        <v>0</v>
      </c>
      <c r="P21" s="1574">
        <f t="shared" si="2"/>
        <v>0</v>
      </c>
      <c r="Q21" s="1539">
        <v>9</v>
      </c>
      <c r="R21" s="1531"/>
      <c r="S21" s="1540"/>
      <c r="T21" s="1540"/>
      <c r="U21" s="1540"/>
      <c r="V21" s="1540"/>
      <c r="W21" s="1541"/>
      <c r="X21" s="1542"/>
    </row>
    <row r="22" ht="18.75" customHeight="1" spans="1:24">
      <c r="A22" s="1565"/>
      <c r="B22" s="1566"/>
      <c r="C22" s="1566"/>
      <c r="D22" s="1566"/>
      <c r="E22" s="1566"/>
      <c r="F22" s="1566"/>
      <c r="G22" s="1566"/>
      <c r="H22" s="1566"/>
      <c r="I22" s="1567">
        <f t="shared" si="1"/>
        <v>0</v>
      </c>
      <c r="J22" s="1568"/>
      <c r="K22" s="1569"/>
      <c r="L22" s="1570"/>
      <c r="M22" s="1571"/>
      <c r="N22" s="1572"/>
      <c r="O22" s="1573">
        <f>N22</f>
        <v>0</v>
      </c>
      <c r="P22" s="1574">
        <f t="shared" si="2"/>
        <v>0</v>
      </c>
      <c r="Q22" s="1539">
        <v>10</v>
      </c>
      <c r="R22" s="1531"/>
      <c r="S22" s="1540"/>
      <c r="T22" s="1540"/>
      <c r="U22" s="1540"/>
      <c r="V22" s="1540"/>
      <c r="W22" s="1541"/>
      <c r="X22" s="1542"/>
    </row>
    <row r="23" ht="18.75" customHeight="1" spans="1:24">
      <c r="A23" s="1565"/>
      <c r="B23" s="1566"/>
      <c r="C23" s="1566"/>
      <c r="D23" s="1566"/>
      <c r="E23" s="1566"/>
      <c r="F23" s="1566"/>
      <c r="G23" s="1566"/>
      <c r="H23" s="1566"/>
      <c r="I23" s="1567">
        <f t="shared" si="1"/>
        <v>0</v>
      </c>
      <c r="J23" s="1568"/>
      <c r="K23" s="1569"/>
      <c r="L23" s="1570"/>
      <c r="M23" s="1571"/>
      <c r="N23" s="1572"/>
      <c r="O23" s="1573">
        <f>N23</f>
        <v>0</v>
      </c>
      <c r="P23" s="1574">
        <f t="shared" si="2"/>
        <v>0</v>
      </c>
      <c r="Q23" s="1539">
        <v>11</v>
      </c>
      <c r="R23" s="1531"/>
      <c r="S23" s="1540"/>
      <c r="T23" s="1540"/>
      <c r="U23" s="1540"/>
      <c r="V23" s="1540"/>
      <c r="W23" s="1541"/>
      <c r="X23" s="1542"/>
    </row>
    <row r="24" ht="24" customHeight="1" spans="1:24">
      <c r="A24" s="1565"/>
      <c r="B24" s="1566"/>
      <c r="C24" s="1566"/>
      <c r="D24" s="1566"/>
      <c r="E24" s="1566"/>
      <c r="F24" s="1566"/>
      <c r="G24" s="1566"/>
      <c r="H24" s="1566"/>
      <c r="I24" s="1567">
        <f t="shared" si="1"/>
        <v>0</v>
      </c>
      <c r="J24" s="1568"/>
      <c r="K24" s="1569"/>
      <c r="L24" s="1570"/>
      <c r="M24" s="1571"/>
      <c r="N24" s="1572"/>
      <c r="O24" s="1573"/>
      <c r="P24" s="1574">
        <f t="shared" si="2"/>
        <v>0</v>
      </c>
      <c r="Q24" s="1539">
        <v>12</v>
      </c>
      <c r="R24" s="1531"/>
      <c r="S24" s="1540"/>
      <c r="T24" s="1540"/>
      <c r="U24" s="1540"/>
      <c r="V24" s="1540"/>
      <c r="W24" s="1541"/>
      <c r="X24" s="1542"/>
    </row>
    <row r="25" ht="18.75" customHeight="1" spans="1:24">
      <c r="A25" s="1565"/>
      <c r="B25" s="1566"/>
      <c r="C25" s="1566"/>
      <c r="D25" s="1566"/>
      <c r="E25" s="1566"/>
      <c r="F25" s="1566"/>
      <c r="G25" s="1566"/>
      <c r="H25" s="1566"/>
      <c r="I25" s="1567">
        <f t="shared" si="1"/>
        <v>0</v>
      </c>
      <c r="J25" s="1568"/>
      <c r="K25" s="1569"/>
      <c r="L25" s="1570"/>
      <c r="M25" s="1571"/>
      <c r="N25" s="1572"/>
      <c r="O25" s="1573"/>
      <c r="P25" s="1574">
        <f t="shared" si="2"/>
        <v>0</v>
      </c>
      <c r="Q25" s="1539" t="s">
        <v>282</v>
      </c>
      <c r="R25" s="1531">
        <f>SUM(R13:R24)</f>
        <v>0</v>
      </c>
      <c r="S25" s="1540">
        <f>SUM(S14:S24)</f>
        <v>0</v>
      </c>
      <c r="T25" s="1575"/>
      <c r="U25" s="1540">
        <f>SUM(U14:U24)</f>
        <v>0</v>
      </c>
      <c r="V25" s="1575"/>
      <c r="W25" s="1541"/>
      <c r="X25" s="1542"/>
    </row>
    <row r="26" ht="18.75" customHeight="1" spans="1:24">
      <c r="A26" s="1565"/>
      <c r="B26" s="1566"/>
      <c r="C26" s="1566"/>
      <c r="D26" s="1566"/>
      <c r="E26" s="1566"/>
      <c r="F26" s="1566"/>
      <c r="G26" s="1566"/>
      <c r="H26" s="1566"/>
      <c r="I26" s="1567">
        <f t="shared" si="1"/>
        <v>0</v>
      </c>
      <c r="J26" s="1568"/>
      <c r="K26" s="1569"/>
      <c r="L26" s="1570"/>
      <c r="M26" s="1571"/>
      <c r="N26" s="1572"/>
      <c r="O26" s="1573"/>
      <c r="P26" s="1574">
        <f t="shared" si="2"/>
        <v>0</v>
      </c>
    </row>
    <row r="27" ht="18.75" customHeight="1" spans="1:24">
      <c r="A27" s="1565"/>
      <c r="B27" s="1566"/>
      <c r="C27" s="1566"/>
      <c r="D27" s="1566"/>
      <c r="E27" s="1566"/>
      <c r="F27" s="1566"/>
      <c r="G27" s="1566"/>
      <c r="H27" s="1566"/>
      <c r="I27" s="1567">
        <f t="shared" si="1"/>
        <v>0</v>
      </c>
      <c r="J27" s="1568"/>
      <c r="K27" s="1569"/>
      <c r="L27" s="1570"/>
      <c r="M27" s="1571"/>
      <c r="N27" s="1572"/>
      <c r="O27" s="1573"/>
      <c r="P27" s="1574">
        <f t="shared" si="2"/>
        <v>0</v>
      </c>
    </row>
    <row r="28" ht="18.9" customHeight="1" spans="1:24">
      <c r="A28" s="1565"/>
      <c r="B28" s="1566"/>
      <c r="C28" s="1566"/>
      <c r="D28" s="1566"/>
      <c r="E28" s="1566"/>
      <c r="F28" s="1566"/>
      <c r="G28" s="1566"/>
      <c r="H28" s="1566"/>
      <c r="I28" s="1567">
        <f t="shared" si="1"/>
        <v>0</v>
      </c>
      <c r="J28" s="1568"/>
      <c r="K28" s="1569"/>
      <c r="L28" s="1570"/>
      <c r="M28" s="1571"/>
      <c r="N28" s="1572"/>
      <c r="O28" s="1573"/>
      <c r="P28" s="1574">
        <f t="shared" si="2"/>
        <v>0</v>
      </c>
    </row>
    <row r="29" s="1439" customFormat="1" ht="21.9" customHeight="1" spans="1:24">
      <c r="A29" s="1576" t="s">
        <v>341</v>
      </c>
      <c r="B29" s="1577" t="s">
        <v>342</v>
      </c>
      <c r="C29" s="1577"/>
      <c r="D29" s="1577"/>
      <c r="E29" s="1577" t="s">
        <v>342</v>
      </c>
      <c r="F29" s="1577"/>
      <c r="G29" s="1577"/>
      <c r="H29" s="1577"/>
      <c r="I29" s="1567">
        <f t="shared" si="1"/>
        <v>0</v>
      </c>
      <c r="J29" s="1568"/>
      <c r="K29" s="1569"/>
      <c r="L29" s="1570" t="s">
        <v>343</v>
      </c>
      <c r="M29" s="1571"/>
      <c r="N29" s="1572"/>
      <c r="O29" s="1573"/>
      <c r="P29" s="1574">
        <f t="shared" si="2"/>
        <v>0</v>
      </c>
      <c r="R29" s="1439" t="s">
        <v>343</v>
      </c>
      <c r="U29" s="1578"/>
      <c r="V29" s="1578"/>
      <c r="W29" s="1578"/>
    </row>
    <row r="30" s="1439" customFormat="1" ht="21.9" customHeight="1" spans="1:24">
      <c r="A30" s="1576" t="s">
        <v>282</v>
      </c>
      <c r="B30" s="1577"/>
      <c r="C30" s="1577"/>
      <c r="D30" s="1577"/>
      <c r="E30" s="1577"/>
      <c r="F30" s="1577"/>
      <c r="G30" s="1577"/>
      <c r="H30" s="1577"/>
      <c r="I30" s="1567">
        <f>SUM(I19:J29)</f>
        <v>0</v>
      </c>
      <c r="J30" s="1568"/>
      <c r="K30" s="1567">
        <f>SUM(K19:L29)</f>
        <v>0</v>
      </c>
      <c r="L30" s="1568"/>
      <c r="M30" s="1571"/>
      <c r="N30" s="1572">
        <f>SUM(N19:N29)</f>
        <v>0</v>
      </c>
      <c r="O30" s="1573">
        <f>SUM(O19:O29)</f>
        <v>0</v>
      </c>
      <c r="P30" s="1574">
        <f>SUM(P19:P29)</f>
        <v>0</v>
      </c>
      <c r="U30" s="1578"/>
      <c r="V30" s="1578"/>
      <c r="W30" s="1578"/>
    </row>
    <row r="31" s="1439" customFormat="1" ht="21.9" customHeight="1" spans="1:24">
      <c r="A31" s="1480" t="s">
        <v>344</v>
      </c>
      <c r="B31" s="1481" t="s">
        <v>345</v>
      </c>
      <c r="C31" s="1481"/>
      <c r="D31" s="1481"/>
      <c r="E31" s="1481"/>
      <c r="F31" s="1481"/>
      <c r="G31" s="1481"/>
      <c r="H31" s="1481" t="s">
        <v>335</v>
      </c>
      <c r="I31" s="1481"/>
      <c r="J31" s="1481" t="s">
        <v>345</v>
      </c>
      <c r="K31" s="1481"/>
      <c r="L31" s="1481"/>
      <c r="M31" s="1481" t="s">
        <v>346</v>
      </c>
      <c r="N31" s="1481"/>
      <c r="O31" s="1481" t="s">
        <v>335</v>
      </c>
      <c r="P31" s="1579"/>
      <c r="U31" s="1578"/>
      <c r="V31" s="1578"/>
      <c r="W31" s="1578"/>
    </row>
    <row r="32" s="1439" customFormat="1" ht="21.9" customHeight="1" spans="1:24">
      <c r="A32" s="1480"/>
      <c r="B32" s="1580"/>
      <c r="C32" s="1581"/>
      <c r="D32" s="1581"/>
      <c r="E32" s="1582"/>
      <c r="F32" s="1583"/>
      <c r="G32" s="1583"/>
      <c r="H32" s="1584"/>
      <c r="I32" s="1584"/>
      <c r="J32" s="1583"/>
      <c r="K32" s="1583"/>
      <c r="L32" s="1583"/>
      <c r="M32" s="1583"/>
      <c r="N32" s="1583"/>
      <c r="O32" s="1583"/>
      <c r="P32" s="1585"/>
      <c r="U32" s="1578"/>
      <c r="V32" s="1578"/>
      <c r="W32" s="1578"/>
    </row>
    <row r="33" s="1439" customFormat="1" ht="21.9" customHeight="1" spans="1:23">
      <c r="A33" s="1480"/>
      <c r="B33" s="1583"/>
      <c r="C33" s="1583"/>
      <c r="D33" s="1583"/>
      <c r="E33" s="1583"/>
      <c r="F33" s="1583"/>
      <c r="G33" s="1583"/>
      <c r="H33" s="1584"/>
      <c r="I33" s="1584"/>
      <c r="J33" s="1583"/>
      <c r="K33" s="1583"/>
      <c r="L33" s="1583"/>
      <c r="M33" s="1583"/>
      <c r="N33" s="1583"/>
      <c r="O33" s="1583"/>
      <c r="P33" s="1585"/>
      <c r="U33" s="1578"/>
      <c r="V33" s="1578"/>
      <c r="W33" s="1578"/>
    </row>
    <row r="34" s="1439" customFormat="1" ht="21.9" customHeight="1" spans="1:23">
      <c r="A34" s="1480"/>
      <c r="B34" s="1580"/>
      <c r="C34" s="1581"/>
      <c r="D34" s="1581"/>
      <c r="E34" s="1582"/>
      <c r="F34" s="1583"/>
      <c r="G34" s="1583"/>
      <c r="H34" s="1584"/>
      <c r="I34" s="1584"/>
      <c r="J34" s="1583"/>
      <c r="K34" s="1583"/>
      <c r="L34" s="1583"/>
      <c r="M34" s="1583"/>
      <c r="N34" s="1583"/>
      <c r="O34" s="1583"/>
      <c r="P34" s="1585"/>
      <c r="U34" s="1578"/>
      <c r="V34" s="1578"/>
      <c r="W34" s="1578"/>
    </row>
    <row r="35" s="1439" customFormat="1" ht="21.9" customHeight="1" spans="1:23">
      <c r="A35" s="1480"/>
      <c r="B35" s="1583"/>
      <c r="C35" s="1583"/>
      <c r="D35" s="1583"/>
      <c r="E35" s="1583"/>
      <c r="F35" s="1583"/>
      <c r="G35" s="1583"/>
      <c r="H35" s="1584"/>
      <c r="I35" s="1584"/>
      <c r="J35" s="1583"/>
      <c r="K35" s="1583"/>
      <c r="L35" s="1583"/>
      <c r="M35" s="1583"/>
      <c r="N35" s="1583"/>
      <c r="O35" s="1583"/>
      <c r="P35" s="1585"/>
      <c r="U35" s="1578"/>
      <c r="V35" s="1578"/>
      <c r="W35" s="1578"/>
    </row>
    <row r="36" s="1439" customFormat="1" ht="21.9" customHeight="1" spans="1:23">
      <c r="A36" s="1480"/>
      <c r="B36" s="1583"/>
      <c r="C36" s="1583"/>
      <c r="D36" s="1583"/>
      <c r="E36" s="1583"/>
      <c r="F36" s="1583"/>
      <c r="G36" s="1583"/>
      <c r="H36" s="1584"/>
      <c r="I36" s="1584"/>
      <c r="J36" s="1583"/>
      <c r="K36" s="1583"/>
      <c r="L36" s="1583"/>
      <c r="M36" s="1583"/>
      <c r="N36" s="1583"/>
      <c r="O36" s="1583"/>
      <c r="P36" s="1585"/>
      <c r="U36" s="1578"/>
      <c r="V36" s="1578"/>
      <c r="W36" s="1578"/>
    </row>
    <row r="37" s="1439" customFormat="1" ht="21.9" customHeight="1" spans="1:23">
      <c r="A37" s="1480" t="s">
        <v>347</v>
      </c>
      <c r="B37" s="1481" t="s">
        <v>348</v>
      </c>
      <c r="C37" s="1481"/>
      <c r="D37" s="1586" t="s">
        <v>349</v>
      </c>
      <c r="E37" s="1587"/>
      <c r="F37" s="1587"/>
      <c r="G37" s="1587"/>
      <c r="H37" s="1587"/>
      <c r="I37" s="1481" t="s">
        <v>350</v>
      </c>
      <c r="J37" s="1481"/>
      <c r="K37" s="1481"/>
      <c r="L37" s="1588"/>
      <c r="M37" s="1589"/>
      <c r="N37" s="1589"/>
      <c r="O37" s="1589"/>
      <c r="P37" s="1555"/>
      <c r="U37" s="1578"/>
      <c r="V37" s="1578"/>
      <c r="W37" s="1578"/>
    </row>
    <row r="38" s="1439" customFormat="1" ht="21.9" customHeight="1" spans="1:23">
      <c r="A38" s="1480"/>
      <c r="B38" s="1481" t="s">
        <v>351</v>
      </c>
      <c r="C38" s="1481"/>
      <c r="D38" s="1586"/>
      <c r="E38" s="1587"/>
      <c r="F38" s="1587"/>
      <c r="G38" s="1587"/>
      <c r="H38" s="1587"/>
      <c r="I38" s="1481"/>
      <c r="J38" s="1481"/>
      <c r="K38" s="1481"/>
      <c r="L38" s="1589"/>
      <c r="M38" s="1589"/>
      <c r="N38" s="1589"/>
      <c r="O38" s="1589"/>
      <c r="P38" s="1555"/>
      <c r="U38" s="1578"/>
      <c r="V38" s="1578"/>
      <c r="W38" s="1578"/>
    </row>
    <row r="39" s="1439" customFormat="1" ht="21.9" customHeight="1" spans="1:23">
      <c r="A39" s="1590"/>
      <c r="B39" s="1591" t="s">
        <v>352</v>
      </c>
      <c r="C39" s="1591"/>
      <c r="D39" s="1592"/>
      <c r="E39" s="1592"/>
      <c r="F39" s="1592"/>
      <c r="G39" s="1592"/>
      <c r="H39" s="1592"/>
      <c r="I39" s="1591"/>
      <c r="J39" s="1591"/>
      <c r="K39" s="1591"/>
      <c r="L39" s="1593"/>
      <c r="M39" s="1593"/>
      <c r="N39" s="1593"/>
      <c r="O39" s="1593"/>
      <c r="P39" s="1594"/>
      <c r="U39" s="1578"/>
      <c r="V39" s="1578"/>
      <c r="W39" s="1578"/>
    </row>
    <row r="40" s="1439" customFormat="1" ht="21.9" customHeight="1" spans="1:23">
      <c r="A40" s="1595" t="s">
        <v>353</v>
      </c>
      <c r="B40" s="1595"/>
      <c r="C40" s="1595"/>
      <c r="D40" s="1595"/>
      <c r="E40" s="1595"/>
      <c r="F40" s="1595"/>
      <c r="G40" s="1595"/>
      <c r="H40" s="1596"/>
      <c r="I40" s="1597"/>
      <c r="J40" s="1597"/>
      <c r="K40" s="1598"/>
      <c r="L40" s="1598"/>
      <c r="M40" s="1596"/>
      <c r="N40" s="1598"/>
      <c r="O40" s="1599"/>
      <c r="P40" s="1596"/>
      <c r="U40" s="1578"/>
      <c r="V40" s="1578"/>
      <c r="W40" s="1578"/>
    </row>
    <row r="41" s="1439" customFormat="1" ht="21.9" customHeight="1" spans="1:23">
      <c r="A41" s="1600" t="s">
        <v>354</v>
      </c>
      <c r="B41" s="1601"/>
      <c r="C41" s="1601"/>
      <c r="D41" s="1602"/>
      <c r="E41" s="1603" t="s">
        <v>355</v>
      </c>
      <c r="F41" s="1604"/>
      <c r="G41" s="1604"/>
      <c r="H41" s="1604"/>
      <c r="I41" s="1604"/>
      <c r="J41" s="1604"/>
      <c r="K41" s="1604"/>
      <c r="L41" s="1604"/>
      <c r="M41" s="1605"/>
      <c r="N41" s="1605" t="s">
        <v>356</v>
      </c>
      <c r="O41" s="1606" t="s">
        <v>357</v>
      </c>
      <c r="P41" s="1606"/>
      <c r="U41" s="1578"/>
      <c r="V41" s="1578"/>
      <c r="W41" s="1578"/>
    </row>
    <row r="42" s="1439" customFormat="1" ht="21.9" customHeight="1" spans="1:23">
      <c r="A42" s="1607" t="s">
        <v>358</v>
      </c>
      <c r="B42" s="1608"/>
      <c r="C42" s="1608"/>
      <c r="D42" s="1609"/>
      <c r="E42" s="1610" t="s">
        <v>359</v>
      </c>
      <c r="F42" s="1611"/>
      <c r="G42" s="1611"/>
      <c r="H42" s="1611"/>
      <c r="I42" s="1611"/>
      <c r="J42" s="1611"/>
      <c r="K42" s="1611"/>
      <c r="L42" s="1611"/>
      <c r="M42" s="1612"/>
      <c r="N42" s="1612"/>
      <c r="O42" s="1613"/>
      <c r="P42" s="1613"/>
      <c r="U42" s="1578"/>
      <c r="V42" s="1578"/>
      <c r="W42" s="1578"/>
    </row>
    <row r="43" s="1439" customFormat="1" ht="21.9" customHeight="1" spans="1:23">
      <c r="A43" s="1607" t="s">
        <v>360</v>
      </c>
      <c r="B43" s="1608"/>
      <c r="C43" s="1608"/>
      <c r="D43" s="1609"/>
      <c r="E43" s="1610" t="s">
        <v>361</v>
      </c>
      <c r="F43" s="1611"/>
      <c r="G43" s="1611"/>
      <c r="H43" s="1611"/>
      <c r="I43" s="1611"/>
      <c r="J43" s="1611"/>
      <c r="K43" s="1611"/>
      <c r="L43" s="1611"/>
      <c r="M43" s="1612"/>
      <c r="N43" s="1612"/>
      <c r="O43" s="1613"/>
      <c r="P43" s="1613"/>
      <c r="U43" s="1578"/>
      <c r="V43" s="1578"/>
      <c r="W43" s="1578"/>
    </row>
    <row r="44" spans="1:23">
      <c r="A44" s="1607" t="s">
        <v>362</v>
      </c>
      <c r="B44" s="1608"/>
      <c r="C44" s="1608"/>
      <c r="D44" s="1609"/>
      <c r="E44" s="1610" t="s">
        <v>363</v>
      </c>
      <c r="F44" s="1611"/>
      <c r="G44" s="1611"/>
      <c r="H44" s="1611"/>
      <c r="I44" s="1611"/>
      <c r="J44" s="1611"/>
      <c r="K44" s="1611"/>
      <c r="L44" s="1611"/>
      <c r="M44" s="1612"/>
      <c r="N44" s="1612"/>
      <c r="O44" s="1613"/>
      <c r="P44" s="1613"/>
    </row>
    <row r="45" spans="1:23">
      <c r="A45" s="1607" t="s">
        <v>364</v>
      </c>
      <c r="B45" s="1608"/>
      <c r="C45" s="1608"/>
      <c r="D45" s="1609"/>
      <c r="E45" s="1610" t="s">
        <v>365</v>
      </c>
      <c r="F45" s="1611"/>
      <c r="G45" s="1611"/>
      <c r="H45" s="1611"/>
      <c r="I45" s="1611"/>
      <c r="J45" s="1611"/>
      <c r="K45" s="1611"/>
      <c r="L45" s="1611"/>
      <c r="M45" s="1612"/>
      <c r="N45" s="1612"/>
      <c r="O45" s="1613"/>
      <c r="P45" s="1613"/>
    </row>
    <row r="46" spans="1:23">
      <c r="A46" s="1607" t="s">
        <v>366</v>
      </c>
      <c r="B46" s="1608"/>
      <c r="C46" s="1608"/>
      <c r="D46" s="1609"/>
      <c r="E46" s="1610" t="s">
        <v>365</v>
      </c>
      <c r="F46" s="1611"/>
      <c r="G46" s="1611"/>
      <c r="H46" s="1611"/>
      <c r="I46" s="1611"/>
      <c r="J46" s="1611"/>
      <c r="K46" s="1611"/>
      <c r="L46" s="1611"/>
      <c r="M46" s="1612"/>
      <c r="N46" s="1612"/>
      <c r="O46" s="1613"/>
      <c r="P46" s="1613"/>
    </row>
    <row r="47" spans="1:23">
      <c r="A47" s="1607" t="s">
        <v>367</v>
      </c>
      <c r="B47" s="1608"/>
      <c r="C47" s="1608"/>
      <c r="D47" s="1609"/>
      <c r="E47" s="1610" t="s">
        <v>365</v>
      </c>
      <c r="F47" s="1611"/>
      <c r="G47" s="1611"/>
      <c r="H47" s="1611"/>
      <c r="I47" s="1611"/>
      <c r="J47" s="1611"/>
      <c r="K47" s="1611"/>
      <c r="L47" s="1611"/>
      <c r="M47" s="1612"/>
      <c r="N47" s="1612"/>
      <c r="O47" s="1613"/>
      <c r="P47" s="1613"/>
    </row>
    <row r="48" spans="1:23">
      <c r="A48" s="1607" t="s">
        <v>368</v>
      </c>
      <c r="B48" s="1608"/>
      <c r="C48" s="1608"/>
      <c r="D48" s="1609"/>
      <c r="E48" s="1610" t="s">
        <v>365</v>
      </c>
      <c r="F48" s="1611"/>
      <c r="G48" s="1611"/>
      <c r="H48" s="1611"/>
      <c r="I48" s="1611"/>
      <c r="J48" s="1611"/>
      <c r="K48" s="1611"/>
      <c r="L48" s="1611"/>
      <c r="M48" s="1612"/>
      <c r="N48" s="1612"/>
      <c r="O48" s="1613"/>
      <c r="P48" s="1613"/>
    </row>
    <row r="49" spans="1:16">
      <c r="A49" s="1607" t="s">
        <v>369</v>
      </c>
      <c r="B49" s="1608"/>
      <c r="C49" s="1608"/>
      <c r="D49" s="1609"/>
      <c r="E49" s="1610" t="s">
        <v>370</v>
      </c>
      <c r="F49" s="1611"/>
      <c r="G49" s="1611"/>
      <c r="H49" s="1611"/>
      <c r="I49" s="1611"/>
      <c r="J49" s="1611"/>
      <c r="K49" s="1611"/>
      <c r="L49" s="1611"/>
      <c r="M49" s="1612"/>
      <c r="N49" s="1612"/>
      <c r="O49" s="1613"/>
      <c r="P49" s="1613"/>
    </row>
    <row r="50" spans="1:16">
      <c r="A50" s="1607" t="s">
        <v>371</v>
      </c>
      <c r="B50" s="1608"/>
      <c r="C50" s="1608"/>
      <c r="D50" s="1609"/>
      <c r="E50" s="1610" t="s">
        <v>372</v>
      </c>
      <c r="F50" s="1611"/>
      <c r="G50" s="1611"/>
      <c r="H50" s="1611"/>
      <c r="I50" s="1611"/>
      <c r="J50" s="1611"/>
      <c r="K50" s="1611"/>
      <c r="L50" s="1611"/>
      <c r="M50" s="1612"/>
      <c r="N50" s="1612"/>
      <c r="O50" s="1613"/>
      <c r="P50" s="1613"/>
    </row>
    <row r="51" spans="1:16">
      <c r="A51" s="1607" t="s">
        <v>373</v>
      </c>
      <c r="B51" s="1608"/>
      <c r="C51" s="1608"/>
      <c r="D51" s="1609"/>
      <c r="E51" s="1610" t="s">
        <v>374</v>
      </c>
      <c r="F51" s="1611"/>
      <c r="G51" s="1611"/>
      <c r="H51" s="1611"/>
      <c r="I51" s="1611"/>
      <c r="J51" s="1611"/>
      <c r="K51" s="1611"/>
      <c r="L51" s="1611"/>
      <c r="M51" s="1612"/>
      <c r="N51" s="1612"/>
      <c r="O51" s="1613"/>
      <c r="P51" s="1613"/>
    </row>
    <row r="52" spans="1:16">
      <c r="A52" s="1607" t="s">
        <v>375</v>
      </c>
      <c r="B52" s="1608"/>
      <c r="C52" s="1608"/>
      <c r="D52" s="1609"/>
      <c r="E52" s="1610" t="s">
        <v>376</v>
      </c>
      <c r="F52" s="1611"/>
      <c r="G52" s="1611"/>
      <c r="H52" s="1611"/>
      <c r="I52" s="1611"/>
      <c r="J52" s="1611"/>
      <c r="K52" s="1611"/>
      <c r="L52" s="1611"/>
      <c r="M52" s="1612"/>
      <c r="N52" s="1612"/>
      <c r="O52" s="1613"/>
      <c r="P52" s="1613"/>
    </row>
    <row r="53" spans="1:16">
      <c r="A53" s="1607" t="s">
        <v>193</v>
      </c>
      <c r="B53" s="1608"/>
      <c r="C53" s="1608"/>
      <c r="D53" s="1609"/>
      <c r="E53" s="1610" t="s">
        <v>377</v>
      </c>
      <c r="F53" s="1611"/>
      <c r="G53" s="1611"/>
      <c r="H53" s="1611"/>
      <c r="I53" s="1611"/>
      <c r="J53" s="1611"/>
      <c r="K53" s="1611"/>
      <c r="L53" s="1611"/>
      <c r="M53" s="1612"/>
      <c r="N53" s="1612"/>
      <c r="O53" s="1613"/>
      <c r="P53" s="1613"/>
    </row>
    <row r="54" ht="23.4" customHeight="1" spans="1:16">
      <c r="A54" s="1614" t="s">
        <v>378</v>
      </c>
      <c r="B54" s="1614"/>
      <c r="C54" s="1614"/>
      <c r="D54" s="1614"/>
      <c r="E54" s="1615"/>
      <c r="F54" s="1615"/>
      <c r="G54" s="1615"/>
      <c r="H54" s="1439"/>
      <c r="I54" s="1439"/>
      <c r="J54" s="1439"/>
      <c r="K54" s="1439"/>
      <c r="L54" s="1439"/>
      <c r="M54" s="1439"/>
      <c r="N54" s="1439"/>
      <c r="O54" s="1439"/>
      <c r="P54" s="1439"/>
    </row>
    <row r="55" spans="1:16">
      <c r="A55" s="1603" t="s">
        <v>379</v>
      </c>
      <c r="B55" s="1604"/>
      <c r="C55" s="1604"/>
      <c r="D55" s="1604"/>
      <c r="E55" s="1616" t="s">
        <v>380</v>
      </c>
      <c r="F55" s="1616"/>
      <c r="G55" s="1616"/>
      <c r="H55" s="1616"/>
      <c r="I55" s="1616"/>
      <c r="J55" s="1616"/>
      <c r="K55" s="1616" t="s">
        <v>381</v>
      </c>
      <c r="L55" s="1616"/>
      <c r="M55" s="1616"/>
      <c r="N55" s="1616"/>
      <c r="O55" s="1617" t="s">
        <v>382</v>
      </c>
      <c r="P55" s="1617"/>
    </row>
    <row r="56" spans="1:16">
      <c r="A56" s="1618"/>
      <c r="B56" s="1619"/>
      <c r="C56" s="1619"/>
      <c r="D56" s="1619"/>
      <c r="E56" s="1620"/>
      <c r="F56" s="1620"/>
      <c r="G56" s="1620"/>
      <c r="H56" s="1620"/>
      <c r="I56" s="1620"/>
      <c r="J56" s="1621"/>
      <c r="K56" s="1621"/>
      <c r="L56" s="1621"/>
      <c r="M56" s="1621"/>
      <c r="N56" s="1621"/>
      <c r="O56" s="1622"/>
      <c r="P56" s="1622"/>
    </row>
    <row r="57" spans="1:16">
      <c r="A57" s="1618"/>
      <c r="B57" s="1619"/>
      <c r="C57" s="1619"/>
      <c r="D57" s="1619"/>
      <c r="E57" s="1620"/>
      <c r="F57" s="1620"/>
      <c r="G57" s="1620"/>
      <c r="H57" s="1620"/>
      <c r="I57" s="1620"/>
      <c r="J57" s="1621"/>
      <c r="K57" s="1621"/>
      <c r="L57" s="1621"/>
      <c r="M57" s="1621"/>
      <c r="N57" s="1621"/>
      <c r="O57" s="1622"/>
      <c r="P57" s="1622"/>
    </row>
  </sheetData>
  <mergeCells count="240">
    <mergeCell ref="A4:P4"/>
    <mergeCell ref="K5:M5"/>
    <mergeCell ref="O5:P5"/>
    <mergeCell ref="R5:T5"/>
    <mergeCell ref="U5:W5"/>
    <mergeCell ref="K6:M6"/>
    <mergeCell ref="N6:P6"/>
    <mergeCell ref="A7:B7"/>
    <mergeCell ref="C7:J7"/>
    <mergeCell ref="K7:M7"/>
    <mergeCell ref="N7:P7"/>
    <mergeCell ref="A8:D8"/>
    <mergeCell ref="E8:J8"/>
    <mergeCell ref="K8:M8"/>
    <mergeCell ref="N8:P8"/>
    <mergeCell ref="A9:D9"/>
    <mergeCell ref="E9:J9"/>
    <mergeCell ref="K9:M9"/>
    <mergeCell ref="N9:P9"/>
    <mergeCell ref="C10:K10"/>
    <mergeCell ref="L10:P10"/>
    <mergeCell ref="C11:J11"/>
    <mergeCell ref="L11:P11"/>
    <mergeCell ref="R11:T11"/>
    <mergeCell ref="U11:W11"/>
    <mergeCell ref="C12:J12"/>
    <mergeCell ref="L12:P12"/>
    <mergeCell ref="S12:T12"/>
    <mergeCell ref="U12:V12"/>
    <mergeCell ref="W12:X12"/>
    <mergeCell ref="L13:M13"/>
    <mergeCell ref="N13:P13"/>
    <mergeCell ref="S13:T13"/>
    <mergeCell ref="U13:V13"/>
    <mergeCell ref="W13:X13"/>
    <mergeCell ref="L14:M14"/>
    <mergeCell ref="N14:P14"/>
    <mergeCell ref="S14:T14"/>
    <mergeCell ref="U14:V14"/>
    <mergeCell ref="W14:X14"/>
    <mergeCell ref="L15:M15"/>
    <mergeCell ref="N15:P15"/>
    <mergeCell ref="S15:T15"/>
    <mergeCell ref="U15:V15"/>
    <mergeCell ref="W15:X15"/>
    <mergeCell ref="A16:B16"/>
    <mergeCell ref="C16:E16"/>
    <mergeCell ref="F16:H16"/>
    <mergeCell ref="I16:L16"/>
    <mergeCell ref="M16:N16"/>
    <mergeCell ref="O16:P16"/>
    <mergeCell ref="S16:T16"/>
    <mergeCell ref="U16:V16"/>
    <mergeCell ref="W16:X16"/>
    <mergeCell ref="A17:P17"/>
    <mergeCell ref="S17:T17"/>
    <mergeCell ref="U17:V17"/>
    <mergeCell ref="W17:X17"/>
    <mergeCell ref="B18:D18"/>
    <mergeCell ref="E18:H18"/>
    <mergeCell ref="I18:J18"/>
    <mergeCell ref="K18:L18"/>
    <mergeCell ref="S18:T18"/>
    <mergeCell ref="U18:V18"/>
    <mergeCell ref="W18:X18"/>
    <mergeCell ref="B19:D19"/>
    <mergeCell ref="E19:H19"/>
    <mergeCell ref="I19:J19"/>
    <mergeCell ref="K19:L19"/>
    <mergeCell ref="S19:T19"/>
    <mergeCell ref="U19:V19"/>
    <mergeCell ref="W19:X19"/>
    <mergeCell ref="B20:D20"/>
    <mergeCell ref="E20:H20"/>
    <mergeCell ref="I20:J20"/>
    <mergeCell ref="K20:L20"/>
    <mergeCell ref="S20:T20"/>
    <mergeCell ref="U20:V20"/>
    <mergeCell ref="W20:X20"/>
    <mergeCell ref="B21:D21"/>
    <mergeCell ref="E21:H21"/>
    <mergeCell ref="I21:J21"/>
    <mergeCell ref="K21:L21"/>
    <mergeCell ref="S21:T21"/>
    <mergeCell ref="U21:V21"/>
    <mergeCell ref="W21:X21"/>
    <mergeCell ref="B22:D22"/>
    <mergeCell ref="E22:H22"/>
    <mergeCell ref="I22:J22"/>
    <mergeCell ref="K22:L22"/>
    <mergeCell ref="S22:T22"/>
    <mergeCell ref="U22:V22"/>
    <mergeCell ref="W22:X22"/>
    <mergeCell ref="B23:D23"/>
    <mergeCell ref="E23:H23"/>
    <mergeCell ref="I23:J23"/>
    <mergeCell ref="K23:L23"/>
    <mergeCell ref="S23:T23"/>
    <mergeCell ref="U23:V23"/>
    <mergeCell ref="W23:X23"/>
    <mergeCell ref="B24:D24"/>
    <mergeCell ref="E24:H24"/>
    <mergeCell ref="I24:J24"/>
    <mergeCell ref="K24:L24"/>
    <mergeCell ref="S24:T24"/>
    <mergeCell ref="U24:V24"/>
    <mergeCell ref="W24:X24"/>
    <mergeCell ref="B25:D25"/>
    <mergeCell ref="E25:H25"/>
    <mergeCell ref="I25:J25"/>
    <mergeCell ref="K25:L25"/>
    <mergeCell ref="S25:T25"/>
    <mergeCell ref="U25:V25"/>
    <mergeCell ref="W25:X25"/>
    <mergeCell ref="B26:D26"/>
    <mergeCell ref="E26:H26"/>
    <mergeCell ref="I26:J26"/>
    <mergeCell ref="K26:L26"/>
    <mergeCell ref="B27:D27"/>
    <mergeCell ref="E27:H27"/>
    <mergeCell ref="I27:J27"/>
    <mergeCell ref="K27:L27"/>
    <mergeCell ref="B28:D28"/>
    <mergeCell ref="E28:H28"/>
    <mergeCell ref="I28:J28"/>
    <mergeCell ref="K28:L28"/>
    <mergeCell ref="B29:D29"/>
    <mergeCell ref="E29:H29"/>
    <mergeCell ref="I29:J29"/>
    <mergeCell ref="K29:L29"/>
    <mergeCell ref="B30:D30"/>
    <mergeCell ref="E30:H30"/>
    <mergeCell ref="I30:J30"/>
    <mergeCell ref="K30:L30"/>
    <mergeCell ref="B31:E31"/>
    <mergeCell ref="F31:G31"/>
    <mergeCell ref="H31:I31"/>
    <mergeCell ref="J31:L31"/>
    <mergeCell ref="M31:N31"/>
    <mergeCell ref="O31:P31"/>
    <mergeCell ref="B32:E32"/>
    <mergeCell ref="F32:G32"/>
    <mergeCell ref="H32:I32"/>
    <mergeCell ref="J32:L32"/>
    <mergeCell ref="M32:N32"/>
    <mergeCell ref="O32:P32"/>
    <mergeCell ref="B33:E33"/>
    <mergeCell ref="F33:G33"/>
    <mergeCell ref="H33:I33"/>
    <mergeCell ref="J33:L33"/>
    <mergeCell ref="M33:N33"/>
    <mergeCell ref="O33:P33"/>
    <mergeCell ref="B34:E34"/>
    <mergeCell ref="F34:G34"/>
    <mergeCell ref="H34:I34"/>
    <mergeCell ref="J34:L34"/>
    <mergeCell ref="M34:N34"/>
    <mergeCell ref="O34:P34"/>
    <mergeCell ref="B35:E35"/>
    <mergeCell ref="F35:G35"/>
    <mergeCell ref="H35:I35"/>
    <mergeCell ref="J35:L35"/>
    <mergeCell ref="M35:N35"/>
    <mergeCell ref="O35:P35"/>
    <mergeCell ref="B36:E36"/>
    <mergeCell ref="F36:G36"/>
    <mergeCell ref="H36:I36"/>
    <mergeCell ref="J36:L36"/>
    <mergeCell ref="M36:N36"/>
    <mergeCell ref="O36:P36"/>
    <mergeCell ref="B37:C37"/>
    <mergeCell ref="D37:H37"/>
    <mergeCell ref="B38:C38"/>
    <mergeCell ref="D38:H38"/>
    <mergeCell ref="B39:C39"/>
    <mergeCell ref="D39:H39"/>
    <mergeCell ref="A40:G40"/>
    <mergeCell ref="A41:D41"/>
    <mergeCell ref="E41:M41"/>
    <mergeCell ref="O41:P41"/>
    <mergeCell ref="A42:D42"/>
    <mergeCell ref="E42:M42"/>
    <mergeCell ref="O42:P42"/>
    <mergeCell ref="A43:D43"/>
    <mergeCell ref="E43:M43"/>
    <mergeCell ref="O43:P43"/>
    <mergeCell ref="A44:D44"/>
    <mergeCell ref="E44:M44"/>
    <mergeCell ref="O44:P44"/>
    <mergeCell ref="A45:D45"/>
    <mergeCell ref="E45:M45"/>
    <mergeCell ref="O45:P45"/>
    <mergeCell ref="A46:D46"/>
    <mergeCell ref="E46:M46"/>
    <mergeCell ref="O46:P46"/>
    <mergeCell ref="A47:D47"/>
    <mergeCell ref="E47:M47"/>
    <mergeCell ref="O47:P47"/>
    <mergeCell ref="A48:D48"/>
    <mergeCell ref="E48:M48"/>
    <mergeCell ref="O48:P48"/>
    <mergeCell ref="A49:D49"/>
    <mergeCell ref="E49:M49"/>
    <mergeCell ref="O49:P49"/>
    <mergeCell ref="A50:D50"/>
    <mergeCell ref="E50:M50"/>
    <mergeCell ref="O50:P50"/>
    <mergeCell ref="A51:D51"/>
    <mergeCell ref="E51:M51"/>
    <mergeCell ref="O51:P51"/>
    <mergeCell ref="A52:D52"/>
    <mergeCell ref="E52:M52"/>
    <mergeCell ref="O52:P52"/>
    <mergeCell ref="A53:D53"/>
    <mergeCell ref="E53:M53"/>
    <mergeCell ref="O53:P53"/>
    <mergeCell ref="A54:G54"/>
    <mergeCell ref="A55:D55"/>
    <mergeCell ref="E55:I55"/>
    <mergeCell ref="K55:N55"/>
    <mergeCell ref="O55:P55"/>
    <mergeCell ref="A56:D56"/>
    <mergeCell ref="E56:I56"/>
    <mergeCell ref="K56:N56"/>
    <mergeCell ref="O56:P56"/>
    <mergeCell ref="A57:D57"/>
    <mergeCell ref="E57:I57"/>
    <mergeCell ref="K57:N57"/>
    <mergeCell ref="O57:P57"/>
    <mergeCell ref="A31:A36"/>
    <mergeCell ref="A37:A39"/>
    <mergeCell ref="Q5:Q6"/>
    <mergeCell ref="X5:X6"/>
    <mergeCell ref="A13:B15"/>
    <mergeCell ref="A10:B12"/>
    <mergeCell ref="C13:K15"/>
    <mergeCell ref="A5:B6"/>
    <mergeCell ref="C5:J6"/>
    <mergeCell ref="I37:K39"/>
    <mergeCell ref="L37:P39"/>
  </mergeCells>
  <dataValidations count="2">
    <dataValidation type="list" allowBlank="1" showInputMessage="1" showErrorMessage="1" sqref="N5">
      <formula1>$S$3:$S$4</formula1>
    </dataValidation>
    <dataValidation type="list" allowBlank="1" showInputMessage="1" showErrorMessage="1" sqref="IV11:IW11 SR11:SS11 ACN11:ACO11 AMJ11:AMK11 AWF11:AWG11 BGB11:BGC11 BPX11:BPY11 BZT11:BZU11 CJP11:CJQ11 CTL11:CTM11 DDH11:DDI11 DND11:DNE11 DWZ11:DXA11 EGV11:EGW11 EQR11:EQS11 FAN11:FAO11 FKJ11:FKK11 FUF11:FUG11 GEB11:GEC11 GNX11:GNY11 GXT11:GXU11 HHP11:HHQ11 HRL11:HRM11 IBH11:IBI11 ILD11:ILE11 IUZ11:IVA11 JEV11:JEW11 JOR11:JOS11 JYN11:JYO11 KIJ11:KIK11 KSF11:KSG11 LCB11:LCC11 LLX11:LLY11 LVT11:LVU11 MFP11:MFQ11 MPL11:MPM11 MZH11:MZI11 NJD11:NJE11 NSZ11:NTA11 OCV11:OCW11 OMR11:OMS11 OWN11:OWO11 PGJ11:PGK11 PQF11:PQG11 QAB11:QAC11 QJX11:QJY11 QTT11:QTU11 RDP11:RDQ11 RNL11:RNM11 RXH11:RXI11 SHD11:SHE11 SQZ11:SRA11 TAV11:TAW11 TKR11:TKS11 TUN11:TUO11 UEJ11:UEK11 UOF11:UOG11 UYB11:UYC11 VHX11:VHY11 VRT11:VRU11 WBP11:WBQ11 WLL11:WLM11 WVH11:WVI11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I65541:J65541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I131077:J131077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I196613:J196613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I262149:J262149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I327685:J327685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I393221:J393221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I458757:J458757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I524293:J524293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I589829:J589829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I655365:J655365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I720901:J720901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I786437:J786437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I851973:J851973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I917509:J917509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I983045:J983045">
      <formula1>"定额,定率"</formula1>
    </dataValidation>
  </dataValidations>
  <printOptions horizontalCentered="1"/>
  <pageMargins left="0.15625" right="0.275" top="0.629166666666667" bottom="0.511805555555556" header="0.313888888888889" footer="0.511805555555556"/>
  <pageSetup paperSize="9" orientation="portrait"/>
  <headerFooter alignWithMargins="0"/>
  <rowBreaks count="1" manualBreakCount="1">
    <brk id="30" max="16383"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indexed="47"/>
    <pageSetUpPr fitToPage="1"/>
  </sheetPr>
  <dimension ref="A1:P194"/>
  <sheetViews>
    <sheetView showGridLines="0" showZeros="0" workbookViewId="0">
      <pane xSplit="3" ySplit="5" topLeftCell="D9" activePane="bottomRight" state="frozen"/>
      <selection/>
      <selection pane="topRight"/>
      <selection pane="bottomLeft"/>
      <selection pane="bottomRight" activeCell="I22" sqref="I22"/>
    </sheetView>
  </sheetViews>
  <sheetFormatPr defaultColWidth="9" defaultRowHeight="15.75"/>
  <cols>
    <col min="1" max="1" width="4.6" style="1384" customWidth="1"/>
    <col min="2" max="2" width="19.6" style="1384" customWidth="1"/>
    <col min="3" max="3" width="13.1" style="1384" customWidth="1"/>
    <col min="4" max="7" width="12.6" style="1385" customWidth="1"/>
    <col min="8" max="8" width="17.5" style="1386" customWidth="1"/>
    <col min="9" max="9" width="11.7" style="1387" customWidth="1"/>
    <col min="10" max="10" width="9" style="289"/>
    <col min="11" max="11" width="15.2" style="289" customWidth="1"/>
    <col min="12" max="12" width="11.2" style="1384"/>
    <col min="13" max="15" width="9" style="1384"/>
    <col min="16" max="16" width="10.6666666666667" style="1384"/>
    <col min="17" max="16384" width="9" style="1384"/>
  </cols>
  <sheetData>
    <row r="1" s="1381" customFormat="1" ht="15" customHeight="1" spans="1:16">
      <c r="A1" s="393" t="s">
        <v>383</v>
      </c>
      <c r="B1" s="393"/>
      <c r="C1" s="646"/>
      <c r="D1" s="1388"/>
      <c r="E1" s="1389" t="str">
        <f>"编制：  "&amp;Sheet1!F15</f>
        <v>编制：  王翠英</v>
      </c>
      <c r="F1" s="1390" t="s">
        <v>96</v>
      </c>
      <c r="G1" s="398">
        <f>Sheet1!H15</f>
        <v>46040</v>
      </c>
      <c r="H1" s="1391"/>
      <c r="I1" s="1392"/>
      <c r="J1" s="370"/>
      <c r="K1" s="959"/>
    </row>
    <row r="2" s="1381" customFormat="1" ht="15" customHeight="1" spans="1:16">
      <c r="B2" s="1126" t="str">
        <f>"被审核单位:  "&amp;Sheet1!F7</f>
        <v>被审核单位:  新疆通力房地产开发有限公司库尔勒二分公司</v>
      </c>
      <c r="C2" s="1126"/>
      <c r="D2" s="1388"/>
      <c r="E2" s="1389" t="str">
        <f>"复合：  "&amp;Sheet1!F17</f>
        <v>复合：  刘洁</v>
      </c>
      <c r="F2" s="1390" t="s">
        <v>96</v>
      </c>
      <c r="G2" s="398">
        <f>Sheet1!H17</f>
        <v>46140</v>
      </c>
      <c r="H2" s="1391"/>
      <c r="I2" s="1392"/>
      <c r="J2" s="959"/>
      <c r="K2" s="1006"/>
    </row>
    <row r="3" s="1381" customFormat="1" ht="15" customHeight="1" spans="1:16">
      <c r="B3" s="1126" t="str">
        <f>"纳税年度:  "&amp;YEAR(Sheet1!F11)&amp;"年度"</f>
        <v>纳税年度:  2025年度</v>
      </c>
      <c r="C3" s="1393"/>
      <c r="D3" s="1394"/>
      <c r="E3" s="1395" t="s">
        <v>384</v>
      </c>
      <c r="F3" s="1396"/>
      <c r="G3" s="1396"/>
      <c r="H3" s="1391"/>
      <c r="I3" s="1392"/>
      <c r="J3" s="1006"/>
      <c r="K3" s="1006"/>
    </row>
    <row r="4" ht="28.95" customHeight="1" spans="1:16">
      <c r="B4" s="1397" t="s">
        <v>385</v>
      </c>
      <c r="C4" s="1398"/>
      <c r="D4" s="1398"/>
      <c r="E4" s="1398"/>
      <c r="F4" s="1398"/>
      <c r="G4" s="1398"/>
      <c r="J4" s="285"/>
      <c r="K4" s="286"/>
    </row>
    <row r="5" s="1382" customFormat="1" ht="29.25" customHeight="1" spans="1:16">
      <c r="B5" s="1399" t="s">
        <v>261</v>
      </c>
      <c r="C5" s="1400"/>
      <c r="D5" s="1401" t="s">
        <v>386</v>
      </c>
      <c r="E5" s="1401" t="s">
        <v>387</v>
      </c>
      <c r="F5" s="1401" t="s">
        <v>388</v>
      </c>
      <c r="G5" s="1402" t="s">
        <v>389</v>
      </c>
      <c r="H5" s="1403" t="s">
        <v>390</v>
      </c>
      <c r="I5" s="1404" t="s">
        <v>391</v>
      </c>
      <c r="J5" s="289"/>
      <c r="K5" s="289"/>
    </row>
    <row r="6" s="1382" customFormat="1" ht="29.25" customHeight="1" spans="1:16">
      <c r="B6" s="1405" t="s">
        <v>392</v>
      </c>
      <c r="C6" s="1406"/>
      <c r="D6" s="1407">
        <f>主营业务收入!B18+其他业务收入、成本!C20</f>
        <v>270208488.69</v>
      </c>
      <c r="E6" s="1407">
        <v>0</v>
      </c>
      <c r="F6" s="1407">
        <f>SUM(F7:F8)</f>
        <v>0</v>
      </c>
      <c r="G6" s="1408">
        <f>主营业务收入!B20+其他业务收入、成本!F20</f>
        <v>270208488.69</v>
      </c>
      <c r="H6" s="1409">
        <v>270208488.69</v>
      </c>
      <c r="I6" s="1410">
        <f>G6-H6</f>
        <v>0</v>
      </c>
      <c r="J6" s="289"/>
      <c r="K6" s="289"/>
    </row>
    <row r="7" s="1382" customFormat="1" ht="29.25" customHeight="1" spans="1:16">
      <c r="B7" s="1411" t="s">
        <v>393</v>
      </c>
      <c r="C7" s="1412"/>
      <c r="D7" s="1413">
        <f>主营业务收入!B18</f>
        <v>269241861.46</v>
      </c>
      <c r="E7" s="1407"/>
      <c r="F7" s="1407">
        <f t="shared" ref="F7:F8" si="0">G7-D7</f>
        <v>0</v>
      </c>
      <c r="G7" s="1408">
        <f>主营业务收入!B20</f>
        <v>269241861.46</v>
      </c>
      <c r="H7" s="1414">
        <v>269241861.46</v>
      </c>
      <c r="I7" s="1410">
        <f t="shared" ref="I7:I22" si="1">G7-H7</f>
        <v>0</v>
      </c>
      <c r="J7" s="293"/>
      <c r="K7" s="293"/>
    </row>
    <row r="8" s="1382" customFormat="1" ht="29.25" customHeight="1" spans="1:16">
      <c r="B8" s="1411" t="s">
        <v>394</v>
      </c>
      <c r="C8" s="1412"/>
      <c r="D8" s="1413">
        <f>其他业务收入、成本!C20</f>
        <v>966627.23</v>
      </c>
      <c r="E8" s="1407"/>
      <c r="F8" s="1407">
        <f t="shared" si="0"/>
        <v>0</v>
      </c>
      <c r="G8" s="1408">
        <f>其他业务收入、成本!F20</f>
        <v>966627.23</v>
      </c>
      <c r="H8" s="1415">
        <v>966627.23</v>
      </c>
      <c r="I8" s="1410">
        <f t="shared" si="1"/>
        <v>0</v>
      </c>
      <c r="J8" s="995"/>
      <c r="K8" s="995"/>
    </row>
    <row r="9" s="1382" customFormat="1" ht="29.25" customHeight="1" spans="1:16">
      <c r="B9" s="1411" t="s">
        <v>395</v>
      </c>
      <c r="C9" s="1412"/>
      <c r="D9" s="1413">
        <f>SUM(D10:D11)</f>
        <v>224791373.56</v>
      </c>
      <c r="E9" s="1413">
        <v>2686454.68</v>
      </c>
      <c r="F9" s="1413">
        <f>SUM(F10:F11)</f>
        <v>0</v>
      </c>
      <c r="G9" s="1416">
        <f>SUM(G10:G11)</f>
        <v>227477828.24</v>
      </c>
      <c r="H9" s="1414">
        <v>224791373.56</v>
      </c>
      <c r="I9" s="1410">
        <f t="shared" si="1"/>
        <v>2686454.68000001</v>
      </c>
      <c r="J9" s="995"/>
      <c r="K9" s="995"/>
    </row>
    <row r="10" s="1382" customFormat="1" ht="29.25" customHeight="1" spans="1:16">
      <c r="B10" s="1411" t="s">
        <v>396</v>
      </c>
      <c r="C10" s="1412"/>
      <c r="D10" s="1413">
        <f>主营业务成本!B18</f>
        <v>224791373.56</v>
      </c>
      <c r="E10" s="1413">
        <v>2686454.68</v>
      </c>
      <c r="F10" s="1413"/>
      <c r="G10" s="1416">
        <f>SUM(D10:E10)</f>
        <v>227477828.24</v>
      </c>
      <c r="H10" s="1415">
        <v>224791373.56</v>
      </c>
      <c r="I10" s="1410">
        <f t="shared" ref="I10:I11" si="2">G10-H10</f>
        <v>2686454.68000001</v>
      </c>
      <c r="J10" s="995" t="s">
        <v>397</v>
      </c>
      <c r="K10" s="995">
        <f>G7-G10</f>
        <v>41764033.22</v>
      </c>
    </row>
    <row r="11" s="1382" customFormat="1" ht="29.25" customHeight="1" spans="1:16">
      <c r="B11" s="1411" t="s">
        <v>398</v>
      </c>
      <c r="C11" s="1412"/>
      <c r="D11" s="1413">
        <f>其他业务收入、成本!G20</f>
        <v>0</v>
      </c>
      <c r="E11" s="1413"/>
      <c r="F11" s="1413"/>
      <c r="G11" s="1416">
        <f>其他业务收入、成本!J20</f>
        <v>0</v>
      </c>
      <c r="H11" s="1415">
        <v>0</v>
      </c>
      <c r="I11" s="1410">
        <f t="shared" si="2"/>
        <v>0</v>
      </c>
      <c r="J11" s="995"/>
      <c r="K11" s="995"/>
      <c r="P11" s="1382">
        <v>15186450.84</v>
      </c>
    </row>
    <row r="12" s="1382" customFormat="1" ht="29.25" customHeight="1" spans="1:16">
      <c r="B12" s="1411" t="s">
        <v>65</v>
      </c>
      <c r="C12" s="1412"/>
      <c r="D12" s="1413">
        <f>税金及附加!E18</f>
        <v>4250790.18</v>
      </c>
      <c r="E12" s="1413">
        <f>税金及附加!F18</f>
        <v>0</v>
      </c>
      <c r="F12" s="1413">
        <f>税金及附加!G18</f>
        <v>0</v>
      </c>
      <c r="G12" s="1416">
        <f>税金及附加!H18</f>
        <v>4250790.18</v>
      </c>
      <c r="H12" s="1417">
        <v>4250790.18</v>
      </c>
      <c r="I12" s="1410">
        <f t="shared" si="1"/>
        <v>0</v>
      </c>
      <c r="J12" s="995"/>
      <c r="K12" s="995"/>
      <c r="P12" s="1382">
        <v>3532088.19</v>
      </c>
    </row>
    <row r="13" s="1382" customFormat="1" ht="29.25" customHeight="1" spans="1:16">
      <c r="B13" s="1411" t="s">
        <v>67</v>
      </c>
      <c r="C13" s="1412"/>
      <c r="D13" s="1413">
        <f>销售费用!C56</f>
        <v>5231485.53</v>
      </c>
      <c r="E13" s="1413">
        <f>销售费用!D56</f>
        <v>0</v>
      </c>
      <c r="F13" s="1413">
        <f>销售费用!E56</f>
        <v>0</v>
      </c>
      <c r="G13" s="1416">
        <f>销售费用!F56</f>
        <v>5231485.53</v>
      </c>
      <c r="H13" s="1414">
        <v>5231485.53</v>
      </c>
      <c r="I13" s="1410">
        <f t="shared" si="1"/>
        <v>0</v>
      </c>
      <c r="J13" s="293"/>
      <c r="K13" s="293"/>
      <c r="P13" s="1382">
        <f>P11+P12</f>
        <v>18718539.03</v>
      </c>
    </row>
    <row r="14" s="1382" customFormat="1" ht="29.25" customHeight="1" spans="1:16">
      <c r="B14" s="1411" t="s">
        <v>69</v>
      </c>
      <c r="C14" s="1412"/>
      <c r="D14" s="1413">
        <f>管理费用!C72</f>
        <v>2693755.47</v>
      </c>
      <c r="E14" s="1413">
        <f>管理费用!D72</f>
        <v>41004.24</v>
      </c>
      <c r="F14" s="1413">
        <f>管理费用!E72</f>
        <v>41004.24</v>
      </c>
      <c r="G14" s="1416">
        <f>管理费用!F72</f>
        <v>2693755.47</v>
      </c>
      <c r="H14" s="1414">
        <v>2693755.47</v>
      </c>
      <c r="I14" s="1410">
        <f t="shared" si="1"/>
        <v>0</v>
      </c>
      <c r="J14" s="995"/>
      <c r="K14" s="995"/>
      <c r="P14" s="1382">
        <v>18549931.11</v>
      </c>
    </row>
    <row r="15" s="1382" customFormat="1" ht="29.25" customHeight="1" spans="1:16">
      <c r="B15" s="1411" t="s">
        <v>71</v>
      </c>
      <c r="C15" s="1412"/>
      <c r="D15" s="1413">
        <f>财务费用!C14</f>
        <v>1464887.51</v>
      </c>
      <c r="E15" s="1413">
        <f>财务费用!D14</f>
        <v>0</v>
      </c>
      <c r="F15" s="1413">
        <f>财务费用!E14</f>
        <v>0</v>
      </c>
      <c r="G15" s="1416">
        <f>D15+E15-F15</f>
        <v>1464887.51</v>
      </c>
      <c r="H15" s="1417">
        <v>1464887.51</v>
      </c>
      <c r="I15" s="1410">
        <f t="shared" si="1"/>
        <v>0</v>
      </c>
      <c r="J15" s="995"/>
      <c r="K15" s="995"/>
      <c r="P15" s="1382">
        <f>P13-P14</f>
        <v>168607.920000002</v>
      </c>
    </row>
    <row r="16" s="1382" customFormat="1" ht="29.25" customHeight="1" spans="1:16">
      <c r="B16" s="1411" t="s">
        <v>253</v>
      </c>
      <c r="C16" s="1412"/>
      <c r="D16" s="1413"/>
      <c r="E16" s="1413"/>
      <c r="F16" s="1413"/>
      <c r="G16" s="1416">
        <f>D16+E16-F16</f>
        <v>0</v>
      </c>
      <c r="H16" s="1418"/>
      <c r="I16" s="1410">
        <f t="shared" si="1"/>
        <v>0</v>
      </c>
      <c r="J16" s="995"/>
      <c r="K16" s="995"/>
    </row>
    <row r="17" s="1382" customFormat="1" ht="29.25" customHeight="1" spans="2:12">
      <c r="B17" s="1419" t="s">
        <v>399</v>
      </c>
      <c r="C17" s="1420"/>
      <c r="D17" s="1413"/>
      <c r="E17" s="1413">
        <v>0</v>
      </c>
      <c r="F17" s="1413">
        <v>0</v>
      </c>
      <c r="G17" s="1416">
        <v>0</v>
      </c>
      <c r="H17" s="1403"/>
      <c r="I17" s="1410">
        <f t="shared" si="1"/>
        <v>0</v>
      </c>
      <c r="J17" s="995"/>
      <c r="K17" s="995"/>
    </row>
    <row r="18" s="1382" customFormat="1" ht="29.25" customHeight="1" spans="2:12">
      <c r="B18" s="1411" t="s">
        <v>400</v>
      </c>
      <c r="C18" s="1412"/>
      <c r="D18" s="1413"/>
      <c r="E18" s="1413">
        <v>0</v>
      </c>
      <c r="F18" s="1413">
        <v>0</v>
      </c>
      <c r="G18" s="1416">
        <f>D18-E18+F18</f>
        <v>0</v>
      </c>
      <c r="H18" s="1403"/>
      <c r="I18" s="1410">
        <f t="shared" si="1"/>
        <v>0</v>
      </c>
      <c r="J18" s="995"/>
      <c r="K18" s="995"/>
    </row>
    <row r="19" s="1382" customFormat="1" ht="29.25" customHeight="1" spans="2:12">
      <c r="B19" s="1421" t="s">
        <v>401</v>
      </c>
      <c r="C19" s="1422"/>
      <c r="D19" s="1423">
        <f>D6-D9-D12-D13-D14-D15-D16+D17+D18</f>
        <v>31776196.44</v>
      </c>
      <c r="E19" s="1423">
        <f>E6-E9-E12-E13-E14-E15-E16+E17+E18</f>
        <v>-2727458.92</v>
      </c>
      <c r="F19" s="1423">
        <f>F6-F9-F12-F13-F14-F15-F16+F17+F18</f>
        <v>-41004.24</v>
      </c>
      <c r="G19" s="1424">
        <f>G6-G9-G12-G13-G14-G15-G16+G17+G18</f>
        <v>29089741.76</v>
      </c>
      <c r="H19" s="1409">
        <v>31776196.44</v>
      </c>
      <c r="I19" s="1410">
        <f t="shared" si="1"/>
        <v>-2686454.68000001</v>
      </c>
      <c r="J19" s="293"/>
      <c r="K19" s="293"/>
    </row>
    <row r="20" s="1382" customFormat="1" ht="29.25" customHeight="1" spans="2:12">
      <c r="B20" s="1411" t="s">
        <v>402</v>
      </c>
      <c r="C20" s="1412"/>
      <c r="D20" s="1413">
        <f>营业外收入鉴证表!C23</f>
        <v>11014.59</v>
      </c>
      <c r="E20" s="1413">
        <f>营业外收入鉴证表!D23</f>
        <v>0</v>
      </c>
      <c r="F20" s="1413">
        <f>营业外收入鉴证表!E23</f>
        <v>0</v>
      </c>
      <c r="G20" s="1416">
        <f>营业外收入鉴证表!F23</f>
        <v>11014.59</v>
      </c>
      <c r="H20" s="1414">
        <v>11014.59</v>
      </c>
      <c r="I20" s="1410">
        <f t="shared" si="1"/>
        <v>0</v>
      </c>
      <c r="J20" s="995"/>
      <c r="K20" s="995"/>
    </row>
    <row r="21" s="1382" customFormat="1" ht="29.25" customHeight="1" spans="2:12">
      <c r="B21" s="1411" t="s">
        <v>403</v>
      </c>
      <c r="C21" s="1412"/>
      <c r="D21" s="1413">
        <f>营业外支出!C20</f>
        <v>11221.12</v>
      </c>
      <c r="E21" s="1413">
        <f>营业外支出!D20</f>
        <v>0</v>
      </c>
      <c r="F21" s="1413">
        <f>营业外支出!E20</f>
        <v>0</v>
      </c>
      <c r="G21" s="1416">
        <f>营业外支出!F20</f>
        <v>11221.12</v>
      </c>
      <c r="H21" s="1414">
        <v>11221.12</v>
      </c>
      <c r="I21" s="1410">
        <f t="shared" si="1"/>
        <v>0</v>
      </c>
      <c r="J21" s="995"/>
      <c r="K21" s="995"/>
    </row>
    <row r="22" s="1383" customFormat="1" ht="29.25" customHeight="1" spans="2:12">
      <c r="B22" s="1425" t="s">
        <v>404</v>
      </c>
      <c r="C22" s="1426"/>
      <c r="D22" s="1427">
        <f t="shared" ref="D22:H22" si="3">D19+D20-D21</f>
        <v>31775989.91</v>
      </c>
      <c r="E22" s="1427">
        <f t="shared" si="3"/>
        <v>-2727458.92</v>
      </c>
      <c r="F22" s="1427">
        <f t="shared" si="3"/>
        <v>-41004.24</v>
      </c>
      <c r="G22" s="1428">
        <f t="shared" si="3"/>
        <v>29089535.23</v>
      </c>
      <c r="H22" s="1429">
        <f t="shared" si="3"/>
        <v>31775989.91</v>
      </c>
      <c r="I22" s="1410">
        <f t="shared" si="1"/>
        <v>-2686454.68000001</v>
      </c>
      <c r="J22" s="995"/>
      <c r="K22" s="1430"/>
      <c r="L22" s="1431"/>
    </row>
    <row r="23" s="1383" customFormat="1" ht="29.25" customHeight="1" spans="2:12">
      <c r="B23" s="1432" t="s">
        <v>261</v>
      </c>
      <c r="C23" s="1433"/>
      <c r="D23" s="1401" t="s">
        <v>248</v>
      </c>
      <c r="E23" s="1401" t="s">
        <v>405</v>
      </c>
      <c r="F23" s="1401" t="s">
        <v>391</v>
      </c>
      <c r="G23" s="1434" t="s">
        <v>264</v>
      </c>
      <c r="H23" s="1435"/>
      <c r="I23" s="1410"/>
      <c r="J23" s="995"/>
      <c r="K23" s="995"/>
    </row>
    <row r="24" s="1382" customFormat="1" ht="24" customHeight="1" spans="2:12">
      <c r="B24" s="1411" t="s">
        <v>406</v>
      </c>
      <c r="C24" s="1412"/>
      <c r="D24" s="1436"/>
      <c r="E24" s="1436"/>
      <c r="F24" s="1436"/>
      <c r="G24" s="1437"/>
      <c r="H24" s="1403"/>
      <c r="I24" s="1410">
        <f>I22-I23</f>
        <v>-2686454.68000001</v>
      </c>
      <c r="J24" s="995"/>
      <c r="K24" s="995"/>
    </row>
    <row r="25" s="1382" customFormat="1" ht="24" customHeight="1" spans="2:12">
      <c r="B25" s="1411" t="s">
        <v>407</v>
      </c>
      <c r="C25" s="1412"/>
      <c r="D25" s="1436"/>
      <c r="E25" s="1436"/>
      <c r="F25" s="1436"/>
      <c r="G25" s="1437"/>
      <c r="H25" s="1403"/>
      <c r="I25" s="1410">
        <f>I23-I24</f>
        <v>2686454.68000001</v>
      </c>
      <c r="J25" s="995"/>
      <c r="K25" s="995"/>
    </row>
    <row r="26" s="1382" customFormat="1" ht="24" customHeight="1" spans="2:12">
      <c r="B26" s="1411" t="s">
        <v>408</v>
      </c>
      <c r="C26" s="1412"/>
      <c r="D26" s="1436"/>
      <c r="E26" s="1436"/>
      <c r="F26" s="1436">
        <f t="shared" ref="F25:F31" si="4">E26-D26</f>
        <v>0</v>
      </c>
      <c r="G26" s="1437"/>
      <c r="H26" s="1403"/>
      <c r="I26" s="1410"/>
      <c r="J26" s="995"/>
      <c r="K26" s="995"/>
    </row>
    <row r="27" s="1382" customFormat="1" ht="24" customHeight="1" spans="2:12">
      <c r="B27" s="1411" t="s">
        <v>409</v>
      </c>
      <c r="C27" s="1412"/>
      <c r="D27" s="1436"/>
      <c r="E27" s="1436"/>
      <c r="F27" s="1436">
        <f t="shared" si="4"/>
        <v>0</v>
      </c>
      <c r="G27" s="1437"/>
      <c r="H27" s="1403"/>
      <c r="I27" s="1410" t="s">
        <v>85</v>
      </c>
      <c r="J27" s="995"/>
      <c r="K27" s="995"/>
    </row>
    <row r="28" s="1382" customFormat="1" ht="24" customHeight="1" spans="2:12">
      <c r="B28" s="1411" t="s">
        <v>410</v>
      </c>
      <c r="C28" s="1412"/>
      <c r="D28" s="1436"/>
      <c r="E28" s="1436">
        <f>D28</f>
        <v>0</v>
      </c>
      <c r="F28" s="1436">
        <f t="shared" si="4"/>
        <v>0</v>
      </c>
      <c r="G28" s="1437"/>
      <c r="H28" s="1403"/>
      <c r="I28" s="1410"/>
      <c r="J28" s="995"/>
      <c r="K28" s="995"/>
    </row>
    <row r="29" s="1382" customFormat="1" ht="24" customHeight="1" spans="2:12">
      <c r="B29" s="1411" t="s">
        <v>411</v>
      </c>
      <c r="C29" s="1412"/>
      <c r="D29" s="1436"/>
      <c r="E29" s="1436"/>
      <c r="F29" s="1436">
        <f t="shared" si="4"/>
        <v>0</v>
      </c>
      <c r="G29" s="1437"/>
      <c r="H29" s="1403"/>
      <c r="I29" s="1410"/>
      <c r="J29" s="995"/>
      <c r="K29" s="995"/>
    </row>
    <row r="30" s="1382" customFormat="1" ht="24" customHeight="1" spans="2:12">
      <c r="B30" s="1411" t="s">
        <v>256</v>
      </c>
      <c r="C30" s="1412"/>
      <c r="D30" s="1436"/>
      <c r="E30" s="1436"/>
      <c r="F30" s="1436">
        <f t="shared" si="4"/>
        <v>0</v>
      </c>
      <c r="G30" s="1437"/>
      <c r="H30" s="1403"/>
      <c r="I30" s="1410"/>
      <c r="J30" s="995"/>
      <c r="K30" s="995"/>
    </row>
    <row r="31" s="1382" customFormat="1" ht="24" customHeight="1" spans="2:12">
      <c r="B31" s="1411" t="s">
        <v>412</v>
      </c>
      <c r="C31" s="1412"/>
      <c r="D31" s="1436">
        <f>D25-D26-D27+D28-D29+D30</f>
        <v>0</v>
      </c>
      <c r="E31" s="1436">
        <f>E25-E26-E27+E28-E29+E30</f>
        <v>0</v>
      </c>
      <c r="F31" s="1436">
        <f t="shared" si="4"/>
        <v>0</v>
      </c>
      <c r="G31" s="1437"/>
      <c r="H31" s="1403"/>
      <c r="I31" s="1410"/>
      <c r="J31" s="995"/>
      <c r="K31" s="995"/>
    </row>
    <row r="32" ht="17.25" spans="2:12">
      <c r="J32" s="995"/>
      <c r="K32" s="995"/>
    </row>
    <row r="33" ht="17.25" spans="10:11">
      <c r="J33" s="995"/>
      <c r="K33" s="995"/>
    </row>
    <row r="34" ht="18.75" spans="10:11">
      <c r="J34" s="293"/>
      <c r="K34" s="293"/>
    </row>
    <row r="35" ht="17.25" spans="10:11">
      <c r="J35" s="995"/>
      <c r="K35" s="995"/>
    </row>
    <row r="36" ht="17.25" spans="10:11">
      <c r="J36" s="995"/>
      <c r="K36" s="995"/>
    </row>
    <row r="37" ht="17.25" spans="10:11">
      <c r="J37" s="995"/>
      <c r="K37" s="995"/>
    </row>
    <row r="38" ht="17.25" spans="10:11">
      <c r="J38" s="995"/>
      <c r="K38" s="995"/>
    </row>
    <row r="39" ht="17.25" spans="10:11">
      <c r="J39" s="995"/>
      <c r="K39" s="995"/>
    </row>
    <row r="40" ht="18.75" spans="10:11">
      <c r="J40" s="293"/>
      <c r="K40" s="293"/>
    </row>
    <row r="41" ht="17.25" spans="10:11">
      <c r="J41" s="995"/>
      <c r="K41" s="995"/>
    </row>
    <row r="42" ht="17.25" spans="10:11">
      <c r="J42" s="995"/>
      <c r="K42" s="995"/>
    </row>
    <row r="43" ht="17.25" spans="10:11">
      <c r="J43" s="995"/>
      <c r="K43" s="995"/>
    </row>
    <row r="44" ht="17.25" spans="10:11">
      <c r="J44" s="995"/>
      <c r="K44" s="995"/>
    </row>
    <row r="45" ht="17.25" spans="10:11">
      <c r="J45" s="995"/>
      <c r="K45" s="995"/>
    </row>
    <row r="46" ht="18.75" spans="10:11">
      <c r="J46" s="293"/>
      <c r="K46" s="293"/>
    </row>
    <row r="47" ht="17.25" spans="10:11">
      <c r="J47" s="995"/>
      <c r="K47" s="995"/>
    </row>
    <row r="48" ht="17.25" spans="10:11">
      <c r="J48" s="995"/>
      <c r="K48" s="995"/>
    </row>
    <row r="49" ht="17.25" spans="10:11">
      <c r="J49" s="995"/>
      <c r="K49" s="995"/>
    </row>
    <row r="50" ht="17.25" spans="10:11">
      <c r="J50" s="995"/>
      <c r="K50" s="995"/>
    </row>
    <row r="51" ht="17.25" spans="10:11">
      <c r="J51" s="995"/>
      <c r="K51" s="995"/>
    </row>
    <row r="52" ht="18.75" spans="10:11">
      <c r="J52" s="293"/>
      <c r="K52" s="293"/>
    </row>
    <row r="58" ht="18.75" spans="10:11">
      <c r="J58" s="293"/>
      <c r="K58" s="293"/>
    </row>
    <row r="64" ht="18.75" spans="10:11">
      <c r="J64" s="293"/>
      <c r="K64" s="293"/>
    </row>
    <row r="73" ht="18.75" spans="10:11">
      <c r="J73" s="293"/>
      <c r="K73" s="293"/>
    </row>
    <row r="78" ht="18.75" spans="10:11">
      <c r="J78" s="293"/>
      <c r="K78" s="293"/>
    </row>
    <row r="86" ht="18.75" spans="10:11">
      <c r="J86" s="293"/>
      <c r="K86" s="293"/>
    </row>
    <row r="93" ht="18.75" spans="10:11">
      <c r="J93" s="293"/>
      <c r="K93" s="293"/>
    </row>
    <row r="97" ht="18.75" spans="10:11">
      <c r="J97" s="293"/>
      <c r="K97" s="293"/>
    </row>
    <row r="101" ht="18.75" spans="10:11">
      <c r="J101" s="293"/>
      <c r="K101" s="293"/>
    </row>
    <row r="105" ht="18.75" spans="10:11">
      <c r="J105" s="293"/>
      <c r="K105" s="293"/>
    </row>
    <row r="111" ht="18.75" spans="10:11">
      <c r="J111" s="293"/>
      <c r="K111" s="293"/>
    </row>
    <row r="117" ht="18.75" spans="10:11">
      <c r="J117" s="293"/>
      <c r="K117" s="293"/>
    </row>
    <row r="123" ht="18.75" spans="10:11">
      <c r="J123" s="293"/>
      <c r="K123" s="293"/>
    </row>
    <row r="128" ht="18.75" spans="10:11">
      <c r="J128" s="293"/>
      <c r="K128" s="293"/>
    </row>
    <row r="133" ht="18.75" spans="10:11">
      <c r="J133" s="293"/>
      <c r="K133" s="293"/>
    </row>
    <row r="139" ht="18.75" spans="10:11">
      <c r="J139" s="293"/>
      <c r="K139" s="293"/>
    </row>
    <row r="146" ht="18.75" spans="10:11">
      <c r="J146" s="293"/>
      <c r="K146" s="293"/>
    </row>
    <row r="153" ht="18.75" spans="10:11">
      <c r="J153" s="293"/>
      <c r="K153" s="293"/>
    </row>
    <row r="159" ht="18.75" spans="10:11">
      <c r="J159" s="293"/>
      <c r="K159" s="293"/>
    </row>
    <row r="165" ht="18.75" spans="10:11">
      <c r="J165" s="293"/>
      <c r="K165" s="293"/>
    </row>
    <row r="170" ht="18.75" spans="10:11">
      <c r="J170" s="293"/>
      <c r="K170" s="293"/>
    </row>
    <row r="175" ht="18.75" spans="10:11">
      <c r="J175" s="293"/>
      <c r="K175" s="293"/>
    </row>
    <row r="181" ht="18.75" spans="10:11">
      <c r="J181" s="293"/>
      <c r="K181" s="293"/>
    </row>
    <row r="182" spans="10:11">
      <c r="J182"/>
      <c r="K182"/>
    </row>
    <row r="183" spans="10:11">
      <c r="J183"/>
      <c r="K183"/>
    </row>
    <row r="184" spans="10:11">
      <c r="J184"/>
      <c r="K184"/>
    </row>
    <row r="185" spans="10:11">
      <c r="J185" s="1005"/>
      <c r="K185" s="1005"/>
    </row>
    <row r="186" spans="10:11">
      <c r="J186"/>
      <c r="K186"/>
    </row>
    <row r="187" spans="10:11">
      <c r="J187"/>
      <c r="K187"/>
    </row>
    <row r="188" spans="10:11">
      <c r="J188"/>
      <c r="K188"/>
    </row>
    <row r="189" spans="10:11">
      <c r="J189"/>
      <c r="K189"/>
    </row>
    <row r="190" spans="10:11">
      <c r="J190"/>
      <c r="K190"/>
    </row>
    <row r="191" spans="10:11">
      <c r="J191"/>
      <c r="K191"/>
    </row>
    <row r="192" spans="10:11">
      <c r="J192"/>
      <c r="K192"/>
    </row>
    <row r="193" spans="10:11">
      <c r="J193"/>
      <c r="K193"/>
    </row>
    <row r="194" spans="10:11">
      <c r="J194"/>
      <c r="K194"/>
    </row>
  </sheetData>
  <mergeCells count="28">
    <mergeCell ref="B4:G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s>
  <conditionalFormatting sqref="H12">
    <cfRule type="expression" dxfId="0" priority="2" stopIfTrue="1">
      <formula>MOD(ROW(),2)=0</formula>
    </cfRule>
  </conditionalFormatting>
  <conditionalFormatting sqref="H14">
    <cfRule type="expression" dxfId="0" priority="4" stopIfTrue="1">
      <formula>MOD(ROW(),2)=0</formula>
    </cfRule>
  </conditionalFormatting>
  <conditionalFormatting sqref="H16">
    <cfRule type="expression" dxfId="0" priority="1" stopIfTrue="1">
      <formula>MOD(ROW(),2)=0</formula>
    </cfRule>
  </conditionalFormatting>
  <conditionalFormatting sqref="H22:H23">
    <cfRule type="cellIs" dxfId="1" priority="7" operator="notEqual">
      <formula>0</formula>
    </cfRule>
  </conditionalFormatting>
  <conditionalFormatting sqref="I6:J31">
    <cfRule type="cellIs" dxfId="2" priority="6" operator="notEqual">
      <formula>0</formula>
    </cfRule>
  </conditionalFormatting>
  <hyperlinks>
    <hyperlink ref="A1" location="索引!A1" display="新疆华政华政华瑞税务师事务所有限公司巴州分所工作底稿"/>
  </hyperlinks>
  <printOptions horizontalCentered="1"/>
  <pageMargins left="0.338888888888889" right="0.288888888888889" top="0.41875" bottom="0.36875" header="0.16875" footer="0.16875"/>
  <pageSetup paperSize="9" scale="93"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indexed="47"/>
    <pageSetUpPr fitToPage="1"/>
  </sheetPr>
  <dimension ref="A1:L58"/>
  <sheetViews>
    <sheetView showGridLines="0" showZeros="0" tabSelected="1" workbookViewId="0">
      <pane xSplit="1" ySplit="5" topLeftCell="B45" activePane="bottomRight" state="frozen"/>
      <selection/>
      <selection pane="topRight"/>
      <selection pane="bottomLeft"/>
      <selection pane="bottomRight" activeCell="I56" sqref="I56"/>
    </sheetView>
  </sheetViews>
  <sheetFormatPr defaultColWidth="9" defaultRowHeight="13.5"/>
  <cols>
    <col min="1" max="1" width="21.5" style="621" customWidth="1"/>
    <col min="2" max="2" width="17.5" style="1303" customWidth="1"/>
    <col min="3" max="3" width="13.5" style="1304" customWidth="1"/>
    <col min="4" max="6" width="15.4" style="1305" customWidth="1"/>
    <col min="7" max="7" width="16.1" style="1306" customWidth="1"/>
    <col min="8" max="8" width="22.6" style="621" hidden="1" customWidth="1" outlineLevel="1"/>
    <col min="9" max="9" width="16.6" style="621" customWidth="1" collapsed="1"/>
    <col min="10" max="10" width="19.4" style="621" customWidth="1"/>
    <col min="11" max="11" width="11.5" style="621"/>
    <col min="12" max="12" width="9.4" style="621"/>
    <col min="13" max="16384" width="9" style="621"/>
  </cols>
  <sheetData>
    <row r="1" s="1301" customFormat="1" ht="15" customHeight="1" spans="1:12">
      <c r="A1" s="1307" t="s">
        <v>383</v>
      </c>
      <c r="B1" s="1308"/>
      <c r="C1" s="1307"/>
      <c r="D1" s="1309" t="s">
        <v>283</v>
      </c>
      <c r="E1" s="1310" t="str">
        <f>Sheet1!F15</f>
        <v>王翠英</v>
      </c>
      <c r="F1" s="1311" t="s">
        <v>96</v>
      </c>
      <c r="G1" s="1312">
        <f>Sheet1!H15</f>
        <v>46040</v>
      </c>
    </row>
    <row r="2" s="1301" customFormat="1" ht="15" customHeight="1" spans="1:12">
      <c r="A2" s="1313" t="str">
        <f>'目录（简版）'!A2</f>
        <v>被审核单位：新疆通力房地产开发有限公司库尔勒二分公司</v>
      </c>
      <c r="B2" s="1314"/>
      <c r="C2" s="1304"/>
      <c r="D2" s="1309" t="s">
        <v>285</v>
      </c>
      <c r="E2" s="1315" t="str">
        <f>Sheet1!F17</f>
        <v>刘洁</v>
      </c>
      <c r="F2" s="1311" t="s">
        <v>96</v>
      </c>
      <c r="G2" s="1312">
        <f>Sheet1!H17</f>
        <v>46140</v>
      </c>
    </row>
    <row r="3" s="1301" customFormat="1" ht="15" customHeight="1" spans="1:12">
      <c r="A3" s="1313" t="s">
        <v>413</v>
      </c>
      <c r="B3" s="1314"/>
      <c r="C3" s="1316"/>
      <c r="D3" s="1309" t="s">
        <v>286</v>
      </c>
      <c r="E3" s="1315" t="s">
        <v>414</v>
      </c>
      <c r="F3" s="1317"/>
      <c r="G3" s="1318"/>
    </row>
    <row r="4" s="1301" customFormat="1" ht="15" customHeight="1" spans="1:12">
      <c r="A4" s="1319" t="str">
        <f>利润总额!B3</f>
        <v>纳税年度:  2025年度</v>
      </c>
      <c r="B4" s="1320"/>
      <c r="C4" s="1321"/>
      <c r="D4" s="1309"/>
      <c r="E4" s="1315"/>
      <c r="F4" s="1317"/>
      <c r="G4" s="1318"/>
    </row>
    <row r="5" s="1302" customFormat="1" ht="22.5" customHeight="1" spans="1:12">
      <c r="A5" s="1322" t="s">
        <v>261</v>
      </c>
      <c r="B5" s="1323" t="s">
        <v>248</v>
      </c>
      <c r="C5" s="1324" t="s">
        <v>415</v>
      </c>
      <c r="D5" s="1325" t="s">
        <v>416</v>
      </c>
      <c r="E5" s="1326" t="s">
        <v>417</v>
      </c>
      <c r="F5" s="1327" t="s">
        <v>418</v>
      </c>
      <c r="G5" s="1322" t="s">
        <v>419</v>
      </c>
      <c r="H5" s="1328"/>
    </row>
    <row r="6" ht="22.5" customHeight="1" outlineLevel="1" spans="1:12">
      <c r="A6" s="1329" t="s">
        <v>235</v>
      </c>
      <c r="B6" s="1330">
        <f>主营业务收入!B18+其他业务收入、成本!C20</f>
        <v>270208488.69</v>
      </c>
      <c r="C6" s="1331"/>
      <c r="D6" s="1332">
        <f>SUM(B6:C6)</f>
        <v>270208488.69</v>
      </c>
      <c r="E6" s="1332">
        <f>D6</f>
        <v>270208488.69</v>
      </c>
      <c r="F6" s="1333">
        <f>E6-D6</f>
        <v>0</v>
      </c>
      <c r="G6" s="1334"/>
      <c r="H6" s="1306"/>
    </row>
    <row r="7" ht="22.5" customHeight="1" outlineLevel="1" spans="1:12">
      <c r="A7" s="1335" t="s">
        <v>252</v>
      </c>
      <c r="B7" s="1330">
        <f>主营业务成本!B18</f>
        <v>224791373.56</v>
      </c>
      <c r="C7" s="1331"/>
      <c r="D7" s="1332">
        <f>SUM(B7:C7)</f>
        <v>224791373.56</v>
      </c>
      <c r="E7" s="1332">
        <f>D7</f>
        <v>224791373.56</v>
      </c>
      <c r="F7" s="1333">
        <f>D7-E7</f>
        <v>0</v>
      </c>
      <c r="G7" s="1334"/>
      <c r="H7" s="1306"/>
      <c r="I7" s="621">
        <f>E6-E7</f>
        <v>45417115.13</v>
      </c>
    </row>
    <row r="8" ht="22.5" customHeight="1" outlineLevel="1" spans="1:12">
      <c r="A8" s="1335" t="s">
        <v>46</v>
      </c>
      <c r="B8" s="1330">
        <f>利润总额!D22</f>
        <v>31775989.91</v>
      </c>
      <c r="C8" s="1331">
        <f>利润总额!F22-利润总额!E22</f>
        <v>2686454.68</v>
      </c>
      <c r="D8" s="1332">
        <f>SUM(B8:C8)</f>
        <v>34462444.59</v>
      </c>
      <c r="E8" s="1332">
        <f>D8</f>
        <v>34462444.59</v>
      </c>
      <c r="F8" s="1333">
        <f>E8-D8</f>
        <v>0</v>
      </c>
      <c r="G8" s="1334"/>
      <c r="H8" s="1306"/>
    </row>
    <row r="9" ht="22.5" customHeight="1" outlineLevel="1" spans="1:12">
      <c r="A9" s="1335" t="s">
        <v>420</v>
      </c>
      <c r="B9" s="1330"/>
      <c r="C9" s="1331">
        <f>SUMIF(凭证检查表!H7:H5005,调整事项!B2,凭证检查表!G7:G5005)</f>
        <v>505107.23</v>
      </c>
      <c r="D9" s="1332">
        <f>SUM(B9:C9)</f>
        <v>505107.23</v>
      </c>
      <c r="E9" s="1332">
        <f>D9</f>
        <v>505107.23</v>
      </c>
      <c r="F9" s="1333">
        <f>E9</f>
        <v>505107.23</v>
      </c>
      <c r="G9" s="1334"/>
      <c r="H9" s="1306"/>
    </row>
    <row r="10" ht="22.5" customHeight="1" outlineLevel="1" spans="1:12">
      <c r="A10" s="1335" t="s">
        <v>421</v>
      </c>
      <c r="B10" s="1330"/>
      <c r="C10" s="1331">
        <f>C9</f>
        <v>505107.23</v>
      </c>
      <c r="D10" s="1332">
        <f>SUM(B10:C10)</f>
        <v>505107.23</v>
      </c>
      <c r="E10" s="1332">
        <f>D10</f>
        <v>505107.23</v>
      </c>
      <c r="F10" s="1333">
        <f>-E10</f>
        <v>-505107.23</v>
      </c>
      <c r="G10" s="1334"/>
      <c r="H10" s="1306"/>
    </row>
    <row r="11" ht="25" customHeight="1" outlineLevel="1" spans="1:12">
      <c r="A11" s="1336" t="s">
        <v>422</v>
      </c>
      <c r="B11" s="1337"/>
      <c r="C11" s="1338"/>
      <c r="D11" s="1339">
        <f>B11-C11</f>
        <v>0</v>
      </c>
      <c r="E11" s="1339">
        <f>预计毛利计算表表!H25</f>
        <v>10367584.1543119</v>
      </c>
      <c r="F11" s="1333">
        <f>E11</f>
        <v>10367584.1543119</v>
      </c>
      <c r="G11" s="1334" t="s">
        <v>423</v>
      </c>
      <c r="H11" s="1306"/>
    </row>
    <row r="12" ht="40.5" outlineLevel="1" spans="1:12">
      <c r="A12" s="1336" t="s">
        <v>424</v>
      </c>
      <c r="B12" s="1337"/>
      <c r="C12" s="1338"/>
      <c r="D12" s="1339"/>
      <c r="E12" s="1339">
        <f>预计毛利计算表表!I17</f>
        <v>19041551.4678899</v>
      </c>
      <c r="F12" s="1333">
        <f>-E12</f>
        <v>-19041551.4678899</v>
      </c>
      <c r="G12" s="1334" t="s">
        <v>423</v>
      </c>
      <c r="H12" s="1306"/>
      <c r="I12" s="1340">
        <f>D12/1.09</f>
        <v>0</v>
      </c>
      <c r="J12" s="1341"/>
    </row>
    <row r="13" ht="22.5" customHeight="1" outlineLevel="1" spans="1:12">
      <c r="A13" s="1342" t="s">
        <v>265</v>
      </c>
      <c r="B13" s="1343">
        <f>'5040不征税'!F16</f>
        <v>0</v>
      </c>
      <c r="C13" s="1344"/>
      <c r="D13" s="1339">
        <f t="shared" ref="D13:D20" si="0">SUM(B13:C13)</f>
        <v>0</v>
      </c>
      <c r="E13" s="1339"/>
      <c r="F13" s="1333">
        <f>-D13</f>
        <v>0</v>
      </c>
      <c r="G13" s="1334"/>
      <c r="H13" s="1306"/>
    </row>
    <row r="14" ht="22.5" customHeight="1" outlineLevel="1" spans="1:12">
      <c r="A14" s="1342" t="s">
        <v>425</v>
      </c>
      <c r="B14" s="1343">
        <f>'5040不征税'!M16</f>
        <v>0</v>
      </c>
      <c r="C14" s="1344"/>
      <c r="D14" s="1339">
        <f t="shared" si="0"/>
        <v>0</v>
      </c>
      <c r="E14" s="1339"/>
      <c r="F14" s="1333">
        <f>D14</f>
        <v>0</v>
      </c>
      <c r="G14" s="1334"/>
      <c r="H14" s="1306"/>
    </row>
    <row r="15" ht="22.5" customHeight="1" outlineLevel="1" spans="1:12">
      <c r="A15" s="1345" t="s">
        <v>426</v>
      </c>
      <c r="B15" s="1337"/>
      <c r="C15" s="1338"/>
      <c r="D15" s="1339">
        <f t="shared" si="0"/>
        <v>0</v>
      </c>
      <c r="E15" s="1339">
        <v>0</v>
      </c>
      <c r="F15" s="1333">
        <f>E15-D15</f>
        <v>0</v>
      </c>
      <c r="G15" s="1334"/>
      <c r="H15" s="1306"/>
    </row>
    <row r="16" ht="22.5" customHeight="1" spans="1:12">
      <c r="A16" s="1346" t="s">
        <v>427</v>
      </c>
      <c r="B16" s="1347">
        <f>工资薪金和三项经费支出!C14</f>
        <v>3395912.39</v>
      </c>
      <c r="C16" s="1338">
        <f>工资薪金和三项经费支出!C15</f>
        <v>0</v>
      </c>
      <c r="D16" s="1339">
        <f t="shared" si="0"/>
        <v>3395912.39</v>
      </c>
      <c r="E16" s="1339">
        <f>工资薪金和三项经费支出!C18</f>
        <v>3395912.39</v>
      </c>
      <c r="F16" s="1333">
        <f>D16-E16</f>
        <v>0</v>
      </c>
      <c r="G16" s="1334"/>
      <c r="H16" s="1348" t="s">
        <v>428</v>
      </c>
      <c r="L16" s="621">
        <v>10400000</v>
      </c>
    </row>
    <row r="17" ht="22.5" customHeight="1" spans="1:12">
      <c r="A17" s="1349" t="s">
        <v>429</v>
      </c>
      <c r="B17" s="1347">
        <f>工资薪金和三项经费支出!D14</f>
        <v>27676</v>
      </c>
      <c r="C17" s="1344">
        <f>工资薪金和三项经费支出!D15</f>
        <v>11867.02</v>
      </c>
      <c r="D17" s="1339">
        <f t="shared" si="0"/>
        <v>39543.02</v>
      </c>
      <c r="E17" s="1339">
        <f>工资薪金和三项经费支出!D18</f>
        <v>39543.02</v>
      </c>
      <c r="F17" s="1333">
        <f t="shared" ref="F17:F37" si="1">D17-E17</f>
        <v>0</v>
      </c>
      <c r="G17" s="1334"/>
      <c r="H17" s="1348">
        <f>F15+F13+F6+F9+N("少计收入+不征税收入+视同销售收入+投资收益")</f>
        <v>505107.23</v>
      </c>
    </row>
    <row r="18" ht="22.5" customHeight="1" spans="1:12">
      <c r="A18" s="1349" t="s">
        <v>430</v>
      </c>
      <c r="B18" s="1347">
        <f>工资薪金和三项经费支出!F14</f>
        <v>200051</v>
      </c>
      <c r="C18" s="1344">
        <f>工资薪金和三项经费支出!F15</f>
        <v>0</v>
      </c>
      <c r="D18" s="1339">
        <f t="shared" si="0"/>
        <v>200051</v>
      </c>
      <c r="E18" s="1339">
        <f>工资薪金和三项经费支出!F18</f>
        <v>200051</v>
      </c>
      <c r="F18" s="1333">
        <f t="shared" si="1"/>
        <v>0</v>
      </c>
      <c r="G18" s="1334"/>
      <c r="H18" s="1350" t="s">
        <v>431</v>
      </c>
    </row>
    <row r="19" ht="22.5" customHeight="1" spans="1:12">
      <c r="A19" s="1349" t="s">
        <v>432</v>
      </c>
      <c r="B19" s="1347">
        <f>工资薪金和三项经费支出!E14</f>
        <v>67918.25</v>
      </c>
      <c r="C19" s="1344">
        <f>工资薪金和三项经费支出!E15</f>
        <v>0</v>
      </c>
      <c r="D19" s="1339">
        <f t="shared" si="0"/>
        <v>67918.25</v>
      </c>
      <c r="E19" s="1339">
        <f>工资薪金和三项经费支出!E18</f>
        <v>67918.24</v>
      </c>
      <c r="F19" s="1333"/>
      <c r="G19" s="1334" t="s">
        <v>433</v>
      </c>
      <c r="H19" s="1350">
        <f>F6+F9+MAX(F15,0)+N("少计收入+视同销售收入+投资收益账面负数")</f>
        <v>505107.23</v>
      </c>
      <c r="J19" s="621">
        <f>D19/0.02</f>
        <v>3395912.5</v>
      </c>
      <c r="L19" s="621">
        <v>7247.14999999999</v>
      </c>
    </row>
    <row r="20" ht="22.5" customHeight="1" spans="1:12">
      <c r="A20" s="1349" t="s">
        <v>275</v>
      </c>
      <c r="B20" s="1347">
        <f>'4000期间费用明细表 '!E30+'4000期间费用明细表 '!C30+'4000期间费用明细表 '!G30</f>
        <v>0</v>
      </c>
      <c r="C20" s="1344">
        <f>SUMIF(凭证检查表!H7:H5005,调整事项!B19,凭证检查表!G7:G5005)</f>
        <v>0</v>
      </c>
      <c r="D20" s="1339">
        <f t="shared" si="0"/>
        <v>0</v>
      </c>
      <c r="E20" s="1339">
        <f>MIN(E16*0.01,D20)</f>
        <v>0</v>
      </c>
      <c r="F20" s="1333">
        <f t="shared" si="1"/>
        <v>0</v>
      </c>
      <c r="G20" s="1334"/>
      <c r="H20" s="1350"/>
    </row>
    <row r="21" ht="22.5" customHeight="1" spans="1:12">
      <c r="A21" s="1349" t="s">
        <v>434</v>
      </c>
      <c r="B21" s="1347">
        <f>工资薪金和三项经费支出!G14</f>
        <v>218390.18</v>
      </c>
      <c r="C21" s="1344">
        <v>0</v>
      </c>
      <c r="D21" s="1339">
        <f t="shared" ref="D21:D37" si="2">SUM(B21:C21)</f>
        <v>218390.18</v>
      </c>
      <c r="E21" s="1339">
        <f>工资薪金和三项经费支出!G18</f>
        <v>218390.18</v>
      </c>
      <c r="F21" s="1333">
        <f t="shared" si="1"/>
        <v>0</v>
      </c>
      <c r="G21" s="1334"/>
      <c r="H21" s="1350"/>
    </row>
    <row r="22" ht="22.5" customHeight="1" spans="1:12">
      <c r="A22" s="1349" t="s">
        <v>435</v>
      </c>
      <c r="B22" s="1347">
        <f>工资薪金和三项经费支出!H14</f>
        <v>37300</v>
      </c>
      <c r="C22" s="1344"/>
      <c r="D22" s="1339">
        <f t="shared" si="2"/>
        <v>37300</v>
      </c>
      <c r="E22" s="1339">
        <f>工资薪金和三项经费支出!H18</f>
        <v>37300</v>
      </c>
      <c r="F22" s="1333">
        <f t="shared" si="1"/>
        <v>0</v>
      </c>
      <c r="G22" s="1334"/>
      <c r="H22" s="1350"/>
    </row>
    <row r="23" ht="22.5" customHeight="1" spans="1:12">
      <c r="A23" s="1349" t="s">
        <v>436</v>
      </c>
      <c r="B23" s="1347">
        <f>工资薪金和三项经费支出!I14</f>
        <v>0</v>
      </c>
      <c r="C23" s="1344">
        <f>工资薪金和三项经费支出!I15</f>
        <v>0</v>
      </c>
      <c r="D23" s="1339">
        <f t="shared" si="2"/>
        <v>0</v>
      </c>
      <c r="E23" s="1339">
        <f>工资薪金和三项经费支出!I18</f>
        <v>0</v>
      </c>
      <c r="F23" s="1333">
        <f t="shared" si="1"/>
        <v>0</v>
      </c>
      <c r="G23" s="1334"/>
      <c r="H23" s="1350" t="s">
        <v>437</v>
      </c>
    </row>
    <row r="24" ht="22.5" customHeight="1" spans="1:12">
      <c r="A24" s="1349" t="s">
        <v>438</v>
      </c>
      <c r="B24" s="1347">
        <f>工资薪金和三项经费支出!J14</f>
        <v>0</v>
      </c>
      <c r="C24" s="1344">
        <f>工资薪金和三项经费支出!J15</f>
        <v>0</v>
      </c>
      <c r="D24" s="1339">
        <f t="shared" si="2"/>
        <v>0</v>
      </c>
      <c r="E24" s="1339">
        <f>工资薪金和三项经费支出!J18</f>
        <v>0</v>
      </c>
      <c r="F24" s="1333">
        <f t="shared" si="1"/>
        <v>0</v>
      </c>
      <c r="G24" s="1334"/>
      <c r="H24" s="1350">
        <f>-F13-MIN(F15,0)+N("不征税收入+投资收益账面正数")</f>
        <v>0</v>
      </c>
    </row>
    <row r="25" ht="22.5" customHeight="1" spans="1:12">
      <c r="A25" s="1349" t="s">
        <v>267</v>
      </c>
      <c r="B25" s="1347">
        <f>销售费用!C18+管理费用!C18</f>
        <v>73768.7</v>
      </c>
      <c r="C25" s="1344">
        <f>SUMIF(凭证检查表!H7:H5005,调整事项!B24,凭证检查表!G7:G5005)</f>
        <v>29137.22</v>
      </c>
      <c r="D25" s="1339">
        <f t="shared" si="2"/>
        <v>102905.92</v>
      </c>
      <c r="E25" s="1339">
        <f>ROUND(MIN(D25*0.6,D49*0.005),2)</f>
        <v>61743.55</v>
      </c>
      <c r="F25" s="1333">
        <f t="shared" si="1"/>
        <v>41162.37</v>
      </c>
      <c r="G25" s="1334"/>
      <c r="H25" s="1351" t="s">
        <v>439</v>
      </c>
      <c r="L25" s="621">
        <v>82473.33</v>
      </c>
    </row>
    <row r="26" ht="22.5" customHeight="1" spans="1:12">
      <c r="A26" s="1349" t="s">
        <v>268</v>
      </c>
      <c r="B26" s="1347">
        <f>销售费用!C19+管理费用!C19</f>
        <v>963921.59</v>
      </c>
      <c r="C26" s="1344">
        <f>销售费用!D19-销售费用!E19+管理费用!D19-管理费用!E19</f>
        <v>0</v>
      </c>
      <c r="D26" s="1339">
        <f t="shared" si="2"/>
        <v>963921.59</v>
      </c>
      <c r="E26" s="1339">
        <f>A105060广告费和业务宣传费跨年度纳税调整明细表!C4-A105060广告费和业务宣传费跨年度纳税调整明细表!C16</f>
        <v>963921.59</v>
      </c>
      <c r="F26" s="1333">
        <f t="shared" si="1"/>
        <v>0</v>
      </c>
      <c r="G26" s="1334"/>
      <c r="H26" s="1351" t="e">
        <f>F48-H34-H17-H40-H49+N("总调整额-收入类-资产类-特殊事项-其他调整")</f>
        <v>#REF!</v>
      </c>
    </row>
    <row r="27" ht="22.5" customHeight="1" spans="1:12">
      <c r="A27" s="1352" t="s">
        <v>440</v>
      </c>
      <c r="B27" s="1347">
        <f>SUMIF(凭证检查表!$H$7:$H$5005,调整事项!B26,凭证检查表!$G$7:$G$5005)</f>
        <v>0</v>
      </c>
      <c r="C27" s="1344"/>
      <c r="D27" s="1339">
        <f t="shared" si="2"/>
        <v>0</v>
      </c>
      <c r="E27" s="1339"/>
      <c r="F27" s="1333">
        <f t="shared" si="1"/>
        <v>0</v>
      </c>
      <c r="G27" s="1334"/>
      <c r="H27" s="1350" t="s">
        <v>441</v>
      </c>
    </row>
    <row r="28" ht="22.5" customHeight="1" spans="1:12">
      <c r="A28" s="1352" t="s">
        <v>442</v>
      </c>
      <c r="B28" s="1347">
        <f>SUMIF(凭证检查表!$H$7:$H$5005,调整事项!B27,凭证检查表!$E$7:$E$5005)</f>
        <v>0</v>
      </c>
      <c r="C28" s="1344"/>
      <c r="D28" s="1339">
        <f t="shared" si="2"/>
        <v>0</v>
      </c>
      <c r="E28" s="1339">
        <f>D28-SUMIF(凭证检查表!$H$7:$H$5005,调整事项!B27,凭证检查表!$G$7:$G$5005)</f>
        <v>0</v>
      </c>
      <c r="F28" s="1333">
        <f t="shared" si="1"/>
        <v>0</v>
      </c>
      <c r="G28" s="1334"/>
      <c r="H28" s="1350" t="e">
        <f>MAX(SUM(F16:F24),0)+MAX(F25,0)+MAX(F26,0)+MAX(F27,0)+MAX(F28,0)+MAX(F29,0)+MAX(F30,0)+MAX(F31,0)+MAX(F32,0)+MAX(F33,0)+MAX(F34,0)+MAX(F35,0)+MAX(F39,0)+MAX(F37,0)+MAX(#REF!,0)</f>
        <v>#REF!</v>
      </c>
    </row>
    <row r="29" ht="22.5" customHeight="1" spans="1:12">
      <c r="A29" s="1353" t="s">
        <v>443</v>
      </c>
      <c r="B29" s="1347">
        <f>SUMIF(凭证检查表!$H$7:$H$5005,调整事项!B28,凭证检查表!$G$7:$G$5005)</f>
        <v>0</v>
      </c>
      <c r="C29" s="1344"/>
      <c r="D29" s="1339">
        <f t="shared" si="2"/>
        <v>0</v>
      </c>
      <c r="E29" s="1339"/>
      <c r="F29" s="1333">
        <f t="shared" si="1"/>
        <v>0</v>
      </c>
      <c r="G29" s="1334"/>
      <c r="H29" s="1350" t="s">
        <v>444</v>
      </c>
    </row>
    <row r="30" ht="22.5" customHeight="1" spans="1:12">
      <c r="A30" s="1353" t="s">
        <v>445</v>
      </c>
      <c r="B30" s="1347">
        <f>SUMIF(凭证检查表!$H$7:$H$5005,调整事项!B29,凭证检查表!$G$7:$G$5005)</f>
        <v>0</v>
      </c>
      <c r="C30" s="1344"/>
      <c r="D30" s="1339">
        <f t="shared" si="2"/>
        <v>0</v>
      </c>
      <c r="E30" s="1339"/>
      <c r="F30" s="1333">
        <f t="shared" si="1"/>
        <v>0</v>
      </c>
      <c r="G30" s="1334"/>
      <c r="H30" s="1350" t="e">
        <f>-MIN(F18,0)-MIN(F26,0)-MIN(F10,0)-MIN(#REF!,0)-MIN(SUM(F16:F24),0)</f>
        <v>#REF!</v>
      </c>
    </row>
    <row r="31" ht="22.5" customHeight="1" spans="1:12">
      <c r="A31" s="1349" t="s">
        <v>271</v>
      </c>
      <c r="B31" s="1347">
        <f>SUMIF(凭证检查表!$H$7:$H$5005,调整事项!B30,凭证检查表!$G$7:$G$5005)</f>
        <v>0</v>
      </c>
      <c r="C31" s="1344"/>
      <c r="D31" s="1339">
        <f t="shared" si="2"/>
        <v>0</v>
      </c>
      <c r="E31" s="1339"/>
      <c r="F31" s="1333">
        <f t="shared" si="1"/>
        <v>0</v>
      </c>
      <c r="G31" s="1334" t="s">
        <v>446</v>
      </c>
      <c r="H31" s="1351" t="s">
        <v>447</v>
      </c>
    </row>
    <row r="32" ht="22.5" customHeight="1" spans="1:12">
      <c r="A32" s="1349" t="s">
        <v>448</v>
      </c>
      <c r="B32" s="1347">
        <f>SUMIF(凭证检查表!$H$7:$H$5005,调整事项!B32,凭证检查表!$G$7:$G$5005)</f>
        <v>0</v>
      </c>
      <c r="C32" s="1344"/>
      <c r="D32" s="1339">
        <f t="shared" si="2"/>
        <v>0</v>
      </c>
      <c r="E32" s="1339">
        <f>MIN(D49*5%,D32)</f>
        <v>0</v>
      </c>
      <c r="F32" s="1333">
        <f t="shared" si="1"/>
        <v>0</v>
      </c>
      <c r="G32" s="1334"/>
      <c r="H32" s="1351" t="e">
        <f>F35+F39+F37+F7+#REF!+N("多结转成本+跨期票据+不合规票据+商业保险+资本性支出")</f>
        <v>#REF!</v>
      </c>
    </row>
    <row r="33" ht="22.5" customHeight="1" spans="1:10">
      <c r="A33" s="1349" t="s">
        <v>449</v>
      </c>
      <c r="B33" s="1347"/>
      <c r="C33" s="1344"/>
      <c r="D33" s="1339">
        <f t="shared" si="2"/>
        <v>0</v>
      </c>
      <c r="E33" s="1339"/>
      <c r="F33" s="1333">
        <f t="shared" si="1"/>
        <v>0</v>
      </c>
      <c r="G33" s="1334"/>
      <c r="H33" s="1351" t="s">
        <v>450</v>
      </c>
    </row>
    <row r="34" ht="33" customHeight="1" spans="1:10">
      <c r="A34" s="1349" t="s">
        <v>274</v>
      </c>
      <c r="B34" s="1347">
        <f>SUMIF(凭证检查表!$H$7:$H$5005,调整事项!B35,凭证检查表!$G$7:$G$5005)</f>
        <v>10860</v>
      </c>
      <c r="C34" s="1344"/>
      <c r="D34" s="1339">
        <f t="shared" si="2"/>
        <v>10860</v>
      </c>
      <c r="E34" s="1339"/>
      <c r="F34" s="1333">
        <f t="shared" si="1"/>
        <v>10860</v>
      </c>
      <c r="G34" s="1334"/>
      <c r="H34" s="1351" t="e">
        <f>F40+F41+#REF!+F43+F42+N("折旧+摊销+资产减值损失+资产损失+资本性支出")</f>
        <v>#REF!</v>
      </c>
    </row>
    <row r="35" ht="22.5" customHeight="1" spans="1:10">
      <c r="A35" s="1349" t="s">
        <v>277</v>
      </c>
      <c r="B35" s="1347">
        <f>凭证检查表!G9</f>
        <v>0</v>
      </c>
      <c r="C35" s="1344"/>
      <c r="D35" s="1339">
        <f t="shared" si="2"/>
        <v>0</v>
      </c>
      <c r="E35" s="1339"/>
      <c r="F35" s="1333">
        <f t="shared" si="1"/>
        <v>0</v>
      </c>
      <c r="G35" s="1334"/>
      <c r="H35" s="1350" t="s">
        <v>451</v>
      </c>
    </row>
    <row r="36" ht="22.5" customHeight="1" spans="1:10">
      <c r="A36" s="1349" t="s">
        <v>276</v>
      </c>
      <c r="B36" s="1347">
        <f>SUMIF(凭证检查表!$H$7:$H$5005,调整事项!B38,凭证检查表!$G$7:$G$5005)</f>
        <v>3224</v>
      </c>
      <c r="C36" s="1344"/>
      <c r="D36" s="1339">
        <f t="shared" si="2"/>
        <v>3224</v>
      </c>
      <c r="E36" s="1339"/>
      <c r="F36" s="1333">
        <f t="shared" si="1"/>
        <v>3224</v>
      </c>
      <c r="G36" s="1334"/>
      <c r="H36" s="1350">
        <f>MAX(F40,0)+MAX(F41,0)+MAX(F42,0)+MAX(F43,0)</f>
        <v>0</v>
      </c>
    </row>
    <row r="37" ht="22.5" customHeight="1" spans="1:10">
      <c r="A37" s="1349" t="s">
        <v>278</v>
      </c>
      <c r="B37" s="1347">
        <f>SUMIF(凭证检查表!$H$7:$H$5005,调整事项!B39,凭证检查表!$G$7:$G$5005)</f>
        <v>0</v>
      </c>
      <c r="C37" s="1344"/>
      <c r="D37" s="1339">
        <f t="shared" si="2"/>
        <v>0</v>
      </c>
      <c r="E37" s="1339"/>
      <c r="F37" s="1333">
        <f t="shared" si="1"/>
        <v>0</v>
      </c>
      <c r="G37" s="1334"/>
      <c r="H37" s="1350" t="s">
        <v>452</v>
      </c>
    </row>
    <row r="38" ht="22.5" customHeight="1" spans="1:10">
      <c r="A38" s="1349" t="s">
        <v>256</v>
      </c>
      <c r="B38" s="1347">
        <f>SUMIF(凭证检查表!$H$7:$H$5005,调整事项!B40,凭证检查表!$G$7:$G$5005)</f>
        <v>0</v>
      </c>
      <c r="C38" s="1344"/>
      <c r="D38" s="1339"/>
      <c r="E38" s="1339"/>
      <c r="F38" s="1333"/>
      <c r="G38" s="1334"/>
      <c r="H38" s="1350"/>
    </row>
    <row r="39" ht="22.5" customHeight="1" spans="1:10">
      <c r="A39" s="1349" t="s">
        <v>453</v>
      </c>
      <c r="B39" s="1347"/>
      <c r="C39" s="1344"/>
      <c r="D39" s="1339">
        <f>SUM(B39:C39)</f>
        <v>0</v>
      </c>
      <c r="E39" s="1339"/>
      <c r="F39" s="1333">
        <f>[19]二期税代单方面积核算!$D$20+[19]一期税代单方面积核算!$C$25</f>
        <v>19529519.8953644</v>
      </c>
      <c r="G39" s="1334" t="s">
        <v>454</v>
      </c>
      <c r="H39" s="1348" t="s">
        <v>455</v>
      </c>
    </row>
    <row r="40" ht="20.25" customHeight="1" spans="1:10">
      <c r="A40" s="1354" t="s">
        <v>43</v>
      </c>
      <c r="B40" s="1347">
        <f>固定资产折旧!L57</f>
        <v>6467.36</v>
      </c>
      <c r="C40" s="1344"/>
      <c r="D40" s="1339">
        <f>SUM(B40:C40)</f>
        <v>6467.36</v>
      </c>
      <c r="E40" s="1339">
        <f>固定资产折旧!P57</f>
        <v>6467.36</v>
      </c>
      <c r="F40" s="1333">
        <f>D40-E40</f>
        <v>0</v>
      </c>
      <c r="G40" s="1334"/>
      <c r="H40" s="1348">
        <f>F11+F12+N("房产企业期末预收账款*0.1或0.05-期初预收账款*0.1或0.05")</f>
        <v>-8673967.31357797</v>
      </c>
    </row>
    <row r="41" ht="23.1" customHeight="1" spans="1:10">
      <c r="A41" s="1352" t="s">
        <v>456</v>
      </c>
      <c r="B41" s="1347">
        <f>'无形资产，长期待摊费用'!F7</f>
        <v>0</v>
      </c>
      <c r="C41" s="1344"/>
      <c r="D41" s="1339">
        <f>'无形资产，长期待摊费用'!F7+'无形资产，长期待摊费用'!F28</f>
        <v>0</v>
      </c>
      <c r="E41" s="1339">
        <f>'无形资产，长期待摊费用'!I7+'无形资产，长期待摊费用'!I28</f>
        <v>0</v>
      </c>
      <c r="F41" s="1333">
        <f>D41-E41</f>
        <v>0</v>
      </c>
      <c r="G41" s="1334"/>
      <c r="H41" s="1350" t="s">
        <v>457</v>
      </c>
    </row>
    <row r="42" ht="22.5" customHeight="1" spans="1:10">
      <c r="A42" s="1349" t="s">
        <v>253</v>
      </c>
      <c r="B42" s="1347"/>
      <c r="C42" s="1344"/>
      <c r="D42" s="1339">
        <f>B42+C42</f>
        <v>0</v>
      </c>
      <c r="E42" s="1339"/>
      <c r="F42" s="1333">
        <f t="shared" ref="F42:F46" si="3">D42-E42</f>
        <v>0</v>
      </c>
      <c r="G42" s="1334"/>
      <c r="H42" s="1350">
        <f>F11+N("期末预收账款的预计毛利")</f>
        <v>10367584.1543119</v>
      </c>
    </row>
    <row r="43" ht="29.25" customHeight="1" spans="1:10">
      <c r="A43" s="1354" t="s">
        <v>458</v>
      </c>
      <c r="B43" s="1347">
        <f>SUMIF(凭证检查表!$H$7:$H$5005,调整事项!B45,凭证检查表!$G$7:$G$5005)</f>
        <v>0</v>
      </c>
      <c r="C43" s="1344"/>
      <c r="D43" s="1339">
        <f>SUM(B43:C43)</f>
        <v>0</v>
      </c>
      <c r="E43" s="1339"/>
      <c r="F43" s="1333">
        <f t="shared" si="3"/>
        <v>0</v>
      </c>
      <c r="G43" s="1334"/>
      <c r="H43" s="1350" t="s">
        <v>459</v>
      </c>
    </row>
    <row r="44" ht="29.25" customHeight="1" spans="1:10">
      <c r="A44" s="1354" t="s">
        <v>460</v>
      </c>
      <c r="B44" s="1347">
        <f>SUMIF(凭证检查表!$H$7:$H$5005,调整事项!B46,凭证检查表!$G$7:$G$5005)</f>
        <v>0</v>
      </c>
      <c r="C44" s="1344"/>
      <c r="D44" s="1339">
        <f>SUM(B44:C44)</f>
        <v>0</v>
      </c>
      <c r="E44" s="1339">
        <f>SUMIF(凭证检查表!$H$7:$H$5005,调整事项!B11,凭证检查表!$G$7:$G$5005)</f>
        <v>0</v>
      </c>
      <c r="F44" s="1333">
        <f>E44</f>
        <v>0</v>
      </c>
      <c r="G44" s="1334"/>
      <c r="H44" s="1350"/>
    </row>
    <row r="45" ht="29.25" customHeight="1" spans="1:10">
      <c r="A45" s="1178" t="s">
        <v>461</v>
      </c>
      <c r="B45" s="1347"/>
      <c r="C45" s="1344"/>
      <c r="D45" s="1339"/>
      <c r="E45" s="1339"/>
      <c r="F45" s="1333">
        <f t="shared" si="3"/>
        <v>0</v>
      </c>
      <c r="G45" s="1334"/>
      <c r="H45" s="1350"/>
    </row>
    <row r="46" ht="29.25" customHeight="1" spans="1:10">
      <c r="A46" s="1178" t="s">
        <v>462</v>
      </c>
      <c r="B46" s="1347"/>
      <c r="C46" s="1344"/>
      <c r="D46" s="1339">
        <f>B46-C46</f>
        <v>0</v>
      </c>
      <c r="E46" s="1339"/>
      <c r="F46" s="1333">
        <f t="shared" si="3"/>
        <v>0</v>
      </c>
      <c r="G46" s="1334"/>
      <c r="H46" s="1350"/>
    </row>
    <row r="47" ht="24" customHeight="1" spans="1:10">
      <c r="A47" s="1355" t="s">
        <v>463</v>
      </c>
      <c r="B47" s="1347"/>
      <c r="C47" s="1344"/>
      <c r="D47" s="1339"/>
      <c r="E47" s="1339"/>
      <c r="F47" s="1333"/>
      <c r="G47" s="1334"/>
      <c r="H47" s="1350">
        <f>-F12+N("期初预收账款的预计毛利")</f>
        <v>19041551.4678899</v>
      </c>
      <c r="J47" s="621">
        <f>310000*0.15</f>
        <v>46500</v>
      </c>
    </row>
    <row r="48" ht="22.5" customHeight="1" spans="1:10">
      <c r="A48" s="1349" t="s">
        <v>282</v>
      </c>
      <c r="B48" s="1347">
        <f>SUM(B16:B43)</f>
        <v>5005489.47</v>
      </c>
      <c r="C48" s="1344">
        <f>SUM(C16:C43)</f>
        <v>41004.24</v>
      </c>
      <c r="D48" s="1339">
        <f>SUM(D16:D43)</f>
        <v>5046493.71</v>
      </c>
      <c r="E48" s="1339">
        <f>SUM(E16:E43)</f>
        <v>4991247.33</v>
      </c>
      <c r="F48" s="1356">
        <f>SUM(F11:F47)</f>
        <v>10910798.9517864</v>
      </c>
      <c r="G48" s="1334"/>
      <c r="H48" s="1355" t="s">
        <v>70</v>
      </c>
    </row>
    <row r="49" ht="22.5" customHeight="1" spans="1:8">
      <c r="A49" s="1357" t="s">
        <v>46</v>
      </c>
      <c r="B49" s="1358">
        <f>利润总额!G22</f>
        <v>29089535.23</v>
      </c>
      <c r="C49" s="1359" t="s">
        <v>464</v>
      </c>
      <c r="D49" s="1359">
        <f>利润总额!G6+C9+D11-D12</f>
        <v>270713595.92</v>
      </c>
      <c r="E49" s="1360" t="s">
        <v>465</v>
      </c>
      <c r="F49" s="1361">
        <v>84</v>
      </c>
      <c r="H49" s="1362" t="e">
        <f>#REF!</f>
        <v>#REF!</v>
      </c>
    </row>
    <row r="50" ht="22.5" customHeight="1" spans="1:8">
      <c r="A50" s="1363" t="s">
        <v>466</v>
      </c>
      <c r="B50" s="1364">
        <f>F48</f>
        <v>10910798.9517864</v>
      </c>
      <c r="C50" s="1360" t="s">
        <v>467</v>
      </c>
      <c r="D50" s="1360">
        <f>D49*0.005</f>
        <v>1353567.9796</v>
      </c>
      <c r="E50" s="1360" t="s">
        <v>468</v>
      </c>
      <c r="F50" s="1365">
        <v>161219.48</v>
      </c>
      <c r="H50" s="1366" t="s">
        <v>469</v>
      </c>
    </row>
    <row r="51" ht="20.25" customHeight="1" spans="1:8">
      <c r="A51" s="1367" t="s">
        <v>470</v>
      </c>
      <c r="B51" s="1364"/>
      <c r="C51" s="1360" t="s">
        <v>471</v>
      </c>
      <c r="D51" s="1360">
        <f>D25*0.6</f>
        <v>61743.552</v>
      </c>
      <c r="E51" s="1360" t="s">
        <v>472</v>
      </c>
      <c r="F51" s="1365">
        <f>IFERROR(工资薪金和三项经费支出!C16/F49/12,0)</f>
        <v>3368.96070436508</v>
      </c>
      <c r="H51" s="1366" t="e">
        <f>H19+H28+H36+H42+H49</f>
        <v>#REF!</v>
      </c>
    </row>
    <row r="52" ht="22.5" customHeight="1" spans="1:8">
      <c r="A52" s="1363" t="s">
        <v>473</v>
      </c>
      <c r="B52" s="1364">
        <f>B49+B50-B51</f>
        <v>40000334.1817864</v>
      </c>
      <c r="C52" s="1360" t="s">
        <v>474</v>
      </c>
      <c r="D52" s="1360">
        <f>D49*0.15</f>
        <v>40607039.388</v>
      </c>
      <c r="E52" s="1368" t="str">
        <f>(YEAR(Sheet1!$F$11)-5)&amp;"年所得税"</f>
        <v>2020年所得税</v>
      </c>
      <c r="F52" s="1369">
        <f>弥补亏损!D14</f>
        <v>0</v>
      </c>
      <c r="G52" s="1306">
        <f>44695951*0.12</f>
        <v>5363514.12</v>
      </c>
      <c r="H52" s="1366" t="s">
        <v>475</v>
      </c>
    </row>
    <row r="53" ht="22.5" customHeight="1" spans="1:8">
      <c r="A53" s="1367" t="s">
        <v>232</v>
      </c>
      <c r="B53" s="1364"/>
      <c r="C53" s="1360" t="s">
        <v>476</v>
      </c>
      <c r="D53" s="1360">
        <f>B49*0.12</f>
        <v>3490744.2276</v>
      </c>
      <c r="E53" s="1368" t="str">
        <f>(YEAR(Sheet1!$F$11)-5)&amp;"年所得税"</f>
        <v>2020年所得税</v>
      </c>
      <c r="F53" s="1369">
        <f>弥补亏损!D13</f>
        <v>0</v>
      </c>
      <c r="H53" s="1366" t="e">
        <f>H24+H30+#REF!+H47</f>
        <v>#REF!</v>
      </c>
    </row>
    <row r="54" ht="22.5" customHeight="1" spans="1:8">
      <c r="A54" s="1370" t="s">
        <v>477</v>
      </c>
      <c r="B54" s="1371">
        <f>弥补亏损!L15</f>
        <v>0</v>
      </c>
      <c r="C54" s="1372" t="s">
        <v>478</v>
      </c>
      <c r="D54" s="1373">
        <f>IFERROR(B58/D49,0)</f>
        <v>0.0369397167196648</v>
      </c>
      <c r="E54" s="1368" t="str">
        <f>(YEAR(Sheet1!$F$11)-4)&amp;"年所得税"</f>
        <v>2021年所得税</v>
      </c>
      <c r="F54" s="1369">
        <f>弥补亏损!D12</f>
        <v>0</v>
      </c>
      <c r="G54" s="1374"/>
      <c r="H54" s="1340">
        <f>B58-D56</f>
        <v>173433.065446604</v>
      </c>
    </row>
    <row r="55" ht="20.25" customHeight="1" spans="1:8">
      <c r="A55" s="1363" t="s">
        <v>479</v>
      </c>
      <c r="B55" s="1364">
        <f>MAX(B52-B53-B54,0)</f>
        <v>40000334.1817864</v>
      </c>
      <c r="C55" s="1359" t="s">
        <v>480</v>
      </c>
      <c r="D55" s="1359"/>
      <c r="E55" s="1368" t="str">
        <f>(YEAR(Sheet1!$F$11)-3)&amp;"年所得税"</f>
        <v>2022年所得税</v>
      </c>
      <c r="F55" s="1369">
        <f>弥补亏损!D11</f>
        <v>0</v>
      </c>
      <c r="G55" s="1374">
        <v>0</v>
      </c>
    </row>
    <row r="56" ht="23.25" customHeight="1" spans="1:8">
      <c r="A56" s="1363" t="s">
        <v>481</v>
      </c>
      <c r="B56" s="1364">
        <f>MAX(B55*0.25,0)</f>
        <v>10000083.5454466</v>
      </c>
      <c r="C56" s="1360" t="s">
        <v>482</v>
      </c>
      <c r="D56" s="1359">
        <v>9826650.48</v>
      </c>
      <c r="E56" s="1368" t="str">
        <f>(YEAR(Sheet1!$F$11)-2)&amp;"年所得税"</f>
        <v>2023年所得税</v>
      </c>
      <c r="F56" s="1369"/>
      <c r="G56" s="1374"/>
    </row>
    <row r="57" ht="21.75" customHeight="1" spans="1:8">
      <c r="A57" s="1375" t="s">
        <v>483</v>
      </c>
      <c r="B57" s="1364">
        <v>0</v>
      </c>
      <c r="C57" s="1360" t="s">
        <v>484</v>
      </c>
      <c r="D57" s="1360">
        <f>其他信息!D11</f>
        <v>0</v>
      </c>
      <c r="E57" s="1368" t="str">
        <f>(YEAR(Sheet1!$F$11)-1)&amp;"年所得税"</f>
        <v>2024年所得税</v>
      </c>
      <c r="F57" s="1376"/>
    </row>
    <row r="58" ht="36.9" customHeight="1" spans="1:8">
      <c r="A58" s="1357" t="s">
        <v>485</v>
      </c>
      <c r="B58" s="1358">
        <f>B56-B57</f>
        <v>10000083.5454466</v>
      </c>
      <c r="C58" s="1377" t="s">
        <v>486</v>
      </c>
      <c r="D58" s="1378">
        <f>B58-D56</f>
        <v>173433.065446604</v>
      </c>
      <c r="E58" s="1379" t="s">
        <v>487</v>
      </c>
      <c r="F58" s="1380">
        <f>F48-F31-F42-F43</f>
        <v>10910798.9517864</v>
      </c>
    </row>
  </sheetData>
  <mergeCells count="1">
    <mergeCell ref="A1:C1"/>
  </mergeCells>
  <dataValidations count="1">
    <dataValidation type="list" allowBlank="1" showInputMessage="1" showErrorMessage="1" sqref="A45:A46">
      <formula1>调整事项!$B$2:$B$57</formula1>
    </dataValidation>
  </dataValidations>
  <hyperlinks>
    <hyperlink ref="A9" location="视同销售收入!A1" display="视同销售收入"/>
    <hyperlink ref="A10" location="视同销售成本!A1" display="视同销售成本"/>
    <hyperlink ref="A13" location="政府补助!A1" display="不征税收入"/>
    <hyperlink ref="A16" location="工资薪金和三项经费支出!A1" display="工资"/>
    <hyperlink ref="A7" location="成本测试底稿表!A1" display="营业成本"/>
    <hyperlink ref="A27" location="捐赠支出!A1" display="捐赠"/>
    <hyperlink ref="A28" location="利息收入!A1" display="利息支出"/>
    <hyperlink ref="A14" location="'5040不征税'!A1" display="不征税支出"/>
    <hyperlink ref="A40" location="固定资产折旧!A1" display="固定资产折旧"/>
    <hyperlink ref="A41" location="'无形资产，长期待摊费用'!A1" display="无形资产、长期待摊"/>
    <hyperlink ref="A43" location="'资产损失税前扣除及纳税调整明细表 '!A1" display="资产损失"/>
    <hyperlink ref="A51" location="股息红利优惠明细表!A1" display="减：免税、减计收入"/>
    <hyperlink ref="A53" location="应免税分配!A1" display="减：所得减免"/>
    <hyperlink ref="A54" location="'6000弥补亏损'!A1" display="减：弥补亏损"/>
    <hyperlink ref="A6" location="未按责权发生制确认的收入!A1" display="营业收入"/>
  </hyperlinks>
  <printOptions horizontalCentered="1" verticalCentered="1"/>
  <pageMargins left="0.354166666666667" right="0.15625" top="0.354166666666667" bottom="0.15625" header="0.511805555555556" footer="0.511805555555556"/>
  <pageSetup paperSize="9" scale="58" orientation="portrait"/>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I21"/>
  <sheetViews>
    <sheetView workbookViewId="0">
      <pane xSplit="1" ySplit="2" topLeftCell="B3" activePane="bottomRight" state="frozen"/>
      <selection/>
      <selection pane="topRight"/>
      <selection pane="bottomLeft"/>
      <selection pane="bottomRight" activeCell="J12" sqref="J12"/>
    </sheetView>
  </sheetViews>
  <sheetFormatPr defaultColWidth="9" defaultRowHeight="17.25"/>
  <cols>
    <col min="1" max="1" width="5.5" style="620" customWidth="1"/>
    <col min="2" max="3" width="13.9" style="620" customWidth="1"/>
    <col min="4" max="4" width="6.7" style="620" customWidth="1"/>
    <col min="5" max="5" width="14.9" style="620" customWidth="1"/>
    <col min="6" max="6" width="20.7" style="620" customWidth="1"/>
    <col min="7" max="7" width="14.2" style="620" customWidth="1"/>
    <col min="8" max="8" width="9" style="620"/>
    <col min="9" max="9" width="16" style="620" customWidth="1"/>
    <col min="10" max="16384" width="9" style="620"/>
  </cols>
  <sheetData>
    <row r="1" ht="30" customHeight="1" spans="1:9">
      <c r="A1" s="1288" t="str">
        <f>YEAR(Sheet1!F11)&amp;"年度"&amp;Sheet1!F9&amp;"人员、车辆情况表"</f>
        <v>2025年度91652801576209018D人员、车辆情况表</v>
      </c>
      <c r="B1" s="1288"/>
      <c r="C1" s="1288"/>
      <c r="D1" s="1288"/>
      <c r="E1" s="1288"/>
      <c r="F1" s="1288"/>
      <c r="G1" s="1288"/>
      <c r="H1" s="1288"/>
      <c r="I1" s="1288"/>
    </row>
    <row r="2" s="1287" customFormat="1" ht="26.25" customHeight="1" spans="1:9">
      <c r="A2" s="1289" t="s">
        <v>488</v>
      </c>
      <c r="B2" s="1290" t="s">
        <v>489</v>
      </c>
      <c r="C2" s="1290" t="s">
        <v>490</v>
      </c>
      <c r="D2" s="1290" t="s">
        <v>319</v>
      </c>
      <c r="E2" s="1290" t="s">
        <v>491</v>
      </c>
      <c r="F2" s="1290" t="s">
        <v>492</v>
      </c>
      <c r="G2" s="1290" t="s">
        <v>493</v>
      </c>
      <c r="H2" s="1289" t="s">
        <v>494</v>
      </c>
      <c r="I2" s="1289" t="s">
        <v>495</v>
      </c>
    </row>
    <row r="3" s="1287" customFormat="1" ht="23.25" customHeight="1" spans="1:9">
      <c r="A3" s="1291">
        <v>1</v>
      </c>
      <c r="B3" s="1292"/>
      <c r="C3" s="1292"/>
      <c r="D3" s="1292" t="s">
        <v>496</v>
      </c>
      <c r="E3" s="1293"/>
      <c r="F3" s="1289"/>
      <c r="G3" s="1289"/>
      <c r="H3" s="1289"/>
      <c r="I3" s="1289"/>
    </row>
    <row r="4" ht="23.25" customHeight="1" spans="1:9">
      <c r="A4" s="1291">
        <v>2</v>
      </c>
      <c r="B4" s="1294"/>
      <c r="C4" s="1292"/>
      <c r="D4" s="1292" t="s">
        <v>497</v>
      </c>
      <c r="E4" s="1293"/>
      <c r="F4" s="1295"/>
      <c r="G4" s="1295"/>
      <c r="H4" s="1295"/>
      <c r="I4" s="1295"/>
    </row>
    <row r="5" ht="23.25" customHeight="1" spans="1:9">
      <c r="A5" s="1291">
        <v>3</v>
      </c>
      <c r="B5" s="1294"/>
      <c r="C5" s="1292"/>
      <c r="D5" s="1292" t="s">
        <v>498</v>
      </c>
      <c r="E5" s="1293"/>
      <c r="F5" s="1295"/>
      <c r="G5" s="1295"/>
      <c r="H5" s="1295"/>
      <c r="I5" s="1295"/>
    </row>
    <row r="6" ht="23.25" customHeight="1" spans="1:9">
      <c r="A6" s="1291">
        <v>4</v>
      </c>
      <c r="B6" s="1294"/>
      <c r="C6" s="1292"/>
      <c r="D6" s="1292" t="s">
        <v>499</v>
      </c>
      <c r="E6" s="1293"/>
      <c r="F6" s="1295"/>
      <c r="G6" s="1295"/>
      <c r="H6" s="1295"/>
      <c r="I6" s="1295"/>
    </row>
    <row r="7" ht="23.25" customHeight="1" spans="1:9">
      <c r="A7" s="1291">
        <v>5</v>
      </c>
      <c r="B7" s="1294"/>
      <c r="C7" s="1292"/>
      <c r="D7" s="1292" t="s">
        <v>500</v>
      </c>
      <c r="E7" s="1293"/>
      <c r="F7" s="1295"/>
      <c r="G7" s="1295"/>
      <c r="H7" s="1295"/>
      <c r="I7" s="1295"/>
    </row>
    <row r="8" ht="23.25" customHeight="1" spans="1:9">
      <c r="A8" s="1291">
        <v>6</v>
      </c>
      <c r="B8" s="1294"/>
      <c r="C8" s="1292"/>
      <c r="D8" s="1292" t="s">
        <v>501</v>
      </c>
      <c r="E8" s="1293"/>
      <c r="F8" s="1295"/>
      <c r="G8" s="1295"/>
      <c r="H8" s="1295"/>
      <c r="I8" s="1295"/>
    </row>
    <row r="9" ht="23.25" customHeight="1" spans="1:9">
      <c r="A9" s="1291">
        <v>7</v>
      </c>
      <c r="B9" s="1294"/>
      <c r="C9" s="1292"/>
      <c r="D9" s="1292" t="s">
        <v>502</v>
      </c>
      <c r="E9" s="1293"/>
      <c r="F9" s="1295"/>
      <c r="G9" s="1295"/>
      <c r="H9" s="1295"/>
      <c r="I9" s="1295"/>
    </row>
    <row r="10" ht="23.25" customHeight="1" spans="1:9">
      <c r="A10" s="1291">
        <v>8</v>
      </c>
      <c r="B10" s="1294"/>
      <c r="C10" s="1292"/>
      <c r="D10" s="1292" t="s">
        <v>503</v>
      </c>
      <c r="E10" s="1293"/>
      <c r="F10" s="1295"/>
      <c r="G10" s="1295"/>
      <c r="H10" s="1295"/>
      <c r="I10" s="1295"/>
    </row>
    <row r="11" ht="23.25" customHeight="1" spans="1:9">
      <c r="A11" s="1291">
        <v>9</v>
      </c>
      <c r="B11" s="1294"/>
      <c r="C11" s="1292"/>
      <c r="D11" s="1292" t="s">
        <v>504</v>
      </c>
      <c r="E11" s="1293"/>
      <c r="F11" s="1295"/>
      <c r="G11" s="1295"/>
      <c r="H11" s="1295"/>
      <c r="I11" s="1295"/>
    </row>
    <row r="12" ht="23.25" customHeight="1" spans="1:9">
      <c r="A12" s="1291">
        <v>10</v>
      </c>
      <c r="B12" s="1294"/>
      <c r="C12" s="1292"/>
      <c r="D12" s="1292" t="s">
        <v>505</v>
      </c>
      <c r="E12" s="1293"/>
      <c r="F12" s="1295"/>
      <c r="G12" s="1295"/>
      <c r="H12" s="1295"/>
      <c r="I12" s="1295"/>
    </row>
    <row r="13" ht="23.25" customHeight="1" spans="1:9">
      <c r="A13" s="1291">
        <v>11</v>
      </c>
      <c r="B13" s="1294"/>
      <c r="C13" s="1292"/>
      <c r="D13" s="1292" t="s">
        <v>506</v>
      </c>
      <c r="E13" s="1293"/>
      <c r="F13" s="1295"/>
      <c r="G13" s="1295"/>
      <c r="H13" s="1295"/>
      <c r="I13" s="1295"/>
    </row>
    <row r="14" ht="23.25" customHeight="1" spans="1:9">
      <c r="A14" s="1291">
        <v>12</v>
      </c>
      <c r="B14" s="1294"/>
      <c r="C14" s="1292"/>
      <c r="D14" s="1292" t="s">
        <v>507</v>
      </c>
      <c r="E14" s="1293"/>
      <c r="F14" s="1295"/>
      <c r="G14" s="1295"/>
      <c r="H14" s="1295"/>
      <c r="I14" s="1295"/>
    </row>
    <row r="15" ht="23.25" customHeight="1" spans="1:9">
      <c r="A15" s="1291">
        <v>13</v>
      </c>
      <c r="B15" s="1294"/>
      <c r="C15" s="1292"/>
      <c r="D15" s="1294" t="s">
        <v>508</v>
      </c>
      <c r="E15" s="1296"/>
      <c r="F15" s="1295"/>
      <c r="G15" s="1295"/>
      <c r="H15" s="1295"/>
      <c r="I15" s="1295"/>
    </row>
    <row r="16" ht="23.25" customHeight="1" spans="1:9">
      <c r="A16" s="1291">
        <v>14</v>
      </c>
      <c r="B16" s="1294"/>
      <c r="C16" s="1292"/>
      <c r="D16" s="1297"/>
      <c r="E16" s="1298"/>
      <c r="F16" s="1295"/>
      <c r="G16" s="1295"/>
      <c r="H16" s="1295"/>
      <c r="I16" s="1295"/>
    </row>
    <row r="17" ht="23.25" customHeight="1" spans="1:9">
      <c r="A17" s="1291">
        <v>15</v>
      </c>
      <c r="B17" s="1294"/>
      <c r="C17" s="1292"/>
      <c r="D17" s="1299"/>
      <c r="E17" s="1299"/>
      <c r="F17" s="1295"/>
      <c r="G17" s="1295"/>
      <c r="H17" s="1295"/>
      <c r="I17" s="1295"/>
    </row>
    <row r="18" ht="20.25" customHeight="1" spans="1:9">
      <c r="A18" s="1291">
        <v>16</v>
      </c>
      <c r="B18" s="1294"/>
      <c r="C18" s="1292"/>
      <c r="D18" s="1299"/>
      <c r="E18" s="1299"/>
      <c r="F18" s="1295"/>
      <c r="G18" s="1295"/>
      <c r="H18" s="1295"/>
      <c r="I18" s="1295"/>
    </row>
    <row r="19" ht="20.25" customHeight="1" spans="1:9">
      <c r="A19" s="1291">
        <v>17</v>
      </c>
      <c r="B19" s="1294"/>
      <c r="C19" s="1292"/>
      <c r="D19" s="1299"/>
      <c r="E19" s="1299"/>
      <c r="F19" s="1295"/>
      <c r="G19" s="1295"/>
      <c r="H19" s="1295"/>
      <c r="I19" s="1295"/>
    </row>
    <row r="20" ht="20.25" customHeight="1" spans="1:9">
      <c r="A20" s="1291">
        <v>18</v>
      </c>
      <c r="B20" s="1294"/>
      <c r="C20" s="1292"/>
      <c r="D20" s="1299"/>
      <c r="E20" s="1299"/>
      <c r="F20" s="1295"/>
      <c r="G20" s="1295"/>
      <c r="H20" s="1295"/>
      <c r="I20" s="1295"/>
    </row>
    <row r="21" ht="20.25" customHeight="1" spans="1:9">
      <c r="A21" s="1291" t="s">
        <v>282</v>
      </c>
      <c r="B21" s="1297"/>
      <c r="C21" s="1297"/>
      <c r="D21" s="1297"/>
      <c r="E21" s="1298">
        <f>SUM(E3:E15)</f>
        <v>0</v>
      </c>
      <c r="F21" s="1295"/>
      <c r="G21" s="1300">
        <f>SUM(G3:G20)</f>
        <v>0</v>
      </c>
      <c r="H21" s="1295"/>
      <c r="I21" s="1300">
        <f>SUM(I3:I20)</f>
        <v>0</v>
      </c>
    </row>
  </sheetData>
  <mergeCells count="1">
    <mergeCell ref="A1:I1"/>
  </mergeCells>
  <pageMargins left="0.707638888888889" right="0.707638888888889" top="0.747916666666667" bottom="0.747916666666667" header="0.46875" footer="0.313888888888889"/>
  <pageSetup paperSize="9" scale="97" orientation="landscape"/>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Y100"/>
  <sheetViews>
    <sheetView zoomScale="102" zoomScaleNormal="102" workbookViewId="0">
      <pane xSplit="1" ySplit="2" topLeftCell="P6" activePane="bottomRight" state="frozen"/>
      <selection/>
      <selection pane="topRight"/>
      <selection pane="bottomLeft"/>
      <selection pane="bottomRight" activeCell="L20" sqref="L20:M28"/>
    </sheetView>
  </sheetViews>
  <sheetFormatPr defaultColWidth="9" defaultRowHeight="14.25"/>
  <cols>
    <col min="1" max="1" width="26.2" style="1205" customWidth="1"/>
    <col min="2" max="2" width="18.4" style="1205" customWidth="1"/>
    <col min="3" max="3" width="28.9" style="1225" customWidth="1"/>
    <col min="4" max="4" width="17.1" style="1225" customWidth="1"/>
    <col min="5" max="5" width="18.2" style="1206" customWidth="1"/>
    <col min="6" max="6" width="20.4" style="1205" customWidth="1"/>
    <col min="7" max="7" width="16.4" style="1205" customWidth="1"/>
    <col min="8" max="8" width="16.7" style="1205" customWidth="1"/>
    <col min="9" max="9" width="18.9" style="1205" customWidth="1"/>
    <col min="10" max="10" width="20.5" style="1205" customWidth="1"/>
    <col min="11" max="11" width="17.1" style="1205" customWidth="1"/>
    <col min="12" max="12" width="20.4" style="1205" customWidth="1"/>
    <col min="13" max="13" width="17.1" style="1226" customWidth="1"/>
    <col min="14" max="14" width="20.4" style="1226" customWidth="1"/>
    <col min="15" max="15" width="18.1" style="1205" customWidth="1"/>
    <col min="16" max="16" width="19.7" style="1205" customWidth="1"/>
    <col min="17" max="17" width="16" style="1227" customWidth="1"/>
    <col min="18" max="18" width="26.2" style="1205" customWidth="1"/>
    <col min="19" max="19" width="18.1" style="1205" customWidth="1"/>
    <col min="20" max="20" width="18.1" style="1228" customWidth="1"/>
    <col min="21" max="21" width="20.4" style="1205" customWidth="1"/>
    <col min="22" max="22" width="18.1" style="1205" customWidth="1"/>
    <col min="23" max="24" width="18.4" style="1205"/>
    <col min="25" max="16384" width="9" style="1205"/>
  </cols>
  <sheetData>
    <row r="1" spans="1:22">
      <c r="A1" s="1208" t="s">
        <v>509</v>
      </c>
      <c r="B1" s="1208"/>
      <c r="C1" s="1208"/>
      <c r="D1" s="1208"/>
      <c r="E1" s="1208"/>
      <c r="F1" s="1208"/>
      <c r="G1" s="1208"/>
      <c r="H1" s="1208"/>
      <c r="I1" s="1208"/>
      <c r="J1" s="1208"/>
      <c r="K1" s="1208"/>
      <c r="L1" s="1208"/>
      <c r="M1" s="1229"/>
      <c r="N1" s="1229"/>
      <c r="O1" s="1208"/>
      <c r="P1" s="1208"/>
      <c r="R1" s="1208"/>
    </row>
    <row r="2" spans="1:22">
      <c r="A2" s="1209"/>
      <c r="B2" s="1209"/>
      <c r="C2" s="1230" t="s">
        <v>510</v>
      </c>
      <c r="D2" s="1230" t="s">
        <v>511</v>
      </c>
      <c r="E2" s="1209" t="s">
        <v>512</v>
      </c>
      <c r="F2" s="1209" t="s">
        <v>513</v>
      </c>
      <c r="G2" s="1210" t="s">
        <v>514</v>
      </c>
      <c r="H2" s="1210" t="s">
        <v>515</v>
      </c>
      <c r="I2" s="1209" t="s">
        <v>516</v>
      </c>
      <c r="J2" s="1209" t="s">
        <v>517</v>
      </c>
      <c r="K2" s="1209" t="s">
        <v>518</v>
      </c>
      <c r="L2" s="1209" t="s">
        <v>519</v>
      </c>
      <c r="M2" s="1231" t="s">
        <v>520</v>
      </c>
      <c r="N2" s="1231" t="s">
        <v>521</v>
      </c>
      <c r="O2" s="1209" t="s">
        <v>522</v>
      </c>
      <c r="P2" s="1209" t="s">
        <v>523</v>
      </c>
      <c r="Q2" s="1232" t="s">
        <v>524</v>
      </c>
      <c r="R2" s="1209"/>
    </row>
    <row r="3" spans="1:22">
      <c r="A3" s="1209" t="s">
        <v>525</v>
      </c>
      <c r="B3" s="1209"/>
      <c r="C3" s="1230">
        <v>28234494.27</v>
      </c>
      <c r="D3" s="1230">
        <v>2324150.49</v>
      </c>
      <c r="E3" s="1210"/>
      <c r="F3" s="1210">
        <f>C3-D3</f>
        <v>25910343.78</v>
      </c>
      <c r="G3" s="1210">
        <v>12227.4</v>
      </c>
      <c r="H3" s="1210">
        <f>F3/G3</f>
        <v>2119.03951616861</v>
      </c>
      <c r="I3" s="1210">
        <v>9918</v>
      </c>
      <c r="J3" s="1210"/>
      <c r="K3" s="1210"/>
      <c r="L3" s="1210">
        <v>9918</v>
      </c>
      <c r="M3" s="1231">
        <f>H3*L3</f>
        <v>21016633.9213602</v>
      </c>
      <c r="N3" s="1231">
        <v>1051</v>
      </c>
      <c r="O3" s="1210">
        <f>H3*N3</f>
        <v>2227110.5314932</v>
      </c>
      <c r="P3" s="1210"/>
      <c r="Q3" s="1232"/>
      <c r="R3" s="1209"/>
    </row>
    <row r="4" spans="1:22">
      <c r="A4" s="1209" t="s">
        <v>526</v>
      </c>
      <c r="B4" s="1209" t="s">
        <v>527</v>
      </c>
      <c r="C4" s="1230">
        <v>58989418.13</v>
      </c>
      <c r="D4" s="1230">
        <v>24989.59</v>
      </c>
      <c r="E4" s="1210">
        <v>6455888.75</v>
      </c>
      <c r="F4" s="1210">
        <f t="shared" ref="F4:F9" si="0">C4-D4+E4</f>
        <v>65420317.29</v>
      </c>
      <c r="G4" s="1210">
        <v>18332.84</v>
      </c>
      <c r="H4" s="1210">
        <f>F4/G4+0.05</f>
        <v>3568.52696756204</v>
      </c>
      <c r="I4" s="1210">
        <v>16964.23</v>
      </c>
      <c r="J4" s="1210">
        <v>16964.23</v>
      </c>
      <c r="K4" s="1210">
        <f>H4*J4+76.39</f>
        <v>60537388.6289249</v>
      </c>
      <c r="L4" s="1210">
        <v>330.856</v>
      </c>
      <c r="M4" s="1231">
        <f>H4*L4+1.48</f>
        <v>1180670.03837971</v>
      </c>
      <c r="N4" s="1231">
        <v>284.62</v>
      </c>
      <c r="O4" s="1210">
        <f>H4*N4+15.57</f>
        <v>1015689.71550751</v>
      </c>
      <c r="P4" s="1210"/>
      <c r="Q4" s="1232"/>
      <c r="R4" s="1209"/>
    </row>
    <row r="5" spans="1:22">
      <c r="A5" s="1209" t="s">
        <v>528</v>
      </c>
      <c r="B5" s="1209" t="s">
        <v>529</v>
      </c>
      <c r="C5" s="1230">
        <v>84989775.4</v>
      </c>
      <c r="D5" s="1230">
        <v>1007039.03</v>
      </c>
      <c r="E5" s="1210">
        <v>10857586.27</v>
      </c>
      <c r="F5" s="1210">
        <f t="shared" si="0"/>
        <v>94840322.64</v>
      </c>
      <c r="G5" s="1210">
        <v>30811.86</v>
      </c>
      <c r="H5" s="1210">
        <f>F5/G5</f>
        <v>3078.04600695966</v>
      </c>
      <c r="I5" s="1210">
        <v>29924</v>
      </c>
      <c r="J5" s="1210"/>
      <c r="K5" s="1210"/>
      <c r="L5" s="1210">
        <v>29924</v>
      </c>
      <c r="M5" s="1231">
        <f>H5*L5</f>
        <v>92107448.7122608</v>
      </c>
      <c r="N5" s="1231">
        <v>865.38</v>
      </c>
      <c r="O5" s="1210">
        <f>H5*N5</f>
        <v>2663679.45350275</v>
      </c>
      <c r="P5" s="1210"/>
      <c r="Q5" s="1232"/>
      <c r="R5" s="1209"/>
    </row>
    <row r="6" spans="1:22">
      <c r="A6" s="1209" t="s">
        <v>530</v>
      </c>
      <c r="B6" s="1209" t="s">
        <v>531</v>
      </c>
      <c r="C6" s="1230">
        <v>134101886.5</v>
      </c>
      <c r="D6" s="1230">
        <v>35833186.63</v>
      </c>
      <c r="E6" s="1210">
        <v>16798608.56</v>
      </c>
      <c r="F6" s="1210">
        <f t="shared" si="0"/>
        <v>115067308.43</v>
      </c>
      <c r="G6" s="1210">
        <v>47708.35</v>
      </c>
      <c r="H6" s="1210">
        <f>F6/G6</f>
        <v>2411.89033848372</v>
      </c>
      <c r="I6" s="1210">
        <v>46204</v>
      </c>
      <c r="J6" s="1210"/>
      <c r="K6" s="1210"/>
      <c r="L6" s="1210"/>
      <c r="M6" s="1231"/>
      <c r="N6" s="1231">
        <v>46204</v>
      </c>
      <c r="O6" s="1210">
        <f>H6*N6</f>
        <v>111438981.199302</v>
      </c>
      <c r="P6" s="1210"/>
      <c r="Q6" s="1232"/>
      <c r="R6" s="1209"/>
    </row>
    <row r="7" spans="1:22">
      <c r="A7" s="1209" t="s">
        <v>532</v>
      </c>
      <c r="B7" s="1209"/>
      <c r="C7" s="1230"/>
      <c r="D7" s="1230"/>
      <c r="E7" s="1210">
        <v>8682733.82</v>
      </c>
      <c r="F7" s="1210">
        <f t="shared" si="0"/>
        <v>8682733.82</v>
      </c>
      <c r="G7" s="1210">
        <v>24659.12</v>
      </c>
      <c r="H7" s="1210">
        <f>F7/G7</f>
        <v>352.110449196889</v>
      </c>
      <c r="I7" s="1210"/>
      <c r="J7" s="1210"/>
      <c r="K7" s="1210"/>
      <c r="L7" s="1210"/>
      <c r="M7" s="1231"/>
      <c r="N7" s="1231"/>
      <c r="O7" s="1210"/>
      <c r="P7" s="1210"/>
      <c r="Q7" s="1232"/>
      <c r="R7" s="1209"/>
    </row>
    <row r="8" spans="1:22">
      <c r="A8" s="1209" t="s">
        <v>533</v>
      </c>
      <c r="B8" s="1209" t="s">
        <v>534</v>
      </c>
      <c r="C8" s="1230"/>
      <c r="D8" s="1230"/>
      <c r="E8" s="1210">
        <v>9200424.21</v>
      </c>
      <c r="F8" s="1210">
        <f t="shared" si="0"/>
        <v>9200424.21</v>
      </c>
      <c r="G8" s="1210">
        <v>26129.37</v>
      </c>
      <c r="H8" s="1210">
        <f>F8/G8</f>
        <v>352.110449276045</v>
      </c>
      <c r="I8" s="1210"/>
      <c r="J8" s="1210"/>
      <c r="K8" s="1210"/>
      <c r="L8" s="1210"/>
      <c r="M8" s="1231"/>
      <c r="N8" s="1231"/>
      <c r="O8" s="1210"/>
      <c r="P8" s="1210"/>
      <c r="Q8" s="1232"/>
      <c r="R8" s="1209"/>
    </row>
    <row r="9" ht="13.05" customHeight="1" spans="1:22">
      <c r="A9" s="1209" t="s">
        <v>535</v>
      </c>
      <c r="B9" s="1209" t="s">
        <v>536</v>
      </c>
      <c r="C9" s="1230"/>
      <c r="D9" s="1230"/>
      <c r="E9" s="1210">
        <v>9573612.46724435</v>
      </c>
      <c r="F9" s="1210">
        <f t="shared" si="0"/>
        <v>9573612.46724435</v>
      </c>
      <c r="G9" s="1210"/>
      <c r="H9" s="1210"/>
      <c r="I9" s="1210"/>
      <c r="J9" s="1210"/>
      <c r="K9" s="1210"/>
      <c r="L9" s="1210"/>
      <c r="M9" s="1231"/>
      <c r="N9" s="1231"/>
      <c r="O9" s="1210"/>
      <c r="P9" s="1209"/>
      <c r="Q9" s="1232"/>
      <c r="R9" s="1209"/>
    </row>
    <row r="10" ht="13.05" customHeight="1" spans="1:22">
      <c r="A10" s="1209" t="s">
        <v>532</v>
      </c>
      <c r="B10" s="1209"/>
      <c r="C10" s="1230"/>
      <c r="D10" s="1230"/>
      <c r="E10" s="1210"/>
      <c r="F10" s="1210"/>
      <c r="G10" s="1210"/>
      <c r="H10" s="1210"/>
      <c r="I10" s="1210"/>
      <c r="J10" s="1210"/>
      <c r="K10" s="1210"/>
      <c r="L10" s="1210"/>
      <c r="M10" s="1231"/>
      <c r="N10" s="1231"/>
      <c r="O10" s="1210">
        <v>31633953.46</v>
      </c>
      <c r="P10" s="1209"/>
      <c r="Q10" s="1232"/>
      <c r="R10" s="1209"/>
    </row>
    <row r="11" spans="1:22">
      <c r="A11" s="1209"/>
      <c r="B11" s="1209"/>
      <c r="C11" s="1230"/>
      <c r="D11" s="1230"/>
      <c r="E11" s="1210">
        <f>SUM(E4:E9)</f>
        <v>61568854.0772443</v>
      </c>
      <c r="F11" s="1210"/>
      <c r="G11" s="1210"/>
      <c r="H11" s="1210"/>
      <c r="I11" s="1210"/>
      <c r="J11" s="1210"/>
      <c r="K11" s="1210">
        <f>SUM(K3:K9)</f>
        <v>60537388.6289249</v>
      </c>
      <c r="L11" s="1210"/>
      <c r="M11" s="1231">
        <f>SUM(M3:M9)</f>
        <v>114304752.672001</v>
      </c>
      <c r="N11" s="1231"/>
      <c r="O11" s="1210">
        <f>SUM(O3:O10)</f>
        <v>148979414.359805</v>
      </c>
      <c r="P11" s="1209"/>
      <c r="Q11" s="1232"/>
      <c r="R11" s="1209"/>
    </row>
    <row r="12" spans="1:22">
      <c r="E12" s="1205"/>
      <c r="K12" s="1206">
        <v>60537388.63</v>
      </c>
      <c r="L12" s="1206"/>
      <c r="M12" s="1226">
        <v>114304752.67</v>
      </c>
      <c r="O12" s="1206">
        <v>148979414.36</v>
      </c>
    </row>
    <row r="13" spans="1:22">
      <c r="C13" s="1233" t="s">
        <v>537</v>
      </c>
      <c r="D13" s="1233"/>
      <c r="E13" s="1233"/>
      <c r="K13" s="1206"/>
      <c r="L13" s="1206"/>
      <c r="O13" s="1206"/>
      <c r="Q13" s="1234"/>
      <c r="R13" s="1206"/>
    </row>
    <row r="14" spans="1:22">
      <c r="C14" s="1205"/>
      <c r="D14" s="1205"/>
      <c r="E14" s="1226" t="e">
        <f>#REF!-#REF!-#REF!</f>
        <v>#REF!</v>
      </c>
      <c r="F14" s="1225">
        <v>465333857.26</v>
      </c>
      <c r="N14" s="1226">
        <f>N20-N15</f>
        <v>4.28789999708533</v>
      </c>
      <c r="O14" s="1206"/>
      <c r="P14" s="1206"/>
      <c r="Q14" s="1206"/>
      <c r="S14" s="1227"/>
      <c r="T14" s="1205"/>
      <c r="V14" s="1228"/>
    </row>
    <row r="15" spans="1:22">
      <c r="C15" s="1205"/>
      <c r="D15" s="1205"/>
      <c r="E15" s="1205"/>
      <c r="F15" s="1225" t="e">
        <f>#REF!-F14</f>
        <v>#REF!</v>
      </c>
      <c r="N15" s="1226">
        <v>23798705.03</v>
      </c>
      <c r="O15" s="1206">
        <f t="shared" ref="M15:P15" si="1">O16-M20</f>
        <v>5801441.63</v>
      </c>
      <c r="P15" s="1206">
        <f t="shared" si="1"/>
        <v>32448577.1821</v>
      </c>
      <c r="Q15" s="1206"/>
      <c r="S15" s="1227"/>
      <c r="T15" s="1205"/>
      <c r="V15" s="1228"/>
    </row>
    <row r="16" spans="1:22">
      <c r="C16" s="1205"/>
      <c r="D16" s="1205"/>
      <c r="E16" s="1205"/>
      <c r="F16" s="1225">
        <v>2604075.8</v>
      </c>
      <c r="G16" s="1205">
        <f>G17-G20</f>
        <v>-35561.0499999998</v>
      </c>
      <c r="H16" s="1205">
        <f>H17-H20</f>
        <v>-35561.04559633</v>
      </c>
      <c r="L16" s="1205">
        <v>3018.346383</v>
      </c>
      <c r="M16" s="1226">
        <f>L16*(M25+M26)-N25</f>
        <v>-6130534.72612432</v>
      </c>
      <c r="O16" s="1206">
        <v>5812802.86</v>
      </c>
      <c r="P16" s="1206">
        <v>56247286.5</v>
      </c>
      <c r="Q16" s="1206"/>
      <c r="S16" s="1227"/>
      <c r="T16" s="1205"/>
      <c r="V16" s="1228"/>
    </row>
    <row r="17" spans="1:25">
      <c r="C17" s="1205"/>
      <c r="D17" s="1205"/>
      <c r="E17" s="1205"/>
      <c r="F17" s="1225" t="e">
        <f>F15-F16</f>
        <v>#REF!</v>
      </c>
      <c r="G17" s="1205">
        <v>4125993.21</v>
      </c>
      <c r="H17" s="1205">
        <v>1801842.72</v>
      </c>
      <c r="I17" s="1205">
        <f>G17-H17</f>
        <v>2324150.49</v>
      </c>
      <c r="L17" s="1205">
        <v>3341.49243</v>
      </c>
      <c r="M17" s="1226">
        <f>L17*(M21+M22)-N21</f>
        <v>-2411957.1456658</v>
      </c>
      <c r="N17" s="1226">
        <f>23798705.03/2094.73</f>
        <v>11361.2279530059</v>
      </c>
      <c r="O17" s="1206"/>
      <c r="P17" s="1206"/>
      <c r="Q17" s="1206"/>
      <c r="S17" s="1227"/>
      <c r="T17" s="1205"/>
      <c r="V17" s="1228"/>
    </row>
    <row r="18" spans="1:25">
      <c r="C18" s="1233" t="s">
        <v>537</v>
      </c>
      <c r="D18" s="1233"/>
      <c r="E18" s="1233"/>
      <c r="H18" s="1205">
        <f>G20-H20</f>
        <v>2324150.49440367</v>
      </c>
      <c r="K18" s="1206"/>
      <c r="L18" s="1206"/>
      <c r="O18" s="1206"/>
      <c r="Q18" s="1234"/>
      <c r="R18" s="1206"/>
    </row>
    <row r="19" spans="1:25">
      <c r="A19" s="1209" t="s">
        <v>538</v>
      </c>
      <c r="B19" s="1235" t="s">
        <v>539</v>
      </c>
      <c r="C19" s="1209" t="s">
        <v>540</v>
      </c>
      <c r="D19" s="1209" t="s">
        <v>541</v>
      </c>
      <c r="E19" s="1209" t="s">
        <v>542</v>
      </c>
      <c r="F19" s="1236" t="s">
        <v>543</v>
      </c>
      <c r="G19" s="1210" t="s">
        <v>544</v>
      </c>
      <c r="H19" s="1210" t="s">
        <v>545</v>
      </c>
      <c r="I19" s="1209" t="s">
        <v>512</v>
      </c>
      <c r="J19" s="1209" t="s">
        <v>513</v>
      </c>
      <c r="K19" s="1210" t="s">
        <v>514</v>
      </c>
      <c r="L19" s="1210" t="s">
        <v>515</v>
      </c>
      <c r="M19" s="1231" t="s">
        <v>546</v>
      </c>
      <c r="N19" s="1231" t="s">
        <v>547</v>
      </c>
      <c r="O19" s="1210" t="s">
        <v>548</v>
      </c>
      <c r="P19" s="1210" t="s">
        <v>549</v>
      </c>
      <c r="Q19" s="1210" t="s">
        <v>550</v>
      </c>
      <c r="R19" s="1209" t="s">
        <v>551</v>
      </c>
      <c r="S19" s="1209" t="s">
        <v>524</v>
      </c>
      <c r="T19" s="1232" t="s">
        <v>552</v>
      </c>
      <c r="U19" s="1227" t="s">
        <v>553</v>
      </c>
      <c r="V19" s="1237" t="s">
        <v>391</v>
      </c>
      <c r="W19" s="1205" t="s">
        <v>554</v>
      </c>
      <c r="X19" s="1228">
        <v>-3560252.58</v>
      </c>
      <c r="Y19" s="1205" t="s">
        <v>555</v>
      </c>
    </row>
    <row r="20" spans="1:25">
      <c r="A20" s="1209" t="s">
        <v>525</v>
      </c>
      <c r="B20" s="1235"/>
      <c r="C20" s="1238">
        <v>27937207.68</v>
      </c>
      <c r="D20" s="1238"/>
      <c r="E20" s="1231">
        <f>C20+D20</f>
        <v>27937207.68</v>
      </c>
      <c r="F20" s="1236">
        <v>27937207.68</v>
      </c>
      <c r="G20" s="1210">
        <v>4161554.26</v>
      </c>
      <c r="H20" s="1210">
        <v>1837403.76559633</v>
      </c>
      <c r="I20" s="1210"/>
      <c r="J20" s="1210">
        <f>E20-G20+H20</f>
        <v>25613057.1855963</v>
      </c>
      <c r="K20" s="1210">
        <v>12227.4</v>
      </c>
      <c r="L20" s="1210">
        <f>ROUND(J20/K20,2)</f>
        <v>2094.73</v>
      </c>
      <c r="M20" s="1231">
        <v>11361.23</v>
      </c>
      <c r="N20" s="1231">
        <f>L20*M20</f>
        <v>23798709.3179</v>
      </c>
      <c r="O20" s="1210"/>
      <c r="P20" s="1215">
        <f>M3</f>
        <v>21016633.9213602</v>
      </c>
      <c r="Q20" s="1215">
        <f>O3</f>
        <v>2227110.5314932</v>
      </c>
      <c r="R20" s="1215">
        <v>2714430.21</v>
      </c>
      <c r="S20" s="1210">
        <f>N20-O20-P20-Q20</f>
        <v>554964.8650466</v>
      </c>
      <c r="T20" s="1239">
        <f>R20-S20</f>
        <v>2159465.3449534</v>
      </c>
      <c r="U20" s="1234">
        <f>-T20</f>
        <v>-2159465.3449534</v>
      </c>
      <c r="V20" s="1237">
        <f>U20+T20</f>
        <v>0</v>
      </c>
      <c r="W20" s="1205" t="s">
        <v>556</v>
      </c>
      <c r="X20" s="1228">
        <v>-23165350.47</v>
      </c>
      <c r="Y20" s="1205" t="s">
        <v>557</v>
      </c>
    </row>
    <row r="21" s="1222" customFormat="1" spans="1:25">
      <c r="A21" s="1240" t="s">
        <v>526</v>
      </c>
      <c r="B21" s="1241" t="s">
        <v>558</v>
      </c>
      <c r="C21" s="1242">
        <v>71546563.59</v>
      </c>
      <c r="D21" s="1243">
        <v>128358.82</v>
      </c>
      <c r="E21" s="1244">
        <f>C21+D21</f>
        <v>71674922.41</v>
      </c>
      <c r="F21" s="1245">
        <f>54106989.07</f>
        <v>54106989.07</v>
      </c>
      <c r="G21" s="1246"/>
      <c r="H21" s="1246"/>
      <c r="I21" s="1246">
        <f>N42</f>
        <v>6999922.02846271</v>
      </c>
      <c r="J21" s="1247">
        <f t="shared" ref="J21:J25" si="2">E21-G21-G22+H21+H22</f>
        <v>71674922.41</v>
      </c>
      <c r="K21" s="1246">
        <v>18332.56</v>
      </c>
      <c r="L21" s="1248">
        <f>ROUND((J21+J22)/(K21+K22),2)</f>
        <v>3476.42</v>
      </c>
      <c r="M21" s="1249">
        <v>17579.71</v>
      </c>
      <c r="N21" s="1250">
        <f>L21*(M21+M22)</f>
        <v>62144275.3348</v>
      </c>
      <c r="O21" s="1248">
        <f>K4</f>
        <v>60537388.6289249</v>
      </c>
      <c r="P21" s="1248">
        <f>M4</f>
        <v>1180670.03837971</v>
      </c>
      <c r="Q21" s="1248">
        <f>O4</f>
        <v>1015689.71550751</v>
      </c>
      <c r="R21" s="1248">
        <v>-3560252.58</v>
      </c>
      <c r="S21" s="1248">
        <f>N21-O21-P21-Q21</f>
        <v>-589473.048012121</v>
      </c>
      <c r="T21" s="1251">
        <f>R21-S21</f>
        <v>-2970779.53198788</v>
      </c>
      <c r="U21" s="1252">
        <v>2970781.48</v>
      </c>
      <c r="V21" s="1253">
        <f>T21+U21</f>
        <v>1.94801212009043</v>
      </c>
      <c r="W21" s="1222" t="s">
        <v>559</v>
      </c>
      <c r="X21" s="1254">
        <v>25305563.27</v>
      </c>
      <c r="Y21" s="1222" t="s">
        <v>560</v>
      </c>
    </row>
    <row r="22" s="1222" customFormat="1" spans="1:25">
      <c r="A22" s="1246" t="s">
        <v>561</v>
      </c>
      <c r="B22" s="1241"/>
      <c r="C22" s="1242"/>
      <c r="D22" s="1243"/>
      <c r="E22" s="1255"/>
      <c r="F22" s="1245">
        <f>12240006.23-4686514.34+2844642.7</f>
        <v>10398134.59</v>
      </c>
      <c r="G22" s="1246">
        <v>118348.62</v>
      </c>
      <c r="H22" s="1246">
        <v>118348.62</v>
      </c>
      <c r="I22" s="1246">
        <f t="shared" ref="I22:I28" si="3">N43</f>
        <v>872447.265524003</v>
      </c>
      <c r="J22" s="1256"/>
      <c r="K22" s="1246">
        <v>2284.91</v>
      </c>
      <c r="L22" s="1257"/>
      <c r="M22" s="1249">
        <v>296.23</v>
      </c>
      <c r="N22" s="1258"/>
      <c r="O22" s="1257"/>
      <c r="P22" s="1257"/>
      <c r="Q22" s="1257"/>
      <c r="R22" s="1257"/>
      <c r="S22" s="1257"/>
      <c r="T22" s="1259"/>
      <c r="U22" s="1252"/>
      <c r="V22" s="1253"/>
      <c r="W22" s="1222" t="s">
        <v>562</v>
      </c>
      <c r="X22" s="1254">
        <v>124646629.53</v>
      </c>
      <c r="Y22" s="1222" t="s">
        <v>563</v>
      </c>
    </row>
    <row r="23" s="1223" customFormat="1" spans="1:25">
      <c r="A23" s="1260" t="s">
        <v>528</v>
      </c>
      <c r="B23" s="1261" t="s">
        <v>564</v>
      </c>
      <c r="C23" s="1242">
        <v>81093522.17</v>
      </c>
      <c r="D23" s="1243">
        <v>48702.04</v>
      </c>
      <c r="E23" s="1244">
        <f t="shared" ref="E23" si="4">C23+D23</f>
        <v>81142224.21</v>
      </c>
      <c r="F23" s="1262">
        <v>60430558.76</v>
      </c>
      <c r="G23" s="1263">
        <v>374285.69</v>
      </c>
      <c r="H23" s="1264">
        <v>286349.800825688</v>
      </c>
      <c r="I23" s="1246">
        <f t="shared" si="3"/>
        <v>9740629.29107852</v>
      </c>
      <c r="J23" s="1247">
        <f t="shared" si="2"/>
        <v>80522253.2699083</v>
      </c>
      <c r="K23" s="1265">
        <v>25510.38</v>
      </c>
      <c r="L23" s="1266">
        <f>ROUND((J23+J24)/(K23+K24),2)</f>
        <v>2822.67</v>
      </c>
      <c r="M23" s="1267">
        <v>24860.14</v>
      </c>
      <c r="N23" s="1268">
        <f>L23*(M23+M24)</f>
        <v>71101268.2648714</v>
      </c>
      <c r="O23" s="1266"/>
      <c r="P23" s="1266">
        <f>M5</f>
        <v>92107448.7122608</v>
      </c>
      <c r="Q23" s="1266">
        <f>O5</f>
        <v>2663679.45350275</v>
      </c>
      <c r="R23" s="1248">
        <v>-23165350.47</v>
      </c>
      <c r="S23" s="1266">
        <f t="shared" ref="S23:S29" si="5">N23-O23-P23-Q23</f>
        <v>-23669859.9008921</v>
      </c>
      <c r="T23" s="1251">
        <f>R23-S23</f>
        <v>504509.430892117</v>
      </c>
      <c r="U23" s="1252">
        <v>-504508.93</v>
      </c>
      <c r="V23" s="1253">
        <f>T23+U23</f>
        <v>0.50089211697923</v>
      </c>
      <c r="W23" s="1223" t="s">
        <v>565</v>
      </c>
      <c r="X23" s="1269">
        <v>7608902.83</v>
      </c>
    </row>
    <row r="24" s="1223" customFormat="1" spans="1:25">
      <c r="A24" s="1265" t="s">
        <v>566</v>
      </c>
      <c r="B24" s="1261"/>
      <c r="C24" s="1242"/>
      <c r="D24" s="1243"/>
      <c r="E24" s="1255"/>
      <c r="F24" s="1262">
        <v>9784613.8</v>
      </c>
      <c r="G24" s="1265">
        <v>589446.35</v>
      </c>
      <c r="H24" s="1265">
        <v>57411.2990825688</v>
      </c>
      <c r="I24" s="1246">
        <f t="shared" si="3"/>
        <v>1151817.02901285</v>
      </c>
      <c r="J24" s="1256"/>
      <c r="K24" s="1265">
        <v>3016.57</v>
      </c>
      <c r="L24" s="1270"/>
      <c r="M24" s="1267">
        <v>329.22619047619</v>
      </c>
      <c r="N24" s="1271"/>
      <c r="O24" s="1270"/>
      <c r="P24" s="1270"/>
      <c r="Q24" s="1270"/>
      <c r="R24" s="1257"/>
      <c r="S24" s="1270"/>
      <c r="T24" s="1259"/>
      <c r="U24" s="1252"/>
      <c r="V24" s="1253"/>
      <c r="W24" s="1223" t="s">
        <v>525</v>
      </c>
      <c r="X24" s="1269">
        <v>2714430.21</v>
      </c>
    </row>
    <row r="25" s="1222" customFormat="1" spans="1:25">
      <c r="A25" s="1240" t="s">
        <v>530</v>
      </c>
      <c r="B25" s="1241" t="s">
        <v>567</v>
      </c>
      <c r="C25" s="1242">
        <v>156816870.52</v>
      </c>
      <c r="D25" s="1243">
        <v>953137.3</v>
      </c>
      <c r="E25" s="1244">
        <f t="shared" ref="E25" si="6">C25+D25</f>
        <v>157770007.82</v>
      </c>
      <c r="F25" s="1245">
        <v>120156764.3</v>
      </c>
      <c r="G25" s="1246">
        <v>14585442.06</v>
      </c>
      <c r="H25" s="1246">
        <v>8094381.05452035</v>
      </c>
      <c r="I25" s="1246">
        <f t="shared" si="3"/>
        <v>16509521.2384974</v>
      </c>
      <c r="J25" s="1247">
        <f t="shared" si="2"/>
        <v>150806360.805466</v>
      </c>
      <c r="K25" s="1246">
        <v>43237.8800000001</v>
      </c>
      <c r="L25" s="1248">
        <f>ROUND((J25+J26)/(K25+K26),2)</f>
        <v>3161.01</v>
      </c>
      <c r="M25" s="1249">
        <v>42753.0433333333</v>
      </c>
      <c r="N25" s="1250">
        <f>L25*(M25+M26)</f>
        <v>135834783.823168</v>
      </c>
      <c r="O25" s="1248"/>
      <c r="P25" s="1248"/>
      <c r="Q25" s="1248">
        <f>O6</f>
        <v>111438981.199302</v>
      </c>
      <c r="R25" s="1248">
        <v>25305563.27</v>
      </c>
      <c r="S25" s="1248">
        <f t="shared" si="5"/>
        <v>24395802.6238656</v>
      </c>
      <c r="T25" s="1251">
        <f>R25-S25</f>
        <v>909760.64613441</v>
      </c>
      <c r="U25" s="1252">
        <f>-T25</f>
        <v>-909760.64613441</v>
      </c>
      <c r="V25" s="1253">
        <f>T25+U25</f>
        <v>0</v>
      </c>
      <c r="X25" s="1254"/>
    </row>
    <row r="26" s="1222" customFormat="1" spans="1:25">
      <c r="A26" s="1240" t="s">
        <v>568</v>
      </c>
      <c r="B26" s="1241"/>
      <c r="C26" s="1242"/>
      <c r="D26" s="1243"/>
      <c r="E26" s="1255"/>
      <c r="F26" s="1245">
        <f>17433308+4686514.34-2844642.7</f>
        <v>19275179.64</v>
      </c>
      <c r="G26" s="1263">
        <v>885496.34</v>
      </c>
      <c r="H26" s="1264">
        <v>412910.330946112</v>
      </c>
      <c r="I26" s="1246">
        <f t="shared" si="3"/>
        <v>1706959.71705979</v>
      </c>
      <c r="J26" s="1256"/>
      <c r="K26" s="1246">
        <v>4470.47</v>
      </c>
      <c r="L26" s="1257"/>
      <c r="M26" s="1249">
        <v>218.913042371803</v>
      </c>
      <c r="N26" s="1258"/>
      <c r="O26" s="1257"/>
      <c r="P26" s="1257"/>
      <c r="Q26" s="1257"/>
      <c r="R26" s="1257"/>
      <c r="S26" s="1257"/>
      <c r="T26" s="1259"/>
      <c r="U26" s="1252"/>
      <c r="V26" s="1253"/>
      <c r="X26" s="1254"/>
    </row>
    <row r="27" s="1224" customFormat="1" spans="1:25">
      <c r="A27" s="1272" t="s">
        <v>533</v>
      </c>
      <c r="B27" s="1273" t="s">
        <v>569</v>
      </c>
      <c r="C27" s="1242">
        <v>127939693.3</v>
      </c>
      <c r="D27" s="1243">
        <v>-1010395.52</v>
      </c>
      <c r="E27" s="1244">
        <f t="shared" ref="E27" si="7">C27+D27</f>
        <v>126929297.78</v>
      </c>
      <c r="F27" s="1274">
        <v>57039520.74</v>
      </c>
      <c r="G27" s="1275">
        <v>12784717.61</v>
      </c>
      <c r="H27" s="1275">
        <v>4980094.91687161</v>
      </c>
      <c r="I27" s="1246">
        <f t="shared" si="3"/>
        <v>9415592.65539048</v>
      </c>
      <c r="J27" s="1247">
        <f>E27-G27-G28+H27+H28</f>
        <v>115629884.574327</v>
      </c>
      <c r="K27" s="1275">
        <v>24659.12</v>
      </c>
      <c r="L27" s="1276">
        <f>ROUND((J27+J28)/(K27+K28),2)</f>
        <v>2283.02</v>
      </c>
      <c r="M27" s="1277">
        <v>49344.2349732343</v>
      </c>
      <c r="N27" s="1278">
        <f>L27*(M27+M28)</f>
        <v>112653875.328593</v>
      </c>
      <c r="O27" s="1276"/>
      <c r="P27" s="1276"/>
      <c r="Q27" s="1276"/>
      <c r="R27" s="1248">
        <v>124646629.53</v>
      </c>
      <c r="S27" s="1276">
        <f>N27-O27-P27-Q27</f>
        <v>112653875.328593</v>
      </c>
      <c r="T27" s="1251">
        <f>R27-S27</f>
        <v>11992754.2014066</v>
      </c>
      <c r="U27" s="1252">
        <f>-T27</f>
        <v>-11992754.2014066</v>
      </c>
      <c r="V27" s="1253">
        <f>T27+U27</f>
        <v>0</v>
      </c>
      <c r="X27" s="1279"/>
    </row>
    <row r="28" s="1224" customFormat="1" spans="1:25">
      <c r="A28" s="1272" t="s">
        <v>535</v>
      </c>
      <c r="B28" s="1273" t="s">
        <v>536</v>
      </c>
      <c r="C28" s="1242"/>
      <c r="D28" s="1243"/>
      <c r="E28" s="1255"/>
      <c r="F28" s="1274">
        <v>52583058.43</v>
      </c>
      <c r="G28" s="1275">
        <v>8045413.73</v>
      </c>
      <c r="H28" s="1275">
        <v>4550623.21745493</v>
      </c>
      <c r="I28" s="1246">
        <f t="shared" si="3"/>
        <v>9923285.32497426</v>
      </c>
      <c r="J28" s="1256"/>
      <c r="K28" s="1275">
        <v>25988.75</v>
      </c>
      <c r="L28" s="1280"/>
      <c r="M28" s="1277"/>
      <c r="N28" s="1281"/>
      <c r="O28" s="1280"/>
      <c r="P28" s="1280"/>
      <c r="Q28" s="1280"/>
      <c r="R28" s="1257"/>
      <c r="S28" s="1280"/>
      <c r="T28" s="1259"/>
      <c r="U28" s="1252"/>
      <c r="V28" s="1253"/>
      <c r="X28" s="1279"/>
    </row>
    <row r="29" spans="1:25">
      <c r="A29" s="1209" t="s">
        <v>570</v>
      </c>
      <c r="B29" s="1235"/>
      <c r="C29" s="1209"/>
      <c r="D29" s="1209"/>
      <c r="E29" s="1209"/>
      <c r="F29" s="1236"/>
      <c r="G29" s="1210"/>
      <c r="H29" s="1210"/>
      <c r="I29" s="1210"/>
      <c r="J29" s="1210"/>
      <c r="K29" s="1210">
        <v>2561.93</v>
      </c>
      <c r="L29" s="1210">
        <f>J29/K29</f>
        <v>0</v>
      </c>
      <c r="M29" s="1231"/>
      <c r="N29" s="1231">
        <f>L29*M29</f>
        <v>0</v>
      </c>
      <c r="O29" s="1210"/>
      <c r="P29" s="1210"/>
      <c r="Q29" s="1210"/>
      <c r="R29" s="1210"/>
      <c r="S29" s="1210">
        <f t="shared" si="5"/>
        <v>0</v>
      </c>
      <c r="T29" s="1239">
        <f>R29-S29</f>
        <v>0</v>
      </c>
      <c r="U29" s="1234"/>
      <c r="V29" s="1234"/>
      <c r="X29" s="1228"/>
    </row>
    <row r="30" spans="1:25">
      <c r="A30" s="1209" t="s">
        <v>571</v>
      </c>
      <c r="B30" s="1235"/>
      <c r="C30" s="1209"/>
      <c r="D30" s="1209"/>
      <c r="E30" s="1209"/>
      <c r="F30" s="1236"/>
      <c r="G30" s="1210"/>
      <c r="H30" s="1210"/>
      <c r="I30" s="1210"/>
      <c r="J30" s="1210"/>
      <c r="K30" s="1210"/>
      <c r="L30" s="1210"/>
      <c r="M30" s="1231"/>
      <c r="N30" s="1231"/>
      <c r="O30" s="1210"/>
      <c r="P30" s="1210"/>
      <c r="Q30" s="1210"/>
      <c r="R30" s="1210"/>
      <c r="S30" s="1210"/>
      <c r="T30" s="1239">
        <f>R30-S30</f>
        <v>0</v>
      </c>
      <c r="U30" s="1234"/>
      <c r="V30" s="1234"/>
      <c r="X30" s="1228"/>
    </row>
    <row r="31" spans="1:25">
      <c r="A31" s="1210">
        <f>SUM(A20:A28)</f>
        <v>0</v>
      </c>
      <c r="B31" s="1282">
        <f>SUM(B20:B28)</f>
        <v>0</v>
      </c>
      <c r="C31" s="1210">
        <f>SUM(C20:C30)</f>
        <v>465333857.26</v>
      </c>
      <c r="D31" s="1210">
        <f t="shared" ref="D31:E31" si="8">SUM(D20:D30)</f>
        <v>119802.64</v>
      </c>
      <c r="E31" s="1210">
        <f t="shared" si="8"/>
        <v>465453659.9</v>
      </c>
      <c r="F31" s="1236">
        <f>SUM(F20:F28)</f>
        <v>411712027.01</v>
      </c>
      <c r="G31" s="1210">
        <f>SUM(G20:G28)</f>
        <v>41544704.66</v>
      </c>
      <c r="H31" s="1210">
        <f>SUM(H20:H28)</f>
        <v>20337523.0052976</v>
      </c>
      <c r="I31" s="1210">
        <f t="shared" ref="I31:S31" si="9">SUM(I20:I28)</f>
        <v>56320174.55</v>
      </c>
      <c r="J31" s="1210">
        <f t="shared" si="9"/>
        <v>444246478.245298</v>
      </c>
      <c r="K31" s="1210">
        <f t="shared" si="9"/>
        <v>159728.04</v>
      </c>
      <c r="L31" s="1210">
        <f t="shared" si="9"/>
        <v>13837.85</v>
      </c>
      <c r="M31" s="1231">
        <f t="shared" si="9"/>
        <v>146742.727539416</v>
      </c>
      <c r="N31" s="1231">
        <f t="shared" si="9"/>
        <v>405532912.069332</v>
      </c>
      <c r="O31" s="1210">
        <f t="shared" si="9"/>
        <v>60537388.6289249</v>
      </c>
      <c r="P31" s="1210">
        <f t="shared" si="9"/>
        <v>114304752.672001</v>
      </c>
      <c r="Q31" s="1210">
        <f t="shared" si="9"/>
        <v>117345460.899805</v>
      </c>
      <c r="R31" s="1210">
        <f t="shared" si="9"/>
        <v>125941019.96</v>
      </c>
      <c r="S31" s="1210">
        <f t="shared" si="9"/>
        <v>113345309.868601</v>
      </c>
      <c r="T31" s="1239">
        <f>SUM(T20:T30)</f>
        <v>12595710.0913986</v>
      </c>
      <c r="U31" s="1234">
        <f>SUM(U20:U30)</f>
        <v>-12595707.6424944</v>
      </c>
      <c r="V31" s="1234">
        <f>SUM(V20:V30)</f>
        <v>2.44890423706966</v>
      </c>
      <c r="X31" s="1228"/>
    </row>
    <row r="32" spans="1:25">
      <c r="A32" s="1209"/>
      <c r="B32" s="1209"/>
      <c r="C32" s="1209"/>
      <c r="D32" s="1209"/>
      <c r="E32" s="1209"/>
      <c r="F32" s="1230"/>
      <c r="G32" s="1210"/>
      <c r="H32" s="1209"/>
      <c r="I32" s="1209"/>
      <c r="J32" s="1210">
        <v>159728.04</v>
      </c>
      <c r="K32" s="1209"/>
      <c r="L32" s="1209"/>
      <c r="M32" s="1231"/>
      <c r="N32" s="1231"/>
      <c r="O32" s="1210"/>
      <c r="P32" s="1210"/>
      <c r="Q32" s="1209"/>
      <c r="R32" s="1209"/>
      <c r="S32" s="1232"/>
      <c r="T32" s="1205"/>
      <c r="U32" s="1228"/>
    </row>
    <row r="33" spans="1:22">
      <c r="C33" s="1205"/>
      <c r="D33" s="1205"/>
      <c r="E33" s="1205"/>
      <c r="F33" s="1225">
        <f>F31+I31</f>
        <v>468032201.56</v>
      </c>
      <c r="H33" s="1206">
        <f>G31-H31</f>
        <v>21207181.6547024</v>
      </c>
      <c r="I33" s="1206">
        <f>K31-J32</f>
        <v>0</v>
      </c>
      <c r="K33" s="1205">
        <v>146742.725493758</v>
      </c>
      <c r="O33" s="1206"/>
      <c r="P33" s="1206"/>
      <c r="Q33" s="1206"/>
      <c r="S33" s="1227"/>
      <c r="T33" s="1226">
        <v>28263945.11</v>
      </c>
      <c r="V33" s="1228"/>
    </row>
    <row r="34" spans="1:22">
      <c r="C34" s="1205"/>
      <c r="D34" s="1205"/>
      <c r="E34" s="1226">
        <f>E31-F31-I31</f>
        <v>-2578541.66000003</v>
      </c>
      <c r="F34" s="1225">
        <v>465333857.26</v>
      </c>
      <c r="O34" s="1206"/>
      <c r="P34" s="1206"/>
      <c r="Q34" s="1206"/>
      <c r="S34" s="1227"/>
      <c r="T34" s="1205">
        <f>T31-T33</f>
        <v>-15668235.0186014</v>
      </c>
      <c r="V34" s="1228"/>
    </row>
    <row r="35" spans="1:22">
      <c r="C35" s="1205"/>
      <c r="D35" s="1205"/>
      <c r="E35" s="1205"/>
      <c r="F35" s="1225">
        <f>F33-F34</f>
        <v>2698344.30000001</v>
      </c>
      <c r="M35" s="1226">
        <f>M36-K40</f>
        <v>-30904.9199999999</v>
      </c>
      <c r="O35" s="1206">
        <f>O36-M40</f>
        <v>-36451.5599999996</v>
      </c>
      <c r="P35" s="1206">
        <f>P36-N40</f>
        <v>-72888.0500000045</v>
      </c>
      <c r="Q35" s="1206"/>
      <c r="S35" s="1227"/>
      <c r="T35" s="1205"/>
      <c r="V35" s="1228"/>
    </row>
    <row r="36" spans="1:22">
      <c r="C36" s="1205"/>
      <c r="D36" s="1205"/>
      <c r="E36" s="1205"/>
      <c r="F36" s="1225">
        <v>2604075.8</v>
      </c>
      <c r="M36" s="1226">
        <v>3377073.79</v>
      </c>
      <c r="O36" s="1206">
        <v>5812802.86</v>
      </c>
      <c r="P36" s="1206">
        <v>56247286.5</v>
      </c>
      <c r="Q36" s="1206"/>
      <c r="S36" s="1227"/>
      <c r="T36" s="1205"/>
      <c r="V36" s="1228"/>
    </row>
    <row r="37" spans="1:22">
      <c r="C37" s="1205"/>
      <c r="D37" s="1205"/>
      <c r="E37" s="1205"/>
      <c r="F37" s="1225">
        <f>F35-F36</f>
        <v>94268.5000000121</v>
      </c>
      <c r="O37" s="1206"/>
      <c r="P37" s="1206"/>
      <c r="Q37" s="1206"/>
      <c r="S37" s="1227"/>
      <c r="T37" s="1205"/>
      <c r="V37" s="1228"/>
    </row>
    <row r="38" spans="1:22">
      <c r="E38" s="1205"/>
      <c r="K38" s="1206">
        <f>K11-K12</f>
        <v>-0.00107508152723312</v>
      </c>
      <c r="L38" s="1206"/>
      <c r="M38" s="1226">
        <f>M11-M12</f>
        <v>0.00200073421001434</v>
      </c>
      <c r="O38" s="1206">
        <f>O11-O12</f>
        <v>-0.000194549560546875</v>
      </c>
    </row>
    <row r="39" spans="1:22">
      <c r="A39" s="1209"/>
      <c r="B39" s="1209"/>
      <c r="C39" s="1230"/>
      <c r="D39" s="1230"/>
      <c r="E39" s="1210" t="s">
        <v>572</v>
      </c>
      <c r="F39" s="1210" t="s">
        <v>573</v>
      </c>
      <c r="G39" s="1210" t="s">
        <v>574</v>
      </c>
      <c r="H39" s="1210" t="s">
        <v>575</v>
      </c>
      <c r="I39" s="1210" t="s">
        <v>576</v>
      </c>
      <c r="J39" s="1210" t="s">
        <v>577</v>
      </c>
      <c r="K39" s="1210" t="s">
        <v>578</v>
      </c>
      <c r="L39" s="1210" t="s">
        <v>579</v>
      </c>
      <c r="M39" s="1231" t="s">
        <v>580</v>
      </c>
      <c r="N39" s="1231"/>
      <c r="S39" s="1228"/>
      <c r="T39" s="1205"/>
    </row>
    <row r="40" spans="1:22">
      <c r="A40" s="1209"/>
      <c r="B40" s="1209"/>
      <c r="C40" s="1230" t="s">
        <v>514</v>
      </c>
      <c r="D40" s="1230" t="s">
        <v>581</v>
      </c>
      <c r="E40" s="1210">
        <v>527803.43</v>
      </c>
      <c r="F40" s="1210">
        <v>9085860.75</v>
      </c>
      <c r="G40" s="1210">
        <v>1987055.67</v>
      </c>
      <c r="H40" s="1210">
        <v>7184365.79</v>
      </c>
      <c r="I40" s="1210">
        <v>210481.42</v>
      </c>
      <c r="J40" s="1210">
        <v>24831511.75</v>
      </c>
      <c r="K40" s="1210">
        <v>3407978.71</v>
      </c>
      <c r="L40" s="1210">
        <v>3235862.61</v>
      </c>
      <c r="M40" s="1231">
        <v>5849254.42</v>
      </c>
      <c r="N40" s="1231">
        <f t="shared" ref="N40:N49" si="10">SUM(E40:M40)</f>
        <v>56320174.55</v>
      </c>
      <c r="S40" s="1228"/>
      <c r="T40" s="1205"/>
    </row>
    <row r="41" spans="1:22">
      <c r="A41" s="1210" t="s">
        <v>525</v>
      </c>
      <c r="B41" s="1210"/>
      <c r="C41" s="1230"/>
      <c r="D41" s="1230"/>
      <c r="E41" s="1210">
        <f t="shared" ref="E41:E49" si="11">$E$40*D41</f>
        <v>0</v>
      </c>
      <c r="F41" s="1210">
        <f t="shared" ref="F41:F49" si="12">$F$40*D41</f>
        <v>0</v>
      </c>
      <c r="G41" s="1210">
        <f t="shared" ref="G41:G49" si="13">$G$40*D41</f>
        <v>0</v>
      </c>
      <c r="H41" s="1210">
        <f t="shared" ref="H41:H49" si="14">$H$40*D41</f>
        <v>0</v>
      </c>
      <c r="I41" s="1210">
        <f t="shared" ref="I41:I49" si="15">$I$40*D41</f>
        <v>0</v>
      </c>
      <c r="J41" s="1210">
        <f t="shared" ref="J41:J49" si="16">$J$40*D41</f>
        <v>0</v>
      </c>
      <c r="K41" s="1210">
        <f t="shared" ref="K41:K49" si="17">$K$40*D41</f>
        <v>0</v>
      </c>
      <c r="L41" s="1210">
        <f>L40*$D$41</f>
        <v>0</v>
      </c>
      <c r="M41" s="1231">
        <f t="shared" ref="M41:M49" si="18">$M$40*D41</f>
        <v>0</v>
      </c>
      <c r="N41" s="1231">
        <f t="shared" si="10"/>
        <v>0</v>
      </c>
      <c r="S41" s="1228"/>
      <c r="T41" s="1205"/>
    </row>
    <row r="42" spans="1:22">
      <c r="A42" s="1240" t="s">
        <v>526</v>
      </c>
      <c r="B42" s="1240" t="s">
        <v>558</v>
      </c>
      <c r="C42" s="1283">
        <v>18332.56</v>
      </c>
      <c r="D42" s="1230">
        <f t="shared" ref="D42:D49" si="19">C42/$C$50</f>
        <v>0.124288003089342</v>
      </c>
      <c r="E42" s="1210">
        <f t="shared" si="11"/>
        <v>65599.6343384056</v>
      </c>
      <c r="F42" s="1210">
        <f t="shared" si="12"/>
        <v>1129263.48896534</v>
      </c>
      <c r="G42" s="1210">
        <f t="shared" si="13"/>
        <v>246967.181251655</v>
      </c>
      <c r="H42" s="1210">
        <f t="shared" si="14"/>
        <v>892930.477502486</v>
      </c>
      <c r="I42" s="1210">
        <f t="shared" si="15"/>
        <v>26160.3153792092</v>
      </c>
      <c r="J42" s="1210">
        <f t="shared" si="16"/>
        <v>3086259.00909704</v>
      </c>
      <c r="K42" s="1210">
        <f t="shared" si="17"/>
        <v>423570.868436893</v>
      </c>
      <c r="L42" s="1210">
        <f t="shared" ref="L42:L49" si="20">$L$40*D42</f>
        <v>402178.902068368</v>
      </c>
      <c r="M42" s="1231">
        <f t="shared" si="18"/>
        <v>726992.15142331</v>
      </c>
      <c r="N42" s="1231">
        <f t="shared" si="10"/>
        <v>6999922.02846271</v>
      </c>
      <c r="S42" s="1228"/>
      <c r="T42" s="1205"/>
    </row>
    <row r="43" spans="1:22">
      <c r="A43" s="1246" t="s">
        <v>561</v>
      </c>
      <c r="B43" s="1240"/>
      <c r="C43" s="1283">
        <v>2284.91</v>
      </c>
      <c r="D43" s="1230">
        <f t="shared" si="19"/>
        <v>0.0154908480397102</v>
      </c>
      <c r="E43" s="1210">
        <f t="shared" si="11"/>
        <v>8176.12272896782</v>
      </c>
      <c r="F43" s="1210">
        <f t="shared" si="12"/>
        <v>140747.688188217</v>
      </c>
      <c r="G43" s="1210">
        <f t="shared" si="13"/>
        <v>30781.1774304145</v>
      </c>
      <c r="H43" s="1210">
        <f t="shared" si="14"/>
        <v>111291.918714582</v>
      </c>
      <c r="I43" s="1210">
        <f t="shared" si="15"/>
        <v>3260.53569240242</v>
      </c>
      <c r="J43" s="1210">
        <f t="shared" si="16"/>
        <v>384661.175115528</v>
      </c>
      <c r="K43" s="1210">
        <f t="shared" si="17"/>
        <v>52792.4803191776</v>
      </c>
      <c r="L43" s="1210">
        <f t="shared" si="20"/>
        <v>50126.25596889</v>
      </c>
      <c r="M43" s="1231">
        <f t="shared" si="18"/>
        <v>90609.9113658232</v>
      </c>
      <c r="N43" s="1231">
        <f t="shared" si="10"/>
        <v>872447.265524003</v>
      </c>
      <c r="S43" s="1228"/>
      <c r="T43" s="1205"/>
    </row>
    <row r="44" spans="1:22">
      <c r="A44" s="1260" t="s">
        <v>528</v>
      </c>
      <c r="B44" s="1260" t="s">
        <v>564</v>
      </c>
      <c r="C44" s="1284">
        <v>25510.38</v>
      </c>
      <c r="D44" s="1230">
        <f t="shared" si="19"/>
        <v>0.172950978382195</v>
      </c>
      <c r="E44" s="1210">
        <f t="shared" si="11"/>
        <v>91284.1196119786</v>
      </c>
      <c r="F44" s="1210">
        <f t="shared" si="12"/>
        <v>1571408.50615689</v>
      </c>
      <c r="G44" s="1210">
        <f t="shared" si="13"/>
        <v>343663.222226389</v>
      </c>
      <c r="H44" s="1210">
        <f t="shared" si="14"/>
        <v>1242543.09243607</v>
      </c>
      <c r="I44" s="1210">
        <f t="shared" si="15"/>
        <v>36402.9675202738</v>
      </c>
      <c r="J44" s="1210">
        <f t="shared" si="16"/>
        <v>4294634.25187148</v>
      </c>
      <c r="K44" s="1210">
        <f t="shared" si="17"/>
        <v>589413.252200192</v>
      </c>
      <c r="L44" s="1210">
        <f t="shared" si="20"/>
        <v>559645.604309864</v>
      </c>
      <c r="M44" s="1231">
        <f t="shared" si="18"/>
        <v>1011634.27474538</v>
      </c>
      <c r="N44" s="1231">
        <f t="shared" si="10"/>
        <v>9740629.29107852</v>
      </c>
      <c r="O44" s="1205" t="e">
        <f>O3+O4+O5+O6+#REF!</f>
        <v>#REF!</v>
      </c>
      <c r="S44" s="1228"/>
      <c r="T44" s="1205"/>
    </row>
    <row r="45" spans="1:22">
      <c r="A45" s="1265" t="s">
        <v>566</v>
      </c>
      <c r="B45" s="1260"/>
      <c r="C45" s="1284">
        <v>3016.57</v>
      </c>
      <c r="D45" s="1230">
        <f t="shared" si="19"/>
        <v>0.0204512332963437</v>
      </c>
      <c r="E45" s="1210">
        <f t="shared" si="11"/>
        <v>10794.2310815404</v>
      </c>
      <c r="F45" s="1210">
        <f t="shared" si="12"/>
        <v>185817.057896342</v>
      </c>
      <c r="G45" s="1210">
        <f t="shared" si="13"/>
        <v>40637.7390799924</v>
      </c>
      <c r="H45" s="1210">
        <f t="shared" si="14"/>
        <v>146929.14085756</v>
      </c>
      <c r="I45" s="1210">
        <f t="shared" si="15"/>
        <v>4304.60462496569</v>
      </c>
      <c r="J45" s="1210">
        <f t="shared" si="16"/>
        <v>507835.039900149</v>
      </c>
      <c r="K45" s="1210">
        <f t="shared" si="17"/>
        <v>69697.3676671823</v>
      </c>
      <c r="L45" s="1210">
        <f t="shared" si="20"/>
        <v>66177.3811520255</v>
      </c>
      <c r="M45" s="1231">
        <f t="shared" si="18"/>
        <v>119624.466753089</v>
      </c>
      <c r="N45" s="1231">
        <f t="shared" si="10"/>
        <v>1151817.02901285</v>
      </c>
      <c r="S45" s="1228"/>
      <c r="T45" s="1205"/>
    </row>
    <row r="46" spans="1:22">
      <c r="A46" s="1240" t="s">
        <v>530</v>
      </c>
      <c r="B46" s="1240" t="s">
        <v>567</v>
      </c>
      <c r="C46" s="1283">
        <v>43237.8800000001</v>
      </c>
      <c r="D46" s="1230">
        <f t="shared" si="19"/>
        <v>0.293136897575496</v>
      </c>
      <c r="E46" s="1210">
        <f t="shared" si="11"/>
        <v>154718.659999905</v>
      </c>
      <c r="F46" s="1210">
        <f t="shared" si="12"/>
        <v>2663401.03205797</v>
      </c>
      <c r="G46" s="1210">
        <f t="shared" si="13"/>
        <v>582479.334413598</v>
      </c>
      <c r="H46" s="1210">
        <f t="shared" si="14"/>
        <v>2106002.69872813</v>
      </c>
      <c r="I46" s="1210">
        <f t="shared" si="15"/>
        <v>61699.8704560849</v>
      </c>
      <c r="J46" s="1210">
        <f t="shared" si="16"/>
        <v>7279032.31650447</v>
      </c>
      <c r="K46" s="1210">
        <f t="shared" si="17"/>
        <v>999004.30605274</v>
      </c>
      <c r="L46" s="1210">
        <f t="shared" si="20"/>
        <v>948550.726475946</v>
      </c>
      <c r="M46" s="1231">
        <f t="shared" si="18"/>
        <v>1714632.29380856</v>
      </c>
      <c r="N46" s="1231">
        <f t="shared" si="10"/>
        <v>16509521.2384974</v>
      </c>
      <c r="S46" s="1228"/>
      <c r="T46" s="1205"/>
    </row>
    <row r="47" spans="1:22">
      <c r="A47" s="1240" t="s">
        <v>568</v>
      </c>
      <c r="B47" s="1240"/>
      <c r="C47" s="1283">
        <v>4470.47</v>
      </c>
      <c r="D47" s="1230">
        <f t="shared" si="19"/>
        <v>0.0303081396799363</v>
      </c>
      <c r="E47" s="1210">
        <f t="shared" si="11"/>
        <v>15996.7400799895</v>
      </c>
      <c r="F47" s="1210">
        <f t="shared" si="12"/>
        <v>275375.536723451</v>
      </c>
      <c r="G47" s="1210">
        <f t="shared" si="13"/>
        <v>60223.9607981694</v>
      </c>
      <c r="H47" s="1210">
        <f t="shared" si="14"/>
        <v>217744.761875076</v>
      </c>
      <c r="I47" s="1210">
        <f t="shared" si="15"/>
        <v>6379.30027739133</v>
      </c>
      <c r="J47" s="1210">
        <f t="shared" si="16"/>
        <v>752596.926582979</v>
      </c>
      <c r="K47" s="1210">
        <f t="shared" si="17"/>
        <v>103289.494768929</v>
      </c>
      <c r="L47" s="1210">
        <f t="shared" si="20"/>
        <v>98072.9759689632</v>
      </c>
      <c r="M47" s="1231">
        <f t="shared" si="18"/>
        <v>177280.019984845</v>
      </c>
      <c r="N47" s="1231">
        <f t="shared" si="10"/>
        <v>1706959.71705979</v>
      </c>
      <c r="S47" s="1228"/>
      <c r="T47" s="1205"/>
    </row>
    <row r="48" spans="1:22">
      <c r="A48" s="1272" t="s">
        <v>533</v>
      </c>
      <c r="B48" s="1272" t="s">
        <v>569</v>
      </c>
      <c r="C48" s="1285">
        <v>24659.12</v>
      </c>
      <c r="D48" s="1230">
        <f t="shared" si="19"/>
        <v>0.167179749186173</v>
      </c>
      <c r="E48" s="1210">
        <f t="shared" si="11"/>
        <v>88238.0450470018</v>
      </c>
      <c r="F48" s="1210">
        <f t="shared" si="12"/>
        <v>1518971.92132549</v>
      </c>
      <c r="G48" s="1210">
        <f t="shared" si="13"/>
        <v>332195.468529563</v>
      </c>
      <c r="H48" s="1210">
        <f t="shared" si="14"/>
        <v>1201080.47083392</v>
      </c>
      <c r="I48" s="1210">
        <f t="shared" si="15"/>
        <v>35188.2310039495</v>
      </c>
      <c r="J48" s="1210">
        <f t="shared" si="16"/>
        <v>4151325.90627851</v>
      </c>
      <c r="K48" s="1210">
        <f t="shared" si="17"/>
        <v>569745.025969617</v>
      </c>
      <c r="L48" s="1210">
        <f t="shared" si="20"/>
        <v>540970.699540715</v>
      </c>
      <c r="M48" s="1231">
        <f t="shared" si="18"/>
        <v>977876.886861713</v>
      </c>
      <c r="N48" s="1231">
        <f t="shared" si="10"/>
        <v>9415592.65539048</v>
      </c>
      <c r="S48" s="1228"/>
      <c r="T48" s="1205"/>
    </row>
    <row r="49" spans="1:20">
      <c r="A49" s="1272" t="s">
        <v>535</v>
      </c>
      <c r="B49" s="1272" t="s">
        <v>536</v>
      </c>
      <c r="C49" s="1285">
        <v>25988.75</v>
      </c>
      <c r="D49" s="1230">
        <f t="shared" si="19"/>
        <v>0.176194150750803</v>
      </c>
      <c r="E49" s="1210">
        <f t="shared" si="11"/>
        <v>92995.8771122111</v>
      </c>
      <c r="F49" s="1210">
        <f t="shared" si="12"/>
        <v>1600875.51868631</v>
      </c>
      <c r="G49" s="1210">
        <f t="shared" si="13"/>
        <v>350107.586270219</v>
      </c>
      <c r="H49" s="1210">
        <f t="shared" si="14"/>
        <v>1265843.22905217</v>
      </c>
      <c r="I49" s="1210">
        <f t="shared" si="15"/>
        <v>37085.5950457232</v>
      </c>
      <c r="J49" s="1210">
        <f t="shared" si="16"/>
        <v>4375167.12464985</v>
      </c>
      <c r="K49" s="1210">
        <f t="shared" si="17"/>
        <v>600465.914585269</v>
      </c>
      <c r="L49" s="1210">
        <f t="shared" si="20"/>
        <v>570140.064515228</v>
      </c>
      <c r="M49" s="1231">
        <f t="shared" si="18"/>
        <v>1030604.41505728</v>
      </c>
      <c r="N49" s="1231">
        <f t="shared" si="10"/>
        <v>9923285.32497426</v>
      </c>
      <c r="S49" s="1228"/>
      <c r="T49" s="1205"/>
    </row>
    <row r="50" spans="1:20">
      <c r="A50" s="1210"/>
      <c r="B50" s="1210"/>
      <c r="C50" s="1286">
        <f>SUM(C41:C49)</f>
        <v>147500.64</v>
      </c>
      <c r="D50" s="1230"/>
      <c r="E50" s="1210">
        <f>SUM(E41:E49)</f>
        <v>527803.43</v>
      </c>
      <c r="F50" s="1210">
        <f>SUM(F41:F49)</f>
        <v>9085860.75000001</v>
      </c>
      <c r="G50" s="1210">
        <f>SUM(G41:G49)</f>
        <v>1987055.67</v>
      </c>
      <c r="H50" s="1210">
        <f>SUM(H41:H49)</f>
        <v>7184365.78999999</v>
      </c>
      <c r="I50" s="1210">
        <f t="shared" ref="I50:N50" si="21">SUM(I41:I49)</f>
        <v>210481.42</v>
      </c>
      <c r="J50" s="1210">
        <f t="shared" si="21"/>
        <v>24831511.75</v>
      </c>
      <c r="K50" s="1210">
        <f t="shared" si="21"/>
        <v>3407978.71</v>
      </c>
      <c r="L50" s="1210">
        <f t="shared" si="21"/>
        <v>3235862.61</v>
      </c>
      <c r="M50" s="1231">
        <f t="shared" si="21"/>
        <v>5849254.42</v>
      </c>
      <c r="N50" s="1231">
        <f t="shared" si="21"/>
        <v>56320174.55</v>
      </c>
      <c r="S50" s="1228"/>
      <c r="T50" s="1205"/>
    </row>
    <row r="51" spans="1:20">
      <c r="C51" s="1228">
        <v>12227.4</v>
      </c>
      <c r="F51" s="1205">
        <f>F40-F50</f>
        <v>0</v>
      </c>
      <c r="G51" s="1205">
        <f>G40-G50</f>
        <v>0</v>
      </c>
      <c r="H51" s="1205">
        <f>H40-H50</f>
        <v>0</v>
      </c>
      <c r="I51" s="1205">
        <f t="shared" ref="I51:N51" si="22">I40-I50</f>
        <v>0</v>
      </c>
      <c r="J51" s="1205">
        <f t="shared" si="22"/>
        <v>0</v>
      </c>
      <c r="K51" s="1205">
        <f t="shared" si="22"/>
        <v>0</v>
      </c>
      <c r="L51" s="1205">
        <f t="shared" si="22"/>
        <v>0</v>
      </c>
      <c r="M51" s="1226">
        <f t="shared" si="22"/>
        <v>0</v>
      </c>
      <c r="N51" s="1226">
        <f t="shared" si="22"/>
        <v>0</v>
      </c>
    </row>
    <row r="52" spans="1:20">
      <c r="C52" s="1228">
        <f>SUM(C50:C51)</f>
        <v>159728.04</v>
      </c>
      <c r="D52" s="1225">
        <v>159728.04</v>
      </c>
      <c r="E52" s="1206">
        <f>D52-C52</f>
        <v>0</v>
      </c>
    </row>
    <row r="54" spans="1:20">
      <c r="A54" s="1210" t="s">
        <v>261</v>
      </c>
      <c r="B54" s="1210" t="s">
        <v>582</v>
      </c>
      <c r="C54" s="1230" t="s">
        <v>583</v>
      </c>
      <c r="D54" s="1230" t="s">
        <v>584</v>
      </c>
      <c r="E54" s="1210" t="s">
        <v>585</v>
      </c>
      <c r="F54" s="1210" t="s">
        <v>586</v>
      </c>
      <c r="G54" s="1210" t="s">
        <v>584</v>
      </c>
      <c r="H54" s="1210" t="s">
        <v>587</v>
      </c>
      <c r="I54" s="1210" t="s">
        <v>588</v>
      </c>
      <c r="J54" s="1210" t="s">
        <v>584</v>
      </c>
      <c r="K54" s="1209"/>
    </row>
    <row r="55" spans="1:20">
      <c r="A55" s="1209" t="s">
        <v>525</v>
      </c>
      <c r="B55" s="1210"/>
      <c r="C55" s="1230"/>
      <c r="D55" s="1230">
        <f>B55-C55</f>
        <v>0</v>
      </c>
      <c r="E55" s="1210">
        <v>32525829.26</v>
      </c>
      <c r="F55" s="1210">
        <v>33389457.8</v>
      </c>
      <c r="G55" s="1210">
        <f>E55-F55</f>
        <v>-863628.539999999</v>
      </c>
      <c r="H55" s="1210">
        <v>4709984.39</v>
      </c>
      <c r="I55" s="1210">
        <v>3937942.2</v>
      </c>
      <c r="J55" s="1210">
        <f>H55-I55</f>
        <v>772042.189999999</v>
      </c>
      <c r="K55" s="1210"/>
    </row>
    <row r="56" spans="1:20">
      <c r="A56" s="1209" t="s">
        <v>526</v>
      </c>
      <c r="B56" s="1210">
        <v>68232976.53</v>
      </c>
      <c r="C56" s="1230">
        <v>68232976.53</v>
      </c>
      <c r="D56" s="1230">
        <f t="shared" ref="D56:D64" si="23">B56-C56</f>
        <v>0</v>
      </c>
      <c r="E56" s="1210">
        <v>2685917.42</v>
      </c>
      <c r="F56" s="1210">
        <v>2020779.82</v>
      </c>
      <c r="G56" s="1210">
        <f t="shared" ref="G56:G65" si="24">E56-F56</f>
        <v>665137.6</v>
      </c>
      <c r="H56" s="1210">
        <v>3205453.21</v>
      </c>
      <c r="I56" s="1210">
        <v>1649489.91</v>
      </c>
      <c r="J56" s="1210">
        <f t="shared" ref="J56:J65" si="25">H56-I56</f>
        <v>1555963.3</v>
      </c>
      <c r="K56" s="1209"/>
    </row>
    <row r="57" spans="1:20">
      <c r="A57" s="1209" t="s">
        <v>528</v>
      </c>
      <c r="B57" s="1210"/>
      <c r="C57" s="1230"/>
      <c r="D57" s="1230">
        <f t="shared" si="23"/>
        <v>0</v>
      </c>
      <c r="E57" s="1210">
        <v>94702912.91</v>
      </c>
      <c r="F57" s="1210">
        <v>96759279.82</v>
      </c>
      <c r="G57" s="1210">
        <f t="shared" si="24"/>
        <v>-2056366.91</v>
      </c>
      <c r="H57" s="1210">
        <v>7311237.63</v>
      </c>
      <c r="I57" s="1210">
        <v>6484228.44</v>
      </c>
      <c r="J57" s="1210">
        <f t="shared" si="25"/>
        <v>827009.189999999</v>
      </c>
      <c r="K57" s="1209"/>
    </row>
    <row r="58" spans="1:20">
      <c r="A58" s="1209" t="s">
        <v>530</v>
      </c>
      <c r="B58" s="1210"/>
      <c r="C58" s="1230"/>
      <c r="D58" s="1230">
        <f t="shared" si="23"/>
        <v>0</v>
      </c>
      <c r="E58" s="1210"/>
      <c r="F58" s="1210"/>
      <c r="G58" s="1210">
        <f t="shared" si="24"/>
        <v>0</v>
      </c>
      <c r="H58" s="1210">
        <v>178809823.83</v>
      </c>
      <c r="I58" s="1210">
        <v>182165323.85</v>
      </c>
      <c r="J58" s="1210">
        <f t="shared" si="25"/>
        <v>-3355500.01999998</v>
      </c>
      <c r="K58" s="1209"/>
    </row>
    <row r="59" spans="1:20">
      <c r="A59" s="1209" t="s">
        <v>532</v>
      </c>
      <c r="B59" s="1210"/>
      <c r="C59" s="1230"/>
      <c r="D59" s="1230">
        <f t="shared" si="23"/>
        <v>0</v>
      </c>
      <c r="E59" s="1210"/>
      <c r="F59" s="1210"/>
      <c r="G59" s="1210">
        <f t="shared" si="24"/>
        <v>0</v>
      </c>
      <c r="H59" s="1210"/>
      <c r="I59" s="1210"/>
      <c r="J59" s="1210">
        <f t="shared" si="25"/>
        <v>0</v>
      </c>
      <c r="K59" s="1209"/>
    </row>
    <row r="60" spans="1:20">
      <c r="A60" s="1209" t="s">
        <v>533</v>
      </c>
      <c r="B60" s="1210"/>
      <c r="C60" s="1230"/>
      <c r="D60" s="1230">
        <f t="shared" si="23"/>
        <v>0</v>
      </c>
      <c r="E60" s="1210"/>
      <c r="F60" s="1210"/>
      <c r="G60" s="1210">
        <f t="shared" si="24"/>
        <v>0</v>
      </c>
      <c r="H60" s="1210"/>
      <c r="I60" s="1210"/>
      <c r="J60" s="1210">
        <f t="shared" si="25"/>
        <v>0</v>
      </c>
      <c r="K60" s="1209"/>
    </row>
    <row r="61" spans="1:20">
      <c r="A61" s="1209" t="s">
        <v>535</v>
      </c>
      <c r="B61" s="1210"/>
      <c r="C61" s="1230"/>
      <c r="D61" s="1230">
        <f t="shared" si="23"/>
        <v>0</v>
      </c>
      <c r="E61" s="1210"/>
      <c r="F61" s="1210"/>
      <c r="G61" s="1210">
        <f t="shared" si="24"/>
        <v>0</v>
      </c>
      <c r="H61" s="1210"/>
      <c r="I61" s="1210"/>
      <c r="J61" s="1210">
        <f t="shared" si="25"/>
        <v>0</v>
      </c>
      <c r="K61" s="1209"/>
    </row>
    <row r="62" spans="1:20">
      <c r="A62" s="1209" t="s">
        <v>532</v>
      </c>
      <c r="B62" s="1210"/>
      <c r="C62" s="1230"/>
      <c r="D62" s="1230">
        <f t="shared" si="23"/>
        <v>0</v>
      </c>
      <c r="E62" s="1210"/>
      <c r="F62" s="1210"/>
      <c r="G62" s="1210">
        <f t="shared" si="24"/>
        <v>0</v>
      </c>
      <c r="H62" s="1210">
        <v>41042218</v>
      </c>
      <c r="I62" s="1210">
        <v>41042218</v>
      </c>
      <c r="J62" s="1210">
        <f t="shared" si="25"/>
        <v>0</v>
      </c>
      <c r="K62" s="1210"/>
    </row>
    <row r="63" spans="1:20">
      <c r="A63" s="1209" t="s">
        <v>589</v>
      </c>
      <c r="B63" s="1210">
        <v>841821.9</v>
      </c>
      <c r="C63" s="1230">
        <v>841821.9</v>
      </c>
      <c r="D63" s="1230">
        <f t="shared" si="23"/>
        <v>0</v>
      </c>
      <c r="E63" s="1210"/>
      <c r="F63" s="1210"/>
      <c r="G63" s="1210">
        <f t="shared" si="24"/>
        <v>0</v>
      </c>
      <c r="H63" s="1210">
        <v>909961.9</v>
      </c>
      <c r="I63" s="1210">
        <v>909961.9</v>
      </c>
      <c r="J63" s="1210">
        <f t="shared" si="25"/>
        <v>0</v>
      </c>
      <c r="K63" s="1210"/>
    </row>
    <row r="64" spans="1:20">
      <c r="A64" s="1209" t="s">
        <v>590</v>
      </c>
      <c r="B64" s="1210">
        <v>200952.38</v>
      </c>
      <c r="C64" s="1230">
        <v>200952.38</v>
      </c>
      <c r="D64" s="1230">
        <f t="shared" si="23"/>
        <v>0</v>
      </c>
      <c r="E64" s="1210">
        <v>203888.16</v>
      </c>
      <c r="F64" s="1210">
        <v>203888.16</v>
      </c>
      <c r="G64" s="1210">
        <f t="shared" si="24"/>
        <v>0</v>
      </c>
      <c r="H64" s="1210">
        <v>203888.16</v>
      </c>
      <c r="I64" s="1210">
        <v>203888.16</v>
      </c>
      <c r="J64" s="1210">
        <f t="shared" si="25"/>
        <v>0</v>
      </c>
      <c r="K64" s="1210"/>
    </row>
    <row r="65" spans="1:13">
      <c r="A65" s="1209" t="s">
        <v>591</v>
      </c>
      <c r="B65" s="1210"/>
      <c r="C65" s="1230"/>
      <c r="D65" s="1230"/>
      <c r="E65" s="1210">
        <v>1769785.84</v>
      </c>
      <c r="F65" s="1210">
        <v>1769785.84</v>
      </c>
      <c r="G65" s="1210">
        <f t="shared" si="24"/>
        <v>0</v>
      </c>
      <c r="H65" s="1210"/>
      <c r="I65" s="1210"/>
      <c r="J65" s="1210">
        <f t="shared" si="25"/>
        <v>0</v>
      </c>
      <c r="K65" s="1210"/>
    </row>
    <row r="66" spans="1:13">
      <c r="A66" s="1209" t="s">
        <v>282</v>
      </c>
      <c r="B66" s="1210">
        <f>SUM(B55:B65)</f>
        <v>69275750.81</v>
      </c>
      <c r="C66" s="1230">
        <f t="shared" ref="C66:K66" si="26">SUM(C55:C65)</f>
        <v>69275750.81</v>
      </c>
      <c r="D66" s="1230">
        <f t="shared" si="26"/>
        <v>0</v>
      </c>
      <c r="E66" s="1210">
        <f t="shared" si="26"/>
        <v>131888333.59</v>
      </c>
      <c r="F66" s="1210">
        <f t="shared" si="26"/>
        <v>134143191.44</v>
      </c>
      <c r="G66" s="1210">
        <f t="shared" si="26"/>
        <v>-2254857.85</v>
      </c>
      <c r="H66" s="1210">
        <f t="shared" si="26"/>
        <v>236192567.12</v>
      </c>
      <c r="I66" s="1210">
        <f t="shared" si="26"/>
        <v>236393052.46</v>
      </c>
      <c r="J66" s="1210">
        <f t="shared" si="26"/>
        <v>-200485.339999982</v>
      </c>
      <c r="K66" s="1210"/>
    </row>
    <row r="67" spans="1:13">
      <c r="B67" s="1206"/>
      <c r="F67" s="1206"/>
      <c r="G67" s="1206"/>
      <c r="H67" s="1206"/>
      <c r="I67" s="1206"/>
      <c r="J67" s="1206"/>
    </row>
    <row r="68" spans="1:13">
      <c r="B68" s="1206">
        <v>69275750.81</v>
      </c>
      <c r="C68" s="1225">
        <v>69275750.81</v>
      </c>
      <c r="E68" s="1206">
        <v>131888333.59</v>
      </c>
      <c r="F68" s="1206">
        <v>134143191.44</v>
      </c>
      <c r="G68" s="1206"/>
      <c r="H68" s="1206">
        <v>236192567.12</v>
      </c>
      <c r="I68" s="1206">
        <v>236393052.46</v>
      </c>
      <c r="J68" s="1206"/>
    </row>
    <row r="69" spans="1:13">
      <c r="B69" s="1206"/>
      <c r="F69" s="1206"/>
      <c r="G69" s="1206"/>
      <c r="H69" s="1206"/>
      <c r="I69" s="1206"/>
      <c r="J69" s="1206"/>
    </row>
    <row r="70" spans="1:13">
      <c r="B70" s="1206"/>
      <c r="F70" s="1206"/>
      <c r="G70" s="1206"/>
      <c r="H70" s="1206"/>
      <c r="I70" s="1206"/>
      <c r="J70" s="1206"/>
    </row>
    <row r="71" spans="1:13">
      <c r="A71" s="1210" t="s">
        <v>261</v>
      </c>
      <c r="B71" s="1210" t="s">
        <v>592</v>
      </c>
      <c r="C71" s="1230" t="s">
        <v>593</v>
      </c>
      <c r="D71" s="1230" t="s">
        <v>584</v>
      </c>
      <c r="E71" s="1210" t="s">
        <v>594</v>
      </c>
      <c r="F71" s="1210" t="s">
        <v>595</v>
      </c>
      <c r="G71" s="1210" t="s">
        <v>584</v>
      </c>
      <c r="H71" s="1210" t="s">
        <v>596</v>
      </c>
      <c r="I71" s="1210" t="s">
        <v>597</v>
      </c>
      <c r="J71" s="1210" t="s">
        <v>584</v>
      </c>
      <c r="K71" s="1210"/>
    </row>
    <row r="72" spans="1:13">
      <c r="A72" s="1209" t="s">
        <v>525</v>
      </c>
      <c r="B72" s="1210"/>
      <c r="C72" s="1230"/>
      <c r="D72" s="1230">
        <f>B72-C72</f>
        <v>0</v>
      </c>
      <c r="E72" s="1210">
        <v>21773770.9</v>
      </c>
      <c r="F72" s="1210">
        <v>21016633.9213603</v>
      </c>
      <c r="G72" s="1210">
        <f>E72-F72</f>
        <v>757136.9786397</v>
      </c>
      <c r="H72" s="1210">
        <v>2531249.06</v>
      </c>
      <c r="I72" s="1210">
        <v>2227110.53149321</v>
      </c>
      <c r="J72" s="1210">
        <f>H72-I72</f>
        <v>304138.52850679</v>
      </c>
      <c r="K72" s="1210">
        <f>J72+G72+D72</f>
        <v>1061275.50714649</v>
      </c>
      <c r="L72" s="1226">
        <v>-1061275.51</v>
      </c>
      <c r="M72" s="1226">
        <f>L72+K72</f>
        <v>-0.00285351043567061</v>
      </c>
    </row>
    <row r="73" spans="1:13">
      <c r="A73" s="1209" t="s">
        <v>526</v>
      </c>
      <c r="B73" s="1210">
        <v>56856634.7</v>
      </c>
      <c r="C73" s="1230">
        <v>60537388.628925</v>
      </c>
      <c r="D73" s="1230">
        <f>B73-C73</f>
        <v>-3680753.928925</v>
      </c>
      <c r="E73" s="1210">
        <v>1563368.68</v>
      </c>
      <c r="F73" s="1210">
        <v>1180670.03837971</v>
      </c>
      <c r="G73" s="1210">
        <f>E73-F73</f>
        <v>382698.64162029</v>
      </c>
      <c r="H73" s="1210">
        <v>3724419.21</v>
      </c>
      <c r="I73" s="1210">
        <v>1015689.71550751</v>
      </c>
      <c r="J73" s="1210">
        <f t="shared" ref="J73:J82" si="27">H73-I73</f>
        <v>2708729.49449249</v>
      </c>
      <c r="K73" s="1210">
        <f t="shared" ref="K73:K82" si="28">J73+G73+D73</f>
        <v>-589325.79281222</v>
      </c>
      <c r="L73" s="1226">
        <v>589323.84</v>
      </c>
      <c r="M73" s="1226">
        <f>L73+K73</f>
        <v>-1.95281222031917</v>
      </c>
    </row>
    <row r="74" spans="1:13">
      <c r="A74" s="1209" t="s">
        <v>528</v>
      </c>
      <c r="B74" s="1210"/>
      <c r="C74" s="1230"/>
      <c r="D74" s="1230">
        <f>B74-C74</f>
        <v>0</v>
      </c>
      <c r="E74" s="1210">
        <v>67839741.88</v>
      </c>
      <c r="F74" s="1210">
        <v>92107448.7122609</v>
      </c>
      <c r="G74" s="1210">
        <f t="shared" ref="G73:G82" si="29">E74-F74</f>
        <v>-24267706.8322609</v>
      </c>
      <c r="H74" s="1210">
        <v>945272.39</v>
      </c>
      <c r="I74" s="1210">
        <v>2663679.45350275</v>
      </c>
      <c r="J74" s="1210">
        <f t="shared" si="27"/>
        <v>-1718407.06350275</v>
      </c>
      <c r="K74" s="1210">
        <f t="shared" si="28"/>
        <v>-25986113.8957637</v>
      </c>
      <c r="L74" s="1226">
        <v>25986113.39</v>
      </c>
      <c r="M74" s="1226">
        <f>L74+K74</f>
        <v>-0.505763649940491</v>
      </c>
    </row>
    <row r="75" spans="1:13">
      <c r="A75" s="1209" t="s">
        <v>530</v>
      </c>
      <c r="B75" s="1210"/>
      <c r="C75" s="1230"/>
      <c r="D75" s="1230">
        <f t="shared" ref="D73:D81" si="30">B75-C75</f>
        <v>0</v>
      </c>
      <c r="E75" s="1210"/>
      <c r="F75" s="1210"/>
      <c r="G75" s="1210">
        <f t="shared" si="29"/>
        <v>0</v>
      </c>
      <c r="H75" s="1210">
        <v>131380984.35</v>
      </c>
      <c r="I75" s="1210">
        <v>111438981.199302</v>
      </c>
      <c r="J75" s="1210">
        <f t="shared" si="27"/>
        <v>19942003.150698</v>
      </c>
      <c r="K75" s="1210">
        <f t="shared" si="28"/>
        <v>19942003.150698</v>
      </c>
      <c r="L75" s="1226">
        <v>-19942003.15</v>
      </c>
      <c r="M75" s="1226">
        <f>L75+K75</f>
        <v>0.000698000192642212</v>
      </c>
    </row>
    <row r="76" spans="1:13">
      <c r="A76" s="1209" t="s">
        <v>532</v>
      </c>
      <c r="B76" s="1210"/>
      <c r="C76" s="1230"/>
      <c r="D76" s="1230">
        <f t="shared" si="30"/>
        <v>0</v>
      </c>
      <c r="E76" s="1210"/>
      <c r="F76" s="1210"/>
      <c r="G76" s="1210">
        <f t="shared" si="29"/>
        <v>0</v>
      </c>
      <c r="H76" s="1210"/>
      <c r="I76" s="1210"/>
      <c r="J76" s="1210">
        <f t="shared" si="27"/>
        <v>0</v>
      </c>
      <c r="K76" s="1210">
        <f t="shared" si="28"/>
        <v>0</v>
      </c>
    </row>
    <row r="77" spans="1:13">
      <c r="A77" s="1209" t="s">
        <v>533</v>
      </c>
      <c r="B77" s="1210"/>
      <c r="C77" s="1230"/>
      <c r="D77" s="1230">
        <f t="shared" si="30"/>
        <v>0</v>
      </c>
      <c r="E77" s="1210"/>
      <c r="F77" s="1210"/>
      <c r="G77" s="1210">
        <f t="shared" si="29"/>
        <v>0</v>
      </c>
      <c r="H77" s="1210"/>
      <c r="I77" s="1210"/>
      <c r="J77" s="1210">
        <f t="shared" si="27"/>
        <v>0</v>
      </c>
      <c r="K77" s="1210">
        <f t="shared" si="28"/>
        <v>0</v>
      </c>
    </row>
    <row r="78" spans="1:13">
      <c r="A78" s="1209" t="s">
        <v>535</v>
      </c>
      <c r="B78" s="1210"/>
      <c r="C78" s="1230"/>
      <c r="D78" s="1230">
        <f t="shared" si="30"/>
        <v>0</v>
      </c>
      <c r="E78" s="1210"/>
      <c r="F78" s="1210"/>
      <c r="G78" s="1210">
        <f t="shared" si="29"/>
        <v>0</v>
      </c>
      <c r="H78" s="1210"/>
      <c r="I78" s="1210"/>
      <c r="J78" s="1210">
        <f t="shared" si="27"/>
        <v>0</v>
      </c>
      <c r="K78" s="1210">
        <f t="shared" si="28"/>
        <v>0</v>
      </c>
    </row>
    <row r="79" spans="1:13">
      <c r="A79" s="1209" t="s">
        <v>532</v>
      </c>
      <c r="B79" s="1210"/>
      <c r="C79" s="1230"/>
      <c r="D79" s="1230">
        <f t="shared" si="30"/>
        <v>0</v>
      </c>
      <c r="E79" s="1210"/>
      <c r="F79" s="1210"/>
      <c r="G79" s="1210">
        <f t="shared" si="29"/>
        <v>0</v>
      </c>
      <c r="H79" s="1210">
        <v>31633953.46</v>
      </c>
      <c r="I79" s="1210">
        <v>31633953.46</v>
      </c>
      <c r="J79" s="1210">
        <f t="shared" si="27"/>
        <v>0</v>
      </c>
      <c r="K79" s="1210">
        <f t="shared" si="28"/>
        <v>0</v>
      </c>
    </row>
    <row r="80" spans="1:13">
      <c r="A80" s="1209" t="s">
        <v>589</v>
      </c>
      <c r="B80" s="1210">
        <v>885754.36</v>
      </c>
      <c r="C80" s="1230">
        <f>2384.11*209.79</f>
        <v>500162.4369</v>
      </c>
      <c r="D80" s="1230">
        <f t="shared" si="30"/>
        <v>385591.9231</v>
      </c>
      <c r="E80" s="1210"/>
      <c r="F80" s="1210"/>
      <c r="G80" s="1210">
        <f t="shared" si="29"/>
        <v>0</v>
      </c>
      <c r="H80" s="1210">
        <v>519116.12</v>
      </c>
      <c r="I80" s="1210">
        <f>217.74*2384.11</f>
        <v>519116.1114</v>
      </c>
      <c r="J80" s="1210">
        <f t="shared" si="27"/>
        <v>0.00859999994281679</v>
      </c>
      <c r="K80" s="1210">
        <f t="shared" si="28"/>
        <v>385591.9317</v>
      </c>
    </row>
    <row r="81" spans="1:11">
      <c r="A81" s="1209" t="s">
        <v>590</v>
      </c>
      <c r="B81" s="1210"/>
      <c r="C81" s="1230"/>
      <c r="D81" s="1230">
        <f t="shared" si="30"/>
        <v>0</v>
      </c>
      <c r="E81" s="1210">
        <v>108106.2</v>
      </c>
      <c r="F81" s="1210"/>
      <c r="G81" s="1210">
        <f t="shared" si="29"/>
        <v>108106.2</v>
      </c>
      <c r="H81" s="1210"/>
      <c r="I81" s="1210"/>
      <c r="J81" s="1210">
        <f t="shared" si="27"/>
        <v>0</v>
      </c>
      <c r="K81" s="1210">
        <f t="shared" si="28"/>
        <v>108106.2</v>
      </c>
    </row>
    <row r="82" spans="1:11">
      <c r="A82" s="1209" t="s">
        <v>591</v>
      </c>
      <c r="B82" s="1210"/>
      <c r="C82" s="1230"/>
      <c r="D82" s="1230"/>
      <c r="E82" s="1210">
        <v>1722796.56</v>
      </c>
      <c r="F82" s="1210">
        <v>1722796.56</v>
      </c>
      <c r="G82" s="1210">
        <f t="shared" si="29"/>
        <v>0</v>
      </c>
      <c r="H82" s="1210"/>
      <c r="I82" s="1210"/>
      <c r="J82" s="1210">
        <f t="shared" si="27"/>
        <v>0</v>
      </c>
      <c r="K82" s="1210">
        <f t="shared" si="28"/>
        <v>0</v>
      </c>
    </row>
    <row r="83" spans="1:11">
      <c r="A83" s="1209" t="s">
        <v>282</v>
      </c>
      <c r="B83" s="1210">
        <f>SUM(B72:B82)</f>
        <v>57742389.06</v>
      </c>
      <c r="C83" s="1230">
        <f t="shared" ref="C83:L83" si="31">SUM(C72:C82)</f>
        <v>61037551.065825</v>
      </c>
      <c r="D83" s="1230">
        <f t="shared" si="31"/>
        <v>-3295162.005825</v>
      </c>
      <c r="E83" s="1210">
        <f t="shared" si="31"/>
        <v>93007784.22</v>
      </c>
      <c r="F83" s="1210">
        <f t="shared" si="31"/>
        <v>116027549.232001</v>
      </c>
      <c r="G83" s="1210">
        <f t="shared" si="31"/>
        <v>-23019765.0120009</v>
      </c>
      <c r="H83" s="1210">
        <f t="shared" si="31"/>
        <v>170734994.59</v>
      </c>
      <c r="I83" s="1210">
        <f t="shared" si="31"/>
        <v>149498530.471205</v>
      </c>
      <c r="J83" s="1210">
        <f t="shared" si="31"/>
        <v>21236464.1187945</v>
      </c>
      <c r="K83" s="1210">
        <f t="shared" si="31"/>
        <v>-5078462.89903138</v>
      </c>
    </row>
    <row r="84" spans="1:11">
      <c r="B84" s="1206"/>
      <c r="F84" s="1206"/>
      <c r="G84" s="1206"/>
      <c r="H84" s="1206"/>
      <c r="I84" s="1206"/>
      <c r="J84" s="1206"/>
      <c r="K84" s="1206"/>
    </row>
    <row r="85" spans="1:11">
      <c r="B85" s="1206">
        <v>57742389.06</v>
      </c>
      <c r="C85" s="1225">
        <v>61037551.0669</v>
      </c>
      <c r="E85" s="1206">
        <v>93007784.22</v>
      </c>
      <c r="F85" s="1206">
        <v>116027549.23</v>
      </c>
      <c r="G85" s="1206"/>
      <c r="H85" s="1206">
        <v>170734994.59</v>
      </c>
      <c r="I85" s="1206">
        <v>149498530.471205</v>
      </c>
      <c r="J85" s="1206"/>
      <c r="K85" s="1206"/>
    </row>
    <row r="86" spans="1:11">
      <c r="B86" s="1206"/>
      <c r="F86" s="1206"/>
      <c r="G86" s="1206"/>
      <c r="H86" s="1206"/>
      <c r="I86" s="1206"/>
      <c r="J86" s="1206"/>
      <c r="K86" s="1206"/>
    </row>
    <row r="87" spans="1:11">
      <c r="B87" s="1206"/>
      <c r="F87" s="1206"/>
      <c r="G87" s="1206"/>
      <c r="H87" s="1206"/>
      <c r="I87" s="1206"/>
      <c r="J87" s="1206"/>
      <c r="K87" s="1206"/>
    </row>
    <row r="94" spans="1:11">
      <c r="B94" s="1206"/>
    </row>
    <row r="100" spans="9:9">
      <c r="I100" s="1206"/>
    </row>
  </sheetData>
  <mergeCells count="59">
    <mergeCell ref="A1:R1"/>
    <mergeCell ref="C13:E13"/>
    <mergeCell ref="C18:E18"/>
    <mergeCell ref="C21:C22"/>
    <mergeCell ref="C23:C24"/>
    <mergeCell ref="C25:C26"/>
    <mergeCell ref="C27:C28"/>
    <mergeCell ref="D21:D22"/>
    <mergeCell ref="D23:D24"/>
    <mergeCell ref="D25:D26"/>
    <mergeCell ref="D27:D28"/>
    <mergeCell ref="E21:E22"/>
    <mergeCell ref="E23:E24"/>
    <mergeCell ref="E25:E26"/>
    <mergeCell ref="E27:E28"/>
    <mergeCell ref="J21:J22"/>
    <mergeCell ref="J23:J24"/>
    <mergeCell ref="J25:J26"/>
    <mergeCell ref="J27:J28"/>
    <mergeCell ref="L21:L22"/>
    <mergeCell ref="L23:L24"/>
    <mergeCell ref="L25:L26"/>
    <mergeCell ref="L27:L28"/>
    <mergeCell ref="N21:N22"/>
    <mergeCell ref="N23:N24"/>
    <mergeCell ref="N25:N26"/>
    <mergeCell ref="N27:N28"/>
    <mergeCell ref="O21:O22"/>
    <mergeCell ref="O23:O24"/>
    <mergeCell ref="O25:O26"/>
    <mergeCell ref="O27:O28"/>
    <mergeCell ref="P21:P22"/>
    <mergeCell ref="P23:P24"/>
    <mergeCell ref="P25:P26"/>
    <mergeCell ref="P27:P28"/>
    <mergeCell ref="Q21:Q22"/>
    <mergeCell ref="Q23:Q24"/>
    <mergeCell ref="Q25:Q26"/>
    <mergeCell ref="Q27:Q28"/>
    <mergeCell ref="R21:R22"/>
    <mergeCell ref="R23:R24"/>
    <mergeCell ref="R25:R26"/>
    <mergeCell ref="R27:R28"/>
    <mergeCell ref="S21:S22"/>
    <mergeCell ref="S23:S24"/>
    <mergeCell ref="S25:S26"/>
    <mergeCell ref="S27:S28"/>
    <mergeCell ref="T21:T22"/>
    <mergeCell ref="T23:T24"/>
    <mergeCell ref="T25:T26"/>
    <mergeCell ref="T27:T28"/>
    <mergeCell ref="U21:U22"/>
    <mergeCell ref="U23:U24"/>
    <mergeCell ref="U25:U26"/>
    <mergeCell ref="U27:U28"/>
    <mergeCell ref="V21:V22"/>
    <mergeCell ref="V23:V24"/>
    <mergeCell ref="V25:V26"/>
    <mergeCell ref="V27:V28"/>
  </mergeCells>
  <pageMargins left="0.75" right="0.75" top="1" bottom="1" header="0.5" footer="0.5"/>
  <pageSetup paperSize="9" scale="62" orientation="landscape"/>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V93"/>
  <sheetViews>
    <sheetView zoomScale="102" zoomScaleNormal="102" topLeftCell="A7" workbookViewId="0">
      <selection activeCell="E57" sqref="E57"/>
    </sheetView>
  </sheetViews>
  <sheetFormatPr defaultColWidth="9" defaultRowHeight="14.25"/>
  <cols>
    <col min="1" max="1" width="9" style="1205"/>
    <col min="2" max="2" width="26.2" style="1205" customWidth="1"/>
    <col min="3" max="4" width="18.4" style="1205" customWidth="1"/>
    <col min="5" max="5" width="17.1" style="1206" customWidth="1"/>
    <col min="6" max="6" width="18.2" style="1206" customWidth="1"/>
    <col min="7" max="7" width="20.4" style="1205" customWidth="1"/>
    <col min="8" max="8" width="16.4" style="1205" customWidth="1"/>
    <col min="9" max="9" width="16.7" style="1205" customWidth="1"/>
    <col min="10" max="10" width="18.9" style="1205" customWidth="1"/>
    <col min="11" max="11" width="20.5" style="1205" customWidth="1"/>
    <col min="12" max="12" width="17.1" style="1205" customWidth="1"/>
    <col min="13" max="13" width="20.4" style="1205" customWidth="1"/>
    <col min="14" max="14" width="17.1" style="1205" customWidth="1"/>
    <col min="15" max="15" width="20.4" style="1205" customWidth="1"/>
    <col min="16" max="16" width="18.1" style="1205" customWidth="1"/>
    <col min="17" max="17" width="24.6" style="1205" customWidth="1"/>
    <col min="18" max="18" width="18.2" style="1205" customWidth="1"/>
    <col min="19" max="19" width="26.2" style="1205" customWidth="1"/>
    <col min="20" max="20" width="18.1" style="1205" customWidth="1"/>
    <col min="21" max="21" width="18.1" style="1207" customWidth="1"/>
    <col min="22" max="22" width="27.8" style="1205" customWidth="1"/>
    <col min="23" max="16384" width="9" style="1205"/>
  </cols>
  <sheetData>
    <row r="1" spans="2:22">
      <c r="B1" s="1208" t="s">
        <v>509</v>
      </c>
      <c r="C1" s="1208"/>
      <c r="D1" s="1208"/>
      <c r="E1" s="1208"/>
      <c r="F1" s="1208"/>
      <c r="G1" s="1208"/>
      <c r="H1" s="1208"/>
      <c r="I1" s="1208"/>
      <c r="J1" s="1208"/>
      <c r="K1" s="1208"/>
      <c r="L1" s="1208"/>
      <c r="M1" s="1208"/>
      <c r="N1" s="1208"/>
      <c r="O1" s="1208"/>
      <c r="P1" s="1208"/>
      <c r="Q1" s="1208"/>
      <c r="R1" s="1208"/>
      <c r="S1" s="1208"/>
    </row>
    <row r="2" spans="2:22">
      <c r="B2" s="1209"/>
      <c r="C2" s="1209"/>
      <c r="D2" s="1209" t="s">
        <v>510</v>
      </c>
      <c r="E2" s="1209" t="s">
        <v>511</v>
      </c>
      <c r="F2" s="1209" t="s">
        <v>512</v>
      </c>
      <c r="G2" s="1209" t="s">
        <v>513</v>
      </c>
      <c r="H2" s="1210" t="s">
        <v>514</v>
      </c>
      <c r="I2" s="1210" t="s">
        <v>515</v>
      </c>
      <c r="J2" s="1209" t="s">
        <v>516</v>
      </c>
      <c r="K2" s="1209" t="s">
        <v>517</v>
      </c>
      <c r="L2" s="1209" t="s">
        <v>518</v>
      </c>
      <c r="M2" s="1209" t="s">
        <v>519</v>
      </c>
      <c r="N2" s="1209" t="s">
        <v>520</v>
      </c>
      <c r="O2" s="1209" t="s">
        <v>521</v>
      </c>
      <c r="P2" s="1209" t="s">
        <v>522</v>
      </c>
      <c r="Q2" s="1209" t="s">
        <v>523</v>
      </c>
      <c r="R2" s="1209" t="s">
        <v>524</v>
      </c>
      <c r="S2" s="1209"/>
    </row>
    <row r="3" spans="2:22">
      <c r="B3" s="1209" t="s">
        <v>525</v>
      </c>
      <c r="C3" s="1209"/>
      <c r="D3" s="1210">
        <v>28234494.27</v>
      </c>
      <c r="E3" s="1210">
        <v>2324150.49</v>
      </c>
      <c r="F3" s="1210"/>
      <c r="G3" s="1210">
        <f>D3-E3</f>
        <v>25910343.78</v>
      </c>
      <c r="H3" s="1210">
        <v>12227.4</v>
      </c>
      <c r="I3" s="1210">
        <f>G3/H3</f>
        <v>2119.03951616861</v>
      </c>
      <c r="J3" s="1210">
        <v>9918</v>
      </c>
      <c r="K3" s="1210"/>
      <c r="L3" s="1210"/>
      <c r="M3" s="1210">
        <v>9918</v>
      </c>
      <c r="N3" s="1210">
        <f>I3*M3</f>
        <v>21016633.9213602</v>
      </c>
      <c r="O3" s="1210">
        <v>1051</v>
      </c>
      <c r="P3" s="1210">
        <f>I3*O3</f>
        <v>2227110.5314932</v>
      </c>
      <c r="Q3" s="1210"/>
      <c r="R3" s="1209"/>
      <c r="S3" s="1209"/>
    </row>
    <row r="4" spans="2:22">
      <c r="B4" s="1209" t="s">
        <v>526</v>
      </c>
      <c r="C4" s="1209" t="s">
        <v>527</v>
      </c>
      <c r="D4" s="1210">
        <v>58989418.13</v>
      </c>
      <c r="E4" s="1210">
        <v>24989.59</v>
      </c>
      <c r="F4" s="1210">
        <v>6455888.75</v>
      </c>
      <c r="G4" s="1210">
        <f t="shared" ref="G4:G9" si="0">D4-E4+F4</f>
        <v>65420317.29</v>
      </c>
      <c r="H4" s="1210">
        <v>18332.84</v>
      </c>
      <c r="I4" s="1210">
        <f>G4/H4+0.05</f>
        <v>3568.52696756204</v>
      </c>
      <c r="J4" s="1210">
        <v>16964.23</v>
      </c>
      <c r="K4" s="1210">
        <v>16964.23</v>
      </c>
      <c r="L4" s="1210">
        <f>I4*K4+76.39</f>
        <v>60537388.6289249</v>
      </c>
      <c r="M4" s="1210">
        <v>330.856</v>
      </c>
      <c r="N4" s="1210">
        <f>I4*M4+1.48</f>
        <v>1180670.03837971</v>
      </c>
      <c r="O4" s="1210">
        <v>284.62</v>
      </c>
      <c r="P4" s="1210">
        <f>I4*O4+15.57</f>
        <v>1015689.71550751</v>
      </c>
      <c r="Q4" s="1210"/>
      <c r="R4" s="1209"/>
      <c r="S4" s="1209"/>
    </row>
    <row r="5" spans="2:22">
      <c r="B5" s="1209" t="s">
        <v>528</v>
      </c>
      <c r="C5" s="1209" t="s">
        <v>529</v>
      </c>
      <c r="D5" s="1210">
        <v>84989775.4</v>
      </c>
      <c r="E5" s="1210">
        <v>1007039.03</v>
      </c>
      <c r="F5" s="1210">
        <v>10857586.27</v>
      </c>
      <c r="G5" s="1210">
        <f t="shared" si="0"/>
        <v>94840322.64</v>
      </c>
      <c r="H5" s="1210">
        <v>30811.86</v>
      </c>
      <c r="I5" s="1210">
        <f>G5/H5</f>
        <v>3078.04600695966</v>
      </c>
      <c r="J5" s="1210">
        <v>29924</v>
      </c>
      <c r="K5" s="1210"/>
      <c r="L5" s="1210"/>
      <c r="M5" s="1210">
        <v>29924</v>
      </c>
      <c r="N5" s="1210">
        <f>I5*M5</f>
        <v>92107448.7122608</v>
      </c>
      <c r="O5" s="1210">
        <v>865.38</v>
      </c>
      <c r="P5" s="1210">
        <f>I5*O5</f>
        <v>2663679.45350275</v>
      </c>
      <c r="Q5" s="1210"/>
      <c r="R5" s="1209"/>
      <c r="S5" s="1209"/>
    </row>
    <row r="6" spans="2:22">
      <c r="B6" s="1209" t="s">
        <v>530</v>
      </c>
      <c r="C6" s="1209" t="s">
        <v>531</v>
      </c>
      <c r="D6" s="1210">
        <v>134101886.5</v>
      </c>
      <c r="E6" s="1210">
        <v>35833186.63</v>
      </c>
      <c r="F6" s="1210">
        <v>16798608.56</v>
      </c>
      <c r="G6" s="1210">
        <f t="shared" si="0"/>
        <v>115067308.43</v>
      </c>
      <c r="H6" s="1210">
        <v>47708.35</v>
      </c>
      <c r="I6" s="1210">
        <f>G6/H6</f>
        <v>2411.89033848372</v>
      </c>
      <c r="J6" s="1210">
        <v>46204</v>
      </c>
      <c r="K6" s="1210"/>
      <c r="L6" s="1210"/>
      <c r="M6" s="1210"/>
      <c r="N6" s="1210"/>
      <c r="O6" s="1210">
        <v>46204</v>
      </c>
      <c r="P6" s="1210">
        <f>I6*O6</f>
        <v>111438981.199302</v>
      </c>
      <c r="Q6" s="1210"/>
      <c r="R6" s="1209"/>
      <c r="S6" s="1209"/>
    </row>
    <row r="7" spans="2:22">
      <c r="B7" s="1209" t="s">
        <v>532</v>
      </c>
      <c r="C7" s="1209"/>
      <c r="D7" s="1210"/>
      <c r="E7" s="1210"/>
      <c r="F7" s="1210">
        <v>8682733.82</v>
      </c>
      <c r="G7" s="1210">
        <f t="shared" si="0"/>
        <v>8682733.82</v>
      </c>
      <c r="H7" s="1210">
        <v>24659.12</v>
      </c>
      <c r="I7" s="1210">
        <f>G7/H7</f>
        <v>352.110449196889</v>
      </c>
      <c r="J7" s="1210"/>
      <c r="K7" s="1210"/>
      <c r="L7" s="1210"/>
      <c r="M7" s="1210"/>
      <c r="N7" s="1210"/>
      <c r="O7" s="1210"/>
      <c r="P7" s="1210"/>
      <c r="Q7" s="1210"/>
      <c r="R7" s="1209"/>
      <c r="S7" s="1209"/>
    </row>
    <row r="8" spans="2:22">
      <c r="B8" s="1209" t="s">
        <v>533</v>
      </c>
      <c r="C8" s="1209" t="s">
        <v>534</v>
      </c>
      <c r="D8" s="1210"/>
      <c r="E8" s="1210"/>
      <c r="F8" s="1210">
        <v>9200424.21</v>
      </c>
      <c r="G8" s="1210">
        <f t="shared" si="0"/>
        <v>9200424.21</v>
      </c>
      <c r="H8" s="1210">
        <v>26129.37</v>
      </c>
      <c r="I8" s="1210">
        <f>G8/H8</f>
        <v>352.110449276045</v>
      </c>
      <c r="J8" s="1210"/>
      <c r="K8" s="1210"/>
      <c r="L8" s="1210"/>
      <c r="M8" s="1210"/>
      <c r="N8" s="1210"/>
      <c r="O8" s="1210"/>
      <c r="P8" s="1210"/>
      <c r="Q8" s="1210"/>
      <c r="R8" s="1209"/>
      <c r="S8" s="1209"/>
    </row>
    <row r="9" ht="13.05" customHeight="1" spans="2:22">
      <c r="B9" s="1209" t="s">
        <v>535</v>
      </c>
      <c r="C9" s="1209" t="s">
        <v>536</v>
      </c>
      <c r="D9" s="1210"/>
      <c r="E9" s="1210"/>
      <c r="F9" s="1210">
        <v>9573612.46724435</v>
      </c>
      <c r="G9" s="1210">
        <f t="shared" si="0"/>
        <v>9573612.46724435</v>
      </c>
      <c r="H9" s="1210"/>
      <c r="I9" s="1210"/>
      <c r="J9" s="1210"/>
      <c r="K9" s="1210"/>
      <c r="L9" s="1210"/>
      <c r="M9" s="1210"/>
      <c r="N9" s="1210"/>
      <c r="O9" s="1210"/>
      <c r="P9" s="1210"/>
      <c r="Q9" s="1209"/>
      <c r="R9" s="1209"/>
      <c r="S9" s="1209"/>
    </row>
    <row r="10" ht="13.05" customHeight="1" spans="2:22">
      <c r="B10" s="1209" t="s">
        <v>532</v>
      </c>
      <c r="C10" s="1209"/>
      <c r="D10" s="1210"/>
      <c r="E10" s="1210"/>
      <c r="F10" s="1210"/>
      <c r="G10" s="1210"/>
      <c r="H10" s="1210"/>
      <c r="I10" s="1210"/>
      <c r="J10" s="1210"/>
      <c r="K10" s="1210"/>
      <c r="L10" s="1210"/>
      <c r="M10" s="1210"/>
      <c r="N10" s="1210"/>
      <c r="O10" s="1210"/>
      <c r="P10" s="1210">
        <v>31633953.46</v>
      </c>
      <c r="Q10" s="1209"/>
      <c r="R10" s="1209"/>
      <c r="S10" s="1209"/>
    </row>
    <row r="11" spans="2:22">
      <c r="B11" s="1209"/>
      <c r="C11" s="1209"/>
      <c r="D11" s="1210"/>
      <c r="E11" s="1210"/>
      <c r="F11" s="1210">
        <f>SUM(F4:F9)</f>
        <v>61568854.0772443</v>
      </c>
      <c r="G11" s="1210"/>
      <c r="H11" s="1210"/>
      <c r="I11" s="1210"/>
      <c r="J11" s="1210"/>
      <c r="K11" s="1210"/>
      <c r="L11" s="1210">
        <f>SUM(L3:L9)</f>
        <v>60537388.6289249</v>
      </c>
      <c r="M11" s="1210"/>
      <c r="N11" s="1210">
        <f>SUM(N3:N9)</f>
        <v>114304752.672001</v>
      </c>
      <c r="O11" s="1210"/>
      <c r="P11" s="1210">
        <f>SUM(P3:P10)</f>
        <v>148979414.359805</v>
      </c>
      <c r="Q11" s="1209"/>
      <c r="R11" s="1209"/>
      <c r="S11" s="1209"/>
    </row>
    <row r="12" spans="2:22">
      <c r="D12" s="1206"/>
      <c r="F12" s="1205"/>
      <c r="L12" s="1206">
        <v>60537388.63</v>
      </c>
      <c r="M12" s="1206"/>
      <c r="N12" s="1206">
        <v>114304752.67</v>
      </c>
      <c r="O12" s="1206"/>
      <c r="P12" s="1206">
        <v>148979414.36</v>
      </c>
    </row>
    <row r="13" spans="2:22">
      <c r="D13" s="1206"/>
      <c r="F13" s="1205"/>
      <c r="L13" s="1206"/>
      <c r="M13" s="1206"/>
      <c r="N13" s="1206"/>
      <c r="O13" s="1206"/>
      <c r="P13" s="1206"/>
    </row>
    <row r="14" spans="2:22">
      <c r="B14" s="1209"/>
      <c r="C14" s="1209"/>
      <c r="D14" s="1210" t="s">
        <v>598</v>
      </c>
      <c r="E14" s="1210" t="s">
        <v>545</v>
      </c>
      <c r="F14" s="1209" t="s">
        <v>512</v>
      </c>
      <c r="G14" s="1209" t="s">
        <v>513</v>
      </c>
      <c r="H14" s="1210" t="s">
        <v>514</v>
      </c>
      <c r="I14" s="1210" t="s">
        <v>515</v>
      </c>
      <c r="J14" s="1209" t="s">
        <v>546</v>
      </c>
      <c r="K14" s="1209" t="s">
        <v>547</v>
      </c>
      <c r="L14" s="1210" t="s">
        <v>548</v>
      </c>
      <c r="M14" s="1210"/>
      <c r="N14" s="1210" t="s">
        <v>549</v>
      </c>
      <c r="O14" s="1210"/>
      <c r="P14" s="1210" t="s">
        <v>550</v>
      </c>
      <c r="Q14" s="1209" t="s">
        <v>551</v>
      </c>
      <c r="R14" s="1209" t="s">
        <v>524</v>
      </c>
      <c r="S14" s="1209" t="s">
        <v>599</v>
      </c>
      <c r="T14" s="1205" t="s">
        <v>554</v>
      </c>
      <c r="U14" s="1207">
        <v>-3560252.58</v>
      </c>
      <c r="V14" s="1205" t="s">
        <v>555</v>
      </c>
    </row>
    <row r="15" s="1203" customFormat="1" spans="2:22">
      <c r="B15" s="1211" t="s">
        <v>525</v>
      </c>
      <c r="C15" s="1211"/>
      <c r="D15" s="1212">
        <v>25910343.78</v>
      </c>
      <c r="E15" s="1212">
        <v>1970463.41317492</v>
      </c>
      <c r="F15" s="1212"/>
      <c r="G15" s="1212">
        <f>D15+F15+E15</f>
        <v>27880807.1931749</v>
      </c>
      <c r="H15" s="1212">
        <v>12227.4</v>
      </c>
      <c r="I15" s="1212">
        <f>G15/H15</f>
        <v>2280.19098035354</v>
      </c>
      <c r="J15" s="1212">
        <v>11361.23</v>
      </c>
      <c r="K15" s="1212">
        <f>I15*J15</f>
        <v>25905774.1717221</v>
      </c>
      <c r="L15" s="1212"/>
      <c r="M15" s="1212"/>
      <c r="N15" s="1212">
        <f>N3</f>
        <v>21016633.9213602</v>
      </c>
      <c r="O15" s="1212"/>
      <c r="P15" s="1212">
        <f>P3</f>
        <v>2227110.5314932</v>
      </c>
      <c r="Q15" s="1212">
        <v>2714430.21</v>
      </c>
      <c r="R15" s="1212">
        <f>K15-L15-N15-P15</f>
        <v>2662029.71886866</v>
      </c>
      <c r="S15" s="1212">
        <f>Q15-R15</f>
        <v>52400.4911313406</v>
      </c>
      <c r="T15" s="1203" t="s">
        <v>556</v>
      </c>
      <c r="U15" s="1213">
        <v>-23165350.47</v>
      </c>
      <c r="V15" s="1203" t="s">
        <v>557</v>
      </c>
    </row>
    <row r="16" s="1204" customFormat="1" spans="2:22">
      <c r="B16" s="1214" t="s">
        <v>526</v>
      </c>
      <c r="C16" s="1214" t="s">
        <v>527</v>
      </c>
      <c r="D16" s="1215">
        <v>73031292.061239</v>
      </c>
      <c r="E16" s="1215"/>
      <c r="F16" s="1215">
        <f t="shared" ref="F16:F22" si="1">P36</f>
        <v>6999922.02846271</v>
      </c>
      <c r="G16" s="1215">
        <f t="shared" ref="G16:G22" si="2">D16+F16+E16</f>
        <v>80031214.0897017</v>
      </c>
      <c r="H16" s="1215">
        <v>18332.56</v>
      </c>
      <c r="I16" s="1215">
        <f t="shared" ref="I16:I23" si="3">G16/H16</f>
        <v>4365.52309604887</v>
      </c>
      <c r="J16" s="1215">
        <v>17579.71</v>
      </c>
      <c r="K16" s="1215">
        <f t="shared" ref="K16:K23" si="4">I16*J16</f>
        <v>76744630.0268413</v>
      </c>
      <c r="L16" s="1215">
        <f>L4</f>
        <v>60537388.6289249</v>
      </c>
      <c r="M16" s="1215"/>
      <c r="N16" s="1215">
        <f>N4</f>
        <v>1180670.03837971</v>
      </c>
      <c r="O16" s="1215"/>
      <c r="P16" s="1215">
        <f>P4</f>
        <v>1015689.71550751</v>
      </c>
      <c r="Q16" s="1215"/>
      <c r="R16" s="1215">
        <f t="shared" ref="R16:R23" si="5">K16-L16-N16-P16</f>
        <v>14010881.6440292</v>
      </c>
      <c r="S16" s="1215">
        <f t="shared" ref="S16:S25" si="6">Q16-R16</f>
        <v>-14010881.6440292</v>
      </c>
      <c r="T16" s="1204" t="s">
        <v>559</v>
      </c>
      <c r="U16" s="1216">
        <v>25305563.27</v>
      </c>
      <c r="V16" s="1204" t="s">
        <v>560</v>
      </c>
    </row>
    <row r="17" s="1204" customFormat="1" spans="1:22">
      <c r="B17" s="1215" t="s">
        <v>600</v>
      </c>
      <c r="C17" s="1214"/>
      <c r="D17" s="1215">
        <v>9337002.19</v>
      </c>
      <c r="E17" s="1215">
        <v>327876.937051503</v>
      </c>
      <c r="F17" s="1215">
        <f t="shared" si="1"/>
        <v>997370.598111059</v>
      </c>
      <c r="G17" s="1215">
        <f t="shared" si="2"/>
        <v>10662249.7251626</v>
      </c>
      <c r="H17" s="1215">
        <v>2612.08</v>
      </c>
      <c r="I17" s="1215">
        <f t="shared" si="3"/>
        <v>4081.90014286031</v>
      </c>
      <c r="J17" s="1215">
        <v>296.23</v>
      </c>
      <c r="K17" s="1215">
        <f t="shared" si="4"/>
        <v>1209181.27931951</v>
      </c>
      <c r="L17" s="1215"/>
      <c r="M17" s="1215"/>
      <c r="N17" s="1215"/>
      <c r="O17" s="1215"/>
      <c r="P17" s="1215"/>
      <c r="Q17" s="1215"/>
      <c r="R17" s="1215">
        <f t="shared" si="5"/>
        <v>1209181.27931951</v>
      </c>
      <c r="S17" s="1215">
        <f t="shared" si="6"/>
        <v>-1209181.27931951</v>
      </c>
      <c r="T17" s="1204" t="s">
        <v>562</v>
      </c>
      <c r="U17" s="1216">
        <v>124646629.53</v>
      </c>
      <c r="V17" s="1204" t="s">
        <v>563</v>
      </c>
    </row>
    <row r="18" spans="1:22">
      <c r="B18" s="1209" t="s">
        <v>528</v>
      </c>
      <c r="C18" s="1209" t="s">
        <v>529</v>
      </c>
      <c r="D18" s="1210">
        <v>60564016.05</v>
      </c>
      <c r="E18" s="1210">
        <v>580560.807706422</v>
      </c>
      <c r="F18" s="1210">
        <f t="shared" si="1"/>
        <v>9740629.29107852</v>
      </c>
      <c r="G18" s="1210">
        <f t="shared" si="2"/>
        <v>70885206.1487849</v>
      </c>
      <c r="H18" s="1217">
        <v>25510.38</v>
      </c>
      <c r="I18" s="1210">
        <f t="shared" si="3"/>
        <v>2778.68091924875</v>
      </c>
      <c r="J18" s="1210">
        <f>24860.14+329.23</f>
        <v>25189.37</v>
      </c>
      <c r="K18" s="1210">
        <f t="shared" si="4"/>
        <v>69993221.7868969</v>
      </c>
      <c r="L18" s="1210"/>
      <c r="M18" s="1210"/>
      <c r="N18" s="1210">
        <f>N5</f>
        <v>92107448.7122608</v>
      </c>
      <c r="O18" s="1210"/>
      <c r="P18" s="1210">
        <f t="shared" ref="P18" si="7">P5</f>
        <v>2663679.45350275</v>
      </c>
      <c r="Q18" s="1210">
        <v>-23165350.47</v>
      </c>
      <c r="R18" s="1210">
        <f t="shared" si="5"/>
        <v>-24777906.3788667</v>
      </c>
      <c r="S18" s="1210">
        <f t="shared" si="6"/>
        <v>1612555.90886666</v>
      </c>
      <c r="T18" s="1205" t="s">
        <v>565</v>
      </c>
      <c r="U18" s="1207">
        <v>7608902.83</v>
      </c>
    </row>
    <row r="19" spans="1:22">
      <c r="B19" s="1210" t="s">
        <v>566</v>
      </c>
      <c r="C19" s="1209"/>
      <c r="D19" s="1210">
        <v>5147425.24</v>
      </c>
      <c r="E19" s="1210">
        <v>57411.2990825688</v>
      </c>
      <c r="F19" s="1210">
        <f t="shared" si="1"/>
        <v>1151817.02901285</v>
      </c>
      <c r="G19" s="1210">
        <f t="shared" si="2"/>
        <v>6356653.56809542</v>
      </c>
      <c r="H19" s="1217">
        <v>3016.57</v>
      </c>
      <c r="I19" s="1210">
        <f t="shared" si="3"/>
        <v>2107.2455033682</v>
      </c>
      <c r="J19" s="1210"/>
      <c r="K19" s="1210">
        <f t="shared" si="4"/>
        <v>0</v>
      </c>
      <c r="L19" s="1210"/>
      <c r="M19" s="1210"/>
      <c r="N19" s="1210"/>
      <c r="O19" s="1210"/>
      <c r="P19" s="1210"/>
      <c r="Q19" s="1210"/>
      <c r="R19" s="1210">
        <f t="shared" si="5"/>
        <v>0</v>
      </c>
      <c r="S19" s="1210">
        <f t="shared" si="6"/>
        <v>0</v>
      </c>
      <c r="T19" s="1205" t="s">
        <v>525</v>
      </c>
      <c r="U19" s="1207">
        <v>2714430.21</v>
      </c>
    </row>
    <row r="20" spans="1:22">
      <c r="B20" s="1209" t="s">
        <v>530</v>
      </c>
      <c r="C20" s="1209" t="s">
        <v>567</v>
      </c>
      <c r="D20" s="1210">
        <v>78720987.73</v>
      </c>
      <c r="E20" s="1210">
        <v>11558113.8167358</v>
      </c>
      <c r="F20" s="1210">
        <f t="shared" si="1"/>
        <v>18091557.6229701</v>
      </c>
      <c r="G20" s="1210">
        <f t="shared" si="2"/>
        <v>108370659.169706</v>
      </c>
      <c r="H20" s="1210">
        <f>47419.98-38.8</f>
        <v>47381.18</v>
      </c>
      <c r="I20" s="1210">
        <f t="shared" si="3"/>
        <v>2287.20895447741</v>
      </c>
      <c r="J20" s="1210">
        <v>42971.96</v>
      </c>
      <c r="K20" s="1210">
        <f t="shared" si="4"/>
        <v>98285851.703445</v>
      </c>
      <c r="L20" s="1210"/>
      <c r="M20" s="1210"/>
      <c r="N20" s="1210"/>
      <c r="O20" s="1210"/>
      <c r="P20" s="1210">
        <f>P6</f>
        <v>111438981.199302</v>
      </c>
      <c r="Q20" s="1210">
        <v>25305563.27</v>
      </c>
      <c r="R20" s="1210">
        <f t="shared" si="5"/>
        <v>-13153129.495857</v>
      </c>
      <c r="S20" s="1210">
        <f t="shared" si="6"/>
        <v>38458692.765857</v>
      </c>
    </row>
    <row r="21" spans="1:22">
      <c r="B21" s="1209" t="s">
        <v>533</v>
      </c>
      <c r="C21" s="1209" t="s">
        <v>569</v>
      </c>
      <c r="D21" s="1210">
        <v>47771681.32</v>
      </c>
      <c r="E21" s="1210">
        <v>4986226.99234331</v>
      </c>
      <c r="F21" s="1210">
        <f t="shared" si="1"/>
        <v>9415592.65539048</v>
      </c>
      <c r="G21" s="1210">
        <f t="shared" si="2"/>
        <v>62173500.9677338</v>
      </c>
      <c r="H21" s="1210">
        <v>24659.12</v>
      </c>
      <c r="I21" s="1210">
        <f t="shared" si="3"/>
        <v>2521.31872377172</v>
      </c>
      <c r="J21" s="1210">
        <v>49344.23</v>
      </c>
      <c r="K21" s="1210">
        <f t="shared" si="4"/>
        <v>124412531.009098</v>
      </c>
      <c r="L21" s="1210"/>
      <c r="M21" s="1210"/>
      <c r="N21" s="1210"/>
      <c r="O21" s="1210"/>
      <c r="P21" s="1210"/>
      <c r="Q21" s="1210">
        <v>124646629.53</v>
      </c>
      <c r="R21" s="1210">
        <f t="shared" si="5"/>
        <v>124412531.009098</v>
      </c>
      <c r="S21" s="1210">
        <f t="shared" si="6"/>
        <v>234098.520901561</v>
      </c>
    </row>
    <row r="22" spans="1:22">
      <c r="B22" s="1209" t="s">
        <v>535</v>
      </c>
      <c r="C22" s="1209" t="s">
        <v>536</v>
      </c>
      <c r="D22" s="1210">
        <v>37927288.86</v>
      </c>
      <c r="E22" s="1210">
        <v>4744193.15859743</v>
      </c>
      <c r="F22" s="1210">
        <f t="shared" si="1"/>
        <v>9923285.32497426</v>
      </c>
      <c r="G22" s="1210">
        <f t="shared" si="2"/>
        <v>52594767.3435717</v>
      </c>
      <c r="H22" s="1210">
        <v>25988.75</v>
      </c>
      <c r="I22" s="1210">
        <f t="shared" si="3"/>
        <v>2023.75132869306</v>
      </c>
      <c r="J22" s="1210"/>
      <c r="K22" s="1210">
        <f t="shared" si="4"/>
        <v>0</v>
      </c>
      <c r="L22" s="1210"/>
      <c r="M22" s="1210"/>
      <c r="N22" s="1210"/>
      <c r="O22" s="1210"/>
      <c r="P22" s="1210"/>
      <c r="Q22" s="1210"/>
      <c r="R22" s="1210">
        <f t="shared" si="5"/>
        <v>0</v>
      </c>
      <c r="S22" s="1210">
        <f t="shared" si="6"/>
        <v>0</v>
      </c>
    </row>
    <row r="23" spans="1:22">
      <c r="B23" s="1209" t="s">
        <v>570</v>
      </c>
      <c r="C23" s="1209"/>
      <c r="D23" s="1210"/>
      <c r="E23" s="1210"/>
      <c r="F23" s="1210"/>
      <c r="G23" s="1210">
        <v>15485115.32</v>
      </c>
      <c r="H23" s="1210">
        <v>2561.93</v>
      </c>
      <c r="I23" s="1210">
        <f t="shared" si="3"/>
        <v>6044.31632402134</v>
      </c>
      <c r="J23" s="1210"/>
      <c r="K23" s="1210">
        <f t="shared" si="4"/>
        <v>0</v>
      </c>
      <c r="L23" s="1210"/>
      <c r="M23" s="1210"/>
      <c r="N23" s="1210"/>
      <c r="O23" s="1210"/>
      <c r="P23" s="1210"/>
      <c r="Q23" s="1210"/>
      <c r="R23" s="1210">
        <f t="shared" si="5"/>
        <v>0</v>
      </c>
      <c r="S23" s="1210">
        <f t="shared" si="6"/>
        <v>0</v>
      </c>
    </row>
    <row r="24" spans="1:22">
      <c r="B24" s="1209" t="s">
        <v>571</v>
      </c>
      <c r="C24" s="1209"/>
      <c r="D24" s="1210"/>
      <c r="E24" s="1210"/>
      <c r="F24" s="1210"/>
      <c r="G24" s="1210"/>
      <c r="H24" s="1218"/>
      <c r="I24" s="1210"/>
      <c r="J24" s="1210"/>
      <c r="K24" s="1210"/>
      <c r="L24" s="1210"/>
      <c r="M24" s="1210"/>
      <c r="N24" s="1210"/>
      <c r="O24" s="1210"/>
      <c r="P24" s="1210"/>
      <c r="Q24" s="1210"/>
      <c r="R24" s="1210"/>
      <c r="S24" s="1210">
        <f t="shared" si="6"/>
        <v>0</v>
      </c>
    </row>
    <row r="25" spans="1:22">
      <c r="A25" s="1210">
        <f t="shared" ref="A25:K25" si="8">SUM(A15:A22)</f>
        <v>0</v>
      </c>
      <c r="B25" s="1210">
        <f t="shared" si="8"/>
        <v>0</v>
      </c>
      <c r="C25" s="1210">
        <f t="shared" si="8"/>
        <v>0</v>
      </c>
      <c r="D25" s="1210">
        <f t="shared" si="8"/>
        <v>338410037.231239</v>
      </c>
      <c r="E25" s="1210">
        <f t="shared" si="8"/>
        <v>24224846.424692</v>
      </c>
      <c r="F25" s="1210">
        <f t="shared" si="8"/>
        <v>56320174.55</v>
      </c>
      <c r="G25" s="1210">
        <f t="shared" si="8"/>
        <v>418955058.205931</v>
      </c>
      <c r="H25" s="1210">
        <f t="shared" si="8"/>
        <v>159728.04</v>
      </c>
      <c r="I25" s="1210">
        <f t="shared" si="8"/>
        <v>22445.8196488219</v>
      </c>
      <c r="J25" s="1210">
        <f t="shared" si="8"/>
        <v>146742.73</v>
      </c>
      <c r="K25" s="1210">
        <f t="shared" si="8"/>
        <v>396551189.977323</v>
      </c>
      <c r="L25" s="1210">
        <f t="shared" ref="L25:R25" si="9">SUM(L15:L22)</f>
        <v>60537388.6289249</v>
      </c>
      <c r="M25" s="1210">
        <f t="shared" si="9"/>
        <v>0</v>
      </c>
      <c r="N25" s="1210">
        <f t="shared" si="9"/>
        <v>114304752.672001</v>
      </c>
      <c r="O25" s="1210">
        <f t="shared" si="9"/>
        <v>0</v>
      </c>
      <c r="P25" s="1210">
        <f t="shared" si="9"/>
        <v>117345460.899805</v>
      </c>
      <c r="Q25" s="1210">
        <f t="shared" si="9"/>
        <v>129501272.54</v>
      </c>
      <c r="R25" s="1210">
        <f t="shared" si="9"/>
        <v>104363587.776592</v>
      </c>
      <c r="S25" s="1210">
        <f t="shared" si="6"/>
        <v>25137684.7634079</v>
      </c>
    </row>
    <row r="26" spans="1:22">
      <c r="B26" s="1209"/>
      <c r="C26" s="1209"/>
      <c r="D26" s="1210"/>
      <c r="E26" s="1210"/>
      <c r="F26" s="1209"/>
      <c r="G26" s="1209"/>
      <c r="H26" s="1210">
        <v>159728.04</v>
      </c>
      <c r="I26" s="1209"/>
      <c r="J26" s="1209"/>
      <c r="K26" s="1209"/>
      <c r="L26" s="1210"/>
      <c r="M26" s="1210"/>
      <c r="N26" s="1210"/>
      <c r="O26" s="1210"/>
      <c r="P26" s="1210"/>
      <c r="Q26" s="1209"/>
      <c r="R26" s="1209"/>
      <c r="S26" s="1209"/>
    </row>
    <row r="27" spans="1:22">
      <c r="D27" s="1206"/>
      <c r="F27" s="1205"/>
      <c r="H27" s="1206">
        <f>H25-H26</f>
        <v>0</v>
      </c>
      <c r="L27" s="1206"/>
      <c r="M27" s="1206"/>
      <c r="N27" s="1206"/>
      <c r="O27" s="1206"/>
      <c r="P27" s="1206"/>
    </row>
    <row r="28" spans="1:22">
      <c r="D28" s="1206"/>
      <c r="F28" s="1205"/>
      <c r="L28" s="1206"/>
      <c r="M28" s="1206"/>
      <c r="N28" s="1206"/>
      <c r="O28" s="1206"/>
      <c r="P28" s="1206"/>
    </row>
    <row r="29" spans="1:22">
      <c r="D29" s="1206"/>
      <c r="F29" s="1205"/>
      <c r="L29" s="1206"/>
      <c r="M29" s="1206"/>
      <c r="N29" s="1206"/>
      <c r="O29" s="1206"/>
      <c r="P29" s="1206"/>
    </row>
    <row r="30" spans="1:22">
      <c r="D30" s="1206"/>
      <c r="F30" s="1205"/>
      <c r="L30" s="1206"/>
      <c r="M30" s="1206"/>
      <c r="N30" s="1206"/>
      <c r="O30" s="1206"/>
      <c r="P30" s="1206"/>
    </row>
    <row r="31" spans="1:22">
      <c r="D31" s="1206"/>
      <c r="F31" s="1205"/>
      <c r="L31" s="1206"/>
      <c r="M31" s="1206"/>
      <c r="N31" s="1206"/>
      <c r="O31" s="1206"/>
      <c r="P31" s="1206"/>
    </row>
    <row r="32" spans="1:22">
      <c r="D32" s="1206"/>
      <c r="F32" s="1205"/>
      <c r="L32" s="1206">
        <f>L11-L12</f>
        <v>-0.00107508152723312</v>
      </c>
      <c r="M32" s="1206"/>
      <c r="N32" s="1206">
        <f>N11-N12</f>
        <v>0.00200073421001434</v>
      </c>
      <c r="O32" s="1206"/>
      <c r="P32" s="1206">
        <f>P11-P12</f>
        <v>-0.000194519758224487</v>
      </c>
    </row>
    <row r="33" spans="2:17">
      <c r="B33" s="1209"/>
      <c r="C33" s="1209"/>
      <c r="D33" s="1209"/>
      <c r="E33" s="1210"/>
      <c r="F33" s="1210" t="s">
        <v>572</v>
      </c>
      <c r="G33" s="1210" t="s">
        <v>573</v>
      </c>
      <c r="H33" s="1210" t="s">
        <v>574</v>
      </c>
      <c r="I33" s="1210" t="s">
        <v>575</v>
      </c>
      <c r="J33" s="1210" t="s">
        <v>576</v>
      </c>
      <c r="K33" s="1210" t="s">
        <v>577</v>
      </c>
      <c r="L33" s="1210" t="s">
        <v>578</v>
      </c>
      <c r="M33" s="1210" t="s">
        <v>579</v>
      </c>
      <c r="N33" s="1210" t="s">
        <v>580</v>
      </c>
      <c r="O33" s="1210"/>
      <c r="P33" s="1209"/>
    </row>
    <row r="34" spans="2:17">
      <c r="B34" s="1209"/>
      <c r="C34" s="1209"/>
      <c r="D34" s="1209" t="s">
        <v>514</v>
      </c>
      <c r="E34" s="1210" t="s">
        <v>581</v>
      </c>
      <c r="F34" s="1210">
        <v>527803.43</v>
      </c>
      <c r="G34" s="1210">
        <v>9085860.75</v>
      </c>
      <c r="H34" s="1210">
        <v>1987055.67</v>
      </c>
      <c r="I34" s="1210">
        <v>7184365.79</v>
      </c>
      <c r="J34" s="1210">
        <v>210481.42</v>
      </c>
      <c r="K34" s="1210">
        <v>24831511.75</v>
      </c>
      <c r="L34" s="1210">
        <v>3407978.71</v>
      </c>
      <c r="M34" s="1210">
        <v>3235862.61</v>
      </c>
      <c r="N34" s="1210">
        <v>5849254.42</v>
      </c>
      <c r="O34" s="1210"/>
      <c r="P34" s="1210">
        <f t="shared" ref="P34:P42" si="10">SUM(F34:N34)</f>
        <v>56320174.55</v>
      </c>
    </row>
    <row r="35" spans="2:17">
      <c r="B35" s="1210" t="s">
        <v>525</v>
      </c>
      <c r="C35" s="1210"/>
      <c r="D35" s="1210"/>
      <c r="E35" s="1219"/>
      <c r="F35" s="1210">
        <f t="shared" ref="F35:F42" si="11">$F$34*E35</f>
        <v>0</v>
      </c>
      <c r="G35" s="1210">
        <f t="shared" ref="G35:G42" si="12">$G$34*E35</f>
        <v>0</v>
      </c>
      <c r="H35" s="1210">
        <f t="shared" ref="H35:H42" si="13">$H$34*E35</f>
        <v>0</v>
      </c>
      <c r="I35" s="1210">
        <f t="shared" ref="I35:I42" si="14">$I$34*E35</f>
        <v>0</v>
      </c>
      <c r="J35" s="1210">
        <f t="shared" ref="J35:J42" si="15">$J$34*E35</f>
        <v>0</v>
      </c>
      <c r="K35" s="1210">
        <f t="shared" ref="K35:K42" si="16">$K$34*E35</f>
        <v>0</v>
      </c>
      <c r="L35" s="1210">
        <f t="shared" ref="L35:L42" si="17">$L$34*E35</f>
        <v>0</v>
      </c>
      <c r="M35" s="1210">
        <f>M34*$E$35</f>
        <v>0</v>
      </c>
      <c r="N35" s="1210">
        <f t="shared" ref="N35:N42" si="18">$N$34*E35</f>
        <v>0</v>
      </c>
      <c r="O35" s="1210"/>
      <c r="P35" s="1210">
        <f t="shared" si="10"/>
        <v>0</v>
      </c>
    </row>
    <row r="36" spans="2:17">
      <c r="B36" s="1209" t="s">
        <v>526</v>
      </c>
      <c r="C36" s="1209" t="s">
        <v>527</v>
      </c>
      <c r="D36" s="1220">
        <v>18332.56</v>
      </c>
      <c r="E36" s="1219">
        <f>D36/$D$43</f>
        <v>0.124288003089343</v>
      </c>
      <c r="F36" s="1210">
        <f t="shared" si="11"/>
        <v>65599.6343384056</v>
      </c>
      <c r="G36" s="1210">
        <f t="shared" si="12"/>
        <v>1129263.48896534</v>
      </c>
      <c r="H36" s="1210">
        <f t="shared" si="13"/>
        <v>246967.181251656</v>
      </c>
      <c r="I36" s="1210">
        <f t="shared" si="14"/>
        <v>892930.477502487</v>
      </c>
      <c r="J36" s="1210">
        <f t="shared" si="15"/>
        <v>26160.3153792092</v>
      </c>
      <c r="K36" s="1210">
        <f t="shared" si="16"/>
        <v>3086259.00909705</v>
      </c>
      <c r="L36" s="1210">
        <f t="shared" si="17"/>
        <v>423570.868436894</v>
      </c>
      <c r="M36" s="1210">
        <f t="shared" ref="M36:M42" si="19">$M$34*E36</f>
        <v>402178.902068368</v>
      </c>
      <c r="N36" s="1210">
        <f t="shared" si="18"/>
        <v>726992.15142331</v>
      </c>
      <c r="O36" s="1210"/>
      <c r="P36" s="1210">
        <f t="shared" si="10"/>
        <v>6999922.02846271</v>
      </c>
    </row>
    <row r="37" spans="2:17">
      <c r="B37" s="1210" t="s">
        <v>600</v>
      </c>
      <c r="C37" s="1209"/>
      <c r="D37" s="1220">
        <v>2612.08</v>
      </c>
      <c r="E37" s="1219">
        <f t="shared" ref="E37:E42" si="20">D37/$D$43</f>
        <v>0.0177089401103616</v>
      </c>
      <c r="F37" s="1210">
        <f t="shared" si="11"/>
        <v>9346.83933191341</v>
      </c>
      <c r="G37" s="1210">
        <f t="shared" si="12"/>
        <v>160900.963872835</v>
      </c>
      <c r="H37" s="1210">
        <f t="shared" si="13"/>
        <v>35188.6498559843</v>
      </c>
      <c r="I37" s="1210">
        <f t="shared" si="14"/>
        <v>127227.50350604</v>
      </c>
      <c r="J37" s="1210">
        <f t="shared" si="15"/>
        <v>3727.40286112386</v>
      </c>
      <c r="K37" s="1210">
        <f t="shared" si="16"/>
        <v>439739.754430489</v>
      </c>
      <c r="L37" s="1210">
        <f t="shared" si="17"/>
        <v>60351.6908727772</v>
      </c>
      <c r="M37" s="1210">
        <f t="shared" si="19"/>
        <v>57303.6971658482</v>
      </c>
      <c r="N37" s="1210">
        <f t="shared" si="18"/>
        <v>103584.096214048</v>
      </c>
      <c r="O37" s="1210"/>
      <c r="P37" s="1210">
        <f t="shared" si="10"/>
        <v>997370.598111059</v>
      </c>
    </row>
    <row r="38" spans="2:17">
      <c r="B38" s="1209" t="s">
        <v>528</v>
      </c>
      <c r="C38" s="1209" t="s">
        <v>529</v>
      </c>
      <c r="D38" s="1220">
        <v>25510.38</v>
      </c>
      <c r="E38" s="1219">
        <f t="shared" si="20"/>
        <v>0.172950978382195</v>
      </c>
      <c r="F38" s="1210">
        <f t="shared" si="11"/>
        <v>91284.1196119786</v>
      </c>
      <c r="G38" s="1210">
        <f t="shared" si="12"/>
        <v>1571408.50615689</v>
      </c>
      <c r="H38" s="1210">
        <f t="shared" si="13"/>
        <v>343663.222226389</v>
      </c>
      <c r="I38" s="1210">
        <f t="shared" si="14"/>
        <v>1242543.09243607</v>
      </c>
      <c r="J38" s="1210">
        <f t="shared" si="15"/>
        <v>36402.9675202738</v>
      </c>
      <c r="K38" s="1210">
        <f t="shared" si="16"/>
        <v>4294634.25187148</v>
      </c>
      <c r="L38" s="1210">
        <f t="shared" si="17"/>
        <v>589413.252200192</v>
      </c>
      <c r="M38" s="1210">
        <f t="shared" si="19"/>
        <v>559645.604309865</v>
      </c>
      <c r="N38" s="1210">
        <f t="shared" si="18"/>
        <v>1011634.27474538</v>
      </c>
      <c r="O38" s="1210"/>
      <c r="P38" s="1210">
        <f t="shared" si="10"/>
        <v>9740629.29107852</v>
      </c>
      <c r="Q38" s="1205" t="e">
        <f>P3+P4+P5+P6+#REF!</f>
        <v>#REF!</v>
      </c>
    </row>
    <row r="39" spans="2:17">
      <c r="B39" s="1210" t="s">
        <v>566</v>
      </c>
      <c r="C39" s="1209"/>
      <c r="D39" s="1220">
        <v>3016.57</v>
      </c>
      <c r="E39" s="1219">
        <f t="shared" si="20"/>
        <v>0.0204512332963437</v>
      </c>
      <c r="F39" s="1210">
        <f t="shared" si="11"/>
        <v>10794.2310815404</v>
      </c>
      <c r="G39" s="1210">
        <f t="shared" si="12"/>
        <v>185817.057896342</v>
      </c>
      <c r="H39" s="1210">
        <f t="shared" si="13"/>
        <v>40637.7390799925</v>
      </c>
      <c r="I39" s="1210">
        <f t="shared" si="14"/>
        <v>146929.14085756</v>
      </c>
      <c r="J39" s="1210">
        <f t="shared" si="15"/>
        <v>4304.6046249657</v>
      </c>
      <c r="K39" s="1210">
        <f t="shared" si="16"/>
        <v>507835.039900149</v>
      </c>
      <c r="L39" s="1210">
        <f t="shared" si="17"/>
        <v>69697.3676671823</v>
      </c>
      <c r="M39" s="1210">
        <f t="shared" si="19"/>
        <v>66177.3811520255</v>
      </c>
      <c r="N39" s="1210">
        <f t="shared" si="18"/>
        <v>119624.466753089</v>
      </c>
      <c r="O39" s="1210"/>
      <c r="P39" s="1210">
        <f t="shared" si="10"/>
        <v>1151817.02901285</v>
      </c>
    </row>
    <row r="40" spans="2:17">
      <c r="B40" s="1209" t="s">
        <v>530</v>
      </c>
      <c r="C40" s="1209" t="s">
        <v>567</v>
      </c>
      <c r="D40" s="1220">
        <f>47419.98-38.8</f>
        <v>47381.18</v>
      </c>
      <c r="E40" s="1219">
        <f t="shared" si="20"/>
        <v>0.32122694518478</v>
      </c>
      <c r="F40" s="1210">
        <f t="shared" si="11"/>
        <v>169544.683476949</v>
      </c>
      <c r="G40" s="1210">
        <f t="shared" si="12"/>
        <v>2918623.2930968</v>
      </c>
      <c r="H40" s="1210">
        <f t="shared" si="13"/>
        <v>638295.822786197</v>
      </c>
      <c r="I40" s="1210">
        <f t="shared" si="14"/>
        <v>2307811.87581174</v>
      </c>
      <c r="J40" s="1210">
        <f t="shared" si="15"/>
        <v>67612.3035647547</v>
      </c>
      <c r="K40" s="1210">
        <f t="shared" si="16"/>
        <v>7976550.66377247</v>
      </c>
      <c r="L40" s="1210">
        <f t="shared" si="17"/>
        <v>1094734.59026807</v>
      </c>
      <c r="M40" s="1210">
        <f t="shared" si="19"/>
        <v>1039446.26124795</v>
      </c>
      <c r="N40" s="1210">
        <f t="shared" si="18"/>
        <v>1878938.12894517</v>
      </c>
      <c r="O40" s="1210"/>
      <c r="P40" s="1210">
        <f t="shared" si="10"/>
        <v>18091557.6229701</v>
      </c>
    </row>
    <row r="41" spans="2:17">
      <c r="B41" s="1209" t="s">
        <v>533</v>
      </c>
      <c r="C41" s="1209" t="s">
        <v>569</v>
      </c>
      <c r="D41" s="1220">
        <v>24659.12</v>
      </c>
      <c r="E41" s="1219">
        <f t="shared" si="20"/>
        <v>0.167179749186173</v>
      </c>
      <c r="F41" s="1210">
        <f t="shared" si="11"/>
        <v>88238.0450470018</v>
      </c>
      <c r="G41" s="1210">
        <f t="shared" si="12"/>
        <v>1518971.92132549</v>
      </c>
      <c r="H41" s="1210">
        <f t="shared" si="13"/>
        <v>332195.468529563</v>
      </c>
      <c r="I41" s="1210">
        <f t="shared" si="14"/>
        <v>1201080.47083392</v>
      </c>
      <c r="J41" s="1210">
        <f t="shared" si="15"/>
        <v>35188.2310039495</v>
      </c>
      <c r="K41" s="1210">
        <f t="shared" si="16"/>
        <v>4151325.90627851</v>
      </c>
      <c r="L41" s="1210">
        <f t="shared" si="17"/>
        <v>569745.025969617</v>
      </c>
      <c r="M41" s="1210">
        <f t="shared" si="19"/>
        <v>540970.699540715</v>
      </c>
      <c r="N41" s="1210">
        <f t="shared" si="18"/>
        <v>977876.886861714</v>
      </c>
      <c r="O41" s="1210"/>
      <c r="P41" s="1210">
        <f t="shared" si="10"/>
        <v>9415592.65539048</v>
      </c>
    </row>
    <row r="42" spans="2:17">
      <c r="B42" s="1209" t="s">
        <v>535</v>
      </c>
      <c r="C42" s="1209" t="s">
        <v>536</v>
      </c>
      <c r="D42" s="1221">
        <v>25988.75</v>
      </c>
      <c r="E42" s="1219">
        <f t="shared" si="20"/>
        <v>0.176194150750803</v>
      </c>
      <c r="F42" s="1210">
        <f t="shared" si="11"/>
        <v>92995.8771122112</v>
      </c>
      <c r="G42" s="1210">
        <f t="shared" si="12"/>
        <v>1600875.51868631</v>
      </c>
      <c r="H42" s="1210">
        <f t="shared" si="13"/>
        <v>350107.586270219</v>
      </c>
      <c r="I42" s="1210">
        <f t="shared" si="14"/>
        <v>1265843.22905218</v>
      </c>
      <c r="J42" s="1210">
        <f t="shared" si="15"/>
        <v>37085.5950457232</v>
      </c>
      <c r="K42" s="1210">
        <f t="shared" si="16"/>
        <v>4375167.12464985</v>
      </c>
      <c r="L42" s="1210">
        <f t="shared" si="17"/>
        <v>600465.914585269</v>
      </c>
      <c r="M42" s="1210">
        <f t="shared" si="19"/>
        <v>570140.064515228</v>
      </c>
      <c r="N42" s="1210">
        <f t="shared" si="18"/>
        <v>1030604.41505728</v>
      </c>
      <c r="O42" s="1210"/>
      <c r="P42" s="1210">
        <f t="shared" si="10"/>
        <v>9923285.32497426</v>
      </c>
    </row>
    <row r="43" spans="2:17">
      <c r="B43" s="1210"/>
      <c r="C43" s="1210"/>
      <c r="D43" s="1220">
        <f>SUM(D35:D42)</f>
        <v>147500.64</v>
      </c>
      <c r="E43" s="1210"/>
      <c r="F43" s="1210">
        <f t="shared" ref="F43:N43" si="21">SUM(F35:F42)</f>
        <v>527803.43</v>
      </c>
      <c r="G43" s="1210">
        <f t="shared" si="21"/>
        <v>9085860.75</v>
      </c>
      <c r="H43" s="1210">
        <f t="shared" si="21"/>
        <v>1987055.67</v>
      </c>
      <c r="I43" s="1210">
        <f t="shared" si="21"/>
        <v>7184365.79</v>
      </c>
      <c r="J43" s="1210">
        <f t="shared" si="21"/>
        <v>210481.42</v>
      </c>
      <c r="K43" s="1210">
        <f t="shared" si="21"/>
        <v>24831511.75</v>
      </c>
      <c r="L43" s="1210">
        <f t="shared" si="21"/>
        <v>3407978.71</v>
      </c>
      <c r="M43" s="1210">
        <f t="shared" si="21"/>
        <v>3235862.61</v>
      </c>
      <c r="N43" s="1210">
        <f t="shared" si="21"/>
        <v>5849254.42</v>
      </c>
      <c r="O43" s="1210"/>
      <c r="P43" s="1210">
        <f>SUM(P35:P42)</f>
        <v>56320174.55</v>
      </c>
    </row>
    <row r="44" spans="2:17">
      <c r="D44" s="1207">
        <v>12227.4</v>
      </c>
      <c r="G44" s="1205">
        <f t="shared" ref="G44:N44" si="22">G34-G43</f>
        <v>0</v>
      </c>
      <c r="H44" s="1205">
        <f t="shared" si="22"/>
        <v>0</v>
      </c>
      <c r="I44" s="1205">
        <f t="shared" si="22"/>
        <v>0</v>
      </c>
      <c r="J44" s="1205">
        <f t="shared" si="22"/>
        <v>0</v>
      </c>
      <c r="K44" s="1205">
        <f t="shared" si="22"/>
        <v>0</v>
      </c>
      <c r="L44" s="1205">
        <f t="shared" si="22"/>
        <v>0</v>
      </c>
      <c r="M44" s="1205">
        <f t="shared" si="22"/>
        <v>0</v>
      </c>
      <c r="N44" s="1205">
        <f t="shared" si="22"/>
        <v>0</v>
      </c>
      <c r="O44" s="1205">
        <f>P34-P43</f>
        <v>0</v>
      </c>
    </row>
    <row r="45" spans="2:17">
      <c r="D45" s="1207">
        <f>SUM(D43:D44)</f>
        <v>159728.04</v>
      </c>
      <c r="E45" s="1206">
        <v>159728.04</v>
      </c>
      <c r="F45" s="1206">
        <f>E45-D45</f>
        <v>0</v>
      </c>
    </row>
    <row r="47" spans="2:17">
      <c r="B47" s="1210" t="s">
        <v>261</v>
      </c>
      <c r="C47" s="1210" t="s">
        <v>582</v>
      </c>
      <c r="D47" s="1210" t="s">
        <v>583</v>
      </c>
      <c r="E47" s="1210" t="s">
        <v>584</v>
      </c>
      <c r="F47" s="1210" t="s">
        <v>585</v>
      </c>
      <c r="G47" s="1210" t="s">
        <v>586</v>
      </c>
      <c r="H47" s="1210" t="s">
        <v>584</v>
      </c>
      <c r="I47" s="1210" t="s">
        <v>587</v>
      </c>
      <c r="J47" s="1210" t="s">
        <v>588</v>
      </c>
      <c r="K47" s="1210" t="s">
        <v>584</v>
      </c>
      <c r="L47" s="1209"/>
    </row>
    <row r="48" spans="2:17">
      <c r="B48" s="1209" t="s">
        <v>525</v>
      </c>
      <c r="C48" s="1210"/>
      <c r="D48" s="1210"/>
      <c r="E48" s="1210">
        <f>C48-D48</f>
        <v>0</v>
      </c>
      <c r="F48" s="1210">
        <v>32525829.26</v>
      </c>
      <c r="G48" s="1210">
        <v>33389457.8</v>
      </c>
      <c r="H48" s="1210">
        <f>F48-G48</f>
        <v>-863628.539999999</v>
      </c>
      <c r="I48" s="1210">
        <v>4709984.39</v>
      </c>
      <c r="J48" s="1210">
        <v>3937942.2</v>
      </c>
      <c r="K48" s="1210">
        <f>I48-J48</f>
        <v>772042.189999999</v>
      </c>
      <c r="L48" s="1210"/>
    </row>
    <row r="49" spans="2:12">
      <c r="B49" s="1209" t="s">
        <v>526</v>
      </c>
      <c r="C49" s="1210">
        <v>68232976.53</v>
      </c>
      <c r="D49" s="1210">
        <v>68232976.53</v>
      </c>
      <c r="E49" s="1210">
        <f t="shared" ref="E49:E57" si="23">C49-D49</f>
        <v>0</v>
      </c>
      <c r="F49" s="1210">
        <v>2685917.42</v>
      </c>
      <c r="G49" s="1210">
        <v>2020779.82</v>
      </c>
      <c r="H49" s="1210">
        <f t="shared" ref="H49:H58" si="24">F49-G49</f>
        <v>665137.6</v>
      </c>
      <c r="I49" s="1210">
        <v>3205453.21</v>
      </c>
      <c r="J49" s="1210">
        <v>1649489.91</v>
      </c>
      <c r="K49" s="1210">
        <f t="shared" ref="K49:K58" si="25">I49-J49</f>
        <v>1555963.3</v>
      </c>
      <c r="L49" s="1209"/>
    </row>
    <row r="50" spans="2:12">
      <c r="B50" s="1209" t="s">
        <v>528</v>
      </c>
      <c r="C50" s="1210"/>
      <c r="D50" s="1210"/>
      <c r="E50" s="1210">
        <f t="shared" si="23"/>
        <v>0</v>
      </c>
      <c r="F50" s="1210">
        <v>94702912.91</v>
      </c>
      <c r="G50" s="1210">
        <v>96759279.82</v>
      </c>
      <c r="H50" s="1210">
        <f t="shared" si="24"/>
        <v>-2056366.91</v>
      </c>
      <c r="I50" s="1210">
        <v>7311237.63</v>
      </c>
      <c r="J50" s="1210">
        <v>6484228.44</v>
      </c>
      <c r="K50" s="1210">
        <f t="shared" si="25"/>
        <v>827009.189999999</v>
      </c>
      <c r="L50" s="1209"/>
    </row>
    <row r="51" spans="2:12">
      <c r="B51" s="1209" t="s">
        <v>530</v>
      </c>
      <c r="C51" s="1210"/>
      <c r="D51" s="1210"/>
      <c r="E51" s="1210">
        <f t="shared" si="23"/>
        <v>0</v>
      </c>
      <c r="F51" s="1210"/>
      <c r="G51" s="1210"/>
      <c r="H51" s="1210">
        <f t="shared" si="24"/>
        <v>0</v>
      </c>
      <c r="I51" s="1210">
        <v>178809823.83</v>
      </c>
      <c r="J51" s="1210">
        <v>182165323.85</v>
      </c>
      <c r="K51" s="1210">
        <f t="shared" si="25"/>
        <v>-3355500.01999998</v>
      </c>
      <c r="L51" s="1209"/>
    </row>
    <row r="52" spans="2:12">
      <c r="B52" s="1209" t="s">
        <v>532</v>
      </c>
      <c r="C52" s="1210"/>
      <c r="D52" s="1210"/>
      <c r="E52" s="1210">
        <f t="shared" si="23"/>
        <v>0</v>
      </c>
      <c r="F52" s="1210"/>
      <c r="G52" s="1210"/>
      <c r="H52" s="1210">
        <f t="shared" si="24"/>
        <v>0</v>
      </c>
      <c r="I52" s="1210"/>
      <c r="J52" s="1210"/>
      <c r="K52" s="1210">
        <f t="shared" si="25"/>
        <v>0</v>
      </c>
      <c r="L52" s="1209"/>
    </row>
    <row r="53" spans="2:12">
      <c r="B53" s="1209" t="s">
        <v>533</v>
      </c>
      <c r="C53" s="1210"/>
      <c r="D53" s="1210"/>
      <c r="E53" s="1210">
        <f t="shared" si="23"/>
        <v>0</v>
      </c>
      <c r="F53" s="1210"/>
      <c r="G53" s="1210"/>
      <c r="H53" s="1210">
        <f t="shared" si="24"/>
        <v>0</v>
      </c>
      <c r="I53" s="1210"/>
      <c r="J53" s="1210"/>
      <c r="K53" s="1210">
        <f t="shared" si="25"/>
        <v>0</v>
      </c>
      <c r="L53" s="1209"/>
    </row>
    <row r="54" spans="2:12">
      <c r="B54" s="1209" t="s">
        <v>535</v>
      </c>
      <c r="C54" s="1210"/>
      <c r="D54" s="1210"/>
      <c r="E54" s="1210">
        <f t="shared" si="23"/>
        <v>0</v>
      </c>
      <c r="F54" s="1210"/>
      <c r="G54" s="1210"/>
      <c r="H54" s="1210">
        <f t="shared" si="24"/>
        <v>0</v>
      </c>
      <c r="I54" s="1210"/>
      <c r="J54" s="1210"/>
      <c r="K54" s="1210">
        <f t="shared" si="25"/>
        <v>0</v>
      </c>
      <c r="L54" s="1209"/>
    </row>
    <row r="55" spans="2:12">
      <c r="B55" s="1209" t="s">
        <v>532</v>
      </c>
      <c r="C55" s="1210"/>
      <c r="D55" s="1210"/>
      <c r="E55" s="1210">
        <f t="shared" si="23"/>
        <v>0</v>
      </c>
      <c r="F55" s="1210"/>
      <c r="G55" s="1210"/>
      <c r="H55" s="1210">
        <f t="shared" si="24"/>
        <v>0</v>
      </c>
      <c r="I55" s="1210">
        <v>41042218</v>
      </c>
      <c r="J55" s="1210">
        <v>41042218</v>
      </c>
      <c r="K55" s="1210">
        <f t="shared" si="25"/>
        <v>0</v>
      </c>
      <c r="L55" s="1210"/>
    </row>
    <row r="56" spans="2:12">
      <c r="B56" s="1209" t="s">
        <v>589</v>
      </c>
      <c r="C56" s="1210">
        <v>841821.9</v>
      </c>
      <c r="D56" s="1210">
        <v>841821.9</v>
      </c>
      <c r="E56" s="1210">
        <f t="shared" si="23"/>
        <v>0</v>
      </c>
      <c r="F56" s="1210"/>
      <c r="G56" s="1210"/>
      <c r="H56" s="1210">
        <f t="shared" si="24"/>
        <v>0</v>
      </c>
      <c r="I56" s="1210">
        <v>909961.9</v>
      </c>
      <c r="J56" s="1210">
        <v>909961.9</v>
      </c>
      <c r="K56" s="1210">
        <f t="shared" si="25"/>
        <v>0</v>
      </c>
      <c r="L56" s="1210"/>
    </row>
    <row r="57" spans="2:12">
      <c r="B57" s="1209" t="s">
        <v>590</v>
      </c>
      <c r="C57" s="1210">
        <v>200952.38</v>
      </c>
      <c r="D57" s="1210">
        <v>200952.38</v>
      </c>
      <c r="E57" s="1210">
        <f t="shared" si="23"/>
        <v>0</v>
      </c>
      <c r="F57" s="1210">
        <v>203888.16</v>
      </c>
      <c r="G57" s="1210">
        <v>203888.16</v>
      </c>
      <c r="H57" s="1210">
        <f t="shared" si="24"/>
        <v>0</v>
      </c>
      <c r="I57" s="1210">
        <v>203888.16</v>
      </c>
      <c r="J57" s="1210">
        <v>203888.16</v>
      </c>
      <c r="K57" s="1210">
        <f t="shared" si="25"/>
        <v>0</v>
      </c>
      <c r="L57" s="1210"/>
    </row>
    <row r="58" spans="2:12">
      <c r="B58" s="1209" t="s">
        <v>591</v>
      </c>
      <c r="C58" s="1210"/>
      <c r="D58" s="1210"/>
      <c r="E58" s="1210"/>
      <c r="F58" s="1210">
        <v>1769785.84</v>
      </c>
      <c r="G58" s="1210">
        <v>1769785.84</v>
      </c>
      <c r="H58" s="1210">
        <f t="shared" si="24"/>
        <v>0</v>
      </c>
      <c r="I58" s="1210"/>
      <c r="J58" s="1210"/>
      <c r="K58" s="1210">
        <f t="shared" si="25"/>
        <v>0</v>
      </c>
      <c r="L58" s="1210"/>
    </row>
    <row r="59" spans="2:12">
      <c r="B59" s="1209" t="s">
        <v>282</v>
      </c>
      <c r="C59" s="1210">
        <f>SUM(C48:C58)</f>
        <v>69275750.81</v>
      </c>
      <c r="D59" s="1210">
        <f t="shared" ref="D59:K59" si="26">SUM(D48:D58)</f>
        <v>69275750.81</v>
      </c>
      <c r="E59" s="1210">
        <f t="shared" si="26"/>
        <v>0</v>
      </c>
      <c r="F59" s="1210">
        <f t="shared" si="26"/>
        <v>131888333.59</v>
      </c>
      <c r="G59" s="1210">
        <f t="shared" si="26"/>
        <v>134143191.44</v>
      </c>
      <c r="H59" s="1210">
        <f t="shared" si="26"/>
        <v>-2254857.85</v>
      </c>
      <c r="I59" s="1210">
        <f t="shared" si="26"/>
        <v>236192567.12</v>
      </c>
      <c r="J59" s="1210">
        <f t="shared" si="26"/>
        <v>236393052.46</v>
      </c>
      <c r="K59" s="1210">
        <f t="shared" si="26"/>
        <v>-200485.339999982</v>
      </c>
      <c r="L59" s="1210"/>
    </row>
    <row r="60" spans="2:12">
      <c r="C60" s="1206"/>
      <c r="D60" s="1206"/>
      <c r="G60" s="1206"/>
      <c r="H60" s="1206"/>
      <c r="I60" s="1206"/>
      <c r="J60" s="1206"/>
      <c r="K60" s="1206"/>
    </row>
    <row r="61" spans="2:12">
      <c r="C61" s="1206">
        <v>69275750.81</v>
      </c>
      <c r="D61" s="1206">
        <v>69275750.81</v>
      </c>
      <c r="F61" s="1206">
        <v>131888333.59</v>
      </c>
      <c r="G61" s="1206">
        <v>134143191.44</v>
      </c>
      <c r="H61" s="1206"/>
      <c r="I61" s="1206">
        <v>236192567.12</v>
      </c>
      <c r="J61" s="1206">
        <v>236393052.46</v>
      </c>
      <c r="K61" s="1206"/>
    </row>
    <row r="62" spans="2:12">
      <c r="C62" s="1206"/>
      <c r="D62" s="1206"/>
      <c r="G62" s="1206"/>
      <c r="H62" s="1206"/>
      <c r="I62" s="1206"/>
      <c r="J62" s="1206"/>
      <c r="K62" s="1206"/>
    </row>
    <row r="63" spans="2:12">
      <c r="C63" s="1206"/>
      <c r="D63" s="1206"/>
      <c r="G63" s="1206"/>
      <c r="H63" s="1206"/>
      <c r="I63" s="1206"/>
      <c r="J63" s="1206"/>
      <c r="K63" s="1206"/>
    </row>
    <row r="64" spans="2:12">
      <c r="B64" s="1210" t="s">
        <v>261</v>
      </c>
      <c r="C64" s="1210" t="s">
        <v>592</v>
      </c>
      <c r="D64" s="1210" t="s">
        <v>593</v>
      </c>
      <c r="E64" s="1210" t="s">
        <v>584</v>
      </c>
      <c r="F64" s="1210" t="s">
        <v>594</v>
      </c>
      <c r="G64" s="1210" t="s">
        <v>595</v>
      </c>
      <c r="H64" s="1210" t="s">
        <v>584</v>
      </c>
      <c r="I64" s="1210" t="s">
        <v>596</v>
      </c>
      <c r="J64" s="1210" t="s">
        <v>597</v>
      </c>
      <c r="K64" s="1210" t="s">
        <v>584</v>
      </c>
      <c r="L64" s="1210"/>
    </row>
    <row r="65" spans="2:12">
      <c r="B65" s="1209" t="s">
        <v>525</v>
      </c>
      <c r="C65" s="1210"/>
      <c r="D65" s="1210"/>
      <c r="E65" s="1210">
        <f>C65-D65</f>
        <v>0</v>
      </c>
      <c r="F65" s="1210">
        <v>21773770.9</v>
      </c>
      <c r="G65" s="1210">
        <v>21016633.9213603</v>
      </c>
      <c r="H65" s="1210">
        <f>F65-G65</f>
        <v>757136.9786397</v>
      </c>
      <c r="I65" s="1210">
        <v>2531249.06</v>
      </c>
      <c r="J65" s="1210">
        <v>2227110.53149321</v>
      </c>
      <c r="K65" s="1210">
        <f>I65-J65</f>
        <v>304138.52850679</v>
      </c>
      <c r="L65" s="1210"/>
    </row>
    <row r="66" spans="2:12">
      <c r="B66" s="1209" t="s">
        <v>526</v>
      </c>
      <c r="C66" s="1210">
        <v>56856634.7</v>
      </c>
      <c r="D66" s="1210">
        <v>60537388.628925</v>
      </c>
      <c r="E66" s="1210">
        <f t="shared" ref="E66:E74" si="27">C66-D66</f>
        <v>-3680753.928925</v>
      </c>
      <c r="F66" s="1210">
        <v>1563368.68</v>
      </c>
      <c r="G66" s="1210">
        <v>1180670.03837971</v>
      </c>
      <c r="H66" s="1210">
        <f t="shared" ref="H66:H75" si="28">F66-G66</f>
        <v>382698.64162029</v>
      </c>
      <c r="I66" s="1210">
        <v>3724419.21</v>
      </c>
      <c r="J66" s="1210">
        <v>1015689.71550751</v>
      </c>
      <c r="K66" s="1210">
        <f t="shared" ref="K66:K75" si="29">I66-J66</f>
        <v>2708729.49449249</v>
      </c>
      <c r="L66" s="1209"/>
    </row>
    <row r="67" spans="2:12">
      <c r="B67" s="1209" t="s">
        <v>528</v>
      </c>
      <c r="C67" s="1210"/>
      <c r="D67" s="1210"/>
      <c r="E67" s="1210">
        <f t="shared" si="27"/>
        <v>0</v>
      </c>
      <c r="F67" s="1210">
        <v>67839741.88</v>
      </c>
      <c r="G67" s="1210">
        <v>92107448.7122609</v>
      </c>
      <c r="H67" s="1210">
        <f t="shared" si="28"/>
        <v>-24267706.8322609</v>
      </c>
      <c r="I67" s="1210">
        <v>945272.39</v>
      </c>
      <c r="J67" s="1210">
        <v>2663679.45350275</v>
      </c>
      <c r="K67" s="1210">
        <f t="shared" si="29"/>
        <v>-1718407.06350275</v>
      </c>
      <c r="L67" s="1209"/>
    </row>
    <row r="68" spans="2:12">
      <c r="B68" s="1209" t="s">
        <v>530</v>
      </c>
      <c r="C68" s="1210"/>
      <c r="D68" s="1210"/>
      <c r="E68" s="1210">
        <f t="shared" si="27"/>
        <v>0</v>
      </c>
      <c r="F68" s="1210"/>
      <c r="G68" s="1210"/>
      <c r="H68" s="1210">
        <f t="shared" si="28"/>
        <v>0</v>
      </c>
      <c r="I68" s="1210">
        <v>131380984.35</v>
      </c>
      <c r="J68" s="1210">
        <v>111438981.199302</v>
      </c>
      <c r="K68" s="1210">
        <f t="shared" si="29"/>
        <v>19942003.150698</v>
      </c>
      <c r="L68" s="1209"/>
    </row>
    <row r="69" spans="2:12">
      <c r="B69" s="1209" t="s">
        <v>532</v>
      </c>
      <c r="C69" s="1210"/>
      <c r="D69" s="1210"/>
      <c r="E69" s="1210">
        <f t="shared" si="27"/>
        <v>0</v>
      </c>
      <c r="F69" s="1210"/>
      <c r="G69" s="1210"/>
      <c r="H69" s="1210">
        <f t="shared" si="28"/>
        <v>0</v>
      </c>
      <c r="I69" s="1210"/>
      <c r="J69" s="1210"/>
      <c r="K69" s="1210">
        <f t="shared" si="29"/>
        <v>0</v>
      </c>
      <c r="L69" s="1209"/>
    </row>
    <row r="70" spans="2:12">
      <c r="B70" s="1209" t="s">
        <v>533</v>
      </c>
      <c r="C70" s="1210"/>
      <c r="D70" s="1210"/>
      <c r="E70" s="1210">
        <f t="shared" si="27"/>
        <v>0</v>
      </c>
      <c r="F70" s="1210"/>
      <c r="G70" s="1210"/>
      <c r="H70" s="1210">
        <f t="shared" si="28"/>
        <v>0</v>
      </c>
      <c r="I70" s="1210"/>
      <c r="J70" s="1210"/>
      <c r="K70" s="1210">
        <f t="shared" si="29"/>
        <v>0</v>
      </c>
      <c r="L70" s="1209"/>
    </row>
    <row r="71" spans="2:12">
      <c r="B71" s="1209" t="s">
        <v>535</v>
      </c>
      <c r="C71" s="1210"/>
      <c r="D71" s="1210"/>
      <c r="E71" s="1210">
        <f t="shared" si="27"/>
        <v>0</v>
      </c>
      <c r="F71" s="1210"/>
      <c r="G71" s="1210"/>
      <c r="H71" s="1210">
        <f t="shared" si="28"/>
        <v>0</v>
      </c>
      <c r="I71" s="1210"/>
      <c r="J71" s="1210"/>
      <c r="K71" s="1210">
        <f t="shared" si="29"/>
        <v>0</v>
      </c>
      <c r="L71" s="1209"/>
    </row>
    <row r="72" spans="2:12">
      <c r="B72" s="1209" t="s">
        <v>532</v>
      </c>
      <c r="C72" s="1210"/>
      <c r="D72" s="1210"/>
      <c r="E72" s="1210">
        <f t="shared" si="27"/>
        <v>0</v>
      </c>
      <c r="F72" s="1210"/>
      <c r="G72" s="1210"/>
      <c r="H72" s="1210">
        <f t="shared" si="28"/>
        <v>0</v>
      </c>
      <c r="I72" s="1210">
        <v>31633953.46</v>
      </c>
      <c r="J72" s="1210">
        <v>31633953.46</v>
      </c>
      <c r="K72" s="1210">
        <f t="shared" si="29"/>
        <v>0</v>
      </c>
      <c r="L72" s="1210"/>
    </row>
    <row r="73" spans="2:12">
      <c r="B73" s="1209" t="s">
        <v>589</v>
      </c>
      <c r="C73" s="1210">
        <v>885754.36</v>
      </c>
      <c r="D73" s="1210">
        <f>2384.11*209.79</f>
        <v>500162.4369</v>
      </c>
      <c r="E73" s="1210">
        <f t="shared" si="27"/>
        <v>385591.9231</v>
      </c>
      <c r="F73" s="1210"/>
      <c r="G73" s="1210"/>
      <c r="H73" s="1210">
        <f t="shared" si="28"/>
        <v>0</v>
      </c>
      <c r="I73" s="1210">
        <v>519116.12</v>
      </c>
      <c r="J73" s="1210">
        <f>217.74*2384.11</f>
        <v>519116.1114</v>
      </c>
      <c r="K73" s="1210">
        <f t="shared" si="29"/>
        <v>0.00859999994281679</v>
      </c>
      <c r="L73" s="1210"/>
    </row>
    <row r="74" spans="2:12">
      <c r="B74" s="1209" t="s">
        <v>590</v>
      </c>
      <c r="C74" s="1210"/>
      <c r="D74" s="1210"/>
      <c r="E74" s="1210">
        <f t="shared" si="27"/>
        <v>0</v>
      </c>
      <c r="F74" s="1210">
        <v>108106.2</v>
      </c>
      <c r="G74" s="1210"/>
      <c r="H74" s="1210">
        <f t="shared" si="28"/>
        <v>108106.2</v>
      </c>
      <c r="I74" s="1210"/>
      <c r="J74" s="1210"/>
      <c r="K74" s="1210">
        <f t="shared" si="29"/>
        <v>0</v>
      </c>
      <c r="L74" s="1210"/>
    </row>
    <row r="75" spans="2:12">
      <c r="B75" s="1209" t="s">
        <v>591</v>
      </c>
      <c r="C75" s="1210"/>
      <c r="D75" s="1210"/>
      <c r="E75" s="1210"/>
      <c r="F75" s="1210">
        <v>1722796.56</v>
      </c>
      <c r="G75" s="1210">
        <v>1722796.56</v>
      </c>
      <c r="H75" s="1210">
        <f t="shared" si="28"/>
        <v>0</v>
      </c>
      <c r="I75" s="1210"/>
      <c r="J75" s="1210"/>
      <c r="K75" s="1210">
        <f t="shared" si="29"/>
        <v>0</v>
      </c>
      <c r="L75" s="1210"/>
    </row>
    <row r="76" spans="2:12">
      <c r="B76" s="1209" t="s">
        <v>282</v>
      </c>
      <c r="C76" s="1210">
        <f>SUM(C65:C75)</f>
        <v>57742389.06</v>
      </c>
      <c r="D76" s="1210">
        <f t="shared" ref="D76:L76" si="30">SUM(D65:D75)</f>
        <v>61037551.065825</v>
      </c>
      <c r="E76" s="1210">
        <f t="shared" si="30"/>
        <v>-3295162.005825</v>
      </c>
      <c r="F76" s="1210">
        <f t="shared" si="30"/>
        <v>93007784.22</v>
      </c>
      <c r="G76" s="1210">
        <f t="shared" si="30"/>
        <v>116027549.232001</v>
      </c>
      <c r="H76" s="1210">
        <f t="shared" si="30"/>
        <v>-23019765.0120009</v>
      </c>
      <c r="I76" s="1210">
        <f t="shared" si="30"/>
        <v>170734994.59</v>
      </c>
      <c r="J76" s="1210">
        <f t="shared" si="30"/>
        <v>149498530.471205</v>
      </c>
      <c r="K76" s="1210">
        <f t="shared" si="30"/>
        <v>21236464.1187945</v>
      </c>
      <c r="L76" s="1210">
        <f t="shared" si="30"/>
        <v>0</v>
      </c>
    </row>
    <row r="77" spans="2:12">
      <c r="C77" s="1206"/>
      <c r="D77" s="1206"/>
      <c r="G77" s="1206"/>
      <c r="H77" s="1206"/>
      <c r="I77" s="1206"/>
      <c r="J77" s="1206"/>
      <c r="K77" s="1206"/>
      <c r="L77" s="1206"/>
    </row>
    <row r="78" spans="2:12">
      <c r="C78" s="1206">
        <v>57742389.06</v>
      </c>
      <c r="D78" s="1206">
        <v>61037551.0669</v>
      </c>
      <c r="F78" s="1206">
        <v>93007784.22</v>
      </c>
      <c r="G78" s="1206">
        <v>116027549.23</v>
      </c>
      <c r="H78" s="1206"/>
      <c r="I78" s="1206">
        <v>170734994.59</v>
      </c>
      <c r="J78" s="1206">
        <v>149498530.471205</v>
      </c>
      <c r="K78" s="1206"/>
      <c r="L78" s="1206"/>
    </row>
    <row r="79" spans="2:12">
      <c r="C79" s="1206"/>
      <c r="D79" s="1206"/>
      <c r="G79" s="1206"/>
      <c r="H79" s="1206"/>
      <c r="I79" s="1206"/>
      <c r="J79" s="1206"/>
      <c r="K79" s="1206"/>
      <c r="L79" s="1206"/>
    </row>
    <row r="80" spans="2:12">
      <c r="C80" s="1206"/>
      <c r="D80" s="1206"/>
      <c r="G80" s="1206"/>
      <c r="H80" s="1206"/>
      <c r="I80" s="1206"/>
      <c r="J80" s="1206"/>
      <c r="K80" s="1206"/>
      <c r="L80" s="1206"/>
    </row>
    <row r="87" spans="3:10">
      <c r="C87" s="1206"/>
    </row>
    <row r="93" spans="3:10">
      <c r="J93" s="1206"/>
    </row>
  </sheetData>
  <mergeCells count="1">
    <mergeCell ref="B1:S1"/>
  </mergeCells>
  <pageMargins left="0.75" right="0.75" top="1" bottom="1" header="0.5" footer="0.5"/>
  <pageSetup paperSize="9" scale="62" orientation="landscape"/>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19"/>
  <dimension ref="A1:H11"/>
  <sheetViews>
    <sheetView workbookViewId="0">
      <selection activeCell="H18" sqref="H18"/>
    </sheetView>
  </sheetViews>
  <sheetFormatPr defaultColWidth="8.6" defaultRowHeight="14.25" outlineLevelCol="7"/>
  <cols>
    <col min="3" max="3" width="11.6" customWidth="1"/>
    <col min="4" max="4" width="14.6" customWidth="1"/>
    <col min="5" max="5" width="16.4" customWidth="1"/>
    <col min="7" max="7" width="13.1" customWidth="1"/>
  </cols>
  <sheetData>
    <row r="1" spans="1:8">
      <c r="A1" s="1187" t="s">
        <v>601</v>
      </c>
      <c r="B1" s="1187"/>
      <c r="C1" s="1187"/>
      <c r="D1" s="1188">
        <f>'增值税&amp;所得税收入比对'!G14</f>
        <v>0</v>
      </c>
      <c r="E1" s="1188">
        <f>D1-D2</f>
        <v>0</v>
      </c>
      <c r="F1" s="1189" t="s">
        <v>602</v>
      </c>
      <c r="G1" s="1189"/>
      <c r="H1" s="645"/>
    </row>
    <row r="2" spans="1:8">
      <c r="A2" s="1187" t="s">
        <v>603</v>
      </c>
      <c r="B2" s="1187"/>
      <c r="C2" s="1187"/>
      <c r="D2" s="1188"/>
      <c r="E2" s="1188">
        <f>D2-D3</f>
        <v>-270208488.69</v>
      </c>
      <c r="F2" s="1189"/>
      <c r="G2" s="1189"/>
      <c r="H2" s="645"/>
    </row>
    <row r="3" s="1005" customFormat="1" spans="1:8">
      <c r="A3" s="1190" t="s">
        <v>604</v>
      </c>
      <c r="B3" s="1190"/>
      <c r="C3" s="1190"/>
      <c r="D3" s="1191">
        <f>利润总额!G6</f>
        <v>270208488.69</v>
      </c>
      <c r="E3" s="1191"/>
      <c r="F3" s="1192"/>
      <c r="G3" s="1192"/>
      <c r="H3" s="1193"/>
    </row>
    <row r="4" ht="42.9" customHeight="1" spans="1:8">
      <c r="A4" s="1194" t="s">
        <v>605</v>
      </c>
      <c r="B4" s="1195"/>
      <c r="C4" s="1196"/>
      <c r="D4" s="1188" t="s">
        <v>606</v>
      </c>
      <c r="E4" s="1188">
        <f>税金及附加!E9/税金及附加!D9</f>
        <v>8859928.42857143</v>
      </c>
      <c r="F4" s="1197" t="str">
        <f>IF(C4-E4=0,"申报增值税=附税计税依据","增值税申报表的增值税不等于附税的计税依据，核对原因！")</f>
        <v>增值税申报表的增值税不等于附税的计税依据，核对原因！</v>
      </c>
      <c r="G4" s="1197"/>
      <c r="H4" s="645"/>
    </row>
    <row r="5" ht="26.1" customHeight="1" spans="1:8">
      <c r="A5" s="1194" t="s">
        <v>607</v>
      </c>
      <c r="B5" s="1195"/>
      <c r="C5" s="1196"/>
      <c r="D5" s="1198" t="s">
        <v>608</v>
      </c>
      <c r="E5" s="1188"/>
      <c r="F5" s="1199" t="str">
        <f>IF(C5-E5=0,"账载金额=银行对账单余额","账载金额不等于银行对账单余额，核对原因！")</f>
        <v>账载金额=银行对账单余额</v>
      </c>
      <c r="G5" s="1199"/>
      <c r="H5" s="645"/>
    </row>
    <row r="6" ht="22.5" spans="1:8">
      <c r="A6" s="1194" t="s">
        <v>609</v>
      </c>
      <c r="B6" s="1195"/>
      <c r="C6" s="1196">
        <f>SUM(C7:C11)</f>
        <v>0</v>
      </c>
      <c r="D6" s="1198" t="s">
        <v>610</v>
      </c>
      <c r="E6" s="1188">
        <f>C6</f>
        <v>0</v>
      </c>
      <c r="F6" s="1199" t="str">
        <f>IF(C6-E6=0,"账载金额=申报系统预交税额","账载金额不等于申报系统预交税额，核对预缴税款金额！")</f>
        <v>账载金额=申报系统预交税额</v>
      </c>
      <c r="G6" s="1199"/>
      <c r="H6" s="645"/>
    </row>
    <row r="7" spans="1:8">
      <c r="A7" s="1194" t="s">
        <v>611</v>
      </c>
      <c r="B7" s="1195"/>
      <c r="C7" s="1200"/>
      <c r="D7" s="1201"/>
      <c r="E7" s="1200"/>
      <c r="F7" s="1202"/>
      <c r="G7" s="1202"/>
      <c r="H7" s="645"/>
    </row>
    <row r="8" spans="1:8">
      <c r="A8" s="1194" t="s">
        <v>612</v>
      </c>
      <c r="B8" s="1195"/>
      <c r="C8" s="1200"/>
      <c r="D8" s="1201"/>
      <c r="E8" s="1200"/>
      <c r="F8" s="1202"/>
      <c r="G8" s="1202"/>
      <c r="H8" s="645"/>
    </row>
    <row r="9" spans="1:8">
      <c r="A9" s="1194" t="s">
        <v>613</v>
      </c>
      <c r="B9" s="1195"/>
      <c r="C9" s="1200"/>
      <c r="D9" s="1201"/>
      <c r="E9" s="1200"/>
      <c r="F9" s="1202"/>
      <c r="G9" s="1202"/>
      <c r="H9" s="645"/>
    </row>
    <row r="10" spans="1:8">
      <c r="A10" s="1194" t="s">
        <v>614</v>
      </c>
      <c r="B10" s="1195"/>
      <c r="C10" s="1200"/>
      <c r="D10" s="1201"/>
      <c r="E10" s="1200"/>
      <c r="F10" s="1202"/>
      <c r="G10" s="1202"/>
      <c r="H10" s="645"/>
    </row>
    <row r="11" ht="27.9" customHeight="1" spans="1:8">
      <c r="A11" s="1194" t="s">
        <v>615</v>
      </c>
      <c r="B11" s="1195"/>
      <c r="C11" s="1200"/>
      <c r="D11" s="1201"/>
      <c r="E11" s="1200"/>
      <c r="F11" s="1202"/>
      <c r="G11" s="1202"/>
    </row>
  </sheetData>
  <mergeCells count="17">
    <mergeCell ref="A1:C1"/>
    <mergeCell ref="F1:G1"/>
    <mergeCell ref="A2:C2"/>
    <mergeCell ref="F2:G2"/>
    <mergeCell ref="A3:C3"/>
    <mergeCell ref="F3:G3"/>
    <mergeCell ref="A4:B4"/>
    <mergeCell ref="F4:G4"/>
    <mergeCell ref="A5:B5"/>
    <mergeCell ref="F5:G5"/>
    <mergeCell ref="A6:B6"/>
    <mergeCell ref="F6:G6"/>
    <mergeCell ref="A7:B7"/>
    <mergeCell ref="A8:B8"/>
    <mergeCell ref="A9:B9"/>
    <mergeCell ref="A10:B10"/>
    <mergeCell ref="A11:B11"/>
  </mergeCells>
  <pageMargins left="0.75" right="0.75" top="1" bottom="1" header="0.5" footer="0.5"/>
  <pageSetup paperSize="9" orientation="portrait"/>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Q41"/>
  <sheetViews>
    <sheetView workbookViewId="0">
      <selection activeCell="I4" sqref="I4"/>
    </sheetView>
  </sheetViews>
  <sheetFormatPr defaultColWidth="9" defaultRowHeight="14.25"/>
  <cols>
    <col min="1" max="1" width="27.8" customWidth="1"/>
    <col min="2" max="2" width="20.2" customWidth="1"/>
    <col min="3" max="3" width="15.875" customWidth="1"/>
    <col min="4" max="4" width="15.9" customWidth="1"/>
    <col min="5" max="5" width="17" customWidth="1"/>
    <col min="6" max="6" width="15.9" customWidth="1"/>
    <col min="7" max="12" width="17" customWidth="1"/>
    <col min="13" max="13" width="18.1" customWidth="1"/>
    <col min="14" max="16" width="17" customWidth="1"/>
    <col min="17" max="17" width="6.4" customWidth="1"/>
  </cols>
  <sheetData>
    <row r="1" customFormat="1" spans="1:17">
      <c r="B1" s="184" t="s">
        <v>616</v>
      </c>
      <c r="C1" s="184"/>
      <c r="D1" s="184"/>
      <c r="E1" s="184" t="s">
        <v>617</v>
      </c>
      <c r="F1" s="184"/>
      <c r="G1" s="184"/>
      <c r="H1" s="184" t="s">
        <v>618</v>
      </c>
      <c r="I1" s="184"/>
      <c r="J1" s="184"/>
      <c r="K1" s="184" t="s">
        <v>619</v>
      </c>
      <c r="L1" s="184"/>
      <c r="M1" s="184"/>
      <c r="N1" s="184" t="s">
        <v>282</v>
      </c>
      <c r="O1" s="184"/>
      <c r="P1" s="184"/>
    </row>
    <row r="2" spans="1:17">
      <c r="A2" s="1180"/>
      <c r="B2" s="381" t="s">
        <v>620</v>
      </c>
      <c r="C2" s="381" t="s">
        <v>621</v>
      </c>
      <c r="D2" s="381" t="s">
        <v>622</v>
      </c>
      <c r="E2" s="381" t="s">
        <v>620</v>
      </c>
      <c r="F2" s="381" t="s">
        <v>621</v>
      </c>
      <c r="G2" s="381" t="s">
        <v>622</v>
      </c>
      <c r="H2" s="381" t="s">
        <v>620</v>
      </c>
      <c r="I2" s="381" t="s">
        <v>621</v>
      </c>
      <c r="J2" s="381" t="s">
        <v>622</v>
      </c>
      <c r="K2" s="381" t="s">
        <v>620</v>
      </c>
      <c r="L2" s="381" t="s">
        <v>621</v>
      </c>
      <c r="M2" s="381" t="s">
        <v>622</v>
      </c>
      <c r="N2" s="381" t="s">
        <v>620</v>
      </c>
      <c r="O2" s="381" t="s">
        <v>621</v>
      </c>
      <c r="P2" s="381" t="s">
        <v>622</v>
      </c>
      <c r="Q2" s="381"/>
    </row>
    <row r="3" spans="1:17">
      <c r="A3" s="1180"/>
      <c r="B3" s="1181"/>
      <c r="C3" s="1182"/>
      <c r="D3" s="1182"/>
      <c r="E3" s="1182"/>
      <c r="F3" s="1182"/>
      <c r="G3" s="1182"/>
      <c r="H3" s="1182"/>
      <c r="I3" s="1182"/>
      <c r="J3" s="1182"/>
      <c r="K3" s="1182"/>
      <c r="L3" s="1182"/>
      <c r="M3" s="1182"/>
      <c r="N3" s="1182"/>
      <c r="O3" s="1182"/>
      <c r="P3" s="1182"/>
      <c r="Q3" s="1182"/>
    </row>
    <row r="4" spans="1:17">
      <c r="A4" s="1182" t="s">
        <v>623</v>
      </c>
      <c r="B4" s="1182">
        <v>249626574</v>
      </c>
      <c r="C4" s="1182"/>
      <c r="D4" s="1182"/>
      <c r="E4" s="1182">
        <v>207552911</v>
      </c>
      <c r="F4" s="1182">
        <f>B4</f>
        <v>249626574</v>
      </c>
      <c r="G4" s="1182"/>
      <c r="H4" s="1182">
        <v>84106098.78</v>
      </c>
      <c r="I4" s="1182">
        <f>E4</f>
        <v>207552911</v>
      </c>
      <c r="J4" s="1182"/>
      <c r="K4" s="1182"/>
      <c r="L4" s="1182"/>
      <c r="M4" s="1182"/>
      <c r="N4" s="1182"/>
      <c r="O4" s="1182"/>
      <c r="P4" s="1182"/>
      <c r="Q4" s="1182"/>
    </row>
    <row r="5" spans="1:17">
      <c r="A5" s="1182"/>
      <c r="B5" s="1182"/>
      <c r="C5" s="1182"/>
      <c r="D5" s="1182"/>
      <c r="E5" s="1182"/>
      <c r="F5" s="1182"/>
      <c r="G5" s="1182"/>
      <c r="H5" s="1182"/>
      <c r="I5" s="1182"/>
      <c r="J5" s="1182"/>
      <c r="K5" s="1182"/>
      <c r="L5" s="1182"/>
      <c r="M5" s="1182"/>
      <c r="N5" s="1182"/>
      <c r="O5" s="1182"/>
      <c r="P5" s="1182"/>
      <c r="Q5" s="1182"/>
    </row>
    <row r="6" spans="1:17">
      <c r="A6" s="1182"/>
      <c r="B6" s="1182"/>
      <c r="C6" s="1182"/>
      <c r="D6" s="1182"/>
      <c r="E6" s="1182"/>
      <c r="F6" s="1182"/>
      <c r="G6" s="1182"/>
      <c r="H6" s="1182">
        <v>-381787.51</v>
      </c>
      <c r="I6" s="1182"/>
      <c r="J6" s="1182"/>
      <c r="K6" s="1182"/>
      <c r="L6" s="1182"/>
      <c r="M6" s="1182"/>
      <c r="N6" s="1182"/>
      <c r="O6" s="1182"/>
      <c r="P6" s="1182"/>
      <c r="Q6" s="1182"/>
    </row>
    <row r="7" spans="1:17">
      <c r="A7" s="1182"/>
      <c r="B7" s="1182"/>
      <c r="C7" s="1182"/>
      <c r="D7" s="1182"/>
      <c r="E7" s="1182"/>
      <c r="F7" s="1182"/>
      <c r="G7" s="1182"/>
      <c r="H7" s="1182"/>
      <c r="I7" s="1182"/>
      <c r="J7" s="1182"/>
      <c r="K7" s="1182"/>
      <c r="L7" s="1182"/>
      <c r="M7" s="1182"/>
      <c r="N7" s="1182"/>
      <c r="O7" s="1182">
        <f>E7+H7+K7</f>
        <v>0</v>
      </c>
      <c r="P7" s="1182"/>
      <c r="Q7" s="1182"/>
    </row>
    <row r="8" spans="1:17">
      <c r="A8" s="1182"/>
      <c r="B8" s="1182"/>
      <c r="C8" s="1182"/>
      <c r="D8" s="1182"/>
      <c r="E8" s="1182"/>
      <c r="F8" s="1182"/>
      <c r="G8" s="1182"/>
      <c r="H8" s="1182"/>
      <c r="I8" s="1182"/>
      <c r="J8" s="1182"/>
      <c r="K8" s="1182"/>
      <c r="L8" s="1182"/>
      <c r="M8" s="1182"/>
      <c r="N8" s="1182"/>
      <c r="O8" s="1182">
        <f>E8+H8+K8</f>
        <v>0</v>
      </c>
      <c r="P8" s="1182"/>
      <c r="Q8" s="1182"/>
    </row>
    <row r="9" spans="1:17">
      <c r="A9" s="1182"/>
      <c r="B9" s="1182"/>
      <c r="C9" s="1182"/>
      <c r="D9" s="1182"/>
      <c r="E9" s="1182"/>
      <c r="F9" s="1182"/>
      <c r="G9" s="1182"/>
      <c r="H9" s="1182"/>
      <c r="I9" s="1182"/>
      <c r="J9" s="1182"/>
      <c r="K9" s="1182"/>
      <c r="L9" s="1182"/>
      <c r="M9" s="1182"/>
      <c r="N9" s="1182"/>
      <c r="O9" s="1182"/>
      <c r="P9" s="1182"/>
      <c r="Q9" s="1182"/>
    </row>
    <row r="10" spans="1:17">
      <c r="A10" s="1182"/>
      <c r="B10" s="1182"/>
      <c r="C10" s="1182"/>
      <c r="D10" s="1182"/>
      <c r="E10" s="1182"/>
      <c r="F10" s="1182"/>
      <c r="G10" s="1182"/>
      <c r="H10" s="1182"/>
      <c r="I10" s="1182"/>
      <c r="J10" s="1182"/>
      <c r="K10" s="1182"/>
      <c r="L10" s="1182"/>
      <c r="M10" s="1182"/>
      <c r="N10" s="1182"/>
      <c r="O10" s="1182"/>
      <c r="P10" s="1182"/>
      <c r="Q10" s="1182"/>
    </row>
    <row r="11" spans="1:17">
      <c r="A11" s="1182" t="s">
        <v>282</v>
      </c>
      <c r="B11" s="1182">
        <f t="shared" ref="B11:M11" si="0">SUM(B3:B10)</f>
        <v>249626574</v>
      </c>
      <c r="C11" s="1182">
        <f t="shared" si="0"/>
        <v>0</v>
      </c>
      <c r="D11" s="1182">
        <f t="shared" si="0"/>
        <v>0</v>
      </c>
      <c r="E11" s="1182">
        <f t="shared" si="0"/>
        <v>207552911</v>
      </c>
      <c r="F11" s="1182">
        <f t="shared" si="0"/>
        <v>249626574</v>
      </c>
      <c r="G11" s="1182">
        <f t="shared" si="0"/>
        <v>0</v>
      </c>
      <c r="H11" s="1182">
        <f t="shared" si="0"/>
        <v>83724311.27</v>
      </c>
      <c r="I11" s="1182">
        <f t="shared" si="0"/>
        <v>207552911</v>
      </c>
      <c r="J11" s="1182">
        <f t="shared" si="0"/>
        <v>0</v>
      </c>
      <c r="K11" s="1182">
        <f t="shared" si="0"/>
        <v>0</v>
      </c>
      <c r="L11" s="1182">
        <f t="shared" si="0"/>
        <v>0</v>
      </c>
      <c r="M11" s="1182">
        <f t="shared" si="0"/>
        <v>0</v>
      </c>
      <c r="N11" s="1182"/>
      <c r="O11" s="1182">
        <f>SUM(O7:O10)</f>
        <v>0</v>
      </c>
      <c r="P11" s="1182"/>
      <c r="Q11" s="1182"/>
    </row>
    <row r="12" customFormat="1" spans="1:17">
      <c r="E12" s="1183"/>
      <c r="I12" s="564"/>
      <c r="J12" s="564"/>
    </row>
    <row r="13" customFormat="1" spans="1:17">
      <c r="E13" s="1183"/>
      <c r="I13" s="564"/>
      <c r="K13">
        <f>K11/1.09</f>
        <v>0</v>
      </c>
      <c r="L13" s="564">
        <f>L11/1.09</f>
        <v>0</v>
      </c>
    </row>
    <row r="14" customFormat="1" spans="1:17">
      <c r="B14" s="184" t="s">
        <v>616</v>
      </c>
      <c r="C14" s="184"/>
      <c r="D14" s="184"/>
      <c r="E14" s="184" t="s">
        <v>617</v>
      </c>
      <c r="F14" s="184"/>
      <c r="G14" s="184"/>
      <c r="H14" s="184" t="s">
        <v>618</v>
      </c>
      <c r="I14" s="184"/>
      <c r="J14" s="184"/>
      <c r="K14" s="184" t="s">
        <v>619</v>
      </c>
      <c r="L14" s="184"/>
      <c r="M14" s="184"/>
      <c r="N14" s="184" t="s">
        <v>282</v>
      </c>
      <c r="O14" s="184"/>
      <c r="P14" s="184"/>
    </row>
    <row r="15" spans="1:17">
      <c r="A15" s="381"/>
      <c r="B15" s="381" t="s">
        <v>624</v>
      </c>
      <c r="C15" s="381" t="s">
        <v>621</v>
      </c>
      <c r="D15" s="381" t="s">
        <v>622</v>
      </c>
      <c r="E15" s="381" t="s">
        <v>620</v>
      </c>
      <c r="F15" s="381" t="s">
        <v>621</v>
      </c>
      <c r="G15" s="381" t="s">
        <v>622</v>
      </c>
      <c r="H15" s="381" t="s">
        <v>620</v>
      </c>
      <c r="I15" s="381" t="s">
        <v>621</v>
      </c>
      <c r="J15" s="381" t="s">
        <v>622</v>
      </c>
      <c r="K15" s="381" t="s">
        <v>620</v>
      </c>
      <c r="L15" s="381" t="s">
        <v>621</v>
      </c>
      <c r="M15" s="381" t="s">
        <v>622</v>
      </c>
      <c r="N15" s="381" t="s">
        <v>620</v>
      </c>
      <c r="O15" s="381" t="s">
        <v>621</v>
      </c>
      <c r="P15" s="381" t="s">
        <v>622</v>
      </c>
      <c r="Q15" s="381"/>
    </row>
    <row r="16" spans="1:17">
      <c r="A16" s="1180"/>
      <c r="B16" s="1181"/>
      <c r="C16" s="1182"/>
      <c r="D16" s="1182">
        <f t="shared" ref="D16:D20" si="1">B16-C16</f>
        <v>0</v>
      </c>
      <c r="E16" s="1182">
        <f t="shared" ref="E16:I16" si="2">E3/1.09*0.1</f>
        <v>0</v>
      </c>
      <c r="F16" s="1182">
        <f t="shared" si="2"/>
        <v>0</v>
      </c>
      <c r="G16" s="1182">
        <f t="shared" ref="G16:G20" si="3">E16-F16</f>
        <v>0</v>
      </c>
      <c r="H16" s="1182">
        <f t="shared" si="2"/>
        <v>0</v>
      </c>
      <c r="I16" s="1182">
        <f t="shared" si="2"/>
        <v>0</v>
      </c>
      <c r="J16" s="1182">
        <f t="shared" ref="J16:J23" si="4">H16-I16</f>
        <v>0</v>
      </c>
      <c r="K16" s="1182">
        <f>K3/1.09*0.1</f>
        <v>0</v>
      </c>
      <c r="L16" s="1182">
        <f>L3/1.09*0.1</f>
        <v>0</v>
      </c>
      <c r="M16" s="1182">
        <f t="shared" ref="M16:M24" si="5">K16-L16</f>
        <v>0</v>
      </c>
      <c r="N16" s="1182"/>
      <c r="O16" s="1182"/>
      <c r="P16" s="1182"/>
      <c r="Q16" s="1182"/>
    </row>
    <row r="17" spans="1:17">
      <c r="A17" s="1182" t="s">
        <v>625</v>
      </c>
      <c r="B17" s="1182">
        <f t="shared" ref="B17:F17" si="6">B4/1.09*0.1</f>
        <v>22901520.5504587</v>
      </c>
      <c r="C17" s="1182"/>
      <c r="D17" s="1182">
        <f t="shared" si="1"/>
        <v>22901520.5504587</v>
      </c>
      <c r="E17" s="1182">
        <f t="shared" si="6"/>
        <v>19041551.4678899</v>
      </c>
      <c r="F17" s="1182">
        <f t="shared" si="6"/>
        <v>22901520.5504587</v>
      </c>
      <c r="G17" s="1182">
        <f t="shared" si="3"/>
        <v>-3859969.08256881</v>
      </c>
      <c r="H17" s="1182">
        <f t="shared" ref="H17:L17" si="7">H4/1.09*0.1</f>
        <v>7716155.85137615</v>
      </c>
      <c r="I17" s="1182">
        <f t="shared" si="7"/>
        <v>19041551.4678899</v>
      </c>
      <c r="J17" s="1182">
        <f t="shared" si="4"/>
        <v>-11325395.6165138</v>
      </c>
      <c r="K17" s="1182">
        <f t="shared" si="7"/>
        <v>0</v>
      </c>
      <c r="L17" s="1182">
        <f t="shared" si="7"/>
        <v>0</v>
      </c>
      <c r="M17" s="1182">
        <f t="shared" si="5"/>
        <v>0</v>
      </c>
      <c r="N17" s="1182"/>
      <c r="O17" s="1182"/>
      <c r="P17" s="1182"/>
      <c r="Q17" s="1182"/>
    </row>
    <row r="18" spans="1:17">
      <c r="A18" s="1182"/>
      <c r="B18" s="1182">
        <f t="shared" ref="B18:F18" si="8">B5/1.09*0.1</f>
        <v>0</v>
      </c>
      <c r="C18" s="1182"/>
      <c r="D18" s="1182">
        <f t="shared" si="1"/>
        <v>0</v>
      </c>
      <c r="E18" s="1182">
        <f t="shared" si="8"/>
        <v>0</v>
      </c>
      <c r="F18" s="1182">
        <f t="shared" si="8"/>
        <v>0</v>
      </c>
      <c r="G18" s="1182">
        <f t="shared" si="3"/>
        <v>0</v>
      </c>
      <c r="H18" s="1182">
        <f t="shared" ref="H18:L18" si="9">H5/1.09*0.1</f>
        <v>0</v>
      </c>
      <c r="I18" s="1182">
        <f t="shared" si="9"/>
        <v>0</v>
      </c>
      <c r="J18" s="1182">
        <f t="shared" si="4"/>
        <v>0</v>
      </c>
      <c r="K18" s="1182">
        <f t="shared" si="9"/>
        <v>0</v>
      </c>
      <c r="L18" s="1182">
        <f t="shared" si="9"/>
        <v>0</v>
      </c>
      <c r="M18" s="1182">
        <f t="shared" si="5"/>
        <v>0</v>
      </c>
      <c r="N18" s="1182"/>
      <c r="O18" s="1182"/>
      <c r="P18" s="1182"/>
      <c r="Q18" s="1182"/>
    </row>
    <row r="19" spans="1:17">
      <c r="A19" s="1182"/>
      <c r="B19" s="1182"/>
      <c r="C19" s="1182"/>
      <c r="D19" s="1182">
        <f t="shared" si="1"/>
        <v>0</v>
      </c>
      <c r="E19" s="1182">
        <f t="shared" ref="E19:I19" si="10">E6/1.09*0.1</f>
        <v>0</v>
      </c>
      <c r="F19" s="1182">
        <f t="shared" si="10"/>
        <v>0</v>
      </c>
      <c r="G19" s="1182">
        <f t="shared" si="3"/>
        <v>0</v>
      </c>
      <c r="H19" s="1182">
        <f t="shared" si="10"/>
        <v>-35026.3770642202</v>
      </c>
      <c r="I19" s="1182">
        <f t="shared" si="10"/>
        <v>0</v>
      </c>
      <c r="J19" s="1182">
        <f t="shared" si="4"/>
        <v>-35026.3770642202</v>
      </c>
      <c r="K19" s="1182">
        <f t="shared" ref="K19:O19" si="11">K6/1.09*0.1</f>
        <v>0</v>
      </c>
      <c r="L19" s="1182">
        <f t="shared" si="11"/>
        <v>0</v>
      </c>
      <c r="M19" s="1182">
        <f t="shared" si="5"/>
        <v>0</v>
      </c>
      <c r="N19" s="1182">
        <f t="shared" si="11"/>
        <v>0</v>
      </c>
      <c r="O19" s="1182">
        <f t="shared" si="11"/>
        <v>0</v>
      </c>
      <c r="P19" s="1182">
        <f t="shared" ref="P19:P24" si="12">N19-O19</f>
        <v>0</v>
      </c>
      <c r="Q19" s="1182"/>
    </row>
    <row r="20" spans="1:17">
      <c r="A20" s="1182"/>
      <c r="B20" s="1182"/>
      <c r="C20" s="1182"/>
      <c r="D20" s="1182">
        <f t="shared" si="1"/>
        <v>0</v>
      </c>
      <c r="E20" s="1182">
        <f t="shared" ref="E20:I20" si="13">E7/1.09*0.1</f>
        <v>0</v>
      </c>
      <c r="F20" s="1182">
        <f t="shared" si="13"/>
        <v>0</v>
      </c>
      <c r="G20" s="1182">
        <f t="shared" si="3"/>
        <v>0</v>
      </c>
      <c r="H20" s="1182">
        <f t="shared" si="13"/>
        <v>0</v>
      </c>
      <c r="I20" s="1182">
        <f t="shared" si="13"/>
        <v>0</v>
      </c>
      <c r="J20" s="1182">
        <f t="shared" si="4"/>
        <v>0</v>
      </c>
      <c r="K20" s="1182">
        <f t="shared" ref="K20:O20" si="14">K7/1.09*0.1</f>
        <v>0</v>
      </c>
      <c r="L20" s="1182">
        <f t="shared" si="14"/>
        <v>0</v>
      </c>
      <c r="M20" s="1182">
        <f t="shared" si="5"/>
        <v>0</v>
      </c>
      <c r="N20" s="1182">
        <f t="shared" si="14"/>
        <v>0</v>
      </c>
      <c r="O20" s="1182">
        <f t="shared" si="14"/>
        <v>0</v>
      </c>
      <c r="P20" s="1182">
        <f t="shared" si="12"/>
        <v>0</v>
      </c>
      <c r="Q20" s="1182"/>
    </row>
    <row r="21" spans="1:17">
      <c r="A21" s="1182"/>
      <c r="B21" s="381"/>
      <c r="C21" s="381"/>
      <c r="D21" s="381"/>
      <c r="E21" s="1182">
        <f t="shared" ref="E21:I21" si="15">E8/1.09*0.1</f>
        <v>0</v>
      </c>
      <c r="F21" s="1182">
        <f t="shared" si="15"/>
        <v>0</v>
      </c>
      <c r="G21" s="1182"/>
      <c r="H21" s="1182">
        <f t="shared" si="15"/>
        <v>0</v>
      </c>
      <c r="I21" s="1182">
        <f t="shared" si="15"/>
        <v>0</v>
      </c>
      <c r="J21" s="1182">
        <f t="shared" si="4"/>
        <v>0</v>
      </c>
      <c r="K21" s="1182">
        <f t="shared" ref="K21:O21" si="16">K8/1.09*0.1</f>
        <v>0</v>
      </c>
      <c r="L21" s="1182">
        <f t="shared" si="16"/>
        <v>0</v>
      </c>
      <c r="M21" s="1182">
        <f t="shared" si="5"/>
        <v>0</v>
      </c>
      <c r="N21" s="1182">
        <f t="shared" si="16"/>
        <v>0</v>
      </c>
      <c r="O21" s="1182">
        <f t="shared" si="16"/>
        <v>0</v>
      </c>
      <c r="P21" s="1182">
        <f t="shared" si="12"/>
        <v>0</v>
      </c>
      <c r="Q21" s="381"/>
    </row>
    <row r="22" spans="1:17">
      <c r="A22" s="381"/>
      <c r="B22" s="381"/>
      <c r="C22" s="381"/>
      <c r="D22" s="381"/>
      <c r="E22" s="1182">
        <f t="shared" ref="E22:I22" si="17">E9/1.09*0.1</f>
        <v>0</v>
      </c>
      <c r="F22" s="1182">
        <f t="shared" si="17"/>
        <v>0</v>
      </c>
      <c r="G22" s="1182"/>
      <c r="H22" s="1182">
        <v>2686454.68</v>
      </c>
      <c r="I22" s="1182">
        <f t="shared" si="17"/>
        <v>0</v>
      </c>
      <c r="J22" s="1182">
        <f t="shared" si="4"/>
        <v>2686454.68</v>
      </c>
      <c r="K22" s="1182">
        <f t="shared" ref="K22:O22" si="18">K9/1.09*0.1</f>
        <v>0</v>
      </c>
      <c r="L22" s="1182">
        <f t="shared" si="18"/>
        <v>0</v>
      </c>
      <c r="M22" s="1182">
        <f t="shared" si="5"/>
        <v>0</v>
      </c>
      <c r="N22" s="1182">
        <f t="shared" si="18"/>
        <v>0</v>
      </c>
      <c r="O22" s="1182">
        <f t="shared" si="18"/>
        <v>0</v>
      </c>
      <c r="P22" s="1182">
        <f t="shared" si="12"/>
        <v>0</v>
      </c>
      <c r="Q22" s="381"/>
    </row>
    <row r="23" spans="1:17">
      <c r="A23" s="381"/>
      <c r="B23" s="381"/>
      <c r="C23" s="381"/>
      <c r="D23" s="381"/>
      <c r="E23" s="1182">
        <f t="shared" ref="E23:I23" si="19">E10/1.09*0.1</f>
        <v>0</v>
      </c>
      <c r="F23" s="1182">
        <f t="shared" si="19"/>
        <v>0</v>
      </c>
      <c r="G23" s="1182"/>
      <c r="H23" s="1182">
        <f t="shared" si="19"/>
        <v>0</v>
      </c>
      <c r="I23" s="1182">
        <f t="shared" si="19"/>
        <v>0</v>
      </c>
      <c r="J23" s="1182">
        <f t="shared" si="4"/>
        <v>0</v>
      </c>
      <c r="K23" s="1182">
        <f t="shared" ref="K23:O23" si="20">K10/1.09*0.1</f>
        <v>0</v>
      </c>
      <c r="L23" s="1182">
        <f t="shared" si="20"/>
        <v>0</v>
      </c>
      <c r="M23" s="1182">
        <f t="shared" si="5"/>
        <v>0</v>
      </c>
      <c r="N23" s="1182">
        <f t="shared" si="20"/>
        <v>0</v>
      </c>
      <c r="O23" s="1182">
        <f t="shared" si="20"/>
        <v>0</v>
      </c>
      <c r="P23" s="1182">
        <f t="shared" si="12"/>
        <v>0</v>
      </c>
      <c r="Q23" s="381"/>
    </row>
    <row r="24" spans="1:17">
      <c r="A24" s="381"/>
      <c r="B24" s="381"/>
      <c r="C24" s="381"/>
      <c r="D24" s="381"/>
      <c r="E24" s="1182"/>
      <c r="F24" s="1182"/>
      <c r="G24" s="1182"/>
      <c r="H24" s="1182"/>
      <c r="I24" s="1182"/>
      <c r="J24" s="1182"/>
      <c r="K24" s="1182"/>
      <c r="L24" s="1182"/>
      <c r="M24" s="1182">
        <f t="shared" si="5"/>
        <v>0</v>
      </c>
      <c r="N24" s="1182"/>
      <c r="O24" s="1182"/>
      <c r="P24" s="1182">
        <f t="shared" si="12"/>
        <v>0</v>
      </c>
      <c r="Q24" s="381"/>
    </row>
    <row r="25" spans="1:17">
      <c r="A25" s="381"/>
      <c r="B25" s="1182">
        <f t="shared" ref="B25:Q25" si="21">SUM(B16:B24)</f>
        <v>22901520.5504587</v>
      </c>
      <c r="C25" s="1182">
        <f t="shared" si="21"/>
        <v>0</v>
      </c>
      <c r="D25" s="1182">
        <f t="shared" si="21"/>
        <v>22901520.5504587</v>
      </c>
      <c r="E25" s="1182">
        <f t="shared" si="21"/>
        <v>19041551.4678899</v>
      </c>
      <c r="F25" s="1182">
        <f t="shared" si="21"/>
        <v>22901520.5504587</v>
      </c>
      <c r="G25" s="1182">
        <f t="shared" si="21"/>
        <v>-3859969.08256881</v>
      </c>
      <c r="H25" s="1182">
        <f t="shared" si="21"/>
        <v>10367584.1543119</v>
      </c>
      <c r="I25" s="1182">
        <f t="shared" si="21"/>
        <v>19041551.4678899</v>
      </c>
      <c r="J25" s="1182">
        <f t="shared" si="21"/>
        <v>-8673967.31357797</v>
      </c>
      <c r="K25" s="1182">
        <f t="shared" si="21"/>
        <v>0</v>
      </c>
      <c r="L25" s="1182">
        <f t="shared" si="21"/>
        <v>0</v>
      </c>
      <c r="M25" s="1182">
        <f t="shared" si="21"/>
        <v>0</v>
      </c>
      <c r="N25" s="1182">
        <f t="shared" si="21"/>
        <v>0</v>
      </c>
      <c r="O25" s="1182">
        <f t="shared" si="21"/>
        <v>0</v>
      </c>
      <c r="P25" s="1182">
        <f t="shared" si="21"/>
        <v>0</v>
      </c>
      <c r="Q25" s="1182">
        <f t="shared" si="21"/>
        <v>0</v>
      </c>
    </row>
    <row r="26" customFormat="1" spans="1:17">
      <c r="G26" s="564"/>
      <c r="M26" s="564"/>
    </row>
    <row r="27" customFormat="1" spans="1:17">
      <c r="A27" s="381" t="s">
        <v>626</v>
      </c>
      <c r="B27" s="381"/>
      <c r="C27" s="381"/>
      <c r="D27" s="381"/>
      <c r="E27" s="381"/>
      <c r="F27" s="381"/>
      <c r="G27" s="381"/>
      <c r="H27" s="381"/>
      <c r="I27" s="381"/>
      <c r="J27" s="1182"/>
      <c r="K27" s="381"/>
      <c r="L27" s="381"/>
      <c r="M27" s="1182"/>
      <c r="N27" s="381"/>
      <c r="O27" s="381"/>
      <c r="P27" s="381"/>
      <c r="Q27" s="381"/>
    </row>
    <row r="28" customFormat="1" spans="1:17">
      <c r="A28" s="1171" t="s">
        <v>627</v>
      </c>
      <c r="B28" s="381"/>
      <c r="C28" s="381"/>
      <c r="D28" s="381"/>
      <c r="E28" s="1173">
        <v>284416047.71</v>
      </c>
      <c r="F28" s="381"/>
      <c r="G28" s="381"/>
      <c r="H28" s="381"/>
      <c r="I28" s="381"/>
      <c r="J28" s="381"/>
      <c r="K28" s="381"/>
      <c r="L28" s="381"/>
      <c r="M28" s="381"/>
      <c r="N28" s="381"/>
      <c r="O28" s="381"/>
      <c r="P28" s="381"/>
      <c r="Q28" s="381"/>
    </row>
    <row r="29" customFormat="1" spans="1:17">
      <c r="A29" s="1171" t="s">
        <v>628</v>
      </c>
      <c r="B29" s="381"/>
      <c r="C29" s="381"/>
      <c r="D29" s="381"/>
      <c r="E29" s="1173">
        <v>13636330.27</v>
      </c>
      <c r="F29" s="381"/>
      <c r="G29" s="381"/>
      <c r="H29" s="1184">
        <v>75306120.18</v>
      </c>
      <c r="I29" s="381" t="s">
        <v>629</v>
      </c>
      <c r="J29" s="381"/>
      <c r="K29" s="381"/>
      <c r="L29" s="381"/>
      <c r="M29" s="381"/>
      <c r="N29" s="381"/>
      <c r="O29" s="381"/>
      <c r="P29" s="381"/>
      <c r="Q29" s="381"/>
    </row>
    <row r="30" customFormat="1" spans="1:17">
      <c r="A30" s="1185" t="s">
        <v>630</v>
      </c>
      <c r="B30" s="381"/>
      <c r="C30" s="381"/>
      <c r="D30" s="381"/>
      <c r="E30" s="381"/>
      <c r="F30" s="381"/>
      <c r="G30" s="381"/>
      <c r="H30" s="381"/>
      <c r="I30" s="381"/>
      <c r="J30" s="381"/>
      <c r="K30" s="381"/>
      <c r="L30" s="381"/>
      <c r="M30" s="381"/>
      <c r="N30" s="381"/>
      <c r="O30" s="381"/>
      <c r="P30" s="381"/>
      <c r="Q30" s="381"/>
    </row>
    <row r="31" customFormat="1" spans="1:17">
      <c r="A31" s="381"/>
      <c r="B31" s="381"/>
      <c r="C31" s="381"/>
      <c r="D31" s="381"/>
      <c r="E31" s="381"/>
      <c r="F31" s="381"/>
      <c r="G31" s="381"/>
      <c r="H31" s="381"/>
      <c r="I31" s="381"/>
      <c r="J31" s="381"/>
      <c r="K31" s="381"/>
      <c r="L31" s="381"/>
      <c r="M31" s="381"/>
      <c r="N31" s="381"/>
      <c r="O31" s="1182">
        <f>O11/1.09</f>
        <v>0</v>
      </c>
      <c r="P31" s="381"/>
      <c r="Q31" s="381"/>
    </row>
    <row r="32" spans="1:17">
      <c r="A32" s="381"/>
      <c r="B32" s="381"/>
      <c r="C32" s="381"/>
      <c r="D32" s="381"/>
      <c r="E32" s="381"/>
      <c r="F32" s="381"/>
      <c r="G32" s="381"/>
      <c r="H32" s="381"/>
      <c r="I32" s="381"/>
      <c r="J32" s="381"/>
      <c r="K32" s="381"/>
      <c r="L32" s="381"/>
      <c r="M32" s="381"/>
      <c r="N32" s="381"/>
      <c r="O32" s="381"/>
      <c r="P32" s="381"/>
      <c r="Q32" s="381"/>
    </row>
    <row r="33" spans="1:17">
      <c r="A33" s="381"/>
      <c r="B33" s="381"/>
      <c r="C33" s="381"/>
      <c r="D33" s="381"/>
      <c r="E33" s="381"/>
      <c r="F33" s="381"/>
      <c r="G33" s="381"/>
      <c r="H33" s="381"/>
      <c r="I33" s="381"/>
      <c r="J33" s="381"/>
      <c r="K33" s="381"/>
      <c r="L33" s="381"/>
      <c r="M33" s="381"/>
      <c r="N33" s="381"/>
      <c r="O33" s="381"/>
      <c r="P33" s="381"/>
      <c r="Q33" s="381"/>
    </row>
    <row r="38" spans="1:17">
      <c r="H38" s="1186">
        <v>7530612.02</v>
      </c>
    </row>
    <row r="41" spans="1:17">
      <c r="H41">
        <f>H25-H38</f>
        <v>2836972.13431193</v>
      </c>
    </row>
  </sheetData>
  <mergeCells count="10">
    <mergeCell ref="B1:D1"/>
    <mergeCell ref="E1:G1"/>
    <mergeCell ref="H1:J1"/>
    <mergeCell ref="K1:M1"/>
    <mergeCell ref="N1:P1"/>
    <mergeCell ref="B14:D14"/>
    <mergeCell ref="E14:G14"/>
    <mergeCell ref="H14:J14"/>
    <mergeCell ref="K14:M14"/>
    <mergeCell ref="N14:P14"/>
  </mergeCells>
  <pageMargins left="0.75" right="0.75" top="1" bottom="1" header="0.5" footer="0.5"/>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520">
    <tabColor indexed="41"/>
    <pageSetUpPr fitToPage="1"/>
  </sheetPr>
  <dimension ref="A1:K353"/>
  <sheetViews>
    <sheetView showGridLines="0" view="pageBreakPreview" zoomScaleNormal="100" workbookViewId="0">
      <pane xSplit="2" ySplit="6" topLeftCell="C7" activePane="bottomRight" state="frozen"/>
      <selection/>
      <selection pane="topRight"/>
      <selection pane="bottomLeft"/>
      <selection pane="bottomRight" activeCell="E76" sqref="E76"/>
    </sheetView>
  </sheetViews>
  <sheetFormatPr defaultColWidth="9" defaultRowHeight="14.25"/>
  <cols>
    <col min="1" max="1" width="14.5" style="289" customWidth="1"/>
    <col min="2" max="2" width="6.7" style="289" customWidth="1"/>
    <col min="3" max="3" width="20.625" style="645" customWidth="1"/>
    <col min="4" max="4" width="12.375" style="645" customWidth="1" outlineLevel="1"/>
    <col min="5" max="5" width="14.6" style="1120" customWidth="1" outlineLevel="1"/>
    <col min="6" max="6" width="84" style="1121" customWidth="1" outlineLevel="1"/>
    <col min="7" max="7" width="15.9" style="462" customWidth="1"/>
    <col min="8" max="8" width="19.5" style="1122" customWidth="1"/>
    <col min="9" max="9" width="44.375" style="1122" customWidth="1"/>
    <col min="10" max="10" width="19.6" style="1122" customWidth="1"/>
    <col min="11" max="16384" width="9" style="289"/>
  </cols>
  <sheetData>
    <row r="1" s="1006" customFormat="1" ht="15" spans="1:11">
      <c r="A1" s="393" t="s">
        <v>383</v>
      </c>
      <c r="B1" s="1011"/>
      <c r="C1" s="1011"/>
      <c r="D1" s="1011"/>
      <c r="E1" s="1123"/>
      <c r="F1" s="1124"/>
      <c r="G1" s="468"/>
      <c r="H1" s="1125"/>
      <c r="I1" s="1125"/>
      <c r="J1" s="1125"/>
      <c r="K1" s="959"/>
    </row>
    <row r="2" s="1006" customFormat="1" ht="15" hidden="1" customHeight="1" spans="1:11">
      <c r="A2" s="1126" t="str">
        <f>'目录（简版）'!A2</f>
        <v>被审核单位：新疆通力房地产开发有限公司库尔勒二分公司</v>
      </c>
      <c r="B2" s="1011"/>
      <c r="C2" s="1011"/>
      <c r="D2" s="1011"/>
      <c r="E2" s="1127"/>
      <c r="F2" s="1128"/>
      <c r="G2" s="1129" t="str">
        <f>"编 制： "&amp;Sheet1!F15&amp;"     "</f>
        <v>编 制： 王翠英     </v>
      </c>
      <c r="H2" s="1125" t="str">
        <f>"编制日期:  "&amp;TEXT(Sheet1!H15,"yyyy-mm-dd")</f>
        <v>编制日期:  2026-01-18</v>
      </c>
      <c r="I2" s="1125"/>
      <c r="J2" s="1125"/>
    </row>
    <row r="3" s="1006" customFormat="1" ht="15" hidden="1" customHeight="1" spans="1:11">
      <c r="A3" s="649" t="s">
        <v>631</v>
      </c>
      <c r="B3" s="1130"/>
      <c r="C3" s="1130"/>
      <c r="D3" s="1130"/>
      <c r="E3" s="1127"/>
      <c r="F3" s="1128"/>
      <c r="G3" s="1129" t="str">
        <f>"复 核： "&amp;Sheet1!F17&amp;"     "</f>
        <v>复 核： 刘洁     </v>
      </c>
      <c r="H3" s="1125" t="str">
        <f>"复核日期:  "&amp;TEXT(Sheet1!H17,"yyyy-mm-dd")</f>
        <v>复核日期:  2026-04-28</v>
      </c>
      <c r="I3" s="1125"/>
      <c r="J3" s="1125"/>
    </row>
    <row r="4" s="1006" customFormat="1" ht="15" hidden="1" customHeight="1" spans="1:11">
      <c r="A4" s="368" t="str">
        <f>"纳税年度："&amp;YEAR(Sheet1!F11)&amp;"年度"</f>
        <v>纳税年度：2025年度</v>
      </c>
      <c r="B4" s="1131"/>
      <c r="C4" s="1131"/>
      <c r="D4" s="1131"/>
      <c r="E4" s="1132"/>
      <c r="F4" s="1133"/>
      <c r="G4" s="1129" t="str">
        <f>"索 引：   Z7"&amp;"     "</f>
        <v>索 引：   Z7     </v>
      </c>
      <c r="H4" s="1134"/>
      <c r="I4" s="1134"/>
      <c r="J4" s="1134"/>
      <c r="K4" s="286"/>
    </row>
    <row r="5" ht="20.25" spans="1:11">
      <c r="A5" s="1135" t="str">
        <f>Sheet1!F7&amp;YEAR(Sheet1!F11)&amp;"年所得税审核工作底稿"</f>
        <v>新疆通力房地产开发有限公司库尔勒二分公司2025年所得税审核工作底稿</v>
      </c>
      <c r="B5" s="1135"/>
      <c r="C5" s="1135"/>
      <c r="D5" s="1135"/>
      <c r="E5" s="1136"/>
      <c r="F5" s="1135"/>
      <c r="G5" s="1136"/>
      <c r="H5" s="1135"/>
      <c r="I5" s="1135"/>
      <c r="J5" s="1135"/>
    </row>
    <row r="6" s="1119" customFormat="1" ht="24.75" customHeight="1" spans="1:11">
      <c r="A6" s="1137" t="s">
        <v>319</v>
      </c>
      <c r="B6" s="1137" t="s">
        <v>632</v>
      </c>
      <c r="C6" s="1138" t="s">
        <v>633</v>
      </c>
      <c r="D6" s="1138" t="s">
        <v>634</v>
      </c>
      <c r="E6" s="1137" t="s">
        <v>248</v>
      </c>
      <c r="F6" s="1139" t="s">
        <v>635</v>
      </c>
      <c r="G6" s="1137" t="s">
        <v>636</v>
      </c>
      <c r="H6" s="1137" t="s">
        <v>637</v>
      </c>
      <c r="I6" s="1138" t="s">
        <v>419</v>
      </c>
      <c r="J6" s="1138" t="s">
        <v>638</v>
      </c>
    </row>
    <row r="7" customFormat="1" hidden="1" spans="1:11">
      <c r="A7" s="1140">
        <v>45670</v>
      </c>
      <c r="B7" s="1141">
        <v>39</v>
      </c>
      <c r="C7" s="743" t="s">
        <v>639</v>
      </c>
      <c r="D7" s="1142"/>
      <c r="E7" s="720">
        <v>3671.02</v>
      </c>
      <c r="F7" s="1143" t="s">
        <v>640</v>
      </c>
      <c r="G7" s="1144">
        <v>3671.02</v>
      </c>
      <c r="H7" s="1145" t="s">
        <v>429</v>
      </c>
      <c r="I7" s="1146" t="s">
        <v>641</v>
      </c>
      <c r="J7" s="1147"/>
    </row>
    <row r="8" customFormat="1" hidden="1" spans="1:11">
      <c r="A8" s="1140">
        <v>45670</v>
      </c>
      <c r="B8" s="1141">
        <v>48</v>
      </c>
      <c r="C8" s="743" t="s">
        <v>642</v>
      </c>
      <c r="D8" s="1142"/>
      <c r="E8" s="549">
        <v>1300</v>
      </c>
      <c r="F8" s="1143" t="s">
        <v>643</v>
      </c>
      <c r="G8" s="1144"/>
      <c r="H8" s="1145" t="s">
        <v>277</v>
      </c>
      <c r="I8" s="1146" t="s">
        <v>644</v>
      </c>
      <c r="J8" s="1147"/>
    </row>
    <row r="9" customFormat="1" hidden="1" spans="1:11">
      <c r="A9" s="1140">
        <v>45671</v>
      </c>
      <c r="B9" s="1141">
        <v>49</v>
      </c>
      <c r="C9" s="743" t="s">
        <v>645</v>
      </c>
      <c r="D9" s="1148"/>
      <c r="E9" s="1149">
        <v>43069.31</v>
      </c>
      <c r="F9" s="1143" t="s">
        <v>646</v>
      </c>
      <c r="G9" s="1144"/>
      <c r="H9" s="1145" t="s">
        <v>277</v>
      </c>
      <c r="I9" s="1146" t="s">
        <v>647</v>
      </c>
      <c r="J9" s="1147"/>
    </row>
    <row r="10" customFormat="1" hidden="1" spans="1:11">
      <c r="A10" s="1140">
        <v>45672</v>
      </c>
      <c r="B10" s="1141">
        <v>52</v>
      </c>
      <c r="C10" s="1150" t="s">
        <v>648</v>
      </c>
      <c r="D10" s="1151"/>
      <c r="E10" s="720">
        <v>438477.41</v>
      </c>
      <c r="F10" s="1143" t="s">
        <v>649</v>
      </c>
      <c r="G10" s="720">
        <v>438477.41</v>
      </c>
      <c r="H10" s="1145"/>
      <c r="I10" s="1152" t="s">
        <v>650</v>
      </c>
      <c r="J10" s="1147"/>
    </row>
    <row r="11" customFormat="1" hidden="1" spans="1:11">
      <c r="A11" s="1140">
        <v>45667</v>
      </c>
      <c r="B11" s="1141">
        <v>56</v>
      </c>
      <c r="C11" s="1153" t="s">
        <v>639</v>
      </c>
      <c r="D11" s="1151"/>
      <c r="E11" s="720">
        <v>35100</v>
      </c>
      <c r="F11" s="1143" t="s">
        <v>651</v>
      </c>
      <c r="G11" s="1144">
        <v>35100</v>
      </c>
      <c r="H11" s="1145" t="s">
        <v>420</v>
      </c>
      <c r="I11" s="1154" t="s">
        <v>652</v>
      </c>
      <c r="J11" s="1147"/>
    </row>
    <row r="12" customFormat="1" hidden="1" spans="1:11">
      <c r="A12" s="1140">
        <v>45667</v>
      </c>
      <c r="B12" s="1141">
        <v>56</v>
      </c>
      <c r="C12" s="1153" t="s">
        <v>653</v>
      </c>
      <c r="D12" s="1148"/>
      <c r="E12" s="720">
        <v>766.34</v>
      </c>
      <c r="F12" s="1143" t="s">
        <v>654</v>
      </c>
      <c r="G12" s="1144">
        <v>766.34</v>
      </c>
      <c r="H12" s="1145" t="s">
        <v>655</v>
      </c>
      <c r="I12" s="1146" t="s">
        <v>656</v>
      </c>
      <c r="J12" s="1147"/>
    </row>
    <row r="13" customFormat="1" hidden="1" spans="1:11">
      <c r="A13" s="1140">
        <v>45673</v>
      </c>
      <c r="B13" s="1141">
        <v>59</v>
      </c>
      <c r="C13" s="1153" t="s">
        <v>653</v>
      </c>
      <c r="D13" s="1148"/>
      <c r="E13" s="720">
        <v>3996</v>
      </c>
      <c r="F13" s="1143" t="s">
        <v>657</v>
      </c>
      <c r="G13" s="1144">
        <f>E13</f>
        <v>3996</v>
      </c>
      <c r="H13" s="1145" t="s">
        <v>429</v>
      </c>
      <c r="I13" s="1146" t="s">
        <v>658</v>
      </c>
      <c r="J13" s="1147"/>
    </row>
    <row r="14" customFormat="1" hidden="1" spans="1:11">
      <c r="A14" s="1140">
        <v>45673</v>
      </c>
      <c r="B14" s="1141">
        <v>61</v>
      </c>
      <c r="C14" s="1150" t="s">
        <v>659</v>
      </c>
      <c r="D14" s="1148"/>
      <c r="E14" s="1149">
        <v>147200</v>
      </c>
      <c r="F14" s="1143" t="s">
        <v>660</v>
      </c>
      <c r="G14" s="1144">
        <v>147200</v>
      </c>
      <c r="H14" s="1145" t="s">
        <v>420</v>
      </c>
      <c r="I14" s="1146" t="s">
        <v>661</v>
      </c>
      <c r="J14" s="1147"/>
    </row>
    <row r="15" customFormat="1" hidden="1" spans="1:11">
      <c r="A15" s="1140">
        <v>45674</v>
      </c>
      <c r="B15" s="1141">
        <v>62</v>
      </c>
      <c r="C15" s="1150" t="s">
        <v>645</v>
      </c>
      <c r="D15" s="1148"/>
      <c r="E15" s="1149">
        <v>29702.97</v>
      </c>
      <c r="F15" s="1143" t="s">
        <v>662</v>
      </c>
      <c r="G15" s="1144"/>
      <c r="H15" s="1145" t="s">
        <v>277</v>
      </c>
      <c r="I15" s="1155" t="s">
        <v>663</v>
      </c>
      <c r="J15" s="1147"/>
    </row>
    <row r="16" customFormat="1" ht="22.5" hidden="1" spans="1:11">
      <c r="A16" s="1140">
        <v>45708</v>
      </c>
      <c r="B16" s="1141">
        <v>58</v>
      </c>
      <c r="C16" s="1156" t="s">
        <v>664</v>
      </c>
      <c r="D16" s="1148"/>
      <c r="E16" s="1149">
        <v>24895.67</v>
      </c>
      <c r="F16" s="1143" t="s">
        <v>665</v>
      </c>
      <c r="G16" s="1157"/>
      <c r="H16" s="1145" t="s">
        <v>277</v>
      </c>
      <c r="I16" s="1155" t="s">
        <v>666</v>
      </c>
      <c r="J16" s="1147"/>
    </row>
    <row r="17" customFormat="1" hidden="1" spans="1:10">
      <c r="A17" s="1140">
        <v>45712</v>
      </c>
      <c r="B17" s="1141">
        <v>63</v>
      </c>
      <c r="C17" s="1156" t="s">
        <v>639</v>
      </c>
      <c r="D17" s="1148"/>
      <c r="E17" s="1149">
        <v>3750</v>
      </c>
      <c r="F17" s="1143" t="s">
        <v>667</v>
      </c>
      <c r="G17" s="1157">
        <v>3750</v>
      </c>
      <c r="H17" s="1145" t="s">
        <v>655</v>
      </c>
      <c r="I17" s="1155" t="s">
        <v>668</v>
      </c>
      <c r="J17" s="1147"/>
    </row>
    <row r="18" customFormat="1" hidden="1" spans="1:10">
      <c r="A18" s="1140">
        <v>45712</v>
      </c>
      <c r="B18" s="1141">
        <v>66</v>
      </c>
      <c r="C18" s="1156" t="s">
        <v>639</v>
      </c>
      <c r="D18" s="1148"/>
      <c r="E18" s="1149">
        <v>2271</v>
      </c>
      <c r="F18" s="1143" t="s">
        <v>669</v>
      </c>
      <c r="G18" s="1157">
        <v>2271</v>
      </c>
      <c r="H18" s="1145" t="s">
        <v>655</v>
      </c>
      <c r="I18" s="1155" t="s">
        <v>670</v>
      </c>
      <c r="J18" s="1147"/>
    </row>
    <row r="19" customFormat="1" hidden="1" spans="1:10">
      <c r="A19" s="1140">
        <v>45713</v>
      </c>
      <c r="B19" s="1141">
        <v>69</v>
      </c>
      <c r="C19" s="1156" t="s">
        <v>653</v>
      </c>
      <c r="D19" s="1148"/>
      <c r="E19" s="1149">
        <v>1123.22</v>
      </c>
      <c r="F19" s="1143" t="s">
        <v>671</v>
      </c>
      <c r="G19" s="1157">
        <v>1123.22</v>
      </c>
      <c r="H19" s="1145" t="s">
        <v>655</v>
      </c>
      <c r="I19" s="1155" t="s">
        <v>672</v>
      </c>
      <c r="J19" s="1147"/>
    </row>
    <row r="20" customFormat="1" hidden="1" spans="1:10">
      <c r="A20" s="1140">
        <v>45713</v>
      </c>
      <c r="B20" s="1141">
        <v>69</v>
      </c>
      <c r="C20" s="1156" t="s">
        <v>673</v>
      </c>
      <c r="D20" s="1148"/>
      <c r="E20" s="1149">
        <v>38.78</v>
      </c>
      <c r="F20" s="1143" t="s">
        <v>671</v>
      </c>
      <c r="G20" s="1158">
        <v>37.78</v>
      </c>
      <c r="H20" s="1145"/>
      <c r="I20" s="1155" t="s">
        <v>674</v>
      </c>
      <c r="J20" s="1147"/>
    </row>
    <row r="21" customFormat="1" hidden="1" spans="1:10">
      <c r="A21" s="1140">
        <v>45740</v>
      </c>
      <c r="B21" s="1141">
        <v>73</v>
      </c>
      <c r="C21" s="1156" t="s">
        <v>639</v>
      </c>
      <c r="D21" s="1148"/>
      <c r="E21" s="1149">
        <v>2109</v>
      </c>
      <c r="F21" s="1143" t="s">
        <v>675</v>
      </c>
      <c r="G21" s="1149">
        <v>2109</v>
      </c>
      <c r="H21" s="1145" t="s">
        <v>655</v>
      </c>
      <c r="I21" s="1155" t="s">
        <v>670</v>
      </c>
      <c r="J21" s="1147"/>
    </row>
    <row r="22" customFormat="1" hidden="1" spans="1:10">
      <c r="A22" s="1140">
        <v>45747</v>
      </c>
      <c r="B22" s="1141">
        <v>98</v>
      </c>
      <c r="C22" s="1156" t="s">
        <v>676</v>
      </c>
      <c r="D22" s="1148"/>
      <c r="E22" s="1149">
        <v>677002.95</v>
      </c>
      <c r="F22" s="1143" t="s">
        <v>677</v>
      </c>
      <c r="G22" s="1157">
        <v>677002.95</v>
      </c>
      <c r="H22" s="1145"/>
      <c r="I22" s="1155" t="s">
        <v>678</v>
      </c>
      <c r="J22" s="1147"/>
    </row>
    <row r="23" customFormat="1" hidden="1" spans="1:10">
      <c r="A23" s="1140">
        <v>45748</v>
      </c>
      <c r="B23" s="1141">
        <v>1</v>
      </c>
      <c r="C23" s="1156" t="s">
        <v>679</v>
      </c>
      <c r="D23" s="1148"/>
      <c r="E23" s="1149">
        <v>35608</v>
      </c>
      <c r="F23" s="1143" t="s">
        <v>680</v>
      </c>
      <c r="G23" s="1157">
        <v>30350</v>
      </c>
      <c r="H23" s="1145"/>
      <c r="I23" s="1155" t="s">
        <v>681</v>
      </c>
      <c r="J23" s="1147"/>
    </row>
    <row r="24" customFormat="1" hidden="1" spans="1:10">
      <c r="A24" s="1140">
        <v>45775</v>
      </c>
      <c r="B24" s="1141">
        <v>128</v>
      </c>
      <c r="C24" s="1156" t="s">
        <v>653</v>
      </c>
      <c r="D24" s="1148"/>
      <c r="E24" s="1157">
        <v>688</v>
      </c>
      <c r="F24" s="1143" t="s">
        <v>682</v>
      </c>
      <c r="G24" s="720">
        <v>56.81</v>
      </c>
      <c r="H24" s="1145"/>
      <c r="I24" s="1155" t="s">
        <v>683</v>
      </c>
      <c r="J24" s="1147"/>
    </row>
    <row r="25" customFormat="1" hidden="1" spans="1:10">
      <c r="A25" s="1140">
        <v>45783</v>
      </c>
      <c r="B25" s="1150">
        <v>41</v>
      </c>
      <c r="C25" s="1156" t="s">
        <v>659</v>
      </c>
      <c r="D25" s="1148"/>
      <c r="E25" s="1149">
        <v>16335</v>
      </c>
      <c r="F25" s="1143" t="s">
        <v>684</v>
      </c>
      <c r="G25" s="1149">
        <v>16335</v>
      </c>
      <c r="H25" s="1145" t="s">
        <v>420</v>
      </c>
      <c r="I25" s="1155" t="s">
        <v>685</v>
      </c>
      <c r="J25" s="1147"/>
    </row>
    <row r="26" customFormat="1" hidden="1" spans="1:10">
      <c r="A26" s="1140">
        <v>45783</v>
      </c>
      <c r="B26" s="1150">
        <v>41</v>
      </c>
      <c r="C26" s="1156" t="s">
        <v>686</v>
      </c>
      <c r="D26" s="1148"/>
      <c r="E26" s="1149">
        <v>17424</v>
      </c>
      <c r="F26" s="1143" t="s">
        <v>684</v>
      </c>
      <c r="G26" s="1149">
        <v>17424</v>
      </c>
      <c r="H26" s="1145" t="s">
        <v>420</v>
      </c>
      <c r="I26" s="1155" t="s">
        <v>687</v>
      </c>
      <c r="J26" s="1147"/>
    </row>
    <row r="27" customFormat="1" hidden="1" spans="1:10">
      <c r="A27" s="1140">
        <v>45783</v>
      </c>
      <c r="B27" s="1150">
        <v>42</v>
      </c>
      <c r="C27" s="1156" t="s">
        <v>639</v>
      </c>
      <c r="D27" s="1148"/>
      <c r="E27" s="1159">
        <v>528</v>
      </c>
      <c r="F27" s="1143" t="s">
        <v>688</v>
      </c>
      <c r="G27" s="1149">
        <v>528</v>
      </c>
      <c r="H27" s="1145" t="s">
        <v>655</v>
      </c>
      <c r="I27" s="1155" t="s">
        <v>670</v>
      </c>
      <c r="J27" s="1147"/>
    </row>
    <row r="28" customFormat="1" hidden="1" spans="1:10">
      <c r="A28" s="1140">
        <v>45783</v>
      </c>
      <c r="B28" s="1150">
        <v>42</v>
      </c>
      <c r="C28" s="1156" t="s">
        <v>639</v>
      </c>
      <c r="D28" s="1148"/>
      <c r="E28" s="1159">
        <v>1860</v>
      </c>
      <c r="F28" s="1143" t="s">
        <v>688</v>
      </c>
      <c r="G28" s="1149">
        <v>1860</v>
      </c>
      <c r="H28" s="1145" t="s">
        <v>655</v>
      </c>
      <c r="I28" s="1155" t="s">
        <v>670</v>
      </c>
      <c r="J28" s="1147"/>
    </row>
    <row r="29" customFormat="1" hidden="1" spans="1:10">
      <c r="A29" s="1140">
        <v>45783</v>
      </c>
      <c r="B29" s="1150">
        <v>43</v>
      </c>
      <c r="C29" s="1156" t="s">
        <v>659</v>
      </c>
      <c r="D29" s="1160"/>
      <c r="E29" s="1161">
        <v>750</v>
      </c>
      <c r="F29" s="1143" t="s">
        <v>689</v>
      </c>
      <c r="G29" s="1149">
        <v>750</v>
      </c>
      <c r="H29" s="1145" t="s">
        <v>420</v>
      </c>
      <c r="I29" s="1155" t="s">
        <v>690</v>
      </c>
      <c r="J29" s="1147"/>
    </row>
    <row r="30" customFormat="1" hidden="1" spans="1:10">
      <c r="A30" s="1140">
        <v>45783</v>
      </c>
      <c r="B30" s="1150">
        <v>43</v>
      </c>
      <c r="C30" s="720" t="s">
        <v>691</v>
      </c>
      <c r="D30" s="1162"/>
      <c r="E30" s="1141">
        <v>1000</v>
      </c>
      <c r="F30" s="1143" t="s">
        <v>692</v>
      </c>
      <c r="G30" s="1141">
        <v>1000</v>
      </c>
      <c r="H30" s="1145" t="s">
        <v>655</v>
      </c>
      <c r="I30" s="1155" t="s">
        <v>670</v>
      </c>
      <c r="J30" s="1147"/>
    </row>
    <row r="31" customFormat="1" hidden="1" spans="1:10">
      <c r="A31" s="1140">
        <v>45786</v>
      </c>
      <c r="B31" s="1141">
        <v>47</v>
      </c>
      <c r="C31" s="1141" t="s">
        <v>639</v>
      </c>
      <c r="D31" s="1162"/>
      <c r="E31" s="1149">
        <v>835</v>
      </c>
      <c r="F31" s="1143" t="s">
        <v>693</v>
      </c>
      <c r="G31" s="1149">
        <v>835</v>
      </c>
      <c r="H31" s="1145" t="s">
        <v>655</v>
      </c>
      <c r="I31" s="1155" t="s">
        <v>670</v>
      </c>
      <c r="J31" s="1147"/>
    </row>
    <row r="32" customFormat="1" hidden="1" spans="1:10">
      <c r="A32" s="1140">
        <v>45786</v>
      </c>
      <c r="B32" s="1141">
        <v>49</v>
      </c>
      <c r="C32" s="1156" t="s">
        <v>639</v>
      </c>
      <c r="D32" s="1162"/>
      <c r="E32" s="1158">
        <v>3000</v>
      </c>
      <c r="F32" s="1143" t="s">
        <v>694</v>
      </c>
      <c r="G32" s="1158">
        <v>3000</v>
      </c>
      <c r="H32" s="1145" t="s">
        <v>655</v>
      </c>
      <c r="I32" s="1155" t="s">
        <v>670</v>
      </c>
      <c r="J32" s="1147"/>
    </row>
    <row r="33" customFormat="1" hidden="1" spans="1:10">
      <c r="A33" s="1140">
        <v>45786</v>
      </c>
      <c r="B33" s="1141">
        <v>49</v>
      </c>
      <c r="C33" s="1156" t="s">
        <v>639</v>
      </c>
      <c r="D33" s="1162"/>
      <c r="E33" s="1158">
        <v>495</v>
      </c>
      <c r="F33" s="1143" t="s">
        <v>694</v>
      </c>
      <c r="G33" s="1158">
        <v>495</v>
      </c>
      <c r="H33" s="1145" t="s">
        <v>655</v>
      </c>
      <c r="I33" s="1155" t="s">
        <v>670</v>
      </c>
      <c r="J33" s="1147"/>
    </row>
    <row r="34" customFormat="1" hidden="1" spans="1:10">
      <c r="A34" s="1140">
        <v>45796</v>
      </c>
      <c r="B34" s="1141">
        <v>62</v>
      </c>
      <c r="C34" s="1141" t="s">
        <v>691</v>
      </c>
      <c r="D34" s="1162"/>
      <c r="E34" s="1149">
        <v>1800</v>
      </c>
      <c r="F34" s="1143" t="s">
        <v>695</v>
      </c>
      <c r="G34" s="1149">
        <v>1800</v>
      </c>
      <c r="H34" s="1145" t="s">
        <v>429</v>
      </c>
      <c r="I34" s="1155" t="s">
        <v>696</v>
      </c>
      <c r="J34" s="1147"/>
    </row>
    <row r="35" customFormat="1" hidden="1" spans="1:10">
      <c r="A35" s="1140">
        <v>45797</v>
      </c>
      <c r="B35" s="1141">
        <v>64</v>
      </c>
      <c r="C35" s="1141" t="s">
        <v>659</v>
      </c>
      <c r="D35" s="1162"/>
      <c r="E35" s="1149">
        <v>101700</v>
      </c>
      <c r="F35" s="1143" t="s">
        <v>697</v>
      </c>
      <c r="G35" s="1149">
        <v>101700</v>
      </c>
      <c r="H35" s="1145" t="s">
        <v>420</v>
      </c>
      <c r="I35" s="1155" t="s">
        <v>698</v>
      </c>
      <c r="J35" s="1147"/>
    </row>
    <row r="36" customFormat="1" hidden="1" spans="1:10">
      <c r="A36" s="1140">
        <v>45800</v>
      </c>
      <c r="B36" s="1141">
        <v>69</v>
      </c>
      <c r="C36" s="1141" t="s">
        <v>691</v>
      </c>
      <c r="D36" s="1162"/>
      <c r="E36" s="1149">
        <v>2400</v>
      </c>
      <c r="F36" s="1143" t="s">
        <v>699</v>
      </c>
      <c r="G36" s="1149">
        <v>2400</v>
      </c>
      <c r="H36" s="1145" t="s">
        <v>429</v>
      </c>
      <c r="I36" s="1155" t="s">
        <v>700</v>
      </c>
      <c r="J36" s="1147"/>
    </row>
    <row r="37" customFormat="1" ht="22.5" hidden="1" spans="1:10">
      <c r="A37" s="1140">
        <v>45806</v>
      </c>
      <c r="B37" s="1141">
        <v>95</v>
      </c>
      <c r="C37" s="1141" t="s">
        <v>701</v>
      </c>
      <c r="D37" s="1162"/>
      <c r="E37" s="1149">
        <v>5201</v>
      </c>
      <c r="F37" s="1143" t="s">
        <v>702</v>
      </c>
      <c r="G37" s="1149">
        <v>5201</v>
      </c>
      <c r="H37" s="1145"/>
      <c r="I37" s="1155" t="s">
        <v>703</v>
      </c>
      <c r="J37" s="1147"/>
    </row>
    <row r="38" customFormat="1" ht="22.5" hidden="1" spans="1:10">
      <c r="A38" s="1140">
        <v>45806</v>
      </c>
      <c r="B38" s="1141">
        <v>95</v>
      </c>
      <c r="C38" s="1141" t="s">
        <v>701</v>
      </c>
      <c r="D38" s="1162"/>
      <c r="E38" s="1149">
        <v>8316</v>
      </c>
      <c r="F38" s="1143" t="s">
        <v>704</v>
      </c>
      <c r="G38" s="1149">
        <v>8316</v>
      </c>
      <c r="H38" s="1145"/>
      <c r="I38" s="1155" t="s">
        <v>703</v>
      </c>
      <c r="J38" s="1147"/>
    </row>
    <row r="39" customFormat="1" ht="22.5" hidden="1" spans="1:10">
      <c r="A39" s="1140">
        <v>45806</v>
      </c>
      <c r="B39" s="1141">
        <v>95</v>
      </c>
      <c r="C39" s="1141" t="s">
        <v>701</v>
      </c>
      <c r="D39" s="1162"/>
      <c r="E39" s="1149">
        <v>7700</v>
      </c>
      <c r="F39" s="1143" t="s">
        <v>705</v>
      </c>
      <c r="G39" s="1149">
        <v>7700</v>
      </c>
      <c r="H39" s="1145"/>
      <c r="I39" s="1155" t="s">
        <v>703</v>
      </c>
      <c r="J39" s="1147"/>
    </row>
    <row r="40" customFormat="1" ht="22.5" hidden="1" spans="1:10">
      <c r="A40" s="1140">
        <v>45806</v>
      </c>
      <c r="B40" s="1141">
        <v>95</v>
      </c>
      <c r="C40" s="1141" t="s">
        <v>701</v>
      </c>
      <c r="D40" s="1162"/>
      <c r="E40" s="1149">
        <v>23324</v>
      </c>
      <c r="F40" s="1143" t="s">
        <v>706</v>
      </c>
      <c r="G40" s="1149">
        <v>23324</v>
      </c>
      <c r="H40" s="1145"/>
      <c r="I40" s="1155" t="s">
        <v>703</v>
      </c>
      <c r="J40" s="1147"/>
    </row>
    <row r="41" customFormat="1" ht="22.5" hidden="1" spans="1:10">
      <c r="A41" s="1140">
        <v>45806</v>
      </c>
      <c r="B41" s="1141">
        <v>95</v>
      </c>
      <c r="C41" s="1141" t="s">
        <v>701</v>
      </c>
      <c r="D41" s="1162"/>
      <c r="E41" s="1149">
        <v>9800</v>
      </c>
      <c r="F41" s="1143" t="s">
        <v>706</v>
      </c>
      <c r="G41" s="1149">
        <v>9800</v>
      </c>
      <c r="H41" s="1145"/>
      <c r="I41" s="1155" t="s">
        <v>703</v>
      </c>
      <c r="J41" s="1147"/>
    </row>
    <row r="42" customFormat="1" ht="22.5" hidden="1" spans="1:10">
      <c r="A42" s="1140">
        <v>45806</v>
      </c>
      <c r="B42" s="1141">
        <v>95</v>
      </c>
      <c r="C42" s="1141" t="s">
        <v>701</v>
      </c>
      <c r="D42" s="1162"/>
      <c r="E42" s="1149">
        <v>959</v>
      </c>
      <c r="F42" s="1143" t="s">
        <v>707</v>
      </c>
      <c r="G42" s="1149">
        <v>959</v>
      </c>
      <c r="H42" s="1145"/>
      <c r="I42" s="1155" t="s">
        <v>703</v>
      </c>
      <c r="J42" s="1147"/>
    </row>
    <row r="43" customFormat="1" ht="22.5" hidden="1" spans="1:10">
      <c r="A43" s="1140">
        <v>45806</v>
      </c>
      <c r="B43" s="1141">
        <v>95</v>
      </c>
      <c r="C43" s="1141" t="s">
        <v>701</v>
      </c>
      <c r="D43" s="1162"/>
      <c r="E43" s="1149">
        <v>4872</v>
      </c>
      <c r="F43" s="1143" t="s">
        <v>708</v>
      </c>
      <c r="G43" s="1149">
        <v>4872</v>
      </c>
      <c r="H43" s="1145"/>
      <c r="I43" s="1155" t="s">
        <v>703</v>
      </c>
      <c r="J43" s="1147"/>
    </row>
    <row r="44" customFormat="1" hidden="1" spans="1:10">
      <c r="A44" s="1140">
        <v>45805</v>
      </c>
      <c r="B44" s="1141">
        <v>102</v>
      </c>
      <c r="C44" s="1141" t="s">
        <v>639</v>
      </c>
      <c r="D44" s="1162"/>
      <c r="E44" s="1149">
        <v>488</v>
      </c>
      <c r="F44" s="1143" t="s">
        <v>709</v>
      </c>
      <c r="G44" s="1149">
        <v>488</v>
      </c>
      <c r="H44" s="1145" t="s">
        <v>655</v>
      </c>
      <c r="I44" s="1155" t="s">
        <v>710</v>
      </c>
      <c r="J44" s="1147"/>
    </row>
    <row r="45" customFormat="1" hidden="1" spans="1:10">
      <c r="A45" s="1140">
        <v>45805</v>
      </c>
      <c r="B45" s="1141">
        <v>102</v>
      </c>
      <c r="C45" s="1141" t="s">
        <v>639</v>
      </c>
      <c r="D45" s="1162"/>
      <c r="E45" s="1149">
        <v>428</v>
      </c>
      <c r="F45" s="1143" t="s">
        <v>709</v>
      </c>
      <c r="G45" s="1157">
        <v>428</v>
      </c>
      <c r="H45" s="1145" t="s">
        <v>655</v>
      </c>
      <c r="I45" s="1155" t="s">
        <v>711</v>
      </c>
      <c r="J45" s="1147"/>
    </row>
    <row r="46" customFormat="1" hidden="1" spans="1:10">
      <c r="A46" s="1140">
        <v>45805</v>
      </c>
      <c r="B46" s="1141">
        <v>102</v>
      </c>
      <c r="C46" s="1141" t="s">
        <v>653</v>
      </c>
      <c r="D46" s="1162"/>
      <c r="E46" s="1149">
        <v>290</v>
      </c>
      <c r="F46" s="1143" t="s">
        <v>709</v>
      </c>
      <c r="G46" s="1157">
        <v>290</v>
      </c>
      <c r="H46" s="1145" t="s">
        <v>655</v>
      </c>
      <c r="I46" s="1163" t="s">
        <v>656</v>
      </c>
      <c r="J46" s="1147"/>
    </row>
    <row r="47" customFormat="1" hidden="1" spans="1:10">
      <c r="A47" s="1140">
        <v>45808</v>
      </c>
      <c r="B47" s="1141">
        <v>103</v>
      </c>
      <c r="C47" s="1164" t="s">
        <v>639</v>
      </c>
      <c r="D47" s="1162"/>
      <c r="E47" s="1157">
        <v>350</v>
      </c>
      <c r="F47" s="1141" t="s">
        <v>709</v>
      </c>
      <c r="G47" s="1157">
        <v>350</v>
      </c>
      <c r="H47" s="1145" t="s">
        <v>655</v>
      </c>
      <c r="I47" s="1165" t="s">
        <v>711</v>
      </c>
      <c r="J47" s="1155"/>
    </row>
    <row r="48" customFormat="1" hidden="1" spans="1:10">
      <c r="A48" s="1140">
        <v>45808</v>
      </c>
      <c r="B48" s="1141">
        <v>103</v>
      </c>
      <c r="C48" s="1164" t="s">
        <v>639</v>
      </c>
      <c r="D48" s="1162"/>
      <c r="E48" s="1157">
        <v>1084</v>
      </c>
      <c r="F48" s="1141" t="s">
        <v>709</v>
      </c>
      <c r="G48" s="1157">
        <v>1084</v>
      </c>
      <c r="H48" s="1145" t="s">
        <v>655</v>
      </c>
      <c r="I48" s="1165" t="s">
        <v>711</v>
      </c>
      <c r="J48" s="1155"/>
    </row>
    <row r="49" customFormat="1" hidden="1" spans="1:10">
      <c r="A49" s="1140">
        <v>45808</v>
      </c>
      <c r="B49" s="1141">
        <v>103</v>
      </c>
      <c r="C49" s="1164" t="s">
        <v>639</v>
      </c>
      <c r="D49" s="1162"/>
      <c r="E49" s="1157">
        <v>7435.9</v>
      </c>
      <c r="F49" s="1141" t="s">
        <v>709</v>
      </c>
      <c r="G49" s="1157">
        <v>7435.9</v>
      </c>
      <c r="H49" s="1145" t="s">
        <v>655</v>
      </c>
      <c r="I49" s="1165" t="s">
        <v>668</v>
      </c>
      <c r="J49" s="1155"/>
    </row>
    <row r="50" customFormat="1" hidden="1" spans="1:10">
      <c r="A50" s="1140">
        <v>45808</v>
      </c>
      <c r="B50" s="1141">
        <v>103</v>
      </c>
      <c r="C50" s="1164" t="s">
        <v>653</v>
      </c>
      <c r="D50" s="1162"/>
      <c r="E50" s="1158">
        <v>323.76</v>
      </c>
      <c r="F50" s="1141" t="s">
        <v>709</v>
      </c>
      <c r="G50" s="1158">
        <v>323.76</v>
      </c>
      <c r="H50" s="1145" t="s">
        <v>655</v>
      </c>
      <c r="I50" s="1165" t="s">
        <v>656</v>
      </c>
      <c r="J50" s="1155"/>
    </row>
    <row r="51" customFormat="1" hidden="1" spans="1:10">
      <c r="A51" s="1140">
        <v>45808</v>
      </c>
      <c r="B51" s="1141">
        <v>103</v>
      </c>
      <c r="C51" s="1141" t="s">
        <v>673</v>
      </c>
      <c r="D51" s="1162"/>
      <c r="E51" s="1159">
        <v>3.24</v>
      </c>
      <c r="F51" s="1141" t="s">
        <v>709</v>
      </c>
      <c r="G51" s="1157">
        <v>3.24</v>
      </c>
      <c r="H51" s="1145"/>
      <c r="I51" s="1166" t="s">
        <v>674</v>
      </c>
      <c r="J51" s="1155"/>
    </row>
    <row r="52" customFormat="1" hidden="1" spans="1:10">
      <c r="A52" s="1140">
        <v>45826</v>
      </c>
      <c r="B52" s="1141">
        <v>32</v>
      </c>
      <c r="C52" s="1141" t="s">
        <v>659</v>
      </c>
      <c r="D52" s="1162"/>
      <c r="E52" s="1149">
        <v>10500</v>
      </c>
      <c r="F52" s="1143" t="s">
        <v>712</v>
      </c>
      <c r="G52" s="1157">
        <v>10500</v>
      </c>
      <c r="H52" s="1145" t="s">
        <v>420</v>
      </c>
      <c r="I52" s="1166" t="s">
        <v>713</v>
      </c>
      <c r="J52" s="1155"/>
    </row>
    <row r="53" customFormat="1" hidden="1" spans="1:10">
      <c r="A53" s="1140">
        <v>45828</v>
      </c>
      <c r="B53" s="1141">
        <v>53</v>
      </c>
      <c r="C53" s="1141" t="s">
        <v>686</v>
      </c>
      <c r="D53" s="1162"/>
      <c r="E53" s="1149">
        <v>59009.9</v>
      </c>
      <c r="F53" s="1143" t="s">
        <v>714</v>
      </c>
      <c r="G53" s="1149">
        <v>59009.9</v>
      </c>
      <c r="H53" s="1145" t="s">
        <v>715</v>
      </c>
      <c r="I53" s="1167" t="s">
        <v>716</v>
      </c>
      <c r="J53" s="1147"/>
    </row>
    <row r="54" customFormat="1" hidden="1" spans="1:10">
      <c r="A54" s="1140">
        <v>45828</v>
      </c>
      <c r="B54" s="1141">
        <v>54</v>
      </c>
      <c r="C54" s="1141" t="s">
        <v>686</v>
      </c>
      <c r="D54" s="1162"/>
      <c r="E54" s="1149">
        <v>12319.5</v>
      </c>
      <c r="F54" s="1143" t="s">
        <v>717</v>
      </c>
      <c r="G54" s="1157">
        <v>12319.5</v>
      </c>
      <c r="H54" s="1145" t="s">
        <v>715</v>
      </c>
      <c r="I54" s="1155" t="s">
        <v>716</v>
      </c>
      <c r="J54" s="1147"/>
    </row>
    <row r="55" customFormat="1" hidden="1" spans="1:10">
      <c r="A55" s="1140">
        <v>45838</v>
      </c>
      <c r="B55" s="1141">
        <v>115</v>
      </c>
      <c r="C55" s="1141" t="s">
        <v>718</v>
      </c>
      <c r="D55" s="1162"/>
      <c r="E55" s="1149">
        <v>255130.55</v>
      </c>
      <c r="F55" s="1143" t="s">
        <v>719</v>
      </c>
      <c r="G55" s="1149">
        <v>255130.55</v>
      </c>
      <c r="H55" s="1145"/>
      <c r="I55" s="1155" t="s">
        <v>720</v>
      </c>
      <c r="J55" s="1147"/>
    </row>
    <row r="56" customFormat="1" hidden="1" spans="1:10">
      <c r="A56" s="1140">
        <v>45845</v>
      </c>
      <c r="B56" s="1141">
        <v>23</v>
      </c>
      <c r="C56" s="1141" t="s">
        <v>686</v>
      </c>
      <c r="D56" s="1162"/>
      <c r="E56" s="1149">
        <v>6336.63</v>
      </c>
      <c r="F56" s="1143" t="s">
        <v>721</v>
      </c>
      <c r="G56" s="1157">
        <v>6336.63</v>
      </c>
      <c r="H56" s="1145" t="s">
        <v>715</v>
      </c>
      <c r="I56" s="1155" t="s">
        <v>722</v>
      </c>
      <c r="J56" s="1147"/>
    </row>
    <row r="57" customFormat="1" hidden="1" spans="1:10">
      <c r="A57" s="1140">
        <v>45868</v>
      </c>
      <c r="B57" s="1141">
        <v>96</v>
      </c>
      <c r="C57" s="1141" t="s">
        <v>659</v>
      </c>
      <c r="D57" s="1162"/>
      <c r="E57" s="1149">
        <v>90400</v>
      </c>
      <c r="F57" s="1143" t="s">
        <v>723</v>
      </c>
      <c r="G57" s="1157">
        <v>90400</v>
      </c>
      <c r="H57" s="1145" t="s">
        <v>420</v>
      </c>
      <c r="I57" s="1168" t="s">
        <v>698</v>
      </c>
      <c r="J57" s="1147"/>
    </row>
    <row r="58" customFormat="1" hidden="1" spans="1:10">
      <c r="A58" s="1140">
        <v>45868</v>
      </c>
      <c r="B58" s="1141">
        <v>97</v>
      </c>
      <c r="C58" s="1141" t="s">
        <v>659</v>
      </c>
      <c r="D58" s="1162"/>
      <c r="E58" s="1157">
        <v>35398.23</v>
      </c>
      <c r="F58" s="1143" t="s">
        <v>724</v>
      </c>
      <c r="G58" s="1157">
        <v>35398.23</v>
      </c>
      <c r="H58" s="1145" t="s">
        <v>420</v>
      </c>
      <c r="I58" s="1168" t="s">
        <v>725</v>
      </c>
      <c r="J58" s="1147"/>
    </row>
    <row r="59" customFormat="1" hidden="1" spans="1:10">
      <c r="A59" s="1140">
        <v>45874</v>
      </c>
      <c r="B59" s="1141">
        <v>13</v>
      </c>
      <c r="C59" s="1141" t="s">
        <v>639</v>
      </c>
      <c r="D59" s="1162"/>
      <c r="E59" s="1149">
        <v>3000</v>
      </c>
      <c r="F59" s="1143" t="s">
        <v>726</v>
      </c>
      <c r="G59" s="1157">
        <v>3000</v>
      </c>
      <c r="H59" s="1145" t="s">
        <v>274</v>
      </c>
      <c r="I59" s="1155" t="s">
        <v>727</v>
      </c>
      <c r="J59" s="1147"/>
    </row>
    <row r="60" customFormat="1" ht="22.5" spans="1:10">
      <c r="A60" s="1140">
        <v>45874</v>
      </c>
      <c r="B60" s="1141">
        <v>16</v>
      </c>
      <c r="C60" s="1141" t="s">
        <v>701</v>
      </c>
      <c r="D60" s="1162"/>
      <c r="E60" s="1149">
        <v>224</v>
      </c>
      <c r="F60" s="1143" t="s">
        <v>728</v>
      </c>
      <c r="G60" s="1157">
        <v>224</v>
      </c>
      <c r="H60" s="1145" t="s">
        <v>276</v>
      </c>
      <c r="I60" s="1155" t="s">
        <v>729</v>
      </c>
      <c r="J60" s="1147"/>
    </row>
    <row r="61" customFormat="1" hidden="1" spans="1:10">
      <c r="A61" s="1140">
        <v>45874</v>
      </c>
      <c r="B61" s="1141">
        <v>17</v>
      </c>
      <c r="C61" s="1141" t="s">
        <v>691</v>
      </c>
      <c r="D61" s="1162"/>
      <c r="E61" s="1149">
        <v>28200</v>
      </c>
      <c r="F61" s="1143" t="s">
        <v>730</v>
      </c>
      <c r="G61" s="1157">
        <v>28200</v>
      </c>
      <c r="H61" s="1145" t="s">
        <v>715</v>
      </c>
      <c r="I61" s="1155" t="s">
        <v>731</v>
      </c>
      <c r="J61" s="1147"/>
    </row>
    <row r="62" customFormat="1" hidden="1" spans="1:10">
      <c r="A62" s="1140">
        <v>45875</v>
      </c>
      <c r="B62" s="1141">
        <v>19</v>
      </c>
      <c r="C62" s="1141" t="s">
        <v>639</v>
      </c>
      <c r="D62" s="1162"/>
      <c r="E62" s="1149">
        <v>7860</v>
      </c>
      <c r="F62" s="1143" t="s">
        <v>732</v>
      </c>
      <c r="G62" s="1149">
        <v>7860</v>
      </c>
      <c r="H62" s="1145" t="s">
        <v>274</v>
      </c>
      <c r="I62" s="1155" t="s">
        <v>733</v>
      </c>
      <c r="J62" s="1147"/>
    </row>
    <row r="63" customFormat="1" hidden="1" spans="1:10">
      <c r="A63" s="1140">
        <v>45921</v>
      </c>
      <c r="B63" s="1141">
        <v>64</v>
      </c>
      <c r="C63" s="1141" t="s">
        <v>639</v>
      </c>
      <c r="D63" s="1162"/>
      <c r="E63" s="1169">
        <v>42800</v>
      </c>
      <c r="F63" s="1143" t="s">
        <v>734</v>
      </c>
      <c r="G63" s="1157">
        <v>42800</v>
      </c>
      <c r="H63" s="1145" t="s">
        <v>420</v>
      </c>
      <c r="I63" s="1163" t="s">
        <v>735</v>
      </c>
      <c r="J63" s="1147"/>
    </row>
    <row r="64" customFormat="1" spans="1:10">
      <c r="A64" s="1140">
        <v>45926</v>
      </c>
      <c r="B64" s="1141">
        <v>78</v>
      </c>
      <c r="C64" s="1141" t="s">
        <v>736</v>
      </c>
      <c r="D64" s="1162"/>
      <c r="E64" s="1149">
        <v>3000</v>
      </c>
      <c r="F64" s="1143" t="s">
        <v>737</v>
      </c>
      <c r="G64" s="1149">
        <v>3000</v>
      </c>
      <c r="H64" s="1145" t="s">
        <v>276</v>
      </c>
      <c r="I64" s="1155" t="s">
        <v>276</v>
      </c>
      <c r="J64" s="1147"/>
    </row>
    <row r="65" customFormat="1" hidden="1" spans="1:10">
      <c r="A65" s="1140">
        <v>45950</v>
      </c>
      <c r="B65" s="1141">
        <v>33</v>
      </c>
      <c r="C65" s="1141" t="s">
        <v>659</v>
      </c>
      <c r="D65" s="1162"/>
      <c r="E65" s="1149">
        <v>7500</v>
      </c>
      <c r="F65" s="1143" t="s">
        <v>738</v>
      </c>
      <c r="G65" s="1149">
        <v>7500</v>
      </c>
      <c r="H65" s="1145" t="s">
        <v>420</v>
      </c>
      <c r="I65" s="1155" t="s">
        <v>739</v>
      </c>
      <c r="J65" s="1147"/>
    </row>
    <row r="66" customFormat="1" spans="1:10">
      <c r="A66" s="1140">
        <v>45958</v>
      </c>
      <c r="B66" s="1141">
        <v>73</v>
      </c>
      <c r="C66" s="1141" t="s">
        <v>740</v>
      </c>
      <c r="D66" s="1162"/>
      <c r="E66" s="1149">
        <v>100600</v>
      </c>
      <c r="F66" s="1143" t="s">
        <v>741</v>
      </c>
      <c r="G66" s="1149"/>
      <c r="H66" s="1145" t="s">
        <v>276</v>
      </c>
      <c r="I66" s="1155" t="s">
        <v>742</v>
      </c>
      <c r="J66" s="1147"/>
    </row>
    <row r="67" customFormat="1" hidden="1" spans="1:10">
      <c r="A67" s="1140">
        <v>46014</v>
      </c>
      <c r="B67" s="1141">
        <v>45</v>
      </c>
      <c r="C67" s="1141" t="s">
        <v>743</v>
      </c>
      <c r="D67" s="1162"/>
      <c r="E67" s="1149">
        <v>2531.65</v>
      </c>
      <c r="F67" s="1143" t="s">
        <v>744</v>
      </c>
      <c r="G67" s="1149">
        <v>2531.65</v>
      </c>
      <c r="H67" s="1145" t="s">
        <v>715</v>
      </c>
      <c r="I67" s="1155" t="s">
        <v>716</v>
      </c>
      <c r="J67" s="1147"/>
    </row>
    <row r="68" customFormat="1" hidden="1" spans="1:10">
      <c r="A68" s="1140">
        <v>46014</v>
      </c>
      <c r="B68" s="1141">
        <v>47</v>
      </c>
      <c r="C68" s="1141" t="s">
        <v>686</v>
      </c>
      <c r="D68" s="1162"/>
      <c r="E68" s="1149">
        <v>717.59</v>
      </c>
      <c r="F68" s="1143" t="s">
        <v>745</v>
      </c>
      <c r="G68" s="1149">
        <v>717.59</v>
      </c>
      <c r="H68" s="1145" t="s">
        <v>715</v>
      </c>
      <c r="I68" s="1155" t="s">
        <v>746</v>
      </c>
      <c r="J68" s="1147"/>
    </row>
    <row r="69" customFormat="1" hidden="1" spans="1:10">
      <c r="A69" s="1140"/>
      <c r="B69" s="1141"/>
      <c r="C69" s="1141" t="s">
        <v>67</v>
      </c>
      <c r="D69" s="1162"/>
      <c r="E69" s="1149"/>
      <c r="F69" s="1143" t="s">
        <v>692</v>
      </c>
      <c r="G69" s="1149">
        <v>1000</v>
      </c>
      <c r="H69" s="1145" t="s">
        <v>655</v>
      </c>
      <c r="I69" s="1155" t="s">
        <v>747</v>
      </c>
      <c r="J69" s="1147"/>
    </row>
    <row r="70" customFormat="1" spans="1:10">
      <c r="A70" s="1140">
        <v>11</v>
      </c>
      <c r="B70" s="1141" t="s">
        <v>748</v>
      </c>
      <c r="C70" s="1141" t="s">
        <v>740</v>
      </c>
      <c r="D70" s="1162"/>
      <c r="E70" s="1149">
        <v>43950</v>
      </c>
      <c r="F70" s="1143" t="s">
        <v>749</v>
      </c>
      <c r="G70" s="1149"/>
      <c r="H70" s="1145" t="s">
        <v>276</v>
      </c>
      <c r="I70" s="1155" t="s">
        <v>742</v>
      </c>
      <c r="J70" s="1147"/>
    </row>
    <row r="71" customFormat="1" spans="1:10">
      <c r="A71" s="1140">
        <v>12</v>
      </c>
      <c r="B71" s="1141" t="s">
        <v>750</v>
      </c>
      <c r="C71" s="1141" t="s">
        <v>740</v>
      </c>
      <c r="D71" s="1162"/>
      <c r="E71" s="1149">
        <v>7325</v>
      </c>
      <c r="F71" s="1143" t="s">
        <v>751</v>
      </c>
      <c r="G71" s="1149"/>
      <c r="H71" s="1145" t="s">
        <v>276</v>
      </c>
      <c r="I71" s="1155" t="s">
        <v>742</v>
      </c>
      <c r="J71" s="1147"/>
    </row>
    <row r="72" customFormat="1" hidden="1" spans="1:10">
      <c r="A72" s="1170" t="s">
        <v>752</v>
      </c>
      <c r="B72" s="1171"/>
      <c r="C72" s="1171" t="s">
        <v>753</v>
      </c>
      <c r="D72" s="1162"/>
      <c r="E72" s="547">
        <v>51836.79</v>
      </c>
      <c r="F72" s="1172" t="s">
        <v>754</v>
      </c>
      <c r="G72" s="547">
        <f>-E72</f>
        <v>-51836.79</v>
      </c>
      <c r="H72" s="1145" t="s">
        <v>277</v>
      </c>
      <c r="I72" s="567" t="s">
        <v>755</v>
      </c>
      <c r="J72" s="1147"/>
    </row>
    <row r="73" customFormat="1" spans="1:10">
      <c r="A73" s="1170"/>
      <c r="B73" s="1171"/>
      <c r="C73" s="1171"/>
      <c r="D73" s="1162"/>
      <c r="E73" s="547"/>
      <c r="F73" s="1172"/>
      <c r="G73" s="547"/>
      <c r="H73" s="1145"/>
      <c r="I73" s="567"/>
      <c r="J73" s="1147"/>
    </row>
    <row r="74" customFormat="1" spans="1:10">
      <c r="A74" s="1170"/>
      <c r="B74" s="1171"/>
      <c r="C74" s="1171"/>
      <c r="D74" s="1162"/>
      <c r="E74" s="1149"/>
      <c r="F74" s="1172"/>
      <c r="G74" s="1173"/>
      <c r="H74" s="1145"/>
      <c r="I74" s="1155"/>
      <c r="J74" s="1147"/>
    </row>
    <row r="75" customFormat="1" spans="1:10">
      <c r="A75" s="1170"/>
      <c r="B75" s="1171"/>
      <c r="C75" s="1171"/>
      <c r="D75" s="1162"/>
      <c r="E75" s="1149"/>
      <c r="F75" s="1172"/>
      <c r="G75" s="1173"/>
      <c r="H75" s="1145"/>
      <c r="I75" s="1155"/>
      <c r="J75" s="1147"/>
    </row>
    <row r="76" customFormat="1" spans="1:10">
      <c r="A76" s="1170"/>
      <c r="B76" s="1171"/>
      <c r="C76" s="1171"/>
      <c r="D76" s="1162"/>
      <c r="E76" s="1149"/>
      <c r="F76" s="1172"/>
      <c r="G76" s="1173"/>
      <c r="H76" s="1145"/>
      <c r="I76" s="1155"/>
      <c r="J76" s="1147"/>
    </row>
    <row r="78" customFormat="1" spans="1:10">
      <c r="A78" s="1174"/>
      <c r="B78" s="1175"/>
      <c r="C78" s="1175"/>
      <c r="D78" s="1175"/>
      <c r="E78" s="1176"/>
      <c r="F78" s="1177"/>
      <c r="G78" s="1176"/>
      <c r="H78" s="1178"/>
      <c r="I78" s="1147"/>
      <c r="J78" s="1147"/>
    </row>
    <row r="79" customFormat="1" spans="1:10">
      <c r="A79" s="1179"/>
      <c r="B79" s="1175"/>
      <c r="C79" s="1175"/>
      <c r="D79" s="1175"/>
      <c r="E79" s="1176"/>
      <c r="F79" s="1177"/>
      <c r="G79" s="1176"/>
      <c r="H79" s="1178"/>
      <c r="I79" s="1147"/>
      <c r="J79" s="1147"/>
    </row>
    <row r="80" customFormat="1" spans="1:10">
      <c r="A80" s="1179"/>
      <c r="B80" s="1175"/>
      <c r="C80" s="1175"/>
      <c r="D80" s="1175"/>
      <c r="E80" s="1176"/>
      <c r="F80" s="1177"/>
      <c r="G80" s="1176"/>
      <c r="H80" s="1178"/>
      <c r="I80" s="1147"/>
      <c r="J80" s="1147"/>
    </row>
    <row r="81" customFormat="1" spans="1:10">
      <c r="A81" s="1179"/>
      <c r="B81" s="1175"/>
      <c r="C81" s="1175"/>
      <c r="D81" s="1175"/>
      <c r="E81" s="1176"/>
      <c r="F81" s="1177"/>
      <c r="G81" s="1176"/>
      <c r="H81" s="1178"/>
      <c r="I81" s="1147"/>
      <c r="J81" s="1147"/>
    </row>
    <row r="82" customFormat="1" spans="1:10">
      <c r="A82" s="1179"/>
      <c r="B82" s="1175"/>
      <c r="C82" s="1175"/>
      <c r="D82" s="1175"/>
      <c r="E82" s="1176"/>
      <c r="F82" s="1177"/>
      <c r="G82" s="1176"/>
      <c r="H82" s="1178"/>
      <c r="I82" s="1147"/>
      <c r="J82" s="1147"/>
    </row>
    <row r="83" customFormat="1" spans="1:10">
      <c r="A83" s="1179"/>
      <c r="B83" s="1175"/>
      <c r="C83" s="1175"/>
      <c r="D83" s="1175"/>
      <c r="E83" s="1176"/>
      <c r="F83" s="1177"/>
      <c r="G83" s="1176"/>
      <c r="H83" s="1178"/>
      <c r="I83" s="1147"/>
      <c r="J83" s="1147"/>
    </row>
    <row r="84" customFormat="1" spans="1:10">
      <c r="A84" s="1179"/>
      <c r="B84" s="1175"/>
      <c r="C84" s="1175"/>
      <c r="D84" s="1175"/>
      <c r="E84" s="1176"/>
      <c r="F84" s="1177"/>
      <c r="G84" s="1176"/>
      <c r="H84" s="1178"/>
      <c r="I84" s="1147"/>
      <c r="J84" s="1147"/>
    </row>
    <row r="85" customFormat="1" spans="1:10">
      <c r="A85" s="1179"/>
      <c r="B85" s="1175"/>
      <c r="C85" s="1175"/>
      <c r="D85" s="1175"/>
      <c r="E85" s="1176"/>
      <c r="F85" s="1177"/>
      <c r="G85" s="1176"/>
      <c r="H85" s="1178"/>
      <c r="I85" s="1147"/>
      <c r="J85" s="1147"/>
    </row>
    <row r="86" customFormat="1" spans="1:10">
      <c r="A86" s="1179"/>
      <c r="B86" s="1175"/>
      <c r="C86" s="1175"/>
      <c r="D86" s="1175"/>
      <c r="E86" s="1176"/>
      <c r="F86" s="1177"/>
      <c r="G86" s="1176"/>
      <c r="H86" s="1178"/>
      <c r="I86" s="1147"/>
      <c r="J86" s="1147"/>
    </row>
    <row r="87" customFormat="1" spans="1:10">
      <c r="A87" s="1179"/>
      <c r="B87" s="1175"/>
      <c r="C87" s="1175"/>
      <c r="D87" s="1175"/>
      <c r="E87" s="1176"/>
      <c r="F87" s="1177"/>
      <c r="G87" s="1176"/>
      <c r="H87" s="1178"/>
      <c r="I87" s="1147"/>
      <c r="J87" s="1147"/>
    </row>
    <row r="88" customFormat="1" spans="1:10">
      <c r="A88" s="1179"/>
      <c r="B88" s="1175"/>
      <c r="C88" s="1175"/>
      <c r="D88" s="1175"/>
      <c r="E88" s="1176"/>
      <c r="F88" s="1177"/>
      <c r="G88" s="1176"/>
      <c r="H88" s="1178"/>
      <c r="I88" s="1147"/>
      <c r="J88" s="1147"/>
    </row>
    <row r="89" customFormat="1" spans="1:10">
      <c r="A89" s="1179"/>
      <c r="B89" s="1175"/>
      <c r="C89" s="1175"/>
      <c r="D89" s="1175"/>
      <c r="E89" s="1176"/>
      <c r="F89" s="1177"/>
      <c r="G89" s="1176"/>
      <c r="H89" s="1178"/>
      <c r="I89" s="1147"/>
      <c r="J89" s="1147"/>
    </row>
    <row r="90" customFormat="1" spans="1:10">
      <c r="A90" s="1179"/>
      <c r="B90" s="1175"/>
      <c r="C90" s="1175"/>
      <c r="D90" s="1175"/>
      <c r="E90" s="1176"/>
      <c r="F90" s="1177"/>
      <c r="G90" s="1176"/>
      <c r="H90" s="1178"/>
      <c r="I90" s="1147"/>
      <c r="J90" s="1147"/>
    </row>
    <row r="91" customFormat="1" spans="1:10">
      <c r="A91" s="1179"/>
      <c r="B91" s="1175"/>
      <c r="C91" s="1175"/>
      <c r="D91" s="1175"/>
      <c r="E91" s="1176"/>
      <c r="F91" s="1177"/>
      <c r="G91" s="1176"/>
      <c r="H91" s="1178"/>
      <c r="I91" s="1147"/>
      <c r="J91" s="1147"/>
    </row>
    <row r="92" customFormat="1" spans="1:10">
      <c r="A92" s="1179"/>
      <c r="B92" s="1175"/>
      <c r="C92" s="1175"/>
      <c r="D92" s="1175"/>
      <c r="E92" s="1176"/>
      <c r="F92" s="1177"/>
      <c r="G92" s="1176"/>
      <c r="H92" s="1178"/>
      <c r="I92" s="1147"/>
      <c r="J92" s="1147"/>
    </row>
    <row r="93" customFormat="1" spans="1:10">
      <c r="A93" s="1179"/>
      <c r="B93" s="1175"/>
      <c r="C93" s="1175"/>
      <c r="D93" s="1175"/>
      <c r="E93" s="1176"/>
      <c r="F93" s="1177"/>
      <c r="G93" s="1176"/>
      <c r="H93" s="1178"/>
      <c r="I93" s="1147"/>
      <c r="J93" s="1147"/>
    </row>
    <row r="94" customFormat="1" spans="1:10">
      <c r="A94" s="1179"/>
      <c r="B94" s="1175"/>
      <c r="C94" s="1175"/>
      <c r="D94" s="1175"/>
      <c r="E94" s="1176"/>
      <c r="F94" s="1177"/>
      <c r="G94" s="1176"/>
      <c r="H94" s="1178"/>
      <c r="I94" s="1147"/>
      <c r="J94" s="1147"/>
    </row>
    <row r="95" customFormat="1" spans="1:10">
      <c r="A95" s="1179"/>
      <c r="B95" s="1175"/>
      <c r="C95" s="1175"/>
      <c r="D95" s="1175"/>
      <c r="E95" s="1176"/>
      <c r="F95" s="1177"/>
      <c r="G95" s="1176"/>
      <c r="H95" s="1178"/>
      <c r="I95" s="1147"/>
      <c r="J95" s="1147"/>
    </row>
    <row r="96" customFormat="1" spans="1:10">
      <c r="A96" s="1179"/>
      <c r="B96" s="1175"/>
      <c r="C96" s="1175"/>
      <c r="D96" s="1175"/>
      <c r="E96" s="1176"/>
      <c r="F96" s="1177"/>
      <c r="G96" s="1176"/>
      <c r="H96" s="1178"/>
      <c r="I96" s="1147"/>
      <c r="J96" s="1147"/>
    </row>
    <row r="97" customFormat="1" spans="1:10">
      <c r="A97" s="1179"/>
      <c r="B97" s="1175"/>
      <c r="C97" s="1175"/>
      <c r="D97" s="1175"/>
      <c r="E97" s="1176"/>
      <c r="F97" s="1177"/>
      <c r="G97" s="1176"/>
      <c r="H97" s="1178"/>
      <c r="I97" s="1147"/>
      <c r="J97" s="1147"/>
    </row>
    <row r="98" customFormat="1" spans="1:10">
      <c r="A98" s="1179"/>
      <c r="B98" s="1175"/>
      <c r="C98" s="1175"/>
      <c r="D98" s="1175"/>
      <c r="E98" s="1176"/>
      <c r="F98" s="1177"/>
      <c r="G98" s="1176"/>
      <c r="H98" s="1178"/>
      <c r="I98" s="1147"/>
      <c r="J98" s="1147"/>
    </row>
    <row r="99" customFormat="1" spans="1:10">
      <c r="A99" s="1179"/>
      <c r="B99" s="1175"/>
      <c r="C99" s="1175"/>
      <c r="D99" s="1175"/>
      <c r="E99" s="1176"/>
      <c r="F99" s="1177"/>
      <c r="G99" s="1176"/>
      <c r="H99" s="1178"/>
      <c r="I99" s="1147"/>
      <c r="J99" s="1147"/>
    </row>
    <row r="100" customFormat="1" spans="1:10">
      <c r="A100" s="1179"/>
      <c r="B100" s="1175"/>
      <c r="C100" s="1175"/>
      <c r="D100" s="1175"/>
      <c r="E100" s="1176"/>
      <c r="F100" s="1177"/>
      <c r="G100" s="1176"/>
      <c r="H100" s="1178"/>
      <c r="I100" s="1147"/>
      <c r="J100" s="1147"/>
    </row>
    <row r="101" customFormat="1" spans="1:10">
      <c r="A101" s="1179"/>
      <c r="B101" s="1175"/>
      <c r="C101" s="1175"/>
      <c r="D101" s="1175"/>
      <c r="E101" s="1176"/>
      <c r="F101" s="1177"/>
      <c r="G101" s="1176"/>
      <c r="H101" s="1178"/>
      <c r="I101" s="1147"/>
      <c r="J101" s="1147"/>
    </row>
    <row r="102" customFormat="1" spans="1:10">
      <c r="A102" s="1179"/>
      <c r="B102" s="1175"/>
      <c r="C102" s="1175"/>
      <c r="D102" s="1175"/>
      <c r="E102" s="1176"/>
      <c r="F102" s="1177"/>
      <c r="G102" s="1176"/>
      <c r="H102" s="1178"/>
      <c r="I102" s="1147"/>
      <c r="J102" s="1147"/>
    </row>
    <row r="103" customFormat="1" spans="1:10">
      <c r="A103" s="1179"/>
      <c r="B103" s="1175"/>
      <c r="C103" s="1175"/>
      <c r="D103" s="1175"/>
      <c r="E103" s="1176"/>
      <c r="F103" s="1177"/>
      <c r="G103" s="1176"/>
      <c r="H103" s="1178"/>
      <c r="I103" s="1147"/>
      <c r="J103" s="1147"/>
    </row>
    <row r="104" customFormat="1" spans="1:10">
      <c r="A104" s="1179"/>
      <c r="B104" s="1175"/>
      <c r="C104" s="1175"/>
      <c r="D104" s="1175"/>
      <c r="E104" s="1176"/>
      <c r="F104" s="1177"/>
      <c r="G104" s="1176"/>
      <c r="H104" s="1178"/>
      <c r="I104" s="1147"/>
      <c r="J104" s="1147"/>
    </row>
    <row r="105" customFormat="1" spans="1:10">
      <c r="A105" s="1179"/>
      <c r="B105" s="1175"/>
      <c r="C105" s="1175"/>
      <c r="D105" s="1175"/>
      <c r="E105" s="1176"/>
      <c r="F105" s="1177"/>
      <c r="G105" s="1176"/>
      <c r="H105" s="1178"/>
      <c r="I105" s="1147"/>
      <c r="J105" s="1147"/>
    </row>
    <row r="106" customFormat="1" spans="1:10">
      <c r="A106" s="1179"/>
      <c r="B106" s="1175"/>
      <c r="C106" s="1175"/>
      <c r="D106" s="1175"/>
      <c r="E106" s="1176"/>
      <c r="F106" s="1177"/>
      <c r="G106" s="1176"/>
      <c r="H106" s="1178"/>
      <c r="I106" s="1147"/>
      <c r="J106" s="1147"/>
    </row>
    <row r="107" customFormat="1" spans="1:10">
      <c r="A107" s="1179"/>
      <c r="B107" s="1175"/>
      <c r="C107" s="1175"/>
      <c r="D107" s="1175"/>
      <c r="E107" s="1176"/>
      <c r="F107" s="1177"/>
      <c r="G107" s="1176"/>
      <c r="H107" s="1178"/>
      <c r="I107" s="1147"/>
      <c r="J107" s="1147"/>
    </row>
    <row r="108" customFormat="1" spans="1:10">
      <c r="A108" s="1179"/>
      <c r="B108" s="1175"/>
      <c r="C108" s="1175"/>
      <c r="D108" s="1175"/>
      <c r="E108" s="1176"/>
      <c r="F108" s="1177"/>
      <c r="G108" s="1176"/>
      <c r="H108" s="1178"/>
      <c r="I108" s="1147"/>
      <c r="J108" s="1147"/>
    </row>
    <row r="109" customFormat="1" spans="1:10">
      <c r="A109" s="1179"/>
      <c r="B109" s="1175"/>
      <c r="C109" s="1175"/>
      <c r="D109" s="1175"/>
      <c r="E109" s="1176"/>
      <c r="F109" s="1177"/>
      <c r="G109" s="1176"/>
      <c r="H109" s="1178"/>
      <c r="I109" s="1147"/>
      <c r="J109" s="1147"/>
    </row>
    <row r="110" customFormat="1" spans="1:10">
      <c r="A110" s="1179"/>
      <c r="B110" s="1175"/>
      <c r="C110" s="1175"/>
      <c r="D110" s="1175"/>
      <c r="E110" s="1176"/>
      <c r="F110" s="1177"/>
      <c r="G110" s="1176"/>
      <c r="H110" s="1178"/>
      <c r="I110" s="1147"/>
      <c r="J110" s="1147"/>
    </row>
    <row r="111" customFormat="1" spans="1:10">
      <c r="A111" s="1179"/>
      <c r="B111" s="1175"/>
      <c r="C111" s="1175"/>
      <c r="D111" s="1175"/>
      <c r="E111" s="1176"/>
      <c r="F111" s="1177"/>
      <c r="G111" s="1176"/>
      <c r="H111" s="1178"/>
      <c r="I111" s="1147"/>
      <c r="J111" s="1147"/>
    </row>
    <row r="112" customFormat="1" spans="1:10">
      <c r="A112" s="1179"/>
      <c r="B112" s="1175"/>
      <c r="C112" s="1175"/>
      <c r="D112" s="1175"/>
      <c r="E112" s="1176"/>
      <c r="F112" s="1177"/>
      <c r="G112" s="1176"/>
      <c r="H112" s="1178"/>
      <c r="I112" s="1147"/>
      <c r="J112" s="1147"/>
    </row>
    <row r="113" customFormat="1" spans="1:10">
      <c r="A113" s="1179"/>
      <c r="B113" s="1175"/>
      <c r="C113" s="1175"/>
      <c r="D113" s="1175"/>
      <c r="E113" s="1176"/>
      <c r="F113" s="1177"/>
      <c r="G113" s="1176"/>
      <c r="H113" s="1178"/>
      <c r="I113" s="1147"/>
      <c r="J113" s="1147"/>
    </row>
    <row r="114" customFormat="1" spans="1:10">
      <c r="A114" s="1179"/>
      <c r="B114" s="1175"/>
      <c r="C114" s="1175"/>
      <c r="D114" s="1175"/>
      <c r="E114" s="1176"/>
      <c r="F114" s="1177"/>
      <c r="G114" s="1176"/>
      <c r="H114" s="1178"/>
      <c r="I114" s="1147"/>
      <c r="J114" s="1147"/>
    </row>
    <row r="115" customFormat="1" spans="1:10">
      <c r="A115" s="1179"/>
      <c r="B115" s="1175"/>
      <c r="C115" s="1175"/>
      <c r="D115" s="1175"/>
      <c r="E115" s="1176"/>
      <c r="F115" s="1177"/>
      <c r="G115" s="1176"/>
      <c r="H115" s="1178"/>
      <c r="I115" s="1147"/>
      <c r="J115" s="1147"/>
    </row>
    <row r="116" customFormat="1" spans="1:10">
      <c r="A116" s="1179"/>
      <c r="B116" s="1175"/>
      <c r="C116" s="1175"/>
      <c r="D116" s="1175"/>
      <c r="E116" s="1176"/>
      <c r="F116" s="1177"/>
      <c r="G116" s="1176"/>
      <c r="H116" s="1178"/>
      <c r="I116" s="1147"/>
      <c r="J116" s="1147"/>
    </row>
    <row r="117" customFormat="1" spans="1:10">
      <c r="A117" s="1179"/>
      <c r="B117" s="1175"/>
      <c r="C117" s="1175"/>
      <c r="D117" s="1175"/>
      <c r="E117" s="1176"/>
      <c r="F117" s="1177"/>
      <c r="G117" s="1176"/>
      <c r="H117" s="1178"/>
      <c r="I117" s="1147"/>
      <c r="J117" s="1147"/>
    </row>
    <row r="118" customFormat="1" spans="1:10">
      <c r="A118" s="1179"/>
      <c r="B118" s="1175"/>
      <c r="C118" s="1175"/>
      <c r="D118" s="1175"/>
      <c r="E118" s="1176"/>
      <c r="F118" s="1177"/>
      <c r="G118" s="1176"/>
      <c r="H118" s="1178"/>
      <c r="I118" s="1147"/>
      <c r="J118" s="1147"/>
    </row>
    <row r="119" customFormat="1" spans="1:10">
      <c r="A119" s="1179"/>
      <c r="B119" s="1175"/>
      <c r="C119" s="1175"/>
      <c r="D119" s="1175"/>
      <c r="E119" s="1176"/>
      <c r="F119" s="1177"/>
      <c r="G119" s="1176"/>
      <c r="H119" s="1178"/>
      <c r="I119" s="1147"/>
      <c r="J119" s="1147"/>
    </row>
    <row r="120" customFormat="1" spans="1:10">
      <c r="A120" s="1179"/>
      <c r="B120" s="1175"/>
      <c r="C120" s="1175"/>
      <c r="D120" s="1175"/>
      <c r="E120" s="1176"/>
      <c r="F120" s="1177"/>
      <c r="G120" s="1176"/>
      <c r="H120" s="1178"/>
      <c r="I120" s="1147"/>
      <c r="J120" s="1147"/>
    </row>
    <row r="121" customFormat="1" spans="1:10">
      <c r="A121" s="1179"/>
      <c r="B121" s="1175"/>
      <c r="C121" s="1175"/>
      <c r="D121" s="1175"/>
      <c r="E121" s="1176"/>
      <c r="F121" s="1177"/>
      <c r="G121" s="1176"/>
      <c r="H121" s="1178"/>
      <c r="I121" s="1147"/>
      <c r="J121" s="1147"/>
    </row>
    <row r="122" customFormat="1" spans="1:10">
      <c r="A122" s="1179"/>
      <c r="B122" s="1175"/>
      <c r="C122" s="1175"/>
      <c r="D122" s="1175"/>
      <c r="E122" s="1176"/>
      <c r="F122" s="1177"/>
      <c r="G122" s="1176"/>
      <c r="H122" s="1178"/>
      <c r="I122" s="1147"/>
      <c r="J122" s="1147"/>
    </row>
    <row r="123" customFormat="1" spans="1:10">
      <c r="A123" s="1179"/>
      <c r="B123" s="1175"/>
      <c r="C123" s="1175"/>
      <c r="D123" s="1175"/>
      <c r="E123" s="1176"/>
      <c r="F123" s="1177"/>
      <c r="G123" s="1176"/>
      <c r="H123" s="1178"/>
      <c r="I123" s="1147"/>
      <c r="J123" s="1147"/>
    </row>
    <row r="124" customFormat="1" spans="1:10">
      <c r="A124" s="1179"/>
      <c r="B124" s="1175"/>
      <c r="C124" s="1175"/>
      <c r="D124" s="1175"/>
      <c r="E124" s="1176"/>
      <c r="F124" s="1177"/>
      <c r="G124" s="1176"/>
      <c r="H124" s="1178"/>
      <c r="I124" s="1147"/>
      <c r="J124" s="1147"/>
    </row>
    <row r="125" customFormat="1" spans="1:10">
      <c r="A125" s="1179"/>
      <c r="B125" s="1175"/>
      <c r="C125" s="1175"/>
      <c r="D125" s="1175"/>
      <c r="E125" s="1176"/>
      <c r="F125" s="1177"/>
      <c r="G125" s="1176"/>
      <c r="H125" s="1178"/>
      <c r="I125" s="1147"/>
      <c r="J125" s="1147"/>
    </row>
    <row r="126" customFormat="1" spans="1:10">
      <c r="A126" s="1179"/>
      <c r="B126" s="1175"/>
      <c r="C126" s="1175"/>
      <c r="D126" s="1175"/>
      <c r="E126" s="1176"/>
      <c r="F126" s="1177"/>
      <c r="G126" s="1176"/>
      <c r="H126" s="1178"/>
      <c r="I126" s="1147"/>
      <c r="J126" s="1147"/>
    </row>
    <row r="127" customFormat="1" spans="1:10">
      <c r="A127" s="1179"/>
      <c r="B127" s="1175"/>
      <c r="C127" s="1175"/>
      <c r="D127" s="1175"/>
      <c r="E127" s="1176"/>
      <c r="F127" s="1177"/>
      <c r="G127" s="1176"/>
      <c r="H127" s="1178"/>
      <c r="I127" s="1147"/>
      <c r="J127" s="1147"/>
    </row>
    <row r="128" customFormat="1" spans="1:10">
      <c r="A128" s="1179"/>
      <c r="B128" s="1175"/>
      <c r="C128" s="1175"/>
      <c r="D128" s="1175"/>
      <c r="E128" s="1176"/>
      <c r="F128" s="1177"/>
      <c r="G128" s="1176"/>
      <c r="H128" s="1178"/>
      <c r="I128" s="1147"/>
      <c r="J128" s="1147"/>
    </row>
    <row r="129" customFormat="1" spans="1:10">
      <c r="A129" s="1179"/>
      <c r="B129" s="1175"/>
      <c r="C129" s="1175"/>
      <c r="D129" s="1175"/>
      <c r="E129" s="1176"/>
      <c r="F129" s="1177"/>
      <c r="G129" s="1176"/>
      <c r="H129" s="1178"/>
      <c r="I129" s="1147"/>
      <c r="J129" s="1147"/>
    </row>
    <row r="130" customFormat="1" spans="1:10">
      <c r="A130" s="1179"/>
      <c r="B130" s="1175"/>
      <c r="C130" s="1175"/>
      <c r="D130" s="1175"/>
      <c r="E130" s="1176"/>
      <c r="F130" s="1177"/>
      <c r="G130" s="1176"/>
      <c r="H130" s="1178"/>
      <c r="I130" s="1147"/>
      <c r="J130" s="1147"/>
    </row>
    <row r="131" customFormat="1" spans="1:10">
      <c r="A131" s="1179"/>
      <c r="B131" s="1175"/>
      <c r="C131" s="1175"/>
      <c r="D131" s="1175"/>
      <c r="E131" s="1176"/>
      <c r="F131" s="1177"/>
      <c r="G131" s="1176"/>
      <c r="H131" s="1178"/>
      <c r="I131" s="1147"/>
      <c r="J131" s="1147"/>
    </row>
    <row r="132" customFormat="1" spans="1:10">
      <c r="A132" s="1179"/>
      <c r="B132" s="1175"/>
      <c r="C132" s="1175"/>
      <c r="D132" s="1175"/>
      <c r="E132" s="1176"/>
      <c r="F132" s="1177"/>
      <c r="G132" s="1176"/>
      <c r="H132" s="1178"/>
      <c r="I132" s="1147"/>
      <c r="J132" s="1147"/>
    </row>
    <row r="133" customFormat="1" spans="1:10">
      <c r="A133" s="1179"/>
      <c r="B133" s="1175"/>
      <c r="C133" s="1175"/>
      <c r="D133" s="1175"/>
      <c r="E133" s="1176"/>
      <c r="F133" s="1177"/>
      <c r="G133" s="1176"/>
      <c r="H133" s="1178"/>
      <c r="I133" s="1147"/>
      <c r="J133" s="1147"/>
    </row>
    <row r="134" customFormat="1" spans="1:10">
      <c r="A134" s="1179"/>
      <c r="B134" s="1175"/>
      <c r="C134" s="1175"/>
      <c r="D134" s="1175"/>
      <c r="E134" s="1176"/>
      <c r="F134" s="1177"/>
      <c r="G134" s="1176"/>
      <c r="H134" s="1178"/>
      <c r="I134" s="1147"/>
      <c r="J134" s="1147"/>
    </row>
    <row r="135" customFormat="1" spans="1:10">
      <c r="A135" s="1179"/>
      <c r="B135" s="1175"/>
      <c r="C135" s="1175"/>
      <c r="D135" s="1175"/>
      <c r="E135" s="1176"/>
      <c r="F135" s="1177"/>
      <c r="G135" s="1176"/>
      <c r="H135" s="1178"/>
      <c r="I135" s="1147"/>
      <c r="J135" s="1147"/>
    </row>
    <row r="136" customFormat="1" spans="1:10">
      <c r="A136" s="1179"/>
      <c r="B136" s="1175"/>
      <c r="C136" s="1175"/>
      <c r="D136" s="1175"/>
      <c r="E136" s="1176"/>
      <c r="F136" s="1177"/>
      <c r="G136" s="1176"/>
      <c r="H136" s="1178"/>
      <c r="I136" s="1147"/>
      <c r="J136" s="1147"/>
    </row>
    <row r="137" customFormat="1" spans="1:10">
      <c r="A137" s="1179"/>
      <c r="B137" s="1175"/>
      <c r="C137" s="1175"/>
      <c r="D137" s="1175"/>
      <c r="E137" s="1176"/>
      <c r="F137" s="1177"/>
      <c r="G137" s="1176"/>
      <c r="H137" s="1178"/>
      <c r="I137" s="1147"/>
      <c r="J137" s="1147"/>
    </row>
    <row r="138" customFormat="1" spans="1:10">
      <c r="A138" s="1179"/>
      <c r="B138" s="1175"/>
      <c r="C138" s="1175"/>
      <c r="D138" s="1175"/>
      <c r="E138" s="1176"/>
      <c r="F138" s="1177"/>
      <c r="G138" s="1176"/>
      <c r="H138" s="1178"/>
      <c r="I138" s="1147"/>
      <c r="J138" s="1147"/>
    </row>
    <row r="139" customFormat="1" spans="1:10">
      <c r="A139" s="1179"/>
      <c r="B139" s="1175"/>
      <c r="C139" s="1175"/>
      <c r="D139" s="1175"/>
      <c r="E139" s="1176"/>
      <c r="F139" s="1177"/>
      <c r="G139" s="1176"/>
      <c r="H139" s="1178"/>
      <c r="I139" s="1147"/>
      <c r="J139" s="1147"/>
    </row>
    <row r="140" customFormat="1" spans="1:10">
      <c r="A140" s="1179"/>
      <c r="B140" s="1175"/>
      <c r="C140" s="1175"/>
      <c r="D140" s="1175"/>
      <c r="E140" s="1176"/>
      <c r="F140" s="1177"/>
      <c r="G140" s="1176"/>
      <c r="H140" s="1178"/>
      <c r="I140" s="1147"/>
      <c r="J140" s="1147"/>
    </row>
    <row r="141" customFormat="1" spans="1:10">
      <c r="A141" s="1179"/>
      <c r="B141" s="1175"/>
      <c r="C141" s="1175"/>
      <c r="D141" s="1175"/>
      <c r="E141" s="1176"/>
      <c r="F141" s="1177"/>
      <c r="G141" s="1176"/>
      <c r="H141" s="1178"/>
      <c r="I141" s="1147"/>
      <c r="J141" s="1147"/>
    </row>
    <row r="142" customFormat="1" spans="1:10">
      <c r="A142" s="1179"/>
      <c r="B142" s="1175"/>
      <c r="C142" s="1175"/>
      <c r="D142" s="1175"/>
      <c r="E142" s="1176"/>
      <c r="F142" s="1177"/>
      <c r="G142" s="1176"/>
      <c r="H142" s="1178"/>
      <c r="I142" s="1147"/>
      <c r="J142" s="1147"/>
    </row>
    <row r="143" customFormat="1" spans="1:10">
      <c r="A143" s="1179"/>
      <c r="B143" s="1175"/>
      <c r="C143" s="1175"/>
      <c r="D143" s="1175"/>
      <c r="E143" s="1176"/>
      <c r="F143" s="1177"/>
      <c r="G143" s="1176"/>
      <c r="H143" s="1178"/>
      <c r="I143" s="1147"/>
      <c r="J143" s="1147"/>
    </row>
    <row r="144" customFormat="1" spans="1:10">
      <c r="A144" s="1179"/>
      <c r="B144" s="1175"/>
      <c r="C144" s="1175"/>
      <c r="D144" s="1175"/>
      <c r="E144" s="1176"/>
      <c r="F144" s="1177"/>
      <c r="G144" s="1176"/>
      <c r="H144" s="1178"/>
      <c r="I144" s="1147"/>
      <c r="J144" s="1147"/>
    </row>
    <row r="145" customFormat="1" spans="1:10">
      <c r="A145" s="1179"/>
      <c r="B145" s="1175"/>
      <c r="C145" s="1175"/>
      <c r="D145" s="1175"/>
      <c r="E145" s="1176"/>
      <c r="F145" s="1177"/>
      <c r="G145" s="1176"/>
      <c r="H145" s="1178"/>
      <c r="I145" s="1147"/>
      <c r="J145" s="1147"/>
    </row>
    <row r="146" customFormat="1" spans="1:10">
      <c r="A146" s="1179"/>
      <c r="B146" s="1175"/>
      <c r="C146" s="1175"/>
      <c r="D146" s="1175"/>
      <c r="E146" s="1176"/>
      <c r="F146" s="1177"/>
      <c r="G146" s="1176"/>
      <c r="H146" s="1178"/>
      <c r="I146" s="1147"/>
      <c r="J146" s="1147"/>
    </row>
    <row r="147" customFormat="1" spans="1:10">
      <c r="A147" s="1179"/>
      <c r="B147" s="1175"/>
      <c r="C147" s="1175"/>
      <c r="D147" s="1175"/>
      <c r="E147" s="1176"/>
      <c r="F147" s="1177"/>
      <c r="G147" s="1176"/>
      <c r="H147" s="1178"/>
      <c r="I147" s="1147"/>
      <c r="J147" s="1147"/>
    </row>
    <row r="148" customFormat="1" spans="1:10">
      <c r="A148" s="1179"/>
      <c r="B148" s="1175"/>
      <c r="C148" s="1175"/>
      <c r="D148" s="1175"/>
      <c r="E148" s="1176"/>
      <c r="F148" s="1177"/>
      <c r="G148" s="1176"/>
      <c r="H148" s="1178"/>
      <c r="I148" s="1147"/>
      <c r="J148" s="1147"/>
    </row>
    <row r="149" customFormat="1" spans="1:10">
      <c r="A149" s="1179"/>
      <c r="B149" s="1175"/>
      <c r="C149" s="1175"/>
      <c r="D149" s="1175"/>
      <c r="E149" s="1176"/>
      <c r="F149" s="1177"/>
      <c r="G149" s="1176"/>
      <c r="H149" s="1178"/>
      <c r="I149" s="1147"/>
      <c r="J149" s="1147"/>
    </row>
    <row r="150" customFormat="1" spans="1:10">
      <c r="A150" s="1179"/>
      <c r="B150" s="1175"/>
      <c r="C150" s="1175"/>
      <c r="D150" s="1175"/>
      <c r="E150" s="1176"/>
      <c r="F150" s="1177"/>
      <c r="G150" s="1176"/>
      <c r="H150" s="1178"/>
      <c r="I150" s="1147"/>
      <c r="J150" s="1147"/>
    </row>
    <row r="151" customFormat="1" spans="1:10">
      <c r="A151" s="1179"/>
      <c r="B151" s="1175"/>
      <c r="C151" s="1175"/>
      <c r="D151" s="1175"/>
      <c r="E151" s="1176"/>
      <c r="F151" s="1177"/>
      <c r="G151" s="1176"/>
      <c r="H151" s="1178"/>
      <c r="I151" s="1147"/>
      <c r="J151" s="1147"/>
    </row>
    <row r="152" customFormat="1" spans="1:10">
      <c r="A152" s="1179"/>
      <c r="B152" s="1175"/>
      <c r="C152" s="1175"/>
      <c r="D152" s="1175"/>
      <c r="E152" s="1176"/>
      <c r="F152" s="1177"/>
      <c r="G152" s="1176"/>
      <c r="H152" s="1178"/>
      <c r="I152" s="1147"/>
      <c r="J152" s="1147"/>
    </row>
    <row r="153" customFormat="1" spans="1:10">
      <c r="A153" s="1179"/>
      <c r="B153" s="1175"/>
      <c r="C153" s="1175"/>
      <c r="D153" s="1175"/>
      <c r="E153" s="1176"/>
      <c r="F153" s="1177"/>
      <c r="G153" s="1176"/>
      <c r="H153" s="1178"/>
      <c r="I153" s="1147"/>
      <c r="J153" s="1147"/>
    </row>
    <row r="154" customFormat="1" spans="1:10">
      <c r="A154" s="1179"/>
      <c r="B154" s="1175"/>
      <c r="C154" s="1175"/>
      <c r="D154" s="1175"/>
      <c r="E154" s="1176"/>
      <c r="F154" s="1177"/>
      <c r="G154" s="1176"/>
      <c r="H154" s="1178"/>
      <c r="I154" s="1147"/>
      <c r="J154" s="1147"/>
    </row>
    <row r="155" customFormat="1" spans="1:10">
      <c r="A155" s="1179"/>
      <c r="B155" s="1175"/>
      <c r="C155" s="1175"/>
      <c r="D155" s="1175"/>
      <c r="E155" s="1176"/>
      <c r="F155" s="1177"/>
      <c r="G155" s="1176"/>
      <c r="H155" s="1178"/>
      <c r="I155" s="1147"/>
      <c r="J155" s="1147"/>
    </row>
    <row r="156" customFormat="1" spans="1:10">
      <c r="A156" s="1179"/>
      <c r="B156" s="1175"/>
      <c r="C156" s="1175"/>
      <c r="D156" s="1175"/>
      <c r="E156" s="1176"/>
      <c r="F156" s="1177"/>
      <c r="G156" s="1176"/>
      <c r="H156" s="1178"/>
      <c r="I156" s="1147"/>
      <c r="J156" s="1147"/>
    </row>
    <row r="157" customFormat="1" spans="1:10">
      <c r="A157" s="1179"/>
      <c r="B157" s="1175"/>
      <c r="C157" s="1175"/>
      <c r="D157" s="1175"/>
      <c r="E157" s="1176"/>
      <c r="F157" s="1177"/>
      <c r="G157" s="1176"/>
      <c r="H157" s="1178"/>
      <c r="I157" s="1147"/>
      <c r="J157" s="1147"/>
    </row>
    <row r="158" customFormat="1" spans="1:10">
      <c r="A158" s="1179"/>
      <c r="B158" s="1175"/>
      <c r="C158" s="1175"/>
      <c r="D158" s="1175"/>
      <c r="E158" s="1176"/>
      <c r="F158" s="1177"/>
      <c r="G158" s="1176"/>
      <c r="H158" s="1178"/>
      <c r="I158" s="1147"/>
      <c r="J158" s="1147"/>
    </row>
    <row r="159" customFormat="1" spans="1:10">
      <c r="A159" s="1179"/>
      <c r="B159" s="1175"/>
      <c r="C159" s="1175"/>
      <c r="D159" s="1175"/>
      <c r="E159" s="1176"/>
      <c r="F159" s="1177"/>
      <c r="G159" s="1176"/>
      <c r="H159" s="1178"/>
      <c r="I159" s="1147"/>
      <c r="J159" s="1147"/>
    </row>
    <row r="160" customFormat="1" spans="1:10">
      <c r="A160" s="1179"/>
      <c r="B160" s="1175"/>
      <c r="C160" s="1175"/>
      <c r="D160" s="1175"/>
      <c r="E160" s="1176"/>
      <c r="F160" s="1177"/>
      <c r="G160" s="1176"/>
      <c r="H160" s="1178"/>
      <c r="I160" s="1147"/>
      <c r="J160" s="1147"/>
    </row>
    <row r="161" customFormat="1" spans="1:10">
      <c r="A161" s="1179"/>
      <c r="B161" s="1175"/>
      <c r="C161" s="1175"/>
      <c r="D161" s="1175"/>
      <c r="E161" s="1176"/>
      <c r="F161" s="1177"/>
      <c r="G161" s="1176"/>
      <c r="H161" s="1178"/>
      <c r="I161" s="1147"/>
      <c r="J161" s="1147"/>
    </row>
    <row r="162" customFormat="1" spans="1:10">
      <c r="A162" s="1179"/>
      <c r="B162" s="1175"/>
      <c r="C162" s="1175"/>
      <c r="D162" s="1175"/>
      <c r="E162" s="1176"/>
      <c r="F162" s="1177"/>
      <c r="G162" s="1176"/>
      <c r="H162" s="1178"/>
      <c r="I162" s="1147"/>
      <c r="J162" s="1147"/>
    </row>
    <row r="163" customFormat="1" spans="1:10">
      <c r="A163" s="1179"/>
      <c r="B163" s="1175"/>
      <c r="C163" s="1175"/>
      <c r="D163" s="1175"/>
      <c r="E163" s="1176"/>
      <c r="F163" s="1177"/>
      <c r="G163" s="1176"/>
      <c r="H163" s="1178"/>
      <c r="I163" s="1147"/>
      <c r="J163" s="1147"/>
    </row>
    <row r="164" customFormat="1" spans="1:10">
      <c r="A164" s="1179"/>
      <c r="B164" s="1175"/>
      <c r="C164" s="1175"/>
      <c r="D164" s="1175"/>
      <c r="E164" s="1176"/>
      <c r="F164" s="1177"/>
      <c r="G164" s="1176"/>
      <c r="H164" s="1178"/>
      <c r="I164" s="1147"/>
      <c r="J164" s="1147"/>
    </row>
    <row r="165" customFormat="1" spans="1:10">
      <c r="A165" s="1179"/>
      <c r="B165" s="1175"/>
      <c r="C165" s="1175"/>
      <c r="D165" s="1175"/>
      <c r="E165" s="1176"/>
      <c r="F165" s="1177"/>
      <c r="G165" s="1176"/>
      <c r="H165" s="1178"/>
      <c r="I165" s="1147"/>
      <c r="J165" s="1147"/>
    </row>
    <row r="166" customFormat="1" spans="1:10">
      <c r="A166" s="1179"/>
      <c r="B166" s="1175"/>
      <c r="C166" s="1175"/>
      <c r="D166" s="1175"/>
      <c r="E166" s="1176"/>
      <c r="F166" s="1177"/>
      <c r="G166" s="1176"/>
      <c r="H166" s="1178"/>
      <c r="I166" s="1147"/>
      <c r="J166" s="1147"/>
    </row>
    <row r="167" customFormat="1" spans="1:10">
      <c r="A167" s="1179"/>
      <c r="B167" s="1175"/>
      <c r="C167" s="1175"/>
      <c r="D167" s="1175"/>
      <c r="E167" s="1176"/>
      <c r="F167" s="1177"/>
      <c r="G167" s="1176"/>
      <c r="H167" s="1178"/>
      <c r="I167" s="1147"/>
      <c r="J167" s="1147"/>
    </row>
    <row r="168" customFormat="1" spans="1:10">
      <c r="A168" s="1179"/>
      <c r="B168" s="1175"/>
      <c r="C168" s="1175"/>
      <c r="D168" s="1175"/>
      <c r="E168" s="1176"/>
      <c r="F168" s="1177"/>
      <c r="G168" s="1176"/>
      <c r="H168" s="1178"/>
      <c r="I168" s="1147"/>
      <c r="J168" s="1147"/>
    </row>
    <row r="169" customFormat="1" spans="1:10">
      <c r="A169" s="1179"/>
      <c r="B169" s="1175"/>
      <c r="C169" s="1175"/>
      <c r="D169" s="1175"/>
      <c r="E169" s="1176"/>
      <c r="F169" s="1177"/>
      <c r="G169" s="1176"/>
      <c r="H169" s="1178"/>
      <c r="I169" s="1147"/>
      <c r="J169" s="1147"/>
    </row>
    <row r="170" customFormat="1" spans="1:10">
      <c r="A170" s="1179"/>
      <c r="B170" s="1175"/>
      <c r="C170" s="1175"/>
      <c r="D170" s="1175"/>
      <c r="E170" s="1176"/>
      <c r="F170" s="1177"/>
      <c r="G170" s="1176"/>
      <c r="H170" s="1178"/>
      <c r="I170" s="1147"/>
      <c r="J170" s="1147"/>
    </row>
    <row r="171" customFormat="1" spans="1:10">
      <c r="A171" s="1179"/>
      <c r="B171" s="1175"/>
      <c r="C171" s="1175"/>
      <c r="D171" s="1175"/>
      <c r="E171" s="1176"/>
      <c r="F171" s="1177"/>
      <c r="G171" s="1176"/>
      <c r="H171" s="1178"/>
      <c r="I171" s="1147"/>
      <c r="J171" s="1147"/>
    </row>
    <row r="172" customFormat="1" spans="1:10">
      <c r="A172" s="1179"/>
      <c r="B172" s="1175"/>
      <c r="C172" s="1175"/>
      <c r="D172" s="1175"/>
      <c r="E172" s="1176"/>
      <c r="F172" s="1177"/>
      <c r="G172" s="1176"/>
      <c r="H172" s="1178"/>
      <c r="I172" s="1147"/>
      <c r="J172" s="1147"/>
    </row>
    <row r="173" customFormat="1" spans="1:10">
      <c r="A173" s="1179"/>
      <c r="B173" s="1175"/>
      <c r="C173" s="1175"/>
      <c r="D173" s="1175"/>
      <c r="E173" s="1176"/>
      <c r="F173" s="1177"/>
      <c r="G173" s="1176"/>
      <c r="H173" s="1178"/>
      <c r="I173" s="1147"/>
      <c r="J173" s="1147"/>
    </row>
    <row r="174" customFormat="1" spans="1:10">
      <c r="A174" s="1179"/>
      <c r="B174" s="1175"/>
      <c r="C174" s="1175"/>
      <c r="D174" s="1175"/>
      <c r="E174" s="1176"/>
      <c r="F174" s="1177"/>
      <c r="G174" s="1176"/>
      <c r="H174" s="1178"/>
      <c r="I174" s="1147"/>
      <c r="J174" s="1147"/>
    </row>
    <row r="175" customFormat="1" spans="1:10">
      <c r="A175" s="1179"/>
      <c r="B175" s="1175"/>
      <c r="C175" s="1175"/>
      <c r="D175" s="1175"/>
      <c r="E175" s="1176"/>
      <c r="F175" s="1177"/>
      <c r="G175" s="1176"/>
      <c r="H175" s="1178"/>
      <c r="I175" s="1147"/>
      <c r="J175" s="1147"/>
    </row>
    <row r="176" customFormat="1" spans="1:10">
      <c r="A176" s="1179"/>
      <c r="B176" s="1175"/>
      <c r="C176" s="1175"/>
      <c r="D176" s="1175"/>
      <c r="E176" s="1176"/>
      <c r="F176" s="1177"/>
      <c r="G176" s="1176"/>
      <c r="H176" s="1178"/>
      <c r="I176" s="1147"/>
      <c r="J176" s="1147"/>
    </row>
    <row r="177" customFormat="1" spans="1:10">
      <c r="A177" s="1179"/>
      <c r="B177" s="1175"/>
      <c r="C177" s="1175"/>
      <c r="D177" s="1175"/>
      <c r="E177" s="1176"/>
      <c r="F177" s="1177"/>
      <c r="G177" s="1176"/>
      <c r="H177" s="1178"/>
      <c r="I177" s="1147"/>
      <c r="J177" s="1147"/>
    </row>
    <row r="178" customFormat="1" spans="1:10">
      <c r="A178" s="1179"/>
      <c r="B178" s="1175"/>
      <c r="C178" s="1175"/>
      <c r="D178" s="1175"/>
      <c r="E178" s="1176"/>
      <c r="F178" s="1177"/>
      <c r="G178" s="1176"/>
      <c r="H178" s="1178"/>
      <c r="I178" s="1147"/>
      <c r="J178" s="1147"/>
    </row>
    <row r="179" customFormat="1" spans="1:10">
      <c r="A179" s="1179"/>
      <c r="B179" s="1175"/>
      <c r="C179" s="1175"/>
      <c r="D179" s="1175"/>
      <c r="E179" s="1176"/>
      <c r="F179" s="1177"/>
      <c r="G179" s="1176"/>
      <c r="H179" s="1178"/>
      <c r="I179" s="1147"/>
      <c r="J179" s="1147"/>
    </row>
    <row r="180" customFormat="1" spans="1:10">
      <c r="A180" s="1179"/>
      <c r="B180" s="1175"/>
      <c r="C180" s="1175"/>
      <c r="D180" s="1175"/>
      <c r="E180" s="1176"/>
      <c r="F180" s="1177"/>
      <c r="G180" s="1176"/>
      <c r="H180" s="1178"/>
      <c r="I180" s="1147"/>
      <c r="J180" s="1147"/>
    </row>
    <row r="181" customFormat="1" spans="1:10">
      <c r="A181" s="1179"/>
      <c r="B181" s="1175"/>
      <c r="C181" s="1175"/>
      <c r="D181" s="1175"/>
      <c r="E181" s="1176"/>
      <c r="F181" s="1177"/>
      <c r="G181" s="1176"/>
      <c r="H181" s="1178"/>
      <c r="I181" s="1147"/>
      <c r="J181" s="1147"/>
    </row>
    <row r="182" customFormat="1" spans="1:10">
      <c r="A182" s="1179"/>
      <c r="B182" s="1175"/>
      <c r="C182" s="1175"/>
      <c r="D182" s="1175"/>
      <c r="E182" s="1176"/>
      <c r="F182" s="1177"/>
      <c r="G182" s="1176"/>
      <c r="H182" s="1178"/>
      <c r="I182" s="1147"/>
      <c r="J182" s="1147"/>
    </row>
    <row r="183" customFormat="1" spans="1:10">
      <c r="A183" s="1179"/>
      <c r="B183" s="1175"/>
      <c r="C183" s="1175"/>
      <c r="D183" s="1175"/>
      <c r="E183" s="1176"/>
      <c r="F183" s="1177"/>
      <c r="G183" s="1176"/>
      <c r="H183" s="1178"/>
      <c r="I183" s="1147"/>
      <c r="J183" s="1147"/>
    </row>
    <row r="184" customFormat="1" spans="1:10">
      <c r="A184" s="1179"/>
      <c r="B184" s="1175"/>
      <c r="C184" s="1175"/>
      <c r="D184" s="1175"/>
      <c r="E184" s="1176"/>
      <c r="F184" s="1177"/>
      <c r="G184" s="1176"/>
      <c r="H184" s="1178"/>
      <c r="I184" s="1147"/>
      <c r="J184" s="1147"/>
    </row>
    <row r="185" customFormat="1" spans="1:10">
      <c r="A185" s="1179"/>
      <c r="B185" s="1175"/>
      <c r="C185" s="1175"/>
      <c r="D185" s="1175"/>
      <c r="E185" s="1176"/>
      <c r="F185" s="1177"/>
      <c r="G185" s="1176"/>
      <c r="H185" s="1178"/>
      <c r="I185" s="1147"/>
      <c r="J185" s="1147"/>
    </row>
    <row r="186" customFormat="1" spans="1:10">
      <c r="A186" s="1179"/>
      <c r="B186" s="1175"/>
      <c r="C186" s="1175"/>
      <c r="D186" s="1175"/>
      <c r="E186" s="1176"/>
      <c r="F186" s="1177"/>
      <c r="G186" s="1176"/>
      <c r="H186" s="1178"/>
      <c r="I186" s="1147"/>
      <c r="J186" s="1147"/>
    </row>
    <row r="187" customFormat="1" spans="1:10">
      <c r="A187" s="1179"/>
      <c r="B187" s="1175"/>
      <c r="C187" s="1175"/>
      <c r="D187" s="1175"/>
      <c r="E187" s="1176"/>
      <c r="F187" s="1177"/>
      <c r="G187" s="1176"/>
      <c r="H187" s="1178"/>
      <c r="I187" s="1147"/>
      <c r="J187" s="1147"/>
    </row>
    <row r="188" customFormat="1" spans="1:10">
      <c r="A188" s="1179"/>
      <c r="B188" s="1175"/>
      <c r="C188" s="1175"/>
      <c r="D188" s="1175"/>
      <c r="E188" s="1176"/>
      <c r="F188" s="1177"/>
      <c r="G188" s="1176"/>
      <c r="H188" s="1178"/>
      <c r="I188" s="1147"/>
      <c r="J188" s="1147"/>
    </row>
    <row r="189" customFormat="1" spans="1:10">
      <c r="A189" s="1179"/>
      <c r="B189" s="1175"/>
      <c r="C189" s="1175"/>
      <c r="D189" s="1175"/>
      <c r="E189" s="1176"/>
      <c r="F189" s="1177"/>
      <c r="G189" s="1176"/>
      <c r="H189" s="1178"/>
      <c r="I189" s="1147"/>
      <c r="J189" s="1147"/>
    </row>
    <row r="190" customFormat="1" spans="1:10">
      <c r="A190" s="1179"/>
      <c r="B190" s="1175"/>
      <c r="C190" s="1175"/>
      <c r="D190" s="1175"/>
      <c r="E190" s="1176"/>
      <c r="F190" s="1177"/>
      <c r="G190" s="1176"/>
      <c r="H190" s="1178"/>
      <c r="I190" s="1147"/>
      <c r="J190" s="1147"/>
    </row>
    <row r="191" customFormat="1" spans="1:10">
      <c r="A191" s="1179"/>
      <c r="B191" s="1175"/>
      <c r="C191" s="1175"/>
      <c r="D191" s="1175"/>
      <c r="E191" s="1176"/>
      <c r="F191" s="1177"/>
      <c r="G191" s="1176"/>
      <c r="H191" s="1178"/>
      <c r="I191" s="1147"/>
      <c r="J191" s="1147"/>
    </row>
    <row r="192" customFormat="1" spans="1:10">
      <c r="A192" s="1179"/>
      <c r="B192" s="1175"/>
      <c r="C192" s="1175"/>
      <c r="D192" s="1175"/>
      <c r="E192" s="1176"/>
      <c r="F192" s="1177"/>
      <c r="G192" s="1176"/>
      <c r="H192" s="1178"/>
      <c r="I192" s="1147"/>
      <c r="J192" s="1147"/>
    </row>
    <row r="193" customFormat="1" spans="1:10">
      <c r="A193" s="1179"/>
      <c r="B193" s="1175"/>
      <c r="C193" s="1175"/>
      <c r="D193" s="1175"/>
      <c r="E193" s="1176"/>
      <c r="F193" s="1177"/>
      <c r="G193" s="1176"/>
      <c r="H193" s="1178"/>
      <c r="I193" s="1147"/>
      <c r="J193" s="1147"/>
    </row>
    <row r="194" customFormat="1" spans="1:10">
      <c r="A194" s="1179"/>
      <c r="B194" s="1175"/>
      <c r="C194" s="1175"/>
      <c r="D194" s="1175"/>
      <c r="E194" s="1176"/>
      <c r="F194" s="1177"/>
      <c r="G194" s="1176"/>
      <c r="H194" s="1178"/>
      <c r="I194" s="1147"/>
      <c r="J194" s="1147"/>
    </row>
    <row r="195" customFormat="1" spans="1:10">
      <c r="A195" s="1179"/>
      <c r="B195" s="1175"/>
      <c r="C195" s="1175"/>
      <c r="D195" s="1175"/>
      <c r="E195" s="1176"/>
      <c r="F195" s="1177"/>
      <c r="G195" s="1176"/>
      <c r="H195" s="1178"/>
      <c r="I195" s="1147"/>
      <c r="J195" s="1147"/>
    </row>
    <row r="196" customFormat="1" spans="1:10">
      <c r="A196" s="1179"/>
      <c r="B196" s="1175"/>
      <c r="C196" s="1175"/>
      <c r="D196" s="1175"/>
      <c r="E196" s="1176"/>
      <c r="F196" s="1177"/>
      <c r="G196" s="1176"/>
      <c r="H196" s="1178"/>
      <c r="I196" s="1147"/>
      <c r="J196" s="1147"/>
    </row>
    <row r="197" customFormat="1" spans="1:10">
      <c r="A197" s="1179"/>
      <c r="B197" s="1175"/>
      <c r="C197" s="1175"/>
      <c r="D197" s="1175"/>
      <c r="E197" s="1176"/>
      <c r="F197" s="1177"/>
      <c r="G197" s="1176"/>
      <c r="H197" s="1178"/>
      <c r="I197" s="1147"/>
      <c r="J197" s="1147"/>
    </row>
    <row r="198" customFormat="1" spans="1:10">
      <c r="A198" s="1179"/>
      <c r="B198" s="1175"/>
      <c r="C198" s="1175"/>
      <c r="D198" s="1175"/>
      <c r="E198" s="1176"/>
      <c r="F198" s="1177"/>
      <c r="G198" s="1176"/>
      <c r="H198" s="1178"/>
      <c r="I198" s="1147"/>
      <c r="J198" s="1147"/>
    </row>
    <row r="199" customFormat="1" spans="1:10">
      <c r="A199" s="1179"/>
      <c r="B199" s="1175"/>
      <c r="C199" s="1175"/>
      <c r="D199" s="1175"/>
      <c r="E199" s="1176"/>
      <c r="F199" s="1177"/>
      <c r="G199" s="1176"/>
      <c r="H199" s="1178"/>
      <c r="I199" s="1147"/>
      <c r="J199" s="1147"/>
    </row>
    <row r="200" customFormat="1" spans="1:10">
      <c r="A200" s="1179"/>
      <c r="B200" s="1175"/>
      <c r="C200" s="1175"/>
      <c r="D200" s="1175"/>
      <c r="E200" s="1176"/>
      <c r="F200" s="1177"/>
      <c r="G200" s="1176"/>
      <c r="H200" s="1178"/>
      <c r="I200" s="1147"/>
      <c r="J200" s="1147"/>
    </row>
    <row r="201" customFormat="1" spans="1:10">
      <c r="A201" s="1179"/>
      <c r="B201" s="1175"/>
      <c r="C201" s="1175"/>
      <c r="D201" s="1175"/>
      <c r="E201" s="1176"/>
      <c r="F201" s="1177"/>
      <c r="G201" s="1176"/>
      <c r="H201" s="1178"/>
      <c r="I201" s="1147"/>
      <c r="J201" s="1147"/>
    </row>
    <row r="202" customFormat="1" spans="1:10">
      <c r="A202" s="1179"/>
      <c r="B202" s="1175"/>
      <c r="C202" s="1175"/>
      <c r="D202" s="1175"/>
      <c r="E202" s="1176"/>
      <c r="F202" s="1177"/>
      <c r="G202" s="1176"/>
      <c r="H202" s="1178"/>
      <c r="I202" s="1147"/>
      <c r="J202" s="1147"/>
    </row>
    <row r="203" customFormat="1" spans="1:10">
      <c r="A203" s="1179"/>
      <c r="B203" s="1175"/>
      <c r="C203" s="1175"/>
      <c r="D203" s="1175"/>
      <c r="E203" s="1176"/>
      <c r="F203" s="1177"/>
      <c r="G203" s="1176"/>
      <c r="H203" s="1178"/>
      <c r="I203" s="1147"/>
      <c r="J203" s="1147"/>
    </row>
    <row r="204" customFormat="1" spans="1:10">
      <c r="A204" s="1179"/>
      <c r="B204" s="1175"/>
      <c r="C204" s="1175"/>
      <c r="D204" s="1175"/>
      <c r="E204" s="1176"/>
      <c r="F204" s="1177"/>
      <c r="G204" s="1176"/>
      <c r="H204" s="1178"/>
      <c r="I204" s="1147"/>
      <c r="J204" s="1147"/>
    </row>
    <row r="205" customFormat="1" spans="1:10">
      <c r="A205" s="1179"/>
      <c r="B205" s="1175"/>
      <c r="C205" s="1175"/>
      <c r="D205" s="1175"/>
      <c r="E205" s="1176"/>
      <c r="F205" s="1177"/>
      <c r="G205" s="1176"/>
      <c r="H205" s="1178"/>
      <c r="I205" s="1147"/>
      <c r="J205" s="1147"/>
    </row>
    <row r="206" customFormat="1" spans="1:10">
      <c r="A206" s="1179"/>
      <c r="B206" s="1175"/>
      <c r="C206" s="1175"/>
      <c r="D206" s="1175"/>
      <c r="E206" s="1176"/>
      <c r="F206" s="1177"/>
      <c r="G206" s="1176"/>
      <c r="H206" s="1178"/>
      <c r="I206" s="1147"/>
      <c r="J206" s="1147"/>
    </row>
    <row r="207" customFormat="1" spans="1:10">
      <c r="A207" s="1179"/>
      <c r="B207" s="1175"/>
      <c r="C207" s="1175"/>
      <c r="D207" s="1175"/>
      <c r="E207" s="1176"/>
      <c r="F207" s="1177"/>
      <c r="G207" s="1176"/>
      <c r="H207" s="1178"/>
      <c r="I207" s="1147"/>
      <c r="J207" s="1147"/>
    </row>
    <row r="208" customFormat="1" spans="1:10">
      <c r="A208" s="1179"/>
      <c r="B208" s="1175"/>
      <c r="C208" s="1175"/>
      <c r="D208" s="1175"/>
      <c r="E208" s="1176"/>
      <c r="F208" s="1177"/>
      <c r="G208" s="1176"/>
      <c r="H208" s="1178"/>
      <c r="I208" s="1147"/>
      <c r="J208" s="1147"/>
    </row>
    <row r="209" customFormat="1" spans="1:10">
      <c r="A209" s="1179"/>
      <c r="B209" s="1175"/>
      <c r="C209" s="1175"/>
      <c r="D209" s="1175"/>
      <c r="E209" s="1176"/>
      <c r="F209" s="1177"/>
      <c r="G209" s="1176"/>
      <c r="H209" s="1178"/>
      <c r="I209" s="1147"/>
      <c r="J209" s="1147"/>
    </row>
    <row r="210" customFormat="1" spans="1:10">
      <c r="A210" s="1179"/>
      <c r="B210" s="1175"/>
      <c r="C210" s="1175"/>
      <c r="D210" s="1175"/>
      <c r="E210" s="1176"/>
      <c r="F210" s="1177"/>
      <c r="G210" s="1176"/>
      <c r="H210" s="1178"/>
      <c r="I210" s="1147"/>
      <c r="J210" s="1147"/>
    </row>
    <row r="211" customFormat="1" spans="1:10">
      <c r="A211" s="1179"/>
      <c r="B211" s="1175"/>
      <c r="C211" s="1175"/>
      <c r="D211" s="1175"/>
      <c r="E211" s="1176"/>
      <c r="F211" s="1177"/>
      <c r="G211" s="1176"/>
      <c r="H211" s="1178"/>
      <c r="I211" s="1147"/>
      <c r="J211" s="1147"/>
    </row>
    <row r="212" customFormat="1" spans="1:10">
      <c r="A212" s="1179"/>
      <c r="B212" s="1175"/>
      <c r="C212" s="1175"/>
      <c r="D212" s="1175"/>
      <c r="E212" s="1176"/>
      <c r="F212" s="1177"/>
      <c r="G212" s="1176"/>
      <c r="H212" s="1178"/>
      <c r="I212" s="1147"/>
      <c r="J212" s="1147"/>
    </row>
    <row r="213" customFormat="1" spans="1:10">
      <c r="A213" s="1179"/>
      <c r="B213" s="1175"/>
      <c r="C213" s="1175"/>
      <c r="D213" s="1175"/>
      <c r="E213" s="1176"/>
      <c r="F213" s="1177"/>
      <c r="G213" s="1176"/>
      <c r="H213" s="1178"/>
      <c r="I213" s="1147"/>
      <c r="J213" s="1147"/>
    </row>
    <row r="214" customFormat="1" spans="1:10">
      <c r="A214" s="1179"/>
      <c r="B214" s="1175"/>
      <c r="C214" s="1175"/>
      <c r="D214" s="1175"/>
      <c r="E214" s="1176"/>
      <c r="F214" s="1177"/>
      <c r="G214" s="1176"/>
      <c r="H214" s="1178"/>
      <c r="I214" s="1147"/>
      <c r="J214" s="1147"/>
    </row>
    <row r="215" customFormat="1" spans="1:10">
      <c r="A215" s="1179"/>
      <c r="B215" s="1175"/>
      <c r="C215" s="1175"/>
      <c r="D215" s="1175"/>
      <c r="E215" s="1176"/>
      <c r="F215" s="1177"/>
      <c r="G215" s="1176"/>
      <c r="H215" s="1178"/>
      <c r="I215" s="1147"/>
      <c r="J215" s="1147"/>
    </row>
    <row r="216" customFormat="1" spans="1:10">
      <c r="A216" s="1179"/>
      <c r="B216" s="1175"/>
      <c r="C216" s="1175"/>
      <c r="D216" s="1175"/>
      <c r="E216" s="1176"/>
      <c r="F216" s="1177"/>
      <c r="G216" s="1176"/>
      <c r="H216" s="1178"/>
      <c r="I216" s="1147"/>
      <c r="J216" s="1147"/>
    </row>
    <row r="217" customFormat="1" spans="1:10">
      <c r="A217" s="1179"/>
      <c r="B217" s="1175"/>
      <c r="C217" s="1175"/>
      <c r="D217" s="1175"/>
      <c r="E217" s="1176"/>
      <c r="F217" s="1177"/>
      <c r="G217" s="1176"/>
      <c r="H217" s="1178"/>
      <c r="I217" s="1147"/>
      <c r="J217" s="1147"/>
    </row>
    <row r="218" customFormat="1" spans="1:10">
      <c r="A218" s="1179"/>
      <c r="B218" s="1175"/>
      <c r="C218" s="1175"/>
      <c r="D218" s="1175"/>
      <c r="E218" s="1176"/>
      <c r="F218" s="1177"/>
      <c r="G218" s="1176"/>
      <c r="H218" s="1178"/>
      <c r="I218" s="1147"/>
      <c r="J218" s="1147"/>
    </row>
    <row r="219" customFormat="1" spans="1:10">
      <c r="A219" s="1179"/>
      <c r="B219" s="1175"/>
      <c r="C219" s="1175"/>
      <c r="D219" s="1175"/>
      <c r="E219" s="1176"/>
      <c r="F219" s="1177"/>
      <c r="G219" s="1176"/>
      <c r="H219" s="1178"/>
      <c r="I219" s="1147"/>
      <c r="J219" s="1147"/>
    </row>
    <row r="220" customFormat="1" spans="1:10">
      <c r="A220" s="1179"/>
      <c r="B220" s="1175"/>
      <c r="C220" s="1175"/>
      <c r="D220" s="1175"/>
      <c r="E220" s="1176"/>
      <c r="F220" s="1177"/>
      <c r="G220" s="1176"/>
      <c r="H220" s="1178"/>
      <c r="I220" s="1147"/>
      <c r="J220" s="1147"/>
    </row>
    <row r="221" customFormat="1" spans="1:10">
      <c r="A221" s="1179"/>
      <c r="B221" s="1175"/>
      <c r="C221" s="1175"/>
      <c r="D221" s="1175"/>
      <c r="E221" s="1176"/>
      <c r="F221" s="1177"/>
      <c r="G221" s="1176"/>
      <c r="H221" s="1178"/>
      <c r="I221" s="1147"/>
      <c r="J221" s="1147"/>
    </row>
    <row r="222" customFormat="1" spans="1:10">
      <c r="A222" s="1179"/>
      <c r="B222" s="1175"/>
      <c r="C222" s="1175"/>
      <c r="D222" s="1175"/>
      <c r="E222" s="1176"/>
      <c r="F222" s="1177"/>
      <c r="G222" s="1176"/>
      <c r="H222" s="1178"/>
      <c r="I222" s="1147"/>
      <c r="J222" s="1147"/>
    </row>
    <row r="223" customFormat="1" spans="1:10">
      <c r="A223" s="1179"/>
      <c r="B223" s="1175"/>
      <c r="C223" s="1175"/>
      <c r="D223" s="1175"/>
      <c r="E223" s="1176"/>
      <c r="F223" s="1177"/>
      <c r="G223" s="1176"/>
      <c r="H223" s="1178"/>
      <c r="I223" s="1147"/>
      <c r="J223" s="1147"/>
    </row>
    <row r="224" customFormat="1" spans="1:10">
      <c r="A224" s="1179"/>
      <c r="B224" s="1175"/>
      <c r="C224" s="1175"/>
      <c r="D224" s="1175"/>
      <c r="E224" s="1176"/>
      <c r="F224" s="1177"/>
      <c r="G224" s="1176"/>
      <c r="H224" s="1178"/>
      <c r="I224" s="1147"/>
      <c r="J224" s="1147"/>
    </row>
    <row r="225" customFormat="1" spans="1:10">
      <c r="A225" s="1179"/>
      <c r="B225" s="1175"/>
      <c r="C225" s="1175"/>
      <c r="D225" s="1175"/>
      <c r="E225" s="1176"/>
      <c r="F225" s="1177"/>
      <c r="G225" s="1176"/>
      <c r="H225" s="1178"/>
      <c r="I225" s="1147"/>
      <c r="J225" s="1147"/>
    </row>
    <row r="226" customFormat="1" spans="1:10">
      <c r="A226" s="1179"/>
      <c r="B226" s="1175"/>
      <c r="C226" s="1175"/>
      <c r="D226" s="1175"/>
      <c r="E226" s="1176"/>
      <c r="F226" s="1177"/>
      <c r="G226" s="1176"/>
      <c r="H226" s="1178"/>
      <c r="I226" s="1147"/>
      <c r="J226" s="1147"/>
    </row>
    <row r="227" customFormat="1" spans="1:10">
      <c r="A227" s="1179"/>
      <c r="B227" s="1175"/>
      <c r="C227" s="1175"/>
      <c r="D227" s="1175"/>
      <c r="E227" s="1176"/>
      <c r="F227" s="1177"/>
      <c r="G227" s="1176"/>
      <c r="H227" s="1178"/>
      <c r="I227" s="1147"/>
      <c r="J227" s="1147"/>
    </row>
    <row r="228" customFormat="1" spans="1:10">
      <c r="A228" s="1179"/>
      <c r="B228" s="1175"/>
      <c r="C228" s="1175"/>
      <c r="D228" s="1175"/>
      <c r="E228" s="1176"/>
      <c r="F228" s="1177"/>
      <c r="G228" s="1176"/>
      <c r="H228" s="1178"/>
      <c r="I228" s="1147"/>
      <c r="J228" s="1147"/>
    </row>
    <row r="229" customFormat="1" spans="1:10">
      <c r="A229" s="1179"/>
      <c r="B229" s="1175"/>
      <c r="C229" s="1175"/>
      <c r="D229" s="1175"/>
      <c r="E229" s="1176"/>
      <c r="F229" s="1177"/>
      <c r="G229" s="1176"/>
      <c r="H229" s="1178"/>
      <c r="I229" s="1147"/>
      <c r="J229" s="1147"/>
    </row>
    <row r="230" customFormat="1" spans="1:10">
      <c r="A230" s="1179"/>
      <c r="B230" s="1175"/>
      <c r="C230" s="1175"/>
      <c r="D230" s="1175"/>
      <c r="E230" s="1176"/>
      <c r="F230" s="1177"/>
      <c r="G230" s="1176"/>
      <c r="H230" s="1178"/>
      <c r="I230" s="1147"/>
      <c r="J230" s="1147"/>
    </row>
    <row r="231" customFormat="1" spans="1:10">
      <c r="A231" s="1179"/>
      <c r="B231" s="1175"/>
      <c r="C231" s="1175"/>
      <c r="D231" s="1175"/>
      <c r="E231" s="1176"/>
      <c r="F231" s="1177"/>
      <c r="G231" s="1176"/>
      <c r="H231" s="1178"/>
      <c r="I231" s="1147"/>
      <c r="J231" s="1147"/>
    </row>
    <row r="232" customFormat="1" spans="1:10">
      <c r="A232" s="1179"/>
      <c r="B232" s="1175"/>
      <c r="C232" s="1175"/>
      <c r="D232" s="1175"/>
      <c r="E232" s="1176"/>
      <c r="F232" s="1177"/>
      <c r="G232" s="1176"/>
      <c r="H232" s="1178"/>
      <c r="I232" s="1147"/>
      <c r="J232" s="1147"/>
    </row>
    <row r="233" customFormat="1" spans="1:10">
      <c r="A233" s="1179"/>
      <c r="B233" s="1175"/>
      <c r="C233" s="1175"/>
      <c r="D233" s="1175"/>
      <c r="E233" s="1176"/>
      <c r="F233" s="1177"/>
      <c r="G233" s="1176"/>
      <c r="H233" s="1178"/>
      <c r="I233" s="1147"/>
      <c r="J233" s="1147"/>
    </row>
    <row r="234" customFormat="1" spans="1:10">
      <c r="A234" s="1179"/>
      <c r="B234" s="1175"/>
      <c r="C234" s="1175"/>
      <c r="D234" s="1175"/>
      <c r="E234" s="1176"/>
      <c r="F234" s="1177"/>
      <c r="G234" s="1176"/>
      <c r="H234" s="1178"/>
      <c r="I234" s="1147"/>
      <c r="J234" s="1147"/>
    </row>
    <row r="235" customFormat="1" spans="1:10">
      <c r="A235" s="1179"/>
      <c r="B235" s="1175"/>
      <c r="C235" s="1175"/>
      <c r="D235" s="1175"/>
      <c r="E235" s="1176"/>
      <c r="F235" s="1177"/>
      <c r="G235" s="1176"/>
      <c r="H235" s="1178"/>
      <c r="I235" s="1147"/>
      <c r="J235" s="1147"/>
    </row>
    <row r="236" customFormat="1" spans="1:10">
      <c r="A236" s="1179"/>
      <c r="B236" s="1175"/>
      <c r="C236" s="1175"/>
      <c r="D236" s="1175"/>
      <c r="E236" s="1176"/>
      <c r="F236" s="1177"/>
      <c r="G236" s="1176"/>
      <c r="H236" s="1178"/>
      <c r="I236" s="1147"/>
      <c r="J236" s="1147"/>
    </row>
    <row r="237" customFormat="1" spans="1:10">
      <c r="A237" s="1179"/>
      <c r="B237" s="1175"/>
      <c r="C237" s="1175"/>
      <c r="D237" s="1175"/>
      <c r="E237" s="1176"/>
      <c r="F237" s="1177"/>
      <c r="G237" s="1176"/>
      <c r="H237" s="1178"/>
      <c r="I237" s="1147"/>
      <c r="J237" s="1147"/>
    </row>
    <row r="238" customFormat="1" spans="1:10">
      <c r="A238" s="1179"/>
      <c r="B238" s="1175"/>
      <c r="C238" s="1175"/>
      <c r="D238" s="1175"/>
      <c r="E238" s="1176"/>
      <c r="F238" s="1177"/>
      <c r="G238" s="1176"/>
      <c r="H238" s="1178"/>
      <c r="I238" s="1147"/>
      <c r="J238" s="1147"/>
    </row>
    <row r="239" customFormat="1" spans="1:10">
      <c r="A239" s="1179"/>
      <c r="B239" s="1175"/>
      <c r="C239" s="1175"/>
      <c r="D239" s="1175"/>
      <c r="E239" s="1176"/>
      <c r="F239" s="1177"/>
      <c r="G239" s="1176"/>
      <c r="H239" s="1178"/>
      <c r="I239" s="1147"/>
      <c r="J239" s="1147"/>
    </row>
    <row r="240" customFormat="1" spans="1:10">
      <c r="A240" s="1179"/>
      <c r="B240" s="1175"/>
      <c r="C240" s="1175"/>
      <c r="D240" s="1175"/>
      <c r="E240" s="1176"/>
      <c r="F240" s="1177"/>
      <c r="G240" s="1176"/>
      <c r="H240" s="1178"/>
      <c r="I240" s="1147"/>
      <c r="J240" s="1147"/>
    </row>
    <row r="241" customFormat="1" spans="1:10">
      <c r="A241" s="1179"/>
      <c r="B241" s="1175"/>
      <c r="C241" s="1175"/>
      <c r="D241" s="1175"/>
      <c r="E241" s="1176"/>
      <c r="F241" s="1177"/>
      <c r="G241" s="1176"/>
      <c r="H241" s="1178"/>
      <c r="I241" s="1147"/>
      <c r="J241" s="1147"/>
    </row>
    <row r="242" customFormat="1" spans="1:10">
      <c r="A242" s="1179"/>
      <c r="B242" s="1175"/>
      <c r="C242" s="1175"/>
      <c r="D242" s="1175"/>
      <c r="E242" s="1176"/>
      <c r="F242" s="1177"/>
      <c r="G242" s="1176"/>
      <c r="H242" s="1178"/>
      <c r="I242" s="1147"/>
      <c r="J242" s="1147"/>
    </row>
    <row r="243" customFormat="1" spans="1:10">
      <c r="A243" s="1179"/>
      <c r="B243" s="1175"/>
      <c r="C243" s="1175"/>
      <c r="D243" s="1175"/>
      <c r="E243" s="1176"/>
      <c r="F243" s="1177"/>
      <c r="G243" s="1176"/>
      <c r="H243" s="1178"/>
      <c r="I243" s="1147"/>
      <c r="J243" s="1147"/>
    </row>
    <row r="244" customFormat="1" spans="1:10">
      <c r="A244" s="1179"/>
      <c r="B244" s="1175"/>
      <c r="C244" s="1175"/>
      <c r="D244" s="1175"/>
      <c r="E244" s="1176"/>
      <c r="F244" s="1177"/>
      <c r="G244" s="1176"/>
      <c r="H244" s="1178"/>
      <c r="I244" s="1147"/>
      <c r="J244" s="1147"/>
    </row>
    <row r="245" customFormat="1" spans="1:10">
      <c r="A245" s="1179"/>
      <c r="B245" s="1175"/>
      <c r="C245" s="1175"/>
      <c r="D245" s="1175"/>
      <c r="E245" s="1176"/>
      <c r="F245" s="1177"/>
      <c r="G245" s="1176"/>
      <c r="H245" s="1178"/>
      <c r="I245" s="1147"/>
      <c r="J245" s="1147"/>
    </row>
    <row r="246" customFormat="1" spans="1:10">
      <c r="A246" s="1179"/>
      <c r="B246" s="1175"/>
      <c r="C246" s="1175"/>
      <c r="D246" s="1175"/>
      <c r="E246" s="1176"/>
      <c r="F246" s="1177"/>
      <c r="G246" s="1176"/>
      <c r="H246" s="1178"/>
      <c r="I246" s="1147"/>
      <c r="J246" s="1147"/>
    </row>
    <row r="247" customFormat="1" spans="1:10">
      <c r="A247" s="1179"/>
      <c r="B247" s="1175"/>
      <c r="C247" s="1175"/>
      <c r="D247" s="1175"/>
      <c r="E247" s="1176"/>
      <c r="F247" s="1177"/>
      <c r="G247" s="1176"/>
      <c r="H247" s="1178"/>
      <c r="I247" s="1147"/>
      <c r="J247" s="1147"/>
    </row>
    <row r="248" customFormat="1" spans="1:10">
      <c r="A248" s="1179"/>
      <c r="B248" s="1175"/>
      <c r="C248" s="1175"/>
      <c r="D248" s="1175"/>
      <c r="E248" s="1176"/>
      <c r="F248" s="1177"/>
      <c r="G248" s="1176"/>
      <c r="H248" s="1178"/>
      <c r="I248" s="1147"/>
      <c r="J248" s="1147"/>
    </row>
    <row r="249" customFormat="1" spans="1:10">
      <c r="A249" s="1179"/>
      <c r="B249" s="1175"/>
      <c r="C249" s="1175"/>
      <c r="D249" s="1175"/>
      <c r="E249" s="1176"/>
      <c r="F249" s="1177"/>
      <c r="G249" s="1176"/>
      <c r="H249" s="1178"/>
      <c r="I249" s="1147"/>
      <c r="J249" s="1147"/>
    </row>
    <row r="250" customFormat="1" spans="1:10">
      <c r="A250" s="1179"/>
      <c r="B250" s="1175"/>
      <c r="C250" s="1175"/>
      <c r="D250" s="1175"/>
      <c r="E250" s="1176"/>
      <c r="F250" s="1177"/>
      <c r="G250" s="1176"/>
      <c r="H250" s="1178"/>
      <c r="I250" s="1147"/>
      <c r="J250" s="1147"/>
    </row>
    <row r="251" customFormat="1" spans="1:10">
      <c r="A251" s="1179"/>
      <c r="B251" s="1175"/>
      <c r="C251" s="1175"/>
      <c r="D251" s="1175"/>
      <c r="E251" s="1176"/>
      <c r="F251" s="1177"/>
      <c r="G251" s="1176"/>
      <c r="H251" s="1178"/>
      <c r="I251" s="1147"/>
      <c r="J251" s="1147"/>
    </row>
    <row r="252" customFormat="1" spans="1:10">
      <c r="A252" s="1179"/>
      <c r="B252" s="1175"/>
      <c r="C252" s="1175"/>
      <c r="D252" s="1175"/>
      <c r="E252" s="1176"/>
      <c r="F252" s="1177"/>
      <c r="G252" s="1176"/>
      <c r="H252" s="1178"/>
      <c r="I252" s="1147"/>
      <c r="J252" s="1147"/>
    </row>
    <row r="253" customFormat="1" spans="1:10">
      <c r="A253" s="1179"/>
      <c r="B253" s="1175"/>
      <c r="C253" s="1175"/>
      <c r="D253" s="1175"/>
      <c r="E253" s="1176"/>
      <c r="F253" s="1177"/>
      <c r="G253" s="1176"/>
      <c r="H253" s="1178"/>
      <c r="I253" s="1147"/>
      <c r="J253" s="1147"/>
    </row>
    <row r="254" customFormat="1" spans="1:10">
      <c r="A254" s="1179"/>
      <c r="B254" s="1175"/>
      <c r="C254" s="1175"/>
      <c r="D254" s="1175"/>
      <c r="E254" s="1176"/>
      <c r="F254" s="1177"/>
      <c r="G254" s="1176"/>
      <c r="H254" s="1178"/>
      <c r="I254" s="1147"/>
      <c r="J254" s="1147"/>
    </row>
    <row r="255" customFormat="1" spans="1:10">
      <c r="A255" s="1179"/>
      <c r="B255" s="1175"/>
      <c r="C255" s="1175"/>
      <c r="D255" s="1175"/>
      <c r="E255" s="1176"/>
      <c r="F255" s="1177"/>
      <c r="G255" s="1176"/>
      <c r="H255" s="1178"/>
      <c r="I255" s="1147"/>
      <c r="J255" s="1147"/>
    </row>
    <row r="256" customFormat="1" spans="1:10">
      <c r="A256" s="1179"/>
      <c r="B256" s="1175"/>
      <c r="C256" s="1175"/>
      <c r="D256" s="1175"/>
      <c r="E256" s="1176"/>
      <c r="F256" s="1177"/>
      <c r="G256" s="1176"/>
      <c r="H256" s="1178"/>
      <c r="I256" s="1147"/>
      <c r="J256" s="1147"/>
    </row>
    <row r="257" customFormat="1" spans="1:10">
      <c r="A257" s="1179"/>
      <c r="B257" s="1175"/>
      <c r="C257" s="1175"/>
      <c r="D257" s="1175"/>
      <c r="E257" s="1176"/>
      <c r="F257" s="1177"/>
      <c r="G257" s="1176"/>
      <c r="H257" s="1178"/>
      <c r="I257" s="1147"/>
      <c r="J257" s="1147"/>
    </row>
    <row r="258" customFormat="1" spans="1:10">
      <c r="A258" s="1179"/>
      <c r="B258" s="1175"/>
      <c r="C258" s="1175"/>
      <c r="D258" s="1175"/>
      <c r="E258" s="1176"/>
      <c r="F258" s="1177"/>
      <c r="G258" s="1176"/>
      <c r="H258" s="1178"/>
      <c r="I258" s="1147"/>
      <c r="J258" s="1147"/>
    </row>
    <row r="259" customFormat="1" spans="1:10">
      <c r="A259" s="1179"/>
      <c r="B259" s="1175"/>
      <c r="C259" s="1175"/>
      <c r="D259" s="1175"/>
      <c r="E259" s="1176"/>
      <c r="F259" s="1177"/>
      <c r="G259" s="1176"/>
      <c r="H259" s="1178"/>
      <c r="I259" s="1147"/>
      <c r="J259" s="1147"/>
    </row>
    <row r="260" customFormat="1" spans="1:10">
      <c r="A260" s="1179"/>
      <c r="B260" s="1175"/>
      <c r="C260" s="1175"/>
      <c r="D260" s="1175"/>
      <c r="E260" s="1176"/>
      <c r="F260" s="1177"/>
      <c r="G260" s="1176"/>
      <c r="H260" s="1178"/>
      <c r="I260" s="1147"/>
      <c r="J260" s="1147"/>
    </row>
    <row r="261" customFormat="1" spans="1:10">
      <c r="A261" s="1179"/>
      <c r="B261" s="1175"/>
      <c r="C261" s="1175"/>
      <c r="D261" s="1175"/>
      <c r="E261" s="1176"/>
      <c r="F261" s="1177"/>
      <c r="G261" s="1176"/>
      <c r="H261" s="1178"/>
      <c r="I261" s="1147"/>
      <c r="J261" s="1147"/>
    </row>
    <row r="262" customFormat="1" spans="1:10">
      <c r="A262" s="1179"/>
      <c r="B262" s="1175"/>
      <c r="C262" s="1175"/>
      <c r="D262" s="1175"/>
      <c r="E262" s="1176"/>
      <c r="F262" s="1177"/>
      <c r="G262" s="1176"/>
      <c r="H262" s="1178"/>
      <c r="I262" s="1147"/>
      <c r="J262" s="1147"/>
    </row>
    <row r="263" customFormat="1" spans="1:10">
      <c r="A263" s="1179"/>
      <c r="B263" s="1175"/>
      <c r="C263" s="1175"/>
      <c r="D263" s="1175"/>
      <c r="E263" s="1176"/>
      <c r="F263" s="1177"/>
      <c r="G263" s="1176"/>
      <c r="H263" s="1178"/>
      <c r="I263" s="1147"/>
      <c r="J263" s="1147"/>
    </row>
    <row r="264" customFormat="1" spans="1:10">
      <c r="A264" s="1179"/>
      <c r="B264" s="1175"/>
      <c r="C264" s="1175"/>
      <c r="D264" s="1175"/>
      <c r="E264" s="1176"/>
      <c r="F264" s="1177"/>
      <c r="G264" s="1176"/>
      <c r="H264" s="1178"/>
      <c r="I264" s="1147"/>
      <c r="J264" s="1147"/>
    </row>
    <row r="265" customFormat="1" spans="1:10">
      <c r="A265" s="1179"/>
      <c r="B265" s="1175"/>
      <c r="C265" s="1175"/>
      <c r="D265" s="1175"/>
      <c r="E265" s="1176"/>
      <c r="F265" s="1177"/>
      <c r="G265" s="1176"/>
      <c r="H265" s="1178"/>
      <c r="I265" s="1147"/>
      <c r="J265" s="1147"/>
    </row>
    <row r="266" customFormat="1" spans="1:10">
      <c r="A266" s="1179"/>
      <c r="B266" s="1175"/>
      <c r="C266" s="1175"/>
      <c r="D266" s="1175"/>
      <c r="E266" s="1176"/>
      <c r="F266" s="1177"/>
      <c r="G266" s="1176"/>
      <c r="H266" s="1178"/>
      <c r="I266" s="1147"/>
      <c r="J266" s="1147"/>
    </row>
    <row r="267" customFormat="1" spans="1:10">
      <c r="A267" s="1179"/>
      <c r="B267" s="1175"/>
      <c r="C267" s="1175"/>
      <c r="D267" s="1175"/>
      <c r="E267" s="1176"/>
      <c r="F267" s="1177"/>
      <c r="G267" s="1176"/>
      <c r="H267" s="1178"/>
      <c r="I267" s="1147"/>
      <c r="J267" s="1147"/>
    </row>
    <row r="268" customFormat="1" spans="1:10">
      <c r="A268" s="1179"/>
      <c r="B268" s="1175"/>
      <c r="C268" s="1175"/>
      <c r="D268" s="1175"/>
      <c r="E268" s="1176"/>
      <c r="F268" s="1177"/>
      <c r="G268" s="1176"/>
      <c r="H268" s="1178"/>
      <c r="I268" s="1147"/>
      <c r="J268" s="1147"/>
    </row>
    <row r="269" customFormat="1" spans="1:10">
      <c r="A269" s="1179"/>
      <c r="B269" s="1175"/>
      <c r="C269" s="1175"/>
      <c r="D269" s="1175"/>
      <c r="E269" s="1176"/>
      <c r="F269" s="1177"/>
      <c r="G269" s="1176"/>
      <c r="H269" s="1178"/>
      <c r="I269" s="1147"/>
      <c r="J269" s="1147"/>
    </row>
    <row r="270" customFormat="1" spans="1:10">
      <c r="A270" s="1179"/>
      <c r="B270" s="1175"/>
      <c r="C270" s="1175"/>
      <c r="D270" s="1175"/>
      <c r="E270" s="1176"/>
      <c r="F270" s="1177"/>
      <c r="G270" s="1176"/>
      <c r="H270" s="1178"/>
      <c r="I270" s="1147"/>
      <c r="J270" s="1147"/>
    </row>
    <row r="271" customFormat="1" spans="1:10">
      <c r="A271" s="1179"/>
      <c r="B271" s="1175"/>
      <c r="C271" s="1175"/>
      <c r="D271" s="1175"/>
      <c r="E271" s="1176"/>
      <c r="F271" s="1177"/>
      <c r="G271" s="1176"/>
      <c r="H271" s="1178"/>
      <c r="I271" s="1147"/>
      <c r="J271" s="1147"/>
    </row>
    <row r="272" customFormat="1" spans="1:10">
      <c r="A272" s="1179"/>
      <c r="B272" s="1175"/>
      <c r="C272" s="1175"/>
      <c r="D272" s="1175"/>
      <c r="E272" s="1176"/>
      <c r="F272" s="1177"/>
      <c r="G272" s="1176"/>
      <c r="H272" s="1178"/>
      <c r="I272" s="1147"/>
      <c r="J272" s="1147"/>
    </row>
    <row r="273" customFormat="1" spans="1:10">
      <c r="A273" s="1179"/>
      <c r="B273" s="1175"/>
      <c r="C273" s="1175"/>
      <c r="D273" s="1175"/>
      <c r="E273" s="1176"/>
      <c r="F273" s="1177"/>
      <c r="G273" s="1176"/>
      <c r="H273" s="1178"/>
      <c r="I273" s="1147"/>
      <c r="J273" s="1147"/>
    </row>
    <row r="274" customFormat="1" spans="1:10">
      <c r="A274" s="1179"/>
      <c r="B274" s="1175"/>
      <c r="C274" s="1175"/>
      <c r="D274" s="1175"/>
      <c r="E274" s="1176"/>
      <c r="F274" s="1177"/>
      <c r="G274" s="1176"/>
      <c r="H274" s="1178"/>
      <c r="I274" s="1147"/>
      <c r="J274" s="1147"/>
    </row>
    <row r="275" customFormat="1" spans="1:10">
      <c r="A275" s="1179"/>
      <c r="B275" s="1175"/>
      <c r="C275" s="1175"/>
      <c r="D275" s="1175"/>
      <c r="E275" s="1176"/>
      <c r="F275" s="1177"/>
      <c r="G275" s="1176"/>
      <c r="H275" s="1178"/>
      <c r="I275" s="1147"/>
      <c r="J275" s="1147"/>
    </row>
    <row r="276" customFormat="1" spans="1:10">
      <c r="A276" s="1179"/>
      <c r="B276" s="1175"/>
      <c r="C276" s="1175"/>
      <c r="D276" s="1175"/>
      <c r="E276" s="1176"/>
      <c r="F276" s="1177"/>
      <c r="G276" s="1176"/>
      <c r="H276" s="1178"/>
      <c r="I276" s="1147"/>
      <c r="J276" s="1147"/>
    </row>
    <row r="277" customFormat="1" spans="1:10">
      <c r="A277" s="1179"/>
      <c r="B277" s="1175"/>
      <c r="C277" s="1175"/>
      <c r="D277" s="1175"/>
      <c r="E277" s="1176"/>
      <c r="F277" s="1177"/>
      <c r="G277" s="1176"/>
      <c r="H277" s="1178"/>
      <c r="I277" s="1147"/>
      <c r="J277" s="1147"/>
    </row>
    <row r="278" customFormat="1" spans="1:10">
      <c r="A278" s="1179"/>
      <c r="B278" s="1175"/>
      <c r="C278" s="1175"/>
      <c r="D278" s="1175"/>
      <c r="E278" s="1176"/>
      <c r="F278" s="1177"/>
      <c r="G278" s="1176"/>
      <c r="H278" s="1178"/>
      <c r="I278" s="1147"/>
      <c r="J278" s="1147"/>
    </row>
    <row r="279" customFormat="1" spans="1:10">
      <c r="A279" s="1179"/>
      <c r="B279" s="1175"/>
      <c r="C279" s="1175"/>
      <c r="D279" s="1175"/>
      <c r="E279" s="1176"/>
      <c r="F279" s="1177"/>
      <c r="G279" s="1176"/>
      <c r="H279" s="1178"/>
      <c r="I279" s="1147"/>
      <c r="J279" s="1147"/>
    </row>
    <row r="280" customFormat="1" spans="1:10">
      <c r="A280" s="1179"/>
      <c r="B280" s="1175"/>
      <c r="C280" s="1175"/>
      <c r="D280" s="1175"/>
      <c r="E280" s="1176"/>
      <c r="F280" s="1177"/>
      <c r="G280" s="1176"/>
      <c r="H280" s="1178"/>
      <c r="I280" s="1147"/>
      <c r="J280" s="1147"/>
    </row>
    <row r="281" customFormat="1" spans="1:10">
      <c r="A281" s="1179"/>
      <c r="B281" s="1175"/>
      <c r="C281" s="1175"/>
      <c r="D281" s="1175"/>
      <c r="E281" s="1176"/>
      <c r="F281" s="1177"/>
      <c r="G281" s="1176"/>
      <c r="H281" s="1178"/>
      <c r="I281" s="1147"/>
      <c r="J281" s="1147"/>
    </row>
    <row r="282" customFormat="1" spans="1:10">
      <c r="A282" s="1179"/>
      <c r="B282" s="1175"/>
      <c r="C282" s="1175"/>
      <c r="D282" s="1175"/>
      <c r="E282" s="1176"/>
      <c r="F282" s="1177"/>
      <c r="G282" s="1176"/>
      <c r="H282" s="1178"/>
      <c r="I282" s="1147"/>
      <c r="J282" s="1147"/>
    </row>
    <row r="283" customFormat="1" spans="1:10">
      <c r="A283" s="1179"/>
      <c r="B283" s="1175"/>
      <c r="C283" s="1175"/>
      <c r="D283" s="1175"/>
      <c r="E283" s="1176"/>
      <c r="F283" s="1177"/>
      <c r="G283" s="1176"/>
      <c r="H283" s="1178"/>
      <c r="I283" s="1147"/>
      <c r="J283" s="1147"/>
    </row>
    <row r="284" customFormat="1" spans="1:10">
      <c r="A284" s="1179"/>
      <c r="B284" s="1175"/>
      <c r="C284" s="1175"/>
      <c r="D284" s="1175"/>
      <c r="E284" s="1176"/>
      <c r="F284" s="1177"/>
      <c r="G284" s="1176"/>
      <c r="H284" s="1178"/>
      <c r="I284" s="1147"/>
      <c r="J284" s="1147"/>
    </row>
    <row r="285" customFormat="1" spans="1:10">
      <c r="A285" s="1179"/>
      <c r="B285" s="1175"/>
      <c r="C285" s="1175"/>
      <c r="D285" s="1175"/>
      <c r="E285" s="1176"/>
      <c r="F285" s="1177"/>
      <c r="G285" s="1176"/>
      <c r="H285" s="1178"/>
      <c r="I285" s="1147"/>
      <c r="J285" s="1147"/>
    </row>
    <row r="286" customFormat="1" spans="1:10">
      <c r="A286" s="1179"/>
      <c r="B286" s="1175"/>
      <c r="C286" s="1175"/>
      <c r="D286" s="1175"/>
      <c r="E286" s="1176"/>
      <c r="F286" s="1177"/>
      <c r="G286" s="1176"/>
      <c r="H286" s="1178"/>
      <c r="I286" s="1147"/>
      <c r="J286" s="1147"/>
    </row>
    <row r="287" customFormat="1" spans="1:10">
      <c r="A287" s="1179"/>
      <c r="B287" s="1175"/>
      <c r="C287" s="1175"/>
      <c r="D287" s="1175"/>
      <c r="E287" s="1176"/>
      <c r="F287" s="1177"/>
      <c r="G287" s="1176"/>
      <c r="H287" s="1178"/>
      <c r="I287" s="1147"/>
      <c r="J287" s="1147"/>
    </row>
    <row r="288" customFormat="1" spans="1:10">
      <c r="A288" s="1179"/>
      <c r="B288" s="1175"/>
      <c r="C288" s="1175"/>
      <c r="D288" s="1175"/>
      <c r="E288" s="1176"/>
      <c r="F288" s="1177"/>
      <c r="G288" s="1176"/>
      <c r="H288" s="1178"/>
      <c r="I288" s="1147"/>
      <c r="J288" s="1147"/>
    </row>
    <row r="289" customFormat="1" spans="1:10">
      <c r="A289" s="1179"/>
      <c r="B289" s="1175"/>
      <c r="C289" s="1175"/>
      <c r="D289" s="1175"/>
      <c r="E289" s="1176"/>
      <c r="F289" s="1177"/>
      <c r="G289" s="1176"/>
      <c r="H289" s="1178"/>
      <c r="I289" s="1147"/>
      <c r="J289" s="1147"/>
    </row>
    <row r="290" customFormat="1" spans="1:10">
      <c r="A290" s="1179"/>
      <c r="B290" s="1175"/>
      <c r="C290" s="1175"/>
      <c r="D290" s="1175"/>
      <c r="E290" s="1176"/>
      <c r="F290" s="1177"/>
      <c r="G290" s="1176"/>
      <c r="H290" s="1178"/>
      <c r="I290" s="1147"/>
      <c r="J290" s="1147"/>
    </row>
    <row r="291" customFormat="1" spans="1:10">
      <c r="A291" s="1179"/>
      <c r="B291" s="1175"/>
      <c r="C291" s="1175"/>
      <c r="D291" s="1175"/>
      <c r="E291" s="1176"/>
      <c r="F291" s="1177"/>
      <c r="G291" s="1176"/>
      <c r="H291" s="1178"/>
      <c r="I291" s="1147"/>
      <c r="J291" s="1147"/>
    </row>
    <row r="292" customFormat="1" spans="1:10">
      <c r="A292" s="1179"/>
      <c r="B292" s="1175"/>
      <c r="C292" s="1175"/>
      <c r="D292" s="1175"/>
      <c r="E292" s="1176"/>
      <c r="F292" s="1177"/>
      <c r="G292" s="1176"/>
      <c r="H292" s="1178"/>
      <c r="I292" s="1147"/>
      <c r="J292" s="1147"/>
    </row>
    <row r="293" customFormat="1" spans="1:10">
      <c r="A293" s="1179"/>
      <c r="B293" s="1175"/>
      <c r="C293" s="1175"/>
      <c r="D293" s="1175"/>
      <c r="E293" s="1176"/>
      <c r="F293" s="1177"/>
      <c r="G293" s="1176"/>
      <c r="H293" s="1178"/>
      <c r="I293" s="1147"/>
      <c r="J293" s="1147"/>
    </row>
    <row r="294" customFormat="1" spans="1:10">
      <c r="A294" s="1179"/>
      <c r="B294" s="1175"/>
      <c r="C294" s="1175"/>
      <c r="D294" s="1175"/>
      <c r="E294" s="1176"/>
      <c r="F294" s="1177"/>
      <c r="G294" s="1176"/>
      <c r="H294" s="1178"/>
      <c r="I294" s="1147"/>
      <c r="J294" s="1147"/>
    </row>
    <row r="295" customFormat="1" spans="1:10">
      <c r="A295" s="1179"/>
      <c r="B295" s="1175"/>
      <c r="C295" s="1175"/>
      <c r="D295" s="1175"/>
      <c r="E295" s="1176"/>
      <c r="F295" s="1177"/>
      <c r="G295" s="1176"/>
      <c r="H295" s="1178"/>
      <c r="I295" s="1147"/>
      <c r="J295" s="1147"/>
    </row>
    <row r="296" customFormat="1" spans="1:10">
      <c r="A296" s="1179"/>
      <c r="B296" s="1175"/>
      <c r="C296" s="1175"/>
      <c r="D296" s="1175"/>
      <c r="E296" s="1176"/>
      <c r="F296" s="1177"/>
      <c r="G296" s="1176"/>
      <c r="H296" s="1178"/>
      <c r="I296" s="1147"/>
      <c r="J296" s="1147"/>
    </row>
    <row r="297" customFormat="1" spans="1:10">
      <c r="A297" s="1179"/>
      <c r="B297" s="1175"/>
      <c r="C297" s="1175"/>
      <c r="D297" s="1175"/>
      <c r="E297" s="1176"/>
      <c r="F297" s="1177"/>
      <c r="G297" s="1176"/>
      <c r="H297" s="1178"/>
      <c r="I297" s="1147"/>
      <c r="J297" s="1147"/>
    </row>
    <row r="298" customFormat="1" spans="1:10">
      <c r="A298" s="1179"/>
      <c r="B298" s="1175"/>
      <c r="C298" s="1175"/>
      <c r="D298" s="1175"/>
      <c r="E298" s="1176"/>
      <c r="F298" s="1177"/>
      <c r="G298" s="1176"/>
      <c r="H298" s="1178"/>
      <c r="I298" s="1147"/>
      <c r="J298" s="1147"/>
    </row>
    <row r="299" customFormat="1" spans="1:10">
      <c r="A299" s="1179"/>
      <c r="B299" s="1175"/>
      <c r="C299" s="1175"/>
      <c r="D299" s="1175"/>
      <c r="E299" s="1176"/>
      <c r="F299" s="1177"/>
      <c r="G299" s="1176"/>
      <c r="H299" s="1178"/>
      <c r="I299" s="1147"/>
      <c r="J299" s="1147"/>
    </row>
    <row r="300" customFormat="1" spans="1:10">
      <c r="A300" s="1179"/>
      <c r="B300" s="1175"/>
      <c r="C300" s="1175"/>
      <c r="D300" s="1175"/>
      <c r="E300" s="1176"/>
      <c r="F300" s="1177"/>
      <c r="G300" s="1176"/>
      <c r="H300" s="1178"/>
      <c r="I300" s="1147"/>
      <c r="J300" s="1147"/>
    </row>
    <row r="301" customFormat="1" spans="1:10">
      <c r="A301" s="1179"/>
      <c r="B301" s="1175"/>
      <c r="C301" s="1175"/>
      <c r="D301" s="1175"/>
      <c r="E301" s="1176"/>
      <c r="F301" s="1177"/>
      <c r="G301" s="1176"/>
      <c r="H301" s="1178"/>
      <c r="I301" s="1147"/>
      <c r="J301" s="1147"/>
    </row>
    <row r="302" customFormat="1" spans="1:10">
      <c r="A302" s="1179"/>
      <c r="B302" s="1175"/>
      <c r="C302" s="1175"/>
      <c r="D302" s="1175"/>
      <c r="E302" s="1176"/>
      <c r="F302" s="1177"/>
      <c r="G302" s="1176"/>
      <c r="H302" s="1178"/>
      <c r="I302" s="1147"/>
      <c r="J302" s="1147"/>
    </row>
    <row r="303" customFormat="1" spans="1:10">
      <c r="A303" s="1179"/>
      <c r="B303" s="1175"/>
      <c r="C303" s="1175"/>
      <c r="D303" s="1175"/>
      <c r="E303" s="1176"/>
      <c r="F303" s="1177"/>
      <c r="G303" s="1176"/>
      <c r="H303" s="1178"/>
      <c r="I303" s="1147"/>
      <c r="J303" s="1147"/>
    </row>
    <row r="304" customFormat="1" spans="1:10">
      <c r="A304" s="1179"/>
      <c r="B304" s="1175"/>
      <c r="C304" s="1175"/>
      <c r="D304" s="1175"/>
      <c r="E304" s="1176"/>
      <c r="F304" s="1177"/>
      <c r="G304" s="1176"/>
      <c r="H304" s="1178"/>
      <c r="I304" s="1147"/>
      <c r="J304" s="1147"/>
    </row>
    <row r="305" customFormat="1" spans="1:10">
      <c r="A305" s="1179"/>
      <c r="B305" s="1175"/>
      <c r="C305" s="1175"/>
      <c r="D305" s="1175"/>
      <c r="E305" s="1176"/>
      <c r="F305" s="1177"/>
      <c r="G305" s="1176"/>
      <c r="H305" s="1178"/>
      <c r="I305" s="1147"/>
      <c r="J305" s="1147"/>
    </row>
    <row r="306" customFormat="1" spans="1:10">
      <c r="A306" s="1179"/>
      <c r="B306" s="1175"/>
      <c r="C306" s="1175"/>
      <c r="D306" s="1175"/>
      <c r="E306" s="1176"/>
      <c r="F306" s="1177"/>
      <c r="G306" s="1176"/>
      <c r="H306" s="1178"/>
      <c r="I306" s="1147"/>
      <c r="J306" s="1147"/>
    </row>
    <row r="307" customFormat="1" spans="1:10">
      <c r="A307" s="1179"/>
      <c r="B307" s="1175"/>
      <c r="C307" s="1175"/>
      <c r="D307" s="1175"/>
      <c r="E307" s="1176"/>
      <c r="F307" s="1177"/>
      <c r="G307" s="1176"/>
      <c r="H307" s="1178"/>
      <c r="I307" s="1147"/>
      <c r="J307" s="1147"/>
    </row>
    <row r="308" customFormat="1" spans="1:10">
      <c r="A308" s="1179"/>
      <c r="B308" s="1175"/>
      <c r="C308" s="1175"/>
      <c r="D308" s="1175"/>
      <c r="E308" s="1176"/>
      <c r="F308" s="1177"/>
      <c r="G308" s="1176"/>
      <c r="H308" s="1178"/>
      <c r="I308" s="1147"/>
      <c r="J308" s="1147"/>
    </row>
    <row r="309" customFormat="1" spans="1:10">
      <c r="A309" s="1179"/>
      <c r="B309" s="1175"/>
      <c r="C309" s="1175"/>
      <c r="D309" s="1175"/>
      <c r="E309" s="1176"/>
      <c r="F309" s="1177"/>
      <c r="G309" s="1176"/>
      <c r="H309" s="1178"/>
      <c r="I309" s="1147"/>
      <c r="J309" s="1147"/>
    </row>
    <row r="310" customFormat="1" spans="1:10">
      <c r="A310" s="1179"/>
      <c r="B310" s="1175"/>
      <c r="C310" s="1175"/>
      <c r="D310" s="1175"/>
      <c r="E310" s="1176"/>
      <c r="F310" s="1177"/>
      <c r="G310" s="1176"/>
      <c r="H310" s="1178"/>
      <c r="I310" s="1147"/>
      <c r="J310" s="1147"/>
    </row>
    <row r="311" customFormat="1" spans="1:10">
      <c r="A311" s="1179"/>
      <c r="B311" s="1175"/>
      <c r="C311" s="1175"/>
      <c r="D311" s="1175"/>
      <c r="E311" s="1176"/>
      <c r="F311" s="1177"/>
      <c r="G311" s="1176"/>
      <c r="H311" s="1178"/>
      <c r="I311" s="1147"/>
      <c r="J311" s="1147"/>
    </row>
    <row r="312" customFormat="1" spans="1:10">
      <c r="A312" s="1179"/>
      <c r="B312" s="1175"/>
      <c r="C312" s="1175"/>
      <c r="D312" s="1175"/>
      <c r="E312" s="1176"/>
      <c r="F312" s="1177"/>
      <c r="G312" s="1176"/>
      <c r="H312" s="1178"/>
      <c r="I312" s="1147"/>
      <c r="J312" s="1147"/>
    </row>
    <row r="313" customFormat="1" spans="1:10">
      <c r="A313" s="1179"/>
      <c r="B313" s="1175"/>
      <c r="C313" s="1175"/>
      <c r="D313" s="1175"/>
      <c r="E313" s="1176"/>
      <c r="F313" s="1177"/>
      <c r="G313" s="1176"/>
      <c r="H313" s="1178"/>
      <c r="I313" s="1147"/>
      <c r="J313" s="1147"/>
    </row>
    <row r="314" customFormat="1" spans="1:10">
      <c r="A314" s="1179"/>
      <c r="B314" s="1175"/>
      <c r="C314" s="1175"/>
      <c r="D314" s="1175"/>
      <c r="E314" s="1176"/>
      <c r="F314" s="1177"/>
      <c r="G314" s="1176"/>
      <c r="H314" s="1178"/>
      <c r="I314" s="1147"/>
      <c r="J314" s="1147"/>
    </row>
    <row r="315" customFormat="1" spans="1:10">
      <c r="A315" s="1179"/>
      <c r="B315" s="1175"/>
      <c r="C315" s="1175"/>
      <c r="D315" s="1175"/>
      <c r="E315" s="1176"/>
      <c r="F315" s="1177"/>
      <c r="G315" s="1176"/>
      <c r="H315" s="1178"/>
      <c r="I315" s="1147"/>
      <c r="J315" s="1147"/>
    </row>
    <row r="316" customFormat="1" spans="1:10">
      <c r="A316" s="1179"/>
      <c r="B316" s="1175"/>
      <c r="C316" s="1175"/>
      <c r="D316" s="1175"/>
      <c r="E316" s="1176"/>
      <c r="F316" s="1177"/>
      <c r="G316" s="1176"/>
      <c r="H316" s="1178"/>
      <c r="I316" s="1147"/>
      <c r="J316" s="1147"/>
    </row>
    <row r="317" customFormat="1" spans="1:10">
      <c r="A317" s="1179"/>
      <c r="B317" s="1175"/>
      <c r="C317" s="1175"/>
      <c r="D317" s="1175"/>
      <c r="E317" s="1176"/>
      <c r="F317" s="1177"/>
      <c r="G317" s="1176"/>
      <c r="H317" s="1178"/>
      <c r="I317" s="1147"/>
      <c r="J317" s="1147"/>
    </row>
    <row r="318" customFormat="1" spans="1:10">
      <c r="A318" s="1179"/>
      <c r="B318" s="1175"/>
      <c r="C318" s="1175"/>
      <c r="D318" s="1175"/>
      <c r="E318" s="1176"/>
      <c r="F318" s="1177"/>
      <c r="G318" s="1176"/>
      <c r="H318" s="1178"/>
      <c r="I318" s="1147"/>
      <c r="J318" s="1147"/>
    </row>
    <row r="319" customFormat="1" spans="1:10">
      <c r="A319" s="1179"/>
      <c r="B319" s="1175"/>
      <c r="C319" s="1175"/>
      <c r="D319" s="1175"/>
      <c r="E319" s="1176"/>
      <c r="F319" s="1177"/>
      <c r="G319" s="1176"/>
      <c r="H319" s="1178"/>
      <c r="I319" s="1147"/>
      <c r="J319" s="1147"/>
    </row>
    <row r="320" customFormat="1" spans="1:10">
      <c r="A320" s="1179"/>
      <c r="B320" s="1175"/>
      <c r="C320" s="1175"/>
      <c r="D320" s="1175"/>
      <c r="E320" s="1176"/>
      <c r="F320" s="1177"/>
      <c r="G320" s="1176"/>
      <c r="H320" s="1178"/>
      <c r="I320" s="1147"/>
      <c r="J320" s="1147"/>
    </row>
    <row r="321" customFormat="1" spans="1:10">
      <c r="A321" s="1179"/>
      <c r="B321" s="1175"/>
      <c r="C321" s="1175"/>
      <c r="D321" s="1175"/>
      <c r="E321" s="1176"/>
      <c r="F321" s="1177"/>
      <c r="G321" s="1176"/>
      <c r="H321" s="1178"/>
      <c r="I321" s="1147"/>
      <c r="J321" s="1147"/>
    </row>
    <row r="322" customFormat="1" spans="1:10">
      <c r="A322" s="1179"/>
      <c r="B322" s="1175"/>
      <c r="C322" s="1175"/>
      <c r="D322" s="1175"/>
      <c r="E322" s="1176"/>
      <c r="F322" s="1177"/>
      <c r="G322" s="1176"/>
      <c r="H322" s="1178"/>
      <c r="I322" s="1147"/>
      <c r="J322" s="1147"/>
    </row>
    <row r="323" customFormat="1" spans="1:10">
      <c r="A323" s="1179"/>
      <c r="B323" s="1175"/>
      <c r="C323" s="1175"/>
      <c r="D323" s="1175"/>
      <c r="E323" s="1176"/>
      <c r="F323" s="1177"/>
      <c r="G323" s="1176"/>
      <c r="H323" s="1178"/>
      <c r="I323" s="1147"/>
      <c r="J323" s="1147"/>
    </row>
    <row r="324" customFormat="1" spans="1:10">
      <c r="A324" s="1179"/>
      <c r="B324" s="1175"/>
      <c r="C324" s="1175"/>
      <c r="D324" s="1175"/>
      <c r="E324" s="1176"/>
      <c r="F324" s="1177"/>
      <c r="G324" s="1176"/>
      <c r="H324" s="1178"/>
      <c r="I324" s="1147"/>
      <c r="J324" s="1147"/>
    </row>
    <row r="325" customFormat="1" spans="1:10">
      <c r="A325" s="1179"/>
      <c r="B325" s="1175"/>
      <c r="C325" s="1175"/>
      <c r="D325" s="1175"/>
      <c r="E325" s="1176"/>
      <c r="F325" s="1177"/>
      <c r="G325" s="1176"/>
      <c r="H325" s="1178"/>
      <c r="I325" s="1147"/>
      <c r="J325" s="1147"/>
    </row>
    <row r="326" customFormat="1" spans="1:10">
      <c r="A326" s="1179"/>
      <c r="B326" s="1175"/>
      <c r="C326" s="1175"/>
      <c r="D326" s="1175"/>
      <c r="E326" s="1176"/>
      <c r="F326" s="1177"/>
      <c r="G326" s="1176"/>
      <c r="H326" s="1178"/>
      <c r="I326" s="1147"/>
      <c r="J326" s="1147"/>
    </row>
    <row r="327" customFormat="1" spans="1:10">
      <c r="A327" s="1179"/>
      <c r="B327" s="1175"/>
      <c r="C327" s="1175"/>
      <c r="D327" s="1175"/>
      <c r="E327" s="1176"/>
      <c r="F327" s="1177"/>
      <c r="G327" s="1176"/>
      <c r="H327" s="1178"/>
      <c r="I327" s="1147"/>
      <c r="J327" s="1147"/>
    </row>
    <row r="328" customFormat="1" spans="1:10">
      <c r="A328" s="1179"/>
      <c r="B328" s="1175"/>
      <c r="C328" s="1175"/>
      <c r="D328" s="1175"/>
      <c r="E328" s="1176"/>
      <c r="F328" s="1177"/>
      <c r="G328" s="1176"/>
      <c r="H328" s="1178"/>
      <c r="I328" s="1147"/>
      <c r="J328" s="1147"/>
    </row>
    <row r="329" customFormat="1" spans="1:10">
      <c r="A329" s="1179"/>
      <c r="B329" s="1175"/>
      <c r="C329" s="1175"/>
      <c r="D329" s="1175"/>
      <c r="E329" s="1176"/>
      <c r="F329" s="1177"/>
      <c r="G329" s="1176"/>
      <c r="H329" s="1178"/>
      <c r="I329" s="1147"/>
      <c r="J329" s="1147"/>
    </row>
    <row r="330" customFormat="1" spans="1:10">
      <c r="A330" s="1179"/>
      <c r="B330" s="1175"/>
      <c r="C330" s="1175"/>
      <c r="D330" s="1175"/>
      <c r="E330" s="1176"/>
      <c r="F330" s="1177"/>
      <c r="G330" s="1176"/>
      <c r="H330" s="1178"/>
      <c r="I330" s="1147"/>
      <c r="J330" s="1147"/>
    </row>
    <row r="331" customFormat="1" spans="1:10">
      <c r="A331" s="1179"/>
      <c r="B331" s="1175"/>
      <c r="C331" s="1175"/>
      <c r="D331" s="1175"/>
      <c r="E331" s="1176"/>
      <c r="F331" s="1177"/>
      <c r="G331" s="1176"/>
      <c r="H331" s="1178"/>
      <c r="I331" s="1147"/>
      <c r="J331" s="1147"/>
    </row>
    <row r="332" customFormat="1" spans="1:10">
      <c r="A332" s="1179"/>
      <c r="B332" s="1175"/>
      <c r="C332" s="1175"/>
      <c r="D332" s="1175"/>
      <c r="E332" s="1176"/>
      <c r="F332" s="1177"/>
      <c r="G332" s="1176"/>
      <c r="H332" s="1178"/>
      <c r="I332" s="1147"/>
      <c r="J332" s="1147"/>
    </row>
    <row r="333" customFormat="1" spans="1:10">
      <c r="A333" s="1179"/>
      <c r="B333" s="1175"/>
      <c r="C333" s="1175"/>
      <c r="D333" s="1175"/>
      <c r="E333" s="1176"/>
      <c r="F333" s="1177"/>
      <c r="G333" s="1176"/>
      <c r="H333" s="1178"/>
      <c r="I333" s="1147"/>
      <c r="J333" s="1147"/>
    </row>
    <row r="334" customFormat="1" spans="1:10">
      <c r="A334" s="1179"/>
      <c r="B334" s="1175"/>
      <c r="C334" s="1175"/>
      <c r="D334" s="1175"/>
      <c r="E334" s="1176"/>
      <c r="F334" s="1177"/>
      <c r="G334" s="1176"/>
      <c r="H334" s="1178"/>
      <c r="I334" s="1147"/>
      <c r="J334" s="1147"/>
    </row>
    <row r="335" customFormat="1" spans="1:10">
      <c r="A335" s="1179"/>
      <c r="B335" s="1175"/>
      <c r="C335" s="1175"/>
      <c r="D335" s="1175"/>
      <c r="E335" s="1176"/>
      <c r="F335" s="1177"/>
      <c r="G335" s="1176"/>
      <c r="H335" s="1178"/>
      <c r="I335" s="1147"/>
      <c r="J335" s="1147"/>
    </row>
    <row r="336" customFormat="1" spans="1:10">
      <c r="A336" s="1179"/>
      <c r="B336" s="1175"/>
      <c r="C336" s="1175"/>
      <c r="D336" s="1175"/>
      <c r="E336" s="1176"/>
      <c r="F336" s="1177"/>
      <c r="G336" s="1176"/>
      <c r="H336" s="1178"/>
      <c r="I336" s="1147"/>
      <c r="J336" s="1147"/>
    </row>
    <row r="337" customFormat="1" spans="1:10">
      <c r="A337" s="1179"/>
      <c r="B337" s="1175"/>
      <c r="C337" s="1175"/>
      <c r="D337" s="1175"/>
      <c r="E337" s="1176"/>
      <c r="F337" s="1177"/>
      <c r="G337" s="1176"/>
      <c r="H337" s="1178"/>
      <c r="I337" s="1147"/>
      <c r="J337" s="1147"/>
    </row>
    <row r="338" customFormat="1" spans="1:10">
      <c r="A338" s="1179"/>
      <c r="B338" s="1175"/>
      <c r="C338" s="1175"/>
      <c r="D338" s="1175"/>
      <c r="E338" s="1176"/>
      <c r="F338" s="1177"/>
      <c r="G338" s="1176"/>
      <c r="H338" s="1178"/>
      <c r="I338" s="1147"/>
      <c r="J338" s="1147"/>
    </row>
    <row r="339" customFormat="1" spans="1:10">
      <c r="A339" s="1179"/>
      <c r="B339" s="1175"/>
      <c r="C339" s="1175"/>
      <c r="D339" s="1175"/>
      <c r="E339" s="1176"/>
      <c r="F339" s="1177"/>
      <c r="G339" s="1176"/>
      <c r="H339" s="1178"/>
      <c r="I339" s="1147"/>
      <c r="J339" s="1147"/>
    </row>
    <row r="340" customFormat="1" spans="1:10">
      <c r="A340" s="1179"/>
      <c r="B340" s="1175"/>
      <c r="C340" s="1175"/>
      <c r="D340" s="1175"/>
      <c r="E340" s="1176"/>
      <c r="F340" s="1177"/>
      <c r="G340" s="1176"/>
      <c r="H340" s="1178"/>
      <c r="I340" s="1147"/>
      <c r="J340" s="1147"/>
    </row>
    <row r="341" customFormat="1" spans="1:10">
      <c r="A341" s="1179"/>
      <c r="B341" s="1175"/>
      <c r="C341" s="1175"/>
      <c r="D341" s="1175"/>
      <c r="E341" s="1176"/>
      <c r="F341" s="1177"/>
      <c r="G341" s="1176"/>
      <c r="H341" s="1178"/>
      <c r="I341" s="1147"/>
      <c r="J341" s="1147"/>
    </row>
    <row r="342" customFormat="1" spans="1:10">
      <c r="A342" s="1179"/>
      <c r="B342" s="1175"/>
      <c r="C342" s="1175"/>
      <c r="D342" s="1175"/>
      <c r="E342" s="1176"/>
      <c r="F342" s="1177"/>
      <c r="G342" s="1176"/>
      <c r="H342" s="1178"/>
      <c r="I342" s="1147"/>
      <c r="J342" s="1147"/>
    </row>
    <row r="343" customFormat="1" spans="1:10">
      <c r="A343" s="1179"/>
      <c r="B343" s="1175"/>
      <c r="C343" s="1175"/>
      <c r="D343" s="1175"/>
      <c r="E343" s="1176"/>
      <c r="F343" s="1177"/>
      <c r="G343" s="1176"/>
      <c r="H343" s="1178"/>
      <c r="I343" s="1147"/>
      <c r="J343" s="1147"/>
    </row>
    <row r="344" customFormat="1" spans="1:10">
      <c r="A344" s="1179"/>
      <c r="B344" s="1175"/>
      <c r="C344" s="1175"/>
      <c r="D344" s="1175"/>
      <c r="E344" s="1176"/>
      <c r="F344" s="1177"/>
      <c r="G344" s="1176"/>
      <c r="H344" s="1178"/>
      <c r="I344" s="1147"/>
      <c r="J344" s="1147"/>
    </row>
    <row r="345" customFormat="1" spans="1:10">
      <c r="A345" s="1179"/>
      <c r="B345" s="1175"/>
      <c r="C345" s="1175"/>
      <c r="D345" s="1175"/>
      <c r="E345" s="1176"/>
      <c r="F345" s="1177"/>
      <c r="G345" s="1176"/>
      <c r="H345" s="1178"/>
      <c r="I345" s="1147"/>
      <c r="J345" s="1147"/>
    </row>
    <row r="346" customFormat="1" spans="1:10">
      <c r="A346" s="1179"/>
      <c r="B346" s="1175"/>
      <c r="C346" s="1175"/>
      <c r="D346" s="1175"/>
      <c r="E346" s="1176"/>
      <c r="F346" s="1177"/>
      <c r="G346" s="1176"/>
      <c r="H346" s="1178"/>
      <c r="I346" s="1147"/>
      <c r="J346" s="1147"/>
    </row>
    <row r="347" customFormat="1" spans="1:10">
      <c r="A347" s="1179"/>
      <c r="B347" s="1175"/>
      <c r="C347" s="1175"/>
      <c r="D347" s="1175"/>
      <c r="E347" s="1176"/>
      <c r="F347" s="1177"/>
      <c r="G347" s="1176"/>
      <c r="H347" s="1178"/>
      <c r="I347" s="1147"/>
      <c r="J347" s="1147"/>
    </row>
    <row r="348" customFormat="1" spans="1:10">
      <c r="A348" s="1179"/>
      <c r="B348" s="1175"/>
      <c r="C348" s="1175"/>
      <c r="D348" s="1175"/>
      <c r="E348" s="1176"/>
      <c r="F348" s="1177"/>
      <c r="G348" s="1176"/>
      <c r="H348" s="1178"/>
      <c r="I348" s="1147"/>
      <c r="J348" s="1147"/>
    </row>
    <row r="349" customFormat="1" spans="1:10">
      <c r="A349" s="1179"/>
      <c r="B349" s="1175"/>
      <c r="C349" s="1175"/>
      <c r="D349" s="1175"/>
      <c r="E349" s="1176"/>
      <c r="F349" s="1177"/>
      <c r="G349" s="1176"/>
      <c r="H349" s="1178"/>
      <c r="I349" s="1147"/>
      <c r="J349" s="1147"/>
    </row>
    <row r="350" customFormat="1" spans="1:10">
      <c r="A350" s="1179"/>
      <c r="B350" s="1175"/>
      <c r="C350" s="1175"/>
      <c r="D350" s="1175"/>
      <c r="E350" s="1176"/>
      <c r="F350" s="1177"/>
      <c r="G350" s="1176"/>
      <c r="H350" s="1178"/>
      <c r="I350" s="1147"/>
      <c r="J350" s="1147"/>
    </row>
    <row r="351" customFormat="1" spans="1:10">
      <c r="A351" s="1179"/>
      <c r="B351" s="1175"/>
      <c r="C351" s="1175"/>
      <c r="D351" s="1175"/>
      <c r="E351" s="1176"/>
      <c r="F351" s="1177"/>
      <c r="G351" s="1176"/>
      <c r="H351" s="1178"/>
      <c r="I351" s="1147"/>
      <c r="J351" s="1147"/>
    </row>
    <row r="352" customFormat="1" spans="1:10">
      <c r="A352" s="1179"/>
      <c r="B352" s="1175"/>
      <c r="C352" s="1175"/>
      <c r="D352" s="1175"/>
      <c r="E352" s="1176"/>
      <c r="F352" s="1177"/>
      <c r="G352" s="1176"/>
      <c r="H352" s="1178"/>
      <c r="I352" s="1147"/>
      <c r="J352" s="1147"/>
    </row>
    <row r="353" customFormat="1" spans="1:10">
      <c r="A353" s="1179"/>
      <c r="B353" s="1175"/>
      <c r="C353" s="1175"/>
      <c r="D353" s="1175"/>
      <c r="E353" s="1176"/>
      <c r="F353" s="1177"/>
      <c r="G353" s="1176"/>
      <c r="H353" s="1178"/>
      <c r="I353" s="1147"/>
      <c r="J353" s="1147"/>
    </row>
  </sheetData>
  <autoFilter xmlns:etc="http://www.wps.cn/officeDocument/2017/etCustomData" ref="A6:K72" etc:filterBottomFollowUsedRange="0">
    <filterColumn colId="7">
      <customFilters>
        <customFilter operator="equal" val="不合规票据"/>
      </customFilters>
    </filterColumn>
    <extLst/>
  </autoFilter>
  <dataValidations count="1">
    <dataValidation type="list" allowBlank="1" showInputMessage="1" showErrorMessage="1" sqref="H64:I64 H7:H63 H65:H76 H78:H1048576">
      <formula1>调整事项!$B$2:$B$57</formula1>
    </dataValidation>
  </dataValidations>
  <hyperlinks>
    <hyperlink ref="A1" location="索引!A1" display="新疆华政华政华瑞税务师事务所有限公司巴州分所工作底稿"/>
  </hyperlinks>
  <printOptions horizontalCentered="1"/>
  <pageMargins left="0.550694444444444" right="0.275" top="0.629861111111111" bottom="0.196527777777778" header="0.236111111111111" footer="0.314583333333333"/>
  <pageSetup paperSize="8" scale="51" orientation="landscape" blackAndWhite="1" horizontalDpi="1200" verticalDpi="180"/>
  <headerFooter alignWithMargins="0">
    <oddFooter>&amp;C第 &amp;P 页，共 &amp;N 页</oddFoot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H15"/>
  <sheetViews>
    <sheetView workbookViewId="0">
      <selection activeCell="J12" sqref="J12"/>
    </sheetView>
  </sheetViews>
  <sheetFormatPr defaultColWidth="8.6" defaultRowHeight="14.25" outlineLevelCol="7"/>
  <cols>
    <col min="1" max="1" width="3.6" customWidth="1"/>
    <col min="2" max="2" width="6.1" customWidth="1"/>
    <col min="3" max="3" width="18.9" customWidth="1"/>
    <col min="4" max="4" width="14.9" customWidth="1"/>
    <col min="5" max="5" width="11.6" customWidth="1"/>
    <col min="6" max="6" width="22.5" customWidth="1"/>
  </cols>
  <sheetData>
    <row r="1" s="289" customFormat="1" ht="24.75" customHeight="1" spans="1:8">
      <c r="A1" s="1097" t="s">
        <v>319</v>
      </c>
      <c r="B1" s="1098" t="s">
        <v>632</v>
      </c>
      <c r="C1" s="1099" t="s">
        <v>633</v>
      </c>
      <c r="D1" s="1100" t="s">
        <v>248</v>
      </c>
      <c r="E1" s="1101" t="s">
        <v>636</v>
      </c>
      <c r="F1" s="1102" t="s">
        <v>264</v>
      </c>
      <c r="G1" s="1103"/>
      <c r="H1" s="128"/>
    </row>
    <row r="2" s="293" customFormat="1" ht="28.5" spans="1:8">
      <c r="A2" s="1104" t="s">
        <v>756</v>
      </c>
      <c r="B2" s="1104"/>
      <c r="C2" s="1104"/>
      <c r="D2" s="1105">
        <f>SUM(D3:D9)</f>
        <v>0</v>
      </c>
      <c r="E2" s="1105">
        <f>SUM(E3:E9)</f>
        <v>0</v>
      </c>
      <c r="F2" s="1106" t="s">
        <v>757</v>
      </c>
      <c r="G2" s="1107"/>
      <c r="H2" s="1108"/>
    </row>
    <row r="3" s="995" customFormat="1" ht="17.25" spans="1:8">
      <c r="A3" s="1109"/>
      <c r="B3" s="1109"/>
      <c r="C3" s="1109"/>
      <c r="D3" s="1110"/>
      <c r="E3" s="1111"/>
      <c r="F3" s="1112"/>
      <c r="G3" s="1113"/>
      <c r="H3" s="751"/>
    </row>
    <row r="4" s="995" customFormat="1" ht="17.25" customHeight="1" spans="1:8">
      <c r="A4" s="1109"/>
      <c r="B4" s="1109"/>
      <c r="C4" s="1109"/>
      <c r="D4" s="1110"/>
      <c r="E4" s="1109"/>
      <c r="F4" s="1109"/>
      <c r="G4" s="1113"/>
      <c r="H4" s="751"/>
    </row>
    <row r="5" s="995" customFormat="1" ht="17.25" customHeight="1" spans="1:8">
      <c r="A5" s="1109"/>
      <c r="B5" s="1109"/>
      <c r="C5" s="1109"/>
      <c r="D5" s="1110"/>
      <c r="E5" s="1111"/>
      <c r="F5" s="1109"/>
      <c r="G5" s="1113"/>
      <c r="H5" s="751"/>
    </row>
    <row r="6" s="995" customFormat="1" ht="17.25" customHeight="1" spans="1:8">
      <c r="A6" s="1109"/>
      <c r="B6" s="1109"/>
      <c r="C6" s="1109"/>
      <c r="D6" s="1110"/>
      <c r="E6" s="1111"/>
      <c r="F6" s="1109"/>
      <c r="G6" s="1113"/>
      <c r="H6" s="751"/>
    </row>
    <row r="7" s="995" customFormat="1" ht="17.25" customHeight="1" spans="1:8">
      <c r="A7" s="1109"/>
      <c r="B7" s="1109"/>
      <c r="C7" s="1109"/>
      <c r="D7" s="1110"/>
      <c r="E7" s="1109"/>
      <c r="F7" s="1109"/>
      <c r="G7" s="1113"/>
      <c r="H7" s="751"/>
    </row>
    <row r="8" s="995" customFormat="1" ht="17.25" customHeight="1" spans="1:8">
      <c r="A8" s="1109"/>
      <c r="B8" s="1109"/>
      <c r="C8" s="1109"/>
      <c r="D8" s="1110"/>
      <c r="E8" s="1109"/>
      <c r="F8" s="1109"/>
      <c r="G8" s="1113"/>
      <c r="H8" s="751"/>
    </row>
    <row r="9" s="995" customFormat="1" ht="17.25" customHeight="1" spans="1:8">
      <c r="A9" s="1109"/>
      <c r="B9" s="1109"/>
      <c r="C9" s="1109"/>
      <c r="D9" s="1110"/>
      <c r="E9" s="1109"/>
      <c r="F9" s="1109"/>
      <c r="G9" s="1113"/>
      <c r="H9" s="751"/>
    </row>
    <row r="10" s="293" customFormat="1" ht="21" customHeight="1" spans="1:8">
      <c r="A10" s="1104" t="s">
        <v>758</v>
      </c>
      <c r="B10" s="1104"/>
      <c r="C10" s="1104"/>
      <c r="D10" s="1105">
        <f>SUM(D11:D15)</f>
        <v>0</v>
      </c>
      <c r="E10" s="1105">
        <f>SUM(E11:E15)</f>
        <v>0</v>
      </c>
      <c r="F10" s="1106"/>
      <c r="G10" s="1114"/>
      <c r="H10" s="1108"/>
    </row>
    <row r="11" s="995" customFormat="1" ht="17.25" customHeight="1" spans="1:8">
      <c r="A11" s="1115"/>
      <c r="B11" s="1115"/>
      <c r="C11" s="1109"/>
      <c r="D11" s="1110"/>
      <c r="E11" s="1116"/>
      <c r="F11" s="1117"/>
      <c r="G11" s="1118"/>
      <c r="H11" s="751"/>
    </row>
    <row r="12" s="995" customFormat="1" ht="17.25" customHeight="1" spans="1:8">
      <c r="A12" s="1109"/>
      <c r="B12" s="1109"/>
      <c r="C12" s="1109"/>
      <c r="D12" s="1110"/>
      <c r="E12" s="1111"/>
      <c r="F12" s="1109"/>
      <c r="G12" s="1113"/>
      <c r="H12" s="751"/>
    </row>
    <row r="13" s="995" customFormat="1" ht="17.25" customHeight="1" spans="1:8">
      <c r="A13" s="1115"/>
      <c r="B13" s="1115"/>
      <c r="C13" s="1109"/>
      <c r="D13" s="1110"/>
      <c r="E13" s="1116"/>
      <c r="F13" s="1117"/>
      <c r="G13" s="1118"/>
      <c r="H13" s="751"/>
    </row>
    <row r="14" s="995" customFormat="1" ht="17.25" customHeight="1" spans="1:8">
      <c r="A14" s="1115"/>
      <c r="B14" s="1115"/>
      <c r="C14" s="1111"/>
      <c r="D14" s="1110"/>
      <c r="E14" s="1116"/>
      <c r="F14" s="1117"/>
      <c r="G14" s="1118"/>
      <c r="H14" s="751"/>
    </row>
    <row r="15" s="995" customFormat="1" ht="17.25" customHeight="1" spans="1:8">
      <c r="A15" s="1115"/>
      <c r="B15" s="1115"/>
      <c r="C15" s="1111"/>
      <c r="D15" s="1110"/>
      <c r="E15" s="1116"/>
      <c r="F15" s="1117"/>
      <c r="G15" s="1118"/>
      <c r="H15" s="751"/>
    </row>
  </sheetData>
  <mergeCells count="2">
    <mergeCell ref="A2:C2"/>
    <mergeCell ref="A10:C10"/>
  </mergeCells>
  <pageMargins left="0.75" right="0.75" top="1" bottom="1" header="0.5" footer="0.5"/>
  <pageSetup paperSize="9" orientation="portrait"/>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N14"/>
  <sheetViews>
    <sheetView zoomScale="90" zoomScaleNormal="90" workbookViewId="0">
      <pane xSplit="1" ySplit="1" topLeftCell="B2" activePane="bottomRight" state="frozen"/>
      <selection/>
      <selection pane="topRight"/>
      <selection pane="bottomLeft"/>
      <selection pane="bottomRight" activeCell="J12" sqref="J12"/>
    </sheetView>
  </sheetViews>
  <sheetFormatPr defaultColWidth="8.6" defaultRowHeight="12"/>
  <cols>
    <col min="1" max="1" width="4.5" style="662" customWidth="1"/>
    <col min="2" max="2" width="11.6" style="1091" customWidth="1"/>
    <col min="3" max="3" width="10.6" style="1091" customWidth="1" outlineLevel="1"/>
    <col min="4" max="9" width="11.6" style="1091" customWidth="1"/>
    <col min="10" max="11" width="12.9" style="1092" customWidth="1"/>
    <col min="12" max="12" width="15" style="1092" customWidth="1"/>
    <col min="13" max="13" width="11.4" style="1091" customWidth="1"/>
    <col min="14" max="14" width="10.9" style="1091" customWidth="1"/>
    <col min="15" max="16384" width="8.6" style="28"/>
  </cols>
  <sheetData>
    <row r="1" s="105" customFormat="1" ht="24" spans="1:14">
      <c r="A1" s="105" t="s">
        <v>319</v>
      </c>
      <c r="B1" s="1093" t="s">
        <v>759</v>
      </c>
      <c r="C1" s="1093" t="s">
        <v>760</v>
      </c>
      <c r="D1" s="1093" t="s">
        <v>761</v>
      </c>
      <c r="E1" s="1093" t="s">
        <v>762</v>
      </c>
      <c r="F1" s="1093" t="s">
        <v>763</v>
      </c>
      <c r="G1" s="1093" t="s">
        <v>764</v>
      </c>
      <c r="H1" s="1093" t="s">
        <v>765</v>
      </c>
      <c r="I1" s="1093" t="s">
        <v>766</v>
      </c>
      <c r="J1" s="1094" t="s">
        <v>767</v>
      </c>
      <c r="K1" s="1094" t="s">
        <v>768</v>
      </c>
      <c r="L1" s="1094" t="s">
        <v>769</v>
      </c>
      <c r="M1" s="1093" t="s">
        <v>770</v>
      </c>
      <c r="N1" s="1095" t="s">
        <v>391</v>
      </c>
    </row>
    <row r="2" spans="1:14">
      <c r="A2" s="662" t="s">
        <v>496</v>
      </c>
      <c r="G2" s="1091">
        <f>SUM(B2:F2)</f>
        <v>0</v>
      </c>
      <c r="M2" s="1091">
        <f t="shared" ref="M2:M13" si="0">SUM(H2:L2)</f>
        <v>0</v>
      </c>
      <c r="N2" s="1091">
        <f t="shared" ref="N2:N13" si="1">G2-M2</f>
        <v>0</v>
      </c>
    </row>
    <row r="3" spans="1:14">
      <c r="A3" s="662" t="s">
        <v>497</v>
      </c>
      <c r="G3" s="1091">
        <f t="shared" ref="G3:G13" si="2">SUM(B3:F3)</f>
        <v>0</v>
      </c>
      <c r="M3" s="1091">
        <f t="shared" si="0"/>
        <v>0</v>
      </c>
      <c r="N3" s="1091">
        <f t="shared" si="1"/>
        <v>0</v>
      </c>
    </row>
    <row r="4" spans="1:14">
      <c r="A4" s="662" t="s">
        <v>498</v>
      </c>
      <c r="G4" s="1091">
        <f t="shared" si="2"/>
        <v>0</v>
      </c>
      <c r="M4" s="1091">
        <f t="shared" si="0"/>
        <v>0</v>
      </c>
      <c r="N4" s="1091">
        <f t="shared" si="1"/>
        <v>0</v>
      </c>
    </row>
    <row r="5" spans="1:14">
      <c r="A5" s="662" t="s">
        <v>499</v>
      </c>
      <c r="G5" s="1091">
        <f t="shared" si="2"/>
        <v>0</v>
      </c>
      <c r="M5" s="1091">
        <f t="shared" si="0"/>
        <v>0</v>
      </c>
      <c r="N5" s="1091">
        <f t="shared" si="1"/>
        <v>0</v>
      </c>
    </row>
    <row r="6" spans="1:14">
      <c r="A6" s="662" t="s">
        <v>500</v>
      </c>
      <c r="G6" s="1091">
        <f t="shared" si="2"/>
        <v>0</v>
      </c>
      <c r="M6" s="1091">
        <f>SUM(H6:K6)</f>
        <v>0</v>
      </c>
      <c r="N6" s="1091">
        <f t="shared" si="1"/>
        <v>0</v>
      </c>
    </row>
    <row r="7" spans="1:14">
      <c r="A7" s="662" t="s">
        <v>501</v>
      </c>
      <c r="G7" s="1091">
        <f t="shared" si="2"/>
        <v>0</v>
      </c>
      <c r="M7" s="1091">
        <f t="shared" si="0"/>
        <v>0</v>
      </c>
      <c r="N7" s="1091">
        <f t="shared" si="1"/>
        <v>0</v>
      </c>
    </row>
    <row r="8" spans="1:14">
      <c r="A8" s="662" t="s">
        <v>502</v>
      </c>
      <c r="G8" s="1091">
        <f t="shared" si="2"/>
        <v>0</v>
      </c>
      <c r="M8" s="1091">
        <f t="shared" si="0"/>
        <v>0</v>
      </c>
      <c r="N8" s="1091">
        <f t="shared" si="1"/>
        <v>0</v>
      </c>
    </row>
    <row r="9" spans="1:14">
      <c r="A9" s="662" t="s">
        <v>503</v>
      </c>
      <c r="G9" s="1091">
        <f t="shared" si="2"/>
        <v>0</v>
      </c>
      <c r="M9" s="1091">
        <f t="shared" si="0"/>
        <v>0</v>
      </c>
      <c r="N9" s="1091">
        <f t="shared" si="1"/>
        <v>0</v>
      </c>
    </row>
    <row r="10" spans="1:14">
      <c r="A10" s="662" t="s">
        <v>504</v>
      </c>
      <c r="G10" s="1091">
        <f t="shared" si="2"/>
        <v>0</v>
      </c>
      <c r="M10" s="1091">
        <f t="shared" si="0"/>
        <v>0</v>
      </c>
      <c r="N10" s="1091">
        <f t="shared" si="1"/>
        <v>0</v>
      </c>
    </row>
    <row r="11" spans="1:14">
      <c r="A11" s="662" t="s">
        <v>505</v>
      </c>
      <c r="G11" s="1091">
        <f t="shared" si="2"/>
        <v>0</v>
      </c>
      <c r="M11" s="1091">
        <f t="shared" si="0"/>
        <v>0</v>
      </c>
      <c r="N11" s="1091">
        <f t="shared" si="1"/>
        <v>0</v>
      </c>
    </row>
    <row r="12" spans="1:14">
      <c r="A12" s="662" t="s">
        <v>506</v>
      </c>
      <c r="G12" s="1091">
        <f t="shared" si="2"/>
        <v>0</v>
      </c>
      <c r="M12" s="1091">
        <f t="shared" si="0"/>
        <v>0</v>
      </c>
      <c r="N12" s="1091">
        <f t="shared" si="1"/>
        <v>0</v>
      </c>
    </row>
    <row r="13" spans="1:14">
      <c r="A13" s="662" t="s">
        <v>507</v>
      </c>
      <c r="G13" s="1091">
        <f t="shared" si="2"/>
        <v>0</v>
      </c>
      <c r="M13" s="1091">
        <f t="shared" si="0"/>
        <v>0</v>
      </c>
      <c r="N13" s="1091">
        <f t="shared" si="1"/>
        <v>0</v>
      </c>
    </row>
    <row r="14" s="29" customFormat="1" ht="27.9" customHeight="1" spans="1:14">
      <c r="A14" s="106" t="s">
        <v>282</v>
      </c>
      <c r="B14" s="1096">
        <f t="shared" ref="B14:K14" si="3">SUM(B2:B13)</f>
        <v>0</v>
      </c>
      <c r="C14" s="1096">
        <f t="shared" si="3"/>
        <v>0</v>
      </c>
      <c r="D14" s="1096">
        <f t="shared" si="3"/>
        <v>0</v>
      </c>
      <c r="E14" s="1096">
        <f t="shared" si="3"/>
        <v>0</v>
      </c>
      <c r="F14" s="1096">
        <f t="shared" si="3"/>
        <v>0</v>
      </c>
      <c r="G14" s="1096">
        <f t="shared" si="3"/>
        <v>0</v>
      </c>
      <c r="H14" s="1096">
        <f t="shared" si="3"/>
        <v>0</v>
      </c>
      <c r="I14" s="1096">
        <f t="shared" si="3"/>
        <v>0</v>
      </c>
      <c r="J14" s="1096">
        <f t="shared" si="3"/>
        <v>0</v>
      </c>
      <c r="K14" s="1096">
        <f t="shared" si="3"/>
        <v>0</v>
      </c>
      <c r="L14" s="1096">
        <f t="shared" ref="L14:N14" si="4">SUM(L2:L13)</f>
        <v>0</v>
      </c>
      <c r="M14" s="1096">
        <f t="shared" si="4"/>
        <v>0</v>
      </c>
      <c r="N14" s="1096">
        <f t="shared" si="4"/>
        <v>0</v>
      </c>
    </row>
  </sheetData>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indexed="47"/>
  </sheetPr>
  <dimension ref="A1:R191"/>
  <sheetViews>
    <sheetView workbookViewId="0">
      <selection activeCell="J12" sqref="J12"/>
    </sheetView>
  </sheetViews>
  <sheetFormatPr defaultColWidth="9" defaultRowHeight="14.25"/>
  <cols>
    <col min="1" max="1" width="4.1" customWidth="1"/>
    <col min="3" max="3" width="8" customWidth="1"/>
    <col min="4" max="5" width="9" style="1051"/>
    <col min="6" max="6" width="9.4" style="1051" customWidth="1"/>
    <col min="7" max="16" width="9" style="1051"/>
    <col min="17" max="18" width="9" style="289"/>
  </cols>
  <sheetData>
    <row r="1" ht="15" spans="1:18">
      <c r="A1" s="393" t="s">
        <v>383</v>
      </c>
      <c r="B1" s="394"/>
      <c r="C1" s="571"/>
      <c r="O1" s="1052" t="s">
        <v>771</v>
      </c>
      <c r="P1" s="1053" t="str">
        <f>Sheet1!F15</f>
        <v>王翠英</v>
      </c>
      <c r="Q1" s="370"/>
      <c r="R1" s="959"/>
    </row>
    <row r="2" ht="15.75" spans="1:18">
      <c r="A2" s="399" t="str">
        <f>利润总额!B2</f>
        <v>被审核单位:  新疆通力房地产开发有限公司库尔勒二分公司</v>
      </c>
      <c r="B2" s="394"/>
      <c r="C2" s="571"/>
      <c r="O2" s="1052" t="s">
        <v>772</v>
      </c>
      <c r="P2" s="1054" t="str">
        <f>Sheet1!F17</f>
        <v>刘洁</v>
      </c>
      <c r="Q2" s="959"/>
      <c r="R2" s="1006"/>
    </row>
    <row r="3" ht="19.5" spans="1:18">
      <c r="A3" s="399" t="str">
        <f>利润总额!B3</f>
        <v>纳税年度:  2025年度</v>
      </c>
      <c r="B3" s="400"/>
      <c r="C3" s="572"/>
      <c r="O3" s="1052" t="s">
        <v>773</v>
      </c>
      <c r="P3" s="1063" t="s">
        <v>774</v>
      </c>
      <c r="Q3" s="1006"/>
      <c r="R3" s="1006"/>
    </row>
    <row r="4" s="192" customFormat="1" ht="25.5" customHeight="1" spans="1:18">
      <c r="A4" s="291" t="s">
        <v>775</v>
      </c>
      <c r="B4" s="291"/>
      <c r="C4" s="291"/>
      <c r="D4" s="291"/>
      <c r="E4" s="291"/>
      <c r="F4" s="291"/>
      <c r="G4" s="291"/>
      <c r="H4" s="291"/>
      <c r="I4" s="291"/>
      <c r="J4" s="291"/>
      <c r="K4" s="291"/>
      <c r="L4" s="291"/>
      <c r="M4" s="291"/>
      <c r="N4" s="291"/>
      <c r="O4" s="291"/>
      <c r="P4" s="291"/>
      <c r="Q4" s="285"/>
      <c r="R4" s="286"/>
    </row>
    <row r="5" s="258" customFormat="1" ht="18" customHeight="1" spans="1:18">
      <c r="A5" s="196" t="s">
        <v>257</v>
      </c>
      <c r="B5" s="196" t="s">
        <v>261</v>
      </c>
      <c r="C5" s="195" t="s">
        <v>776</v>
      </c>
      <c r="D5" s="1064" t="s">
        <v>777</v>
      </c>
      <c r="E5" s="1065" t="s">
        <v>778</v>
      </c>
      <c r="F5" s="1065"/>
      <c r="G5" s="1066" t="s">
        <v>779</v>
      </c>
      <c r="H5" s="1067"/>
      <c r="I5" s="1067"/>
      <c r="J5" s="1067"/>
      <c r="K5" s="1068"/>
      <c r="L5" s="1069" t="s">
        <v>780</v>
      </c>
      <c r="M5" s="1065"/>
      <c r="N5" s="1065" t="s">
        <v>781</v>
      </c>
      <c r="O5" s="1065"/>
      <c r="P5" s="1065"/>
      <c r="Q5" s="289"/>
      <c r="R5" s="289"/>
    </row>
    <row r="6" s="258" customFormat="1" ht="41.25" customHeight="1" spans="1:18">
      <c r="A6" s="196"/>
      <c r="B6" s="196"/>
      <c r="C6" s="198"/>
      <c r="D6" s="1070"/>
      <c r="E6" s="1065"/>
      <c r="F6" s="1065"/>
      <c r="G6" s="1071" t="s">
        <v>782</v>
      </c>
      <c r="H6" s="1071" t="s">
        <v>783</v>
      </c>
      <c r="I6" s="1071" t="s">
        <v>784</v>
      </c>
      <c r="J6" s="1071" t="s">
        <v>785</v>
      </c>
      <c r="K6" s="1071" t="s">
        <v>786</v>
      </c>
      <c r="L6" s="1071" t="s">
        <v>787</v>
      </c>
      <c r="M6" s="1072" t="s">
        <v>788</v>
      </c>
      <c r="N6" s="1073" t="s">
        <v>789</v>
      </c>
      <c r="O6" s="1071" t="s">
        <v>790</v>
      </c>
      <c r="P6" s="1073" t="s">
        <v>791</v>
      </c>
      <c r="Q6" s="289"/>
      <c r="R6" s="289"/>
    </row>
    <row r="7" s="258" customFormat="1" customHeight="1" spans="1:18">
      <c r="A7" s="196"/>
      <c r="B7" s="196"/>
      <c r="C7" s="198"/>
      <c r="D7" s="1070"/>
      <c r="E7" s="1065" t="s">
        <v>221</v>
      </c>
      <c r="F7" s="1074" t="s">
        <v>792</v>
      </c>
      <c r="G7" s="1075"/>
      <c r="H7" s="1075"/>
      <c r="I7" s="1075"/>
      <c r="J7" s="1075"/>
      <c r="K7" s="1075"/>
      <c r="L7" s="1075"/>
      <c r="M7" s="1076"/>
      <c r="N7" s="1077"/>
      <c r="O7" s="1075"/>
      <c r="P7" s="1077"/>
      <c r="Q7" s="293"/>
      <c r="R7" s="293"/>
    </row>
    <row r="8" s="258" customFormat="1" ht="21" customHeight="1" spans="1:18">
      <c r="A8" s="196"/>
      <c r="B8" s="196"/>
      <c r="C8" s="201"/>
      <c r="D8" s="1078"/>
      <c r="E8" s="1065"/>
      <c r="F8" s="1074"/>
      <c r="G8" s="1079"/>
      <c r="H8" s="1079"/>
      <c r="I8" s="1079"/>
      <c r="J8" s="1079"/>
      <c r="K8" s="1079"/>
      <c r="L8" s="1079"/>
      <c r="M8" s="1080"/>
      <c r="N8" s="1081"/>
      <c r="O8" s="1079"/>
      <c r="P8" s="1081"/>
      <c r="Q8" s="995"/>
      <c r="R8" s="995"/>
    </row>
    <row r="9" s="258" customFormat="1" customHeight="1" spans="1:18">
      <c r="A9" s="196"/>
      <c r="B9" s="196"/>
      <c r="C9" s="196">
        <v>1</v>
      </c>
      <c r="D9" s="1082">
        <v>2</v>
      </c>
      <c r="E9" s="1082">
        <v>3</v>
      </c>
      <c r="F9" s="1082">
        <v>4</v>
      </c>
      <c r="G9" s="1082">
        <v>5</v>
      </c>
      <c r="H9" s="1082">
        <v>6</v>
      </c>
      <c r="I9" s="1082">
        <v>7</v>
      </c>
      <c r="J9" s="1082">
        <v>8</v>
      </c>
      <c r="K9" s="1082">
        <v>9</v>
      </c>
      <c r="L9" s="1082">
        <v>10</v>
      </c>
      <c r="M9" s="1082">
        <v>11</v>
      </c>
      <c r="N9" s="1082">
        <v>12</v>
      </c>
      <c r="O9" s="1082">
        <v>13</v>
      </c>
      <c r="P9" s="1082">
        <v>14</v>
      </c>
      <c r="Q9" s="995"/>
      <c r="R9" s="995"/>
    </row>
    <row r="10" s="192" customFormat="1" customHeight="1" spans="1:18">
      <c r="A10" s="196">
        <v>1</v>
      </c>
      <c r="B10" s="1083" t="s">
        <v>782</v>
      </c>
      <c r="C10" s="1083" t="str">
        <f>(YEAR(Sheet1!$F$11)-5)&amp;"年"</f>
        <v>2020年</v>
      </c>
      <c r="D10" s="1084"/>
      <c r="E10" s="1085"/>
      <c r="F10" s="1086"/>
      <c r="G10" s="1085"/>
      <c r="H10" s="1085"/>
      <c r="I10" s="1085"/>
      <c r="J10" s="1085"/>
      <c r="K10" s="1085"/>
      <c r="L10" s="1086"/>
      <c r="M10" s="1086"/>
      <c r="N10" s="1085">
        <f>D10-SUM(G10:L10)</f>
        <v>0</v>
      </c>
      <c r="O10" s="1085"/>
      <c r="P10" s="1085">
        <f>N10-O10</f>
        <v>0</v>
      </c>
      <c r="Q10" s="995"/>
      <c r="R10" s="995"/>
    </row>
    <row r="11" s="192" customFormat="1" customHeight="1" spans="1:18">
      <c r="A11" s="196">
        <v>2</v>
      </c>
      <c r="B11" s="1083" t="s">
        <v>783</v>
      </c>
      <c r="C11" s="1083" t="str">
        <f>(YEAR(Sheet1!$F$11)-4)&amp;"年"</f>
        <v>2021年</v>
      </c>
      <c r="D11" s="1084"/>
      <c r="E11" s="1085"/>
      <c r="F11" s="1085"/>
      <c r="G11" s="1086" t="s">
        <v>793</v>
      </c>
      <c r="H11" s="1085"/>
      <c r="I11" s="1085"/>
      <c r="J11" s="1085"/>
      <c r="K11" s="1085"/>
      <c r="L11" s="1085"/>
      <c r="M11" s="1085"/>
      <c r="N11" s="1085">
        <f t="shared" ref="N11:N15" si="0">D11-SUM(G11:L11)</f>
        <v>0</v>
      </c>
      <c r="O11" s="1085"/>
      <c r="P11" s="1087"/>
      <c r="Q11" s="995"/>
      <c r="R11" s="995"/>
    </row>
    <row r="12" s="192" customFormat="1" customHeight="1" spans="1:18">
      <c r="A12" s="196">
        <v>3</v>
      </c>
      <c r="B12" s="1083" t="s">
        <v>784</v>
      </c>
      <c r="C12" s="1083" t="str">
        <f>(YEAR(Sheet1!$F$11)-3)&amp;"年"</f>
        <v>2022年</v>
      </c>
      <c r="D12" s="1084"/>
      <c r="E12" s="1085"/>
      <c r="F12" s="1085"/>
      <c r="G12" s="1086" t="s">
        <v>793</v>
      </c>
      <c r="H12" s="1086" t="s">
        <v>793</v>
      </c>
      <c r="I12" s="1085"/>
      <c r="J12" s="1085"/>
      <c r="K12" s="1085"/>
      <c r="L12" s="1085"/>
      <c r="M12" s="1085"/>
      <c r="N12" s="1085">
        <f t="shared" si="0"/>
        <v>0</v>
      </c>
      <c r="O12" s="1085"/>
      <c r="P12" s="1087"/>
      <c r="Q12" s="995"/>
      <c r="R12" s="995"/>
    </row>
    <row r="13" s="192" customFormat="1" customHeight="1" spans="1:18">
      <c r="A13" s="196">
        <v>4</v>
      </c>
      <c r="B13" s="1083" t="s">
        <v>785</v>
      </c>
      <c r="C13" s="1083" t="str">
        <f>(YEAR(Sheet1!$F$11)-2)&amp;"年"</f>
        <v>2023年</v>
      </c>
      <c r="D13" s="1084"/>
      <c r="E13" s="1085"/>
      <c r="F13" s="1085"/>
      <c r="G13" s="1086" t="s">
        <v>793</v>
      </c>
      <c r="H13" s="1086" t="s">
        <v>793</v>
      </c>
      <c r="I13" s="1086" t="s">
        <v>793</v>
      </c>
      <c r="J13" s="1085"/>
      <c r="K13" s="1085"/>
      <c r="L13" s="1085"/>
      <c r="M13" s="1085"/>
      <c r="N13" s="1085">
        <f t="shared" si="0"/>
        <v>0</v>
      </c>
      <c r="O13" s="1085"/>
      <c r="P13" s="1087"/>
      <c r="Q13" s="293"/>
      <c r="R13" s="293"/>
    </row>
    <row r="14" s="192" customFormat="1" customHeight="1" spans="1:18">
      <c r="A14" s="196">
        <v>5</v>
      </c>
      <c r="B14" s="1083" t="s">
        <v>786</v>
      </c>
      <c r="C14" s="1083" t="str">
        <f>(YEAR(Sheet1!$F$11)-1)&amp;"年"</f>
        <v>2024年</v>
      </c>
      <c r="D14" s="1084"/>
      <c r="E14" s="1088"/>
      <c r="F14" s="1088"/>
      <c r="G14" s="1086" t="s">
        <v>793</v>
      </c>
      <c r="H14" s="1086" t="s">
        <v>793</v>
      </c>
      <c r="I14" s="1086" t="s">
        <v>793</v>
      </c>
      <c r="J14" s="1086" t="s">
        <v>793</v>
      </c>
      <c r="K14" s="1088"/>
      <c r="L14" s="1088"/>
      <c r="M14" s="1088"/>
      <c r="N14" s="1085">
        <f t="shared" si="0"/>
        <v>0</v>
      </c>
      <c r="O14" s="1088"/>
      <c r="P14" s="1087"/>
      <c r="Q14" s="995"/>
      <c r="R14" s="995"/>
    </row>
    <row r="15" s="192" customFormat="1" customHeight="1" spans="1:18">
      <c r="A15" s="196">
        <v>6</v>
      </c>
      <c r="B15" s="196" t="s">
        <v>794</v>
      </c>
      <c r="C15" s="1083" t="str">
        <f>(YEAR(Sheet1!$F$11))&amp;"年"</f>
        <v>2025年</v>
      </c>
      <c r="D15" s="1084"/>
      <c r="E15" s="1088"/>
      <c r="F15" s="1088"/>
      <c r="G15" s="1086" t="s">
        <v>793</v>
      </c>
      <c r="H15" s="1086" t="s">
        <v>793</v>
      </c>
      <c r="I15" s="1086" t="s">
        <v>793</v>
      </c>
      <c r="J15" s="1086" t="s">
        <v>793</v>
      </c>
      <c r="K15" s="1086" t="s">
        <v>793</v>
      </c>
      <c r="L15" s="1088"/>
      <c r="M15" s="1088"/>
      <c r="N15" s="1085">
        <f t="shared" si="0"/>
        <v>0</v>
      </c>
      <c r="O15" s="1088"/>
      <c r="P15" s="1087"/>
      <c r="Q15" s="995"/>
      <c r="R15" s="995"/>
    </row>
    <row r="16" s="192" customFormat="1" ht="32.25" customHeight="1" spans="1:18">
      <c r="A16" s="196">
        <v>7</v>
      </c>
      <c r="B16" s="199" t="s">
        <v>795</v>
      </c>
      <c r="C16" s="1089" t="s">
        <v>793</v>
      </c>
      <c r="D16" s="1086">
        <f>SUM(D10:D15)</f>
        <v>0</v>
      </c>
      <c r="E16" s="1087">
        <f t="shared" ref="E16:F16" si="1">SUM(E10:E15)</f>
        <v>0</v>
      </c>
      <c r="F16" s="1090">
        <f t="shared" si="1"/>
        <v>0</v>
      </c>
      <c r="G16" s="1086" t="s">
        <v>793</v>
      </c>
      <c r="H16" s="1086" t="s">
        <v>793</v>
      </c>
      <c r="I16" s="1086" t="s">
        <v>793</v>
      </c>
      <c r="J16" s="1086" t="s">
        <v>793</v>
      </c>
      <c r="K16" s="1086" t="s">
        <v>793</v>
      </c>
      <c r="L16" s="1087">
        <f t="shared" ref="L16" si="2">SUM(L10:L15)</f>
        <v>0</v>
      </c>
      <c r="M16" s="1087">
        <f t="shared" ref="M16" si="3">SUM(M10:M15)</f>
        <v>0</v>
      </c>
      <c r="N16" s="1090">
        <f t="shared" ref="N16" si="4">SUM(N10:N15)</f>
        <v>0</v>
      </c>
      <c r="O16" s="1087">
        <f t="shared" ref="O16" si="5">SUM(O10:O15)</f>
        <v>0</v>
      </c>
      <c r="P16" s="1090">
        <f t="shared" ref="P16" si="6">SUM(P10:P15)</f>
        <v>0</v>
      </c>
      <c r="Q16" s="995"/>
      <c r="R16" s="995"/>
    </row>
    <row r="17" ht="17.25" spans="17:18">
      <c r="Q17" s="995"/>
      <c r="R17" s="995"/>
    </row>
    <row r="18" ht="17.25" spans="17:18">
      <c r="Q18" s="995"/>
      <c r="R18" s="995"/>
    </row>
    <row r="19" ht="18.75" spans="17:18">
      <c r="Q19" s="293"/>
      <c r="R19" s="293"/>
    </row>
    <row r="20" ht="17.25" spans="17:18">
      <c r="Q20" s="995"/>
      <c r="R20" s="995"/>
    </row>
    <row r="21" ht="17.25" spans="17:18">
      <c r="Q21" s="995"/>
      <c r="R21" s="995"/>
    </row>
    <row r="22" ht="17.25" spans="17:18">
      <c r="Q22" s="995"/>
      <c r="R22" s="995"/>
    </row>
    <row r="23" ht="17.25" spans="17:18">
      <c r="Q23" s="995"/>
      <c r="R23" s="995"/>
    </row>
    <row r="24" ht="17.25" spans="17:18">
      <c r="Q24" s="995"/>
      <c r="R24" s="995"/>
    </row>
    <row r="25" ht="18.75" spans="17:18">
      <c r="Q25" s="293"/>
      <c r="R25" s="293"/>
    </row>
    <row r="26" ht="17.25" spans="17:18">
      <c r="Q26" s="995"/>
      <c r="R26" s="995"/>
    </row>
    <row r="27" ht="17.25" spans="17:18">
      <c r="Q27" s="995"/>
      <c r="R27" s="995"/>
    </row>
    <row r="28" ht="17.25" spans="17:18">
      <c r="Q28" s="995"/>
      <c r="R28" s="995"/>
    </row>
    <row r="29" ht="17.25" spans="17:18">
      <c r="Q29" s="995"/>
      <c r="R29" s="995"/>
    </row>
    <row r="30" ht="17.25" spans="17:18">
      <c r="Q30" s="995"/>
      <c r="R30" s="995"/>
    </row>
    <row r="31" ht="18.75" spans="17:18">
      <c r="Q31" s="293"/>
      <c r="R31" s="293"/>
    </row>
    <row r="32" ht="17.25" spans="17:18">
      <c r="Q32" s="995"/>
      <c r="R32" s="995"/>
    </row>
    <row r="33" ht="17.25" spans="17:18">
      <c r="Q33" s="995"/>
      <c r="R33" s="995"/>
    </row>
    <row r="34" ht="17.25" spans="17:18">
      <c r="Q34" s="995"/>
      <c r="R34" s="995"/>
    </row>
    <row r="35" ht="17.25" spans="17:18">
      <c r="Q35" s="995"/>
      <c r="R35" s="995"/>
    </row>
    <row r="36" ht="17.25" spans="17:18">
      <c r="Q36" s="995"/>
      <c r="R36" s="995"/>
    </row>
    <row r="37" ht="18.75" spans="17:18">
      <c r="Q37" s="293"/>
      <c r="R37" s="293"/>
    </row>
    <row r="38" ht="17.25" spans="17:18">
      <c r="Q38" s="995"/>
      <c r="R38" s="995"/>
    </row>
    <row r="39" ht="17.25" spans="17:18">
      <c r="Q39" s="995"/>
      <c r="R39" s="995"/>
    </row>
    <row r="40" ht="17.25" spans="17:18">
      <c r="Q40" s="995"/>
      <c r="R40" s="995"/>
    </row>
    <row r="41" ht="17.25" spans="17:18">
      <c r="Q41" s="995"/>
      <c r="R41" s="995"/>
    </row>
    <row r="42" ht="17.25" spans="17:18">
      <c r="Q42" s="995"/>
      <c r="R42" s="995"/>
    </row>
    <row r="43" ht="18.75" spans="17:18">
      <c r="Q43" s="293"/>
      <c r="R43" s="293"/>
    </row>
    <row r="44" ht="17.25" spans="17:18">
      <c r="Q44" s="995"/>
      <c r="R44" s="995"/>
    </row>
    <row r="45" ht="17.25" spans="17:18">
      <c r="Q45" s="995"/>
      <c r="R45" s="995"/>
    </row>
    <row r="46" ht="17.25" spans="17:18">
      <c r="Q46" s="995"/>
      <c r="R46" s="995"/>
    </row>
    <row r="47" ht="17.25" spans="17:18">
      <c r="Q47" s="995"/>
      <c r="R47" s="995"/>
    </row>
    <row r="48" ht="17.25" spans="17:18">
      <c r="Q48" s="995"/>
      <c r="R48" s="995"/>
    </row>
    <row r="49" ht="18.75" spans="17:18">
      <c r="Q49" s="293"/>
      <c r="R49" s="293"/>
    </row>
    <row r="55" ht="18.75" spans="17:18">
      <c r="Q55" s="293"/>
      <c r="R55" s="293"/>
    </row>
    <row r="61" ht="18.75" spans="17:18">
      <c r="Q61" s="293"/>
      <c r="R61" s="293"/>
    </row>
    <row r="70" ht="18.75" spans="17:18">
      <c r="Q70" s="293"/>
      <c r="R70" s="293"/>
    </row>
    <row r="75" ht="18.75" spans="17:18">
      <c r="Q75" s="293"/>
      <c r="R75" s="293"/>
    </row>
    <row r="83" ht="18.75" spans="17:18">
      <c r="Q83" s="293"/>
      <c r="R83" s="293"/>
    </row>
    <row r="90" ht="18.75" spans="17:18">
      <c r="Q90" s="293"/>
      <c r="R90" s="293"/>
    </row>
    <row r="94" ht="18.75" spans="17:18">
      <c r="Q94" s="293"/>
      <c r="R94" s="293"/>
    </row>
    <row r="98" ht="18.75" spans="17:18">
      <c r="Q98" s="293"/>
      <c r="R98" s="293"/>
    </row>
    <row r="102" ht="18.75" spans="17:18">
      <c r="Q102" s="293"/>
      <c r="R102" s="293"/>
    </row>
    <row r="108" ht="18.75" spans="17:18">
      <c r="Q108" s="293"/>
      <c r="R108" s="293"/>
    </row>
    <row r="114" ht="18.75" spans="17:18">
      <c r="Q114" s="293"/>
      <c r="R114" s="293"/>
    </row>
    <row r="120" ht="18.75" spans="17:18">
      <c r="Q120" s="293"/>
      <c r="R120" s="293"/>
    </row>
    <row r="125" ht="18.75" spans="17:18">
      <c r="Q125" s="293"/>
      <c r="R125" s="293"/>
    </row>
    <row r="130" ht="18.75" spans="17:18">
      <c r="Q130" s="293"/>
      <c r="R130" s="293"/>
    </row>
    <row r="136" ht="18.75" spans="17:18">
      <c r="Q136" s="293"/>
      <c r="R136" s="293"/>
    </row>
    <row r="143" ht="18.75" spans="17:18">
      <c r="Q143" s="293"/>
      <c r="R143" s="293"/>
    </row>
    <row r="150" ht="18.75" spans="17:18">
      <c r="Q150" s="293"/>
      <c r="R150" s="293"/>
    </row>
    <row r="156" ht="18.75" spans="17:18">
      <c r="Q156" s="293"/>
      <c r="R156" s="293"/>
    </row>
    <row r="162" ht="18.75" spans="17:18">
      <c r="Q162" s="293"/>
      <c r="R162" s="293"/>
    </row>
    <row r="167" ht="18.75" spans="17:18">
      <c r="Q167" s="293"/>
      <c r="R167" s="293"/>
    </row>
    <row r="172" ht="18.75" spans="17:18">
      <c r="Q172" s="293"/>
      <c r="R172" s="293"/>
    </row>
    <row r="178" ht="18.75" spans="17:18">
      <c r="Q178" s="293"/>
      <c r="R178" s="293"/>
    </row>
    <row r="179" spans="17:18">
      <c r="Q179"/>
      <c r="R179"/>
    </row>
    <row r="180" spans="17:18">
      <c r="Q180"/>
      <c r="R180"/>
    </row>
    <row r="181" spans="17:18">
      <c r="Q181"/>
      <c r="R181"/>
    </row>
    <row r="182" spans="17:18">
      <c r="Q182" s="1005"/>
      <c r="R182" s="1005"/>
    </row>
    <row r="183" spans="17:18">
      <c r="Q183"/>
      <c r="R183"/>
    </row>
    <row r="184" spans="17:18">
      <c r="Q184"/>
      <c r="R184"/>
    </row>
    <row r="185" spans="17:18">
      <c r="Q185"/>
      <c r="R185"/>
    </row>
    <row r="186" spans="17:18">
      <c r="Q186"/>
      <c r="R186"/>
    </row>
    <row r="187" spans="17:18">
      <c r="Q187"/>
      <c r="R187"/>
    </row>
    <row r="188" spans="17:18">
      <c r="Q188"/>
      <c r="R188"/>
    </row>
    <row r="189" spans="17:18">
      <c r="Q189"/>
      <c r="R189"/>
    </row>
    <row r="190" spans="17:18">
      <c r="Q190"/>
      <c r="R190"/>
    </row>
    <row r="191" spans="17:18">
      <c r="Q191"/>
      <c r="R191"/>
    </row>
  </sheetData>
  <mergeCells count="21">
    <mergeCell ref="A4:P4"/>
    <mergeCell ref="G5:K5"/>
    <mergeCell ref="L5:M5"/>
    <mergeCell ref="N5:P5"/>
    <mergeCell ref="A5:A9"/>
    <mergeCell ref="B5:B9"/>
    <mergeCell ref="C5:C8"/>
    <mergeCell ref="D5:D8"/>
    <mergeCell ref="E7:E8"/>
    <mergeCell ref="F7:F8"/>
    <mergeCell ref="G6:G8"/>
    <mergeCell ref="H6:H8"/>
    <mergeCell ref="I6:I8"/>
    <mergeCell ref="J6:J8"/>
    <mergeCell ref="K6:K8"/>
    <mergeCell ref="L6:L8"/>
    <mergeCell ref="M6:M8"/>
    <mergeCell ref="N6:N8"/>
    <mergeCell ref="O6:O8"/>
    <mergeCell ref="P6:P8"/>
    <mergeCell ref="E5:F6"/>
  </mergeCells>
  <hyperlinks>
    <hyperlink ref="A1" location="索引!A1" display="新疆华政华政华瑞税务师事务所有限公司巴州分所工作底稿"/>
  </hyperlinks>
  <printOptions horizontalCentered="1" verticalCentered="1"/>
  <pageMargins left="0.275" right="0.15625" top="0.354166666666667" bottom="0.432638888888889" header="0.235416666666667" footer="0.15625"/>
  <pageSetup paperSize="9" scale="95" orientation="landscape"/>
  <headerFooter alignWithMargins="0"/>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indexed="10"/>
    <pageSetUpPr fitToPage="1"/>
  </sheetPr>
  <dimension ref="A1:O191"/>
  <sheetViews>
    <sheetView workbookViewId="0">
      <selection activeCell="J12" sqref="J12"/>
    </sheetView>
  </sheetViews>
  <sheetFormatPr defaultColWidth="9" defaultRowHeight="14.25"/>
  <cols>
    <col min="1" max="1" width="6.9" customWidth="1"/>
    <col min="2" max="2" width="8.2" customWidth="1"/>
    <col min="4" max="4" width="10.2" customWidth="1"/>
    <col min="13" max="13" width="10.2" customWidth="1"/>
    <col min="14" max="15" width="9" style="289"/>
  </cols>
  <sheetData>
    <row r="1" ht="15" spans="1:15">
      <c r="A1" s="393" t="s">
        <v>383</v>
      </c>
      <c r="B1" s="394"/>
      <c r="C1" s="571"/>
      <c r="D1" s="1051"/>
      <c r="E1" s="1051"/>
      <c r="F1" s="1051"/>
      <c r="G1" s="1051"/>
      <c r="H1" s="1051"/>
      <c r="I1" s="1051"/>
      <c r="J1" s="1051"/>
      <c r="K1" s="1051"/>
      <c r="L1" s="1052" t="s">
        <v>771</v>
      </c>
      <c r="M1" s="1053" t="str">
        <f>Sheet1!F15</f>
        <v>王翠英</v>
      </c>
      <c r="N1" s="370"/>
      <c r="O1" s="959"/>
    </row>
    <row r="2" ht="15.75" spans="1:15">
      <c r="A2" s="399" t="str">
        <f>利润总额!B2</f>
        <v>被审核单位:  新疆通力房地产开发有限公司库尔勒二分公司</v>
      </c>
      <c r="B2" s="394"/>
      <c r="C2" s="571"/>
      <c r="D2" s="1051"/>
      <c r="E2" s="1051"/>
      <c r="F2" s="1051"/>
      <c r="G2" s="1051"/>
      <c r="H2" s="1051"/>
      <c r="I2" s="1051"/>
      <c r="J2" s="1051"/>
      <c r="K2" s="1051"/>
      <c r="L2" s="1052" t="s">
        <v>772</v>
      </c>
      <c r="M2" s="1054" t="str">
        <f>Sheet1!F17</f>
        <v>刘洁</v>
      </c>
      <c r="N2" s="959"/>
      <c r="O2" s="1006"/>
    </row>
    <row r="3" ht="19.5" spans="1:15">
      <c r="A3" s="399" t="str">
        <f>利润总额!B3</f>
        <v>纳税年度:  2025年度</v>
      </c>
      <c r="B3" s="400"/>
      <c r="C3" s="572"/>
      <c r="D3" s="1051"/>
      <c r="E3" s="1051"/>
      <c r="F3" s="1051"/>
      <c r="G3" s="1051"/>
      <c r="H3" s="1051"/>
      <c r="I3" s="1051"/>
      <c r="J3" s="1051"/>
      <c r="K3" s="1051"/>
      <c r="L3" s="1052" t="s">
        <v>773</v>
      </c>
      <c r="M3" s="576" t="s">
        <v>796</v>
      </c>
      <c r="N3" s="1006"/>
      <c r="O3" s="1006"/>
    </row>
    <row r="4" ht="19.5" spans="1:15">
      <c r="A4" s="185" t="s">
        <v>797</v>
      </c>
      <c r="B4" s="185"/>
      <c r="C4" s="185"/>
      <c r="D4" s="185"/>
      <c r="E4" s="185"/>
      <c r="F4" s="185"/>
      <c r="G4" s="185"/>
      <c r="H4" s="185"/>
      <c r="I4" s="185"/>
      <c r="J4" s="185"/>
      <c r="K4" s="185"/>
      <c r="L4" s="185"/>
      <c r="M4" s="185"/>
      <c r="N4" s="285"/>
      <c r="O4" s="286"/>
    </row>
    <row r="5" spans="1:15">
      <c r="A5" s="657" t="s">
        <v>257</v>
      </c>
      <c r="B5" s="657" t="s">
        <v>261</v>
      </c>
      <c r="C5" s="657" t="s">
        <v>798</v>
      </c>
      <c r="D5" s="1055" t="s">
        <v>473</v>
      </c>
      <c r="E5" s="1055" t="s">
        <v>799</v>
      </c>
      <c r="F5" s="1055" t="s">
        <v>800</v>
      </c>
      <c r="G5" s="139" t="s">
        <v>801</v>
      </c>
      <c r="H5" s="139"/>
      <c r="I5" s="139"/>
      <c r="J5" s="139"/>
      <c r="K5" s="139"/>
      <c r="L5" s="661" t="s">
        <v>802</v>
      </c>
      <c r="M5" s="661" t="s">
        <v>803</v>
      </c>
    </row>
    <row r="6" spans="1:15">
      <c r="A6" s="663"/>
      <c r="B6" s="663"/>
      <c r="C6" s="663"/>
      <c r="D6" s="1056"/>
      <c r="E6" s="1056"/>
      <c r="F6" s="1056"/>
      <c r="G6" s="139"/>
      <c r="H6" s="139"/>
      <c r="I6" s="139"/>
      <c r="J6" s="139"/>
      <c r="K6" s="139"/>
      <c r="L6" s="1057"/>
      <c r="M6" s="1057"/>
    </row>
    <row r="7" ht="18.75" spans="1:15">
      <c r="A7" s="663"/>
      <c r="B7" s="663"/>
      <c r="C7" s="663"/>
      <c r="D7" s="1056"/>
      <c r="E7" s="1056"/>
      <c r="F7" s="1056"/>
      <c r="G7" s="139" t="s">
        <v>783</v>
      </c>
      <c r="H7" s="139" t="s">
        <v>784</v>
      </c>
      <c r="I7" s="139" t="s">
        <v>785</v>
      </c>
      <c r="J7" s="139" t="s">
        <v>786</v>
      </c>
      <c r="K7" s="139" t="s">
        <v>282</v>
      </c>
      <c r="L7" s="1057"/>
      <c r="M7" s="1057"/>
      <c r="N7" s="293"/>
      <c r="O7" s="293"/>
    </row>
    <row r="8" ht="17.25" spans="1:15">
      <c r="A8" s="663"/>
      <c r="B8" s="663"/>
      <c r="C8" s="665"/>
      <c r="D8" s="1058"/>
      <c r="E8" s="1058"/>
      <c r="F8" s="1058"/>
      <c r="G8" s="139"/>
      <c r="H8" s="139"/>
      <c r="I8" s="139"/>
      <c r="J8" s="139"/>
      <c r="K8" s="139"/>
      <c r="L8" s="1059"/>
      <c r="M8" s="1059"/>
      <c r="N8" s="995"/>
      <c r="O8" s="995"/>
    </row>
    <row r="9" ht="17.25" spans="1:15">
      <c r="A9" s="665"/>
      <c r="B9" s="665"/>
      <c r="C9" s="139">
        <v>1</v>
      </c>
      <c r="D9" s="139">
        <v>2</v>
      </c>
      <c r="E9" s="139">
        <v>3</v>
      </c>
      <c r="F9" s="139">
        <v>4</v>
      </c>
      <c r="G9" s="139">
        <v>5</v>
      </c>
      <c r="H9" s="139">
        <v>6</v>
      </c>
      <c r="I9" s="139">
        <v>7</v>
      </c>
      <c r="J9" s="139">
        <v>8</v>
      </c>
      <c r="K9" s="139">
        <v>9</v>
      </c>
      <c r="L9" s="139">
        <v>10</v>
      </c>
      <c r="M9" s="139">
        <v>11</v>
      </c>
      <c r="N9" s="995"/>
      <c r="O9" s="995"/>
    </row>
    <row r="10" ht="20.25" customHeight="1" spans="1:15">
      <c r="A10" s="139">
        <v>1</v>
      </c>
      <c r="B10" s="139" t="s">
        <v>782</v>
      </c>
      <c r="C10" s="1060" t="str">
        <f>'5040不征税'!C10</f>
        <v>2020年</v>
      </c>
      <c r="D10" s="1060"/>
      <c r="E10" s="1060"/>
      <c r="F10" s="1060">
        <f>IF(D10&lt;0,D10+E10,E10)</f>
        <v>0</v>
      </c>
      <c r="G10" s="1060"/>
      <c r="H10" s="1060"/>
      <c r="I10" s="1060"/>
      <c r="J10" s="1060"/>
      <c r="K10" s="1060">
        <f>SUM(G10:J10)</f>
        <v>0</v>
      </c>
      <c r="L10" s="1061"/>
      <c r="M10" s="1060" t="s">
        <v>793</v>
      </c>
      <c r="N10" s="995"/>
      <c r="O10" s="995"/>
    </row>
    <row r="11" ht="20.25" customHeight="1" spans="1:15">
      <c r="A11" s="139">
        <v>2</v>
      </c>
      <c r="B11" s="139" t="s">
        <v>783</v>
      </c>
      <c r="C11" s="1060" t="str">
        <f>'5040不征税'!C11</f>
        <v>2021年</v>
      </c>
      <c r="D11" s="1060"/>
      <c r="E11" s="1060"/>
      <c r="F11" s="1060">
        <f t="shared" ref="F11:F15" si="0">IF(D11&lt;0,D11+E11,E11)</f>
        <v>0</v>
      </c>
      <c r="G11" s="1060" t="s">
        <v>793</v>
      </c>
      <c r="H11" s="1060"/>
      <c r="I11" s="1060"/>
      <c r="J11" s="1060"/>
      <c r="K11" s="1060">
        <f t="shared" ref="K11:K13" si="1">SUM(G11:J11)</f>
        <v>0</v>
      </c>
      <c r="L11" s="1061"/>
      <c r="M11" s="1060">
        <f>-F11-K11-L11</f>
        <v>0</v>
      </c>
      <c r="N11" s="995"/>
      <c r="O11" s="995"/>
    </row>
    <row r="12" ht="20.25" customHeight="1" spans="1:15">
      <c r="A12" s="139">
        <v>3</v>
      </c>
      <c r="B12" s="139" t="s">
        <v>784</v>
      </c>
      <c r="C12" s="1060" t="str">
        <f>'5040不征税'!C12</f>
        <v>2022年</v>
      </c>
      <c r="D12" s="1060"/>
      <c r="E12" s="1060"/>
      <c r="F12" s="1060">
        <f t="shared" si="0"/>
        <v>0</v>
      </c>
      <c r="G12" s="1060" t="s">
        <v>793</v>
      </c>
      <c r="H12" s="1060" t="s">
        <v>793</v>
      </c>
      <c r="I12" s="1060"/>
      <c r="J12" s="1060"/>
      <c r="K12" s="1060">
        <f t="shared" si="1"/>
        <v>0</v>
      </c>
      <c r="L12" s="1061"/>
      <c r="M12" s="1060">
        <f>-F12-K12-L12</f>
        <v>0</v>
      </c>
      <c r="N12" s="995"/>
      <c r="O12" s="995"/>
    </row>
    <row r="13" ht="20.25" customHeight="1" spans="1:15">
      <c r="A13" s="139">
        <v>4</v>
      </c>
      <c r="B13" s="139" t="s">
        <v>785</v>
      </c>
      <c r="C13" s="1060" t="str">
        <f>'5040不征税'!C13</f>
        <v>2023年</v>
      </c>
      <c r="D13" s="1060"/>
      <c r="E13" s="1060"/>
      <c r="F13" s="1060">
        <f t="shared" si="0"/>
        <v>0</v>
      </c>
      <c r="G13" s="1060" t="s">
        <v>793</v>
      </c>
      <c r="H13" s="1060" t="s">
        <v>793</v>
      </c>
      <c r="I13" s="1060" t="s">
        <v>793</v>
      </c>
      <c r="J13" s="1060"/>
      <c r="K13" s="1060">
        <f t="shared" si="1"/>
        <v>0</v>
      </c>
      <c r="L13" s="1061"/>
      <c r="M13" s="1060">
        <f>-F13-K13-L13</f>
        <v>0</v>
      </c>
      <c r="N13" s="293"/>
      <c r="O13" s="293"/>
    </row>
    <row r="14" ht="20.25" customHeight="1" spans="1:15">
      <c r="A14" s="139">
        <v>5</v>
      </c>
      <c r="B14" s="139" t="s">
        <v>786</v>
      </c>
      <c r="C14" s="1060" t="str">
        <f>'5040不征税'!C14</f>
        <v>2024年</v>
      </c>
      <c r="D14" s="1060"/>
      <c r="E14" s="1060"/>
      <c r="F14" s="1060">
        <f t="shared" si="0"/>
        <v>0</v>
      </c>
      <c r="G14" s="1060" t="s">
        <v>793</v>
      </c>
      <c r="H14" s="1060" t="s">
        <v>793</v>
      </c>
      <c r="I14" s="1060" t="s">
        <v>793</v>
      </c>
      <c r="J14" s="1060" t="s">
        <v>793</v>
      </c>
      <c r="K14" s="1060" t="s">
        <v>793</v>
      </c>
      <c r="L14" s="1061"/>
      <c r="M14" s="1060">
        <f>-F14-L14</f>
        <v>0</v>
      </c>
      <c r="N14" s="995"/>
      <c r="O14" s="995"/>
    </row>
    <row r="15" ht="20.25" customHeight="1" spans="1:15">
      <c r="A15" s="139">
        <v>6</v>
      </c>
      <c r="B15" s="139" t="s">
        <v>804</v>
      </c>
      <c r="C15" s="1060" t="str">
        <f>'5040不征税'!C15</f>
        <v>2025年</v>
      </c>
      <c r="D15" s="1060">
        <f>IF(调整表!B52&gt;0,MAX(调整表!B52-调整表!B53,0),调整表!B52)</f>
        <v>40000334.1817864</v>
      </c>
      <c r="E15" s="1060"/>
      <c r="F15" s="1060">
        <f t="shared" si="0"/>
        <v>0</v>
      </c>
      <c r="G15" s="1060" t="s">
        <v>793</v>
      </c>
      <c r="H15" s="1060" t="s">
        <v>793</v>
      </c>
      <c r="I15" s="1060" t="s">
        <v>793</v>
      </c>
      <c r="J15" s="1060" t="s">
        <v>793</v>
      </c>
      <c r="K15" s="1060" t="s">
        <v>793</v>
      </c>
      <c r="L15" s="1061">
        <f>SUM(L10:L14)</f>
        <v>0</v>
      </c>
      <c r="M15" s="1060">
        <f>-MIN(D15,0)</f>
        <v>0</v>
      </c>
      <c r="N15" s="995"/>
      <c r="O15" s="995"/>
    </row>
    <row r="16" ht="20.25" customHeight="1" spans="1:15">
      <c r="A16" s="139">
        <v>7</v>
      </c>
      <c r="B16" s="617" t="s">
        <v>805</v>
      </c>
      <c r="C16" s="618"/>
      <c r="D16" s="618"/>
      <c r="E16" s="618"/>
      <c r="F16" s="618"/>
      <c r="G16" s="618"/>
      <c r="H16" s="618"/>
      <c r="I16" s="618"/>
      <c r="J16" s="618"/>
      <c r="K16" s="618"/>
      <c r="L16" s="619"/>
      <c r="M16" s="1062">
        <f>SUM(M11:M15)</f>
        <v>0</v>
      </c>
      <c r="N16" s="995"/>
      <c r="O16" s="995"/>
    </row>
    <row r="17" ht="17.25" spans="14:15">
      <c r="N17" s="995"/>
      <c r="O17" s="995"/>
    </row>
    <row r="18" ht="17.25" spans="14:15">
      <c r="N18" s="995"/>
      <c r="O18" s="995"/>
    </row>
    <row r="19" ht="18.75" spans="14:15">
      <c r="N19" s="293"/>
      <c r="O19" s="293"/>
    </row>
    <row r="20" ht="17.25" spans="14:15">
      <c r="N20" s="995"/>
      <c r="O20" s="995"/>
    </row>
    <row r="21" ht="17.25" spans="14:15">
      <c r="N21" s="995"/>
      <c r="O21" s="995"/>
    </row>
    <row r="22" ht="17.25" spans="14:15">
      <c r="N22" s="995"/>
      <c r="O22" s="995"/>
    </row>
    <row r="23" ht="17.25" spans="14:15">
      <c r="N23" s="995"/>
      <c r="O23" s="995"/>
    </row>
    <row r="24" ht="17.25" spans="14:15">
      <c r="N24" s="995"/>
      <c r="O24" s="995"/>
    </row>
    <row r="25" ht="18.75" spans="14:15">
      <c r="N25" s="293"/>
      <c r="O25" s="293"/>
    </row>
    <row r="26" ht="17.25" spans="14:15">
      <c r="N26" s="995"/>
      <c r="O26" s="995"/>
    </row>
    <row r="27" ht="17.25" spans="14:15">
      <c r="N27" s="995"/>
      <c r="O27" s="995"/>
    </row>
    <row r="28" ht="17.25" spans="14:15">
      <c r="N28" s="995"/>
      <c r="O28" s="995"/>
    </row>
    <row r="29" ht="17.25" spans="14:15">
      <c r="N29" s="995"/>
      <c r="O29" s="995"/>
    </row>
    <row r="30" ht="17.25" spans="14:15">
      <c r="N30" s="995"/>
      <c r="O30" s="995"/>
    </row>
    <row r="31" ht="18.75" spans="14:15">
      <c r="N31" s="293"/>
      <c r="O31" s="293"/>
    </row>
    <row r="32" ht="17.25" spans="14:15">
      <c r="N32" s="995"/>
      <c r="O32" s="995"/>
    </row>
    <row r="33" ht="17.25" spans="14:15">
      <c r="N33" s="995"/>
      <c r="O33" s="995"/>
    </row>
    <row r="34" ht="17.25" spans="14:15">
      <c r="N34" s="995"/>
      <c r="O34" s="995"/>
    </row>
    <row r="35" ht="17.25" spans="14:15">
      <c r="N35" s="995"/>
      <c r="O35" s="995"/>
    </row>
    <row r="36" ht="17.25" spans="14:15">
      <c r="N36" s="995"/>
      <c r="O36" s="995"/>
    </row>
    <row r="37" ht="18.75" spans="14:15">
      <c r="N37" s="293"/>
      <c r="O37" s="293"/>
    </row>
    <row r="38" ht="17.25" spans="14:15">
      <c r="N38" s="995"/>
      <c r="O38" s="995"/>
    </row>
    <row r="39" ht="17.25" spans="14:15">
      <c r="N39" s="995"/>
      <c r="O39" s="995"/>
    </row>
    <row r="40" ht="17.25" spans="14:15">
      <c r="N40" s="995"/>
      <c r="O40" s="995"/>
    </row>
    <row r="41" ht="17.25" spans="14:15">
      <c r="N41" s="995"/>
      <c r="O41" s="995"/>
    </row>
    <row r="42" ht="17.25" spans="14:15">
      <c r="N42" s="995"/>
      <c r="O42" s="995"/>
    </row>
    <row r="43" ht="18.75" spans="14:15">
      <c r="N43" s="293"/>
      <c r="O43" s="293"/>
    </row>
    <row r="44" ht="17.25" spans="14:15">
      <c r="N44" s="995"/>
      <c r="O44" s="995"/>
    </row>
    <row r="45" ht="17.25" spans="14:15">
      <c r="N45" s="995"/>
      <c r="O45" s="995"/>
    </row>
    <row r="46" ht="17.25" spans="14:15">
      <c r="N46" s="995"/>
      <c r="O46" s="995"/>
    </row>
    <row r="47" ht="17.25" spans="14:15">
      <c r="N47" s="995"/>
      <c r="O47" s="995"/>
    </row>
    <row r="48" ht="17.25" spans="14:15">
      <c r="N48" s="995"/>
      <c r="O48" s="995"/>
    </row>
    <row r="49" ht="18.75" spans="14:15">
      <c r="N49" s="293"/>
      <c r="O49" s="293"/>
    </row>
    <row r="55" ht="18.75" spans="14:15">
      <c r="N55" s="293"/>
      <c r="O55" s="293"/>
    </row>
    <row r="61" ht="18.75" spans="14:15">
      <c r="N61" s="293"/>
      <c r="O61" s="293"/>
    </row>
    <row r="70" ht="18.75" spans="14:15">
      <c r="N70" s="293"/>
      <c r="O70" s="293"/>
    </row>
    <row r="75" ht="18.75" spans="14:15">
      <c r="N75" s="293"/>
      <c r="O75" s="293"/>
    </row>
    <row r="83" ht="18.75" spans="14:15">
      <c r="N83" s="293"/>
      <c r="O83" s="293"/>
    </row>
    <row r="90" ht="18.75" spans="14:15">
      <c r="N90" s="293"/>
      <c r="O90" s="293"/>
    </row>
    <row r="94" ht="18.75" spans="14:15">
      <c r="N94" s="293"/>
      <c r="O94" s="293"/>
    </row>
    <row r="98" ht="18.75" spans="14:15">
      <c r="N98" s="293"/>
      <c r="O98" s="293"/>
    </row>
    <row r="102" ht="18.75" spans="14:15">
      <c r="N102" s="293"/>
      <c r="O102" s="293"/>
    </row>
    <row r="108" ht="18.75" spans="14:15">
      <c r="N108" s="293"/>
      <c r="O108" s="293"/>
    </row>
    <row r="114" ht="18.75" spans="14:15">
      <c r="N114" s="293"/>
      <c r="O114" s="293"/>
    </row>
    <row r="120" ht="18.75" spans="14:15">
      <c r="N120" s="293"/>
      <c r="O120" s="293"/>
    </row>
    <row r="125" ht="18.75" spans="14:15">
      <c r="N125" s="293"/>
      <c r="O125" s="293"/>
    </row>
    <row r="130" ht="18.75" spans="14:15">
      <c r="N130" s="293"/>
      <c r="O130" s="293"/>
    </row>
    <row r="136" ht="18.75" spans="14:15">
      <c r="N136" s="293"/>
      <c r="O136" s="293"/>
    </row>
    <row r="143" ht="18.75" spans="14:15">
      <c r="N143" s="293"/>
      <c r="O143" s="293"/>
    </row>
    <row r="150" ht="18.75" spans="14:15">
      <c r="N150" s="293"/>
      <c r="O150" s="293"/>
    </row>
    <row r="156" ht="18.75" spans="14:15">
      <c r="N156" s="293"/>
      <c r="O156" s="293"/>
    </row>
    <row r="162" ht="18.75" spans="14:15">
      <c r="N162" s="293"/>
      <c r="O162" s="293"/>
    </row>
    <row r="167" ht="18.75" spans="14:15">
      <c r="N167" s="293"/>
      <c r="O167" s="293"/>
    </row>
    <row r="172" ht="18.75" spans="14:15">
      <c r="N172" s="293"/>
      <c r="O172" s="293"/>
    </row>
    <row r="178" ht="18.75" spans="14:15">
      <c r="N178" s="293"/>
      <c r="O178" s="293"/>
    </row>
    <row r="179" spans="14:15">
      <c r="N179"/>
      <c r="O179"/>
    </row>
    <row r="180" spans="14:15">
      <c r="N180"/>
      <c r="O180"/>
    </row>
    <row r="181" spans="14:15">
      <c r="N181"/>
      <c r="O181"/>
    </row>
    <row r="182" spans="14:15">
      <c r="N182" s="1005"/>
      <c r="O182" s="1005"/>
    </row>
    <row r="183" spans="14:15">
      <c r="N183"/>
      <c r="O183"/>
    </row>
    <row r="184" spans="14:15">
      <c r="N184"/>
      <c r="O184"/>
    </row>
    <row r="185" spans="14:15">
      <c r="N185"/>
      <c r="O185"/>
    </row>
    <row r="186" spans="14:15">
      <c r="N186"/>
      <c r="O186"/>
    </row>
    <row r="187" spans="14:15">
      <c r="N187"/>
      <c r="O187"/>
    </row>
    <row r="188" spans="14:15">
      <c r="N188"/>
      <c r="O188"/>
    </row>
    <row r="189" spans="14:15">
      <c r="N189"/>
      <c r="O189"/>
    </row>
    <row r="190" spans="14:15">
      <c r="N190"/>
      <c r="O190"/>
    </row>
    <row r="191" spans="14:15">
      <c r="N191"/>
      <c r="O191"/>
    </row>
  </sheetData>
  <mergeCells count="16">
    <mergeCell ref="A4:M4"/>
    <mergeCell ref="B16:L16"/>
    <mergeCell ref="A5:A9"/>
    <mergeCell ref="B5:B9"/>
    <mergeCell ref="C5:C8"/>
    <mergeCell ref="D5:D8"/>
    <mergeCell ref="E5:E8"/>
    <mergeCell ref="F5:F8"/>
    <mergeCell ref="G7:G8"/>
    <mergeCell ref="H7:H8"/>
    <mergeCell ref="I7:I8"/>
    <mergeCell ref="J7:J8"/>
    <mergeCell ref="K7:K8"/>
    <mergeCell ref="L5:L8"/>
    <mergeCell ref="M5:M8"/>
    <mergeCell ref="G5:K6"/>
  </mergeCells>
  <hyperlinks>
    <hyperlink ref="A1" location="索引!A1" display="新疆华政华政华瑞税务师事务所有限公司巴州分所工作底稿"/>
  </hyperlinks>
  <printOptions horizontalCentered="1" verticalCentered="1"/>
  <pageMargins left="0.432638888888889" right="0.354166666666667" top="0.511805555555556" bottom="0.432638888888889" header="0.235416666666667" footer="0.15625"/>
  <pageSetup paperSize="9" orientation="landscape"/>
  <headerFooter alignWithMargins="0"/>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tabColor indexed="47"/>
    <pageSetUpPr fitToPage="1"/>
  </sheetPr>
  <dimension ref="A1:K191"/>
  <sheetViews>
    <sheetView workbookViewId="0">
      <pane xSplit="1" ySplit="5" topLeftCell="B6" activePane="bottomRight" state="frozen"/>
      <selection/>
      <selection pane="topRight"/>
      <selection pane="bottomLeft"/>
      <selection pane="bottomRight" activeCell="J12" sqref="J12"/>
    </sheetView>
  </sheetViews>
  <sheetFormatPr defaultColWidth="9" defaultRowHeight="14.25"/>
  <cols>
    <col min="1" max="1" width="17.4" style="404" customWidth="1"/>
    <col min="2" max="2" width="17.2" style="404" customWidth="1"/>
    <col min="3" max="3" width="13.2" style="404" customWidth="1"/>
    <col min="4" max="4" width="16.7" style="404" customWidth="1"/>
    <col min="5" max="5" width="15" style="404" customWidth="1"/>
    <col min="6" max="6" width="15.4" style="404" customWidth="1"/>
    <col min="7" max="7" width="15.5" style="1009" customWidth="1"/>
    <col min="8" max="8" width="12.5" style="1009" customWidth="1"/>
    <col min="9" max="9" width="16.4" style="1009" customWidth="1"/>
    <col min="10" max="11" width="9" style="289"/>
    <col min="12" max="16384" width="9" style="404"/>
  </cols>
  <sheetData>
    <row r="1" s="1006" customFormat="1" ht="15" customHeight="1" spans="1:11">
      <c r="A1" s="1010" t="str">
        <f>'5040不征税'!A1</f>
        <v>新疆华政华政华瑞税务师事务所有限公司巴州分所工作底稿</v>
      </c>
      <c r="B1" s="1011"/>
      <c r="C1" s="1011"/>
      <c r="D1" s="1011"/>
      <c r="E1" s="285" t="s">
        <v>283</v>
      </c>
      <c r="F1" s="757" t="str">
        <f>Sheet1!F15</f>
        <v>王翠英</v>
      </c>
      <c r="G1" s="1012" t="s">
        <v>96</v>
      </c>
      <c r="H1" s="1013">
        <f>Sheet1!H15</f>
        <v>46040</v>
      </c>
      <c r="I1" s="1014"/>
      <c r="J1" s="370"/>
      <c r="K1" s="959"/>
    </row>
    <row r="2" s="1007" customFormat="1" ht="15" customHeight="1" spans="1:11">
      <c r="A2" s="1015" t="str">
        <f>'目录（简版）'!A2</f>
        <v>被审核单位：新疆通力房地产开发有限公司库尔勒二分公司</v>
      </c>
      <c r="B2" s="1016"/>
      <c r="C2" s="1016"/>
      <c r="D2" s="1016"/>
      <c r="E2" s="601" t="s">
        <v>285</v>
      </c>
      <c r="F2" s="624" t="str">
        <f>Sheet1!F17</f>
        <v>刘洁</v>
      </c>
      <c r="G2" s="1017" t="s">
        <v>96</v>
      </c>
      <c r="H2" s="1018">
        <f>Sheet1!H17</f>
        <v>46140</v>
      </c>
      <c r="I2" s="603"/>
      <c r="J2" s="959"/>
      <c r="K2" s="1006"/>
    </row>
    <row r="3" s="1007" customFormat="1" ht="15" customHeight="1" spans="1:11">
      <c r="A3" s="1015" t="s">
        <v>806</v>
      </c>
      <c r="B3" s="1019"/>
      <c r="C3" s="1019"/>
      <c r="D3" s="1019"/>
      <c r="E3" s="601" t="s">
        <v>286</v>
      </c>
      <c r="F3" s="627" t="s">
        <v>414</v>
      </c>
      <c r="I3" s="603"/>
      <c r="J3" s="1006"/>
      <c r="K3" s="1006"/>
    </row>
    <row r="4" s="1007" customFormat="1" ht="15" customHeight="1" spans="1:11">
      <c r="A4" s="623" t="str">
        <f>利润总额!B3</f>
        <v>纳税年度:  2025年度</v>
      </c>
      <c r="B4" s="1020"/>
      <c r="C4" s="1020"/>
      <c r="D4" s="1020"/>
      <c r="E4" s="601"/>
      <c r="F4" s="627"/>
      <c r="I4" s="603"/>
      <c r="J4" s="285"/>
      <c r="K4" s="286"/>
    </row>
    <row r="5" s="1008" customFormat="1" ht="24" customHeight="1" spans="1:11">
      <c r="A5" s="1021" t="s">
        <v>261</v>
      </c>
      <c r="B5" s="1021" t="s">
        <v>807</v>
      </c>
      <c r="C5" s="1021" t="s">
        <v>265</v>
      </c>
      <c r="D5" s="1022" t="s">
        <v>808</v>
      </c>
      <c r="E5" s="1021" t="s">
        <v>809</v>
      </c>
      <c r="F5" s="1021" t="s">
        <v>810</v>
      </c>
      <c r="G5" s="1023"/>
      <c r="H5" s="1023"/>
      <c r="I5" s="1023"/>
      <c r="J5" s="289"/>
      <c r="K5" s="289"/>
    </row>
    <row r="6" s="1008" customFormat="1" ht="19.5" customHeight="1" spans="1:11">
      <c r="A6" s="1024" t="s">
        <v>392</v>
      </c>
      <c r="B6" s="1025">
        <f>利润总额!G6</f>
        <v>270208488.69</v>
      </c>
      <c r="C6" s="1024"/>
      <c r="D6" s="1026">
        <f t="shared" ref="D6:D8" si="0">B6-C6-E6</f>
        <v>270208488.69</v>
      </c>
      <c r="E6" s="1026">
        <f>'应税收入&amp;应税成本'!E2</f>
        <v>0</v>
      </c>
      <c r="F6" s="1026">
        <f>D6+E6</f>
        <v>270208488.69</v>
      </c>
      <c r="G6" s="1023"/>
      <c r="H6" s="1023"/>
      <c r="I6" s="1023"/>
      <c r="J6" s="289"/>
      <c r="K6" s="289"/>
    </row>
    <row r="7" s="1008" customFormat="1" ht="19.5" customHeight="1" spans="1:11">
      <c r="A7" s="1026" t="s">
        <v>811</v>
      </c>
      <c r="B7" s="1026">
        <f>利润总额!G20</f>
        <v>11014.59</v>
      </c>
      <c r="C7" s="1026">
        <f>调整表!D13</f>
        <v>0</v>
      </c>
      <c r="D7" s="1026">
        <f t="shared" si="0"/>
        <v>11014.59</v>
      </c>
      <c r="E7" s="1026"/>
      <c r="F7" s="1026">
        <f t="shared" ref="F7:F22" si="1">D7+E7</f>
        <v>11014.59</v>
      </c>
      <c r="G7" s="1027" t="s">
        <v>756</v>
      </c>
      <c r="H7" s="1028">
        <f>E10+H20+N("损益类应税收入（收入+费用负数）+少计收入调增额")</f>
        <v>0</v>
      </c>
      <c r="I7" s="1029"/>
      <c r="J7" s="293" t="e">
        <f>H7-凭证检查表!#REF!</f>
        <v>#REF!</v>
      </c>
      <c r="K7" s="293"/>
    </row>
    <row r="8" s="1008" customFormat="1" ht="19.5" customHeight="1" spans="1:11">
      <c r="A8" s="1026" t="s">
        <v>812</v>
      </c>
      <c r="B8" s="1030">
        <f>利润总额!G18</f>
        <v>0</v>
      </c>
      <c r="C8" s="1026"/>
      <c r="D8" s="1026">
        <f t="shared" si="0"/>
        <v>0</v>
      </c>
      <c r="E8" s="1026"/>
      <c r="F8" s="1031">
        <f t="shared" si="1"/>
        <v>0</v>
      </c>
      <c r="G8" s="1027" t="s">
        <v>813</v>
      </c>
      <c r="H8" s="1028">
        <f>F10+H20+N("损益类收入合计+少计收入调增金额")</f>
        <v>270219503.28</v>
      </c>
      <c r="I8" s="1029"/>
      <c r="J8" s="995"/>
      <c r="K8" s="995"/>
    </row>
    <row r="9" s="1008" customFormat="1" ht="19.5" customHeight="1" spans="1:11">
      <c r="A9" s="1026" t="s">
        <v>814</v>
      </c>
      <c r="B9" s="1030"/>
      <c r="C9" s="1026"/>
      <c r="D9" s="1026"/>
      <c r="E9" s="1026">
        <f>B9</f>
        <v>0</v>
      </c>
      <c r="F9" s="1031">
        <f t="shared" si="1"/>
        <v>0</v>
      </c>
      <c r="G9" s="1032" t="s">
        <v>815</v>
      </c>
      <c r="H9" s="1033"/>
      <c r="I9" s="1034">
        <f>IFERROR(H7/H8,0)</f>
        <v>0</v>
      </c>
      <c r="J9" s="995"/>
      <c r="K9" s="995"/>
    </row>
    <row r="10" s="1008" customFormat="1" ht="32.25" customHeight="1" spans="1:11">
      <c r="A10" s="1035" t="s">
        <v>816</v>
      </c>
      <c r="B10" s="1035">
        <f>SUM(B6:B9)</f>
        <v>270219503.28</v>
      </c>
      <c r="C10" s="1035">
        <f t="shared" ref="C10:E10" si="2">SUM(C6:C9)</f>
        <v>0</v>
      </c>
      <c r="D10" s="1035">
        <f t="shared" si="2"/>
        <v>270219503.28</v>
      </c>
      <c r="E10" s="1035">
        <f t="shared" si="2"/>
        <v>0</v>
      </c>
      <c r="F10" s="1036">
        <f t="shared" si="1"/>
        <v>270219503.28</v>
      </c>
      <c r="G10" s="1037" t="s">
        <v>817</v>
      </c>
      <c r="H10" s="1037" t="s">
        <v>818</v>
      </c>
      <c r="I10" s="1037" t="s">
        <v>819</v>
      </c>
      <c r="J10" s="995"/>
      <c r="K10" s="995"/>
    </row>
    <row r="11" s="1008" customFormat="1" ht="19.5" customHeight="1" spans="1:11">
      <c r="A11" s="1026" t="s">
        <v>820</v>
      </c>
      <c r="B11" s="1026">
        <f>利润总额!G9</f>
        <v>227477828.24</v>
      </c>
      <c r="C11" s="1026"/>
      <c r="D11" s="1026">
        <f>B11-C11-E11</f>
        <v>227477828.24</v>
      </c>
      <c r="E11" s="1026">
        <f>H11+I11*$I$9</f>
        <v>0</v>
      </c>
      <c r="F11" s="1031">
        <f t="shared" si="1"/>
        <v>227477828.24</v>
      </c>
      <c r="G11" s="1038">
        <f>F11-I11</f>
        <v>227477828.24</v>
      </c>
      <c r="H11" s="1038">
        <f>'应税收入&amp;应税成本'!E10</f>
        <v>0</v>
      </c>
      <c r="I11" s="1038"/>
      <c r="J11" s="995"/>
      <c r="K11" s="995"/>
    </row>
    <row r="12" s="1008" customFormat="1" ht="19.5" customHeight="1" spans="1:11">
      <c r="A12" s="1026" t="s">
        <v>821</v>
      </c>
      <c r="B12" s="1026">
        <f>利润总额!G12</f>
        <v>4250790.18</v>
      </c>
      <c r="C12" s="1026"/>
      <c r="D12" s="1026">
        <f t="shared" ref="D12:D20" si="3">B12-C12-E12</f>
        <v>4250790.18</v>
      </c>
      <c r="E12" s="1026">
        <f t="shared" ref="E12:E15" si="4">H12+I12*$I$9</f>
        <v>0</v>
      </c>
      <c r="F12" s="1031">
        <f t="shared" si="1"/>
        <v>4250790.18</v>
      </c>
      <c r="G12" s="1038"/>
      <c r="H12" s="1038"/>
      <c r="I12" s="1038">
        <f t="shared" ref="I12:I17" si="5">B12-C12-G12-H12</f>
        <v>4250790.18</v>
      </c>
      <c r="J12" s="995"/>
      <c r="K12" s="995"/>
    </row>
    <row r="13" s="1008" customFormat="1" ht="19.5" customHeight="1" spans="1:11">
      <c r="A13" s="1026" t="s">
        <v>822</v>
      </c>
      <c r="B13" s="1026">
        <f>利润总额!G13</f>
        <v>5231485.53</v>
      </c>
      <c r="C13" s="1026"/>
      <c r="D13" s="1026">
        <f t="shared" si="3"/>
        <v>5231485.53</v>
      </c>
      <c r="E13" s="1026">
        <f t="shared" si="4"/>
        <v>0</v>
      </c>
      <c r="F13" s="1031">
        <f t="shared" si="1"/>
        <v>5231485.53</v>
      </c>
      <c r="G13" s="1038">
        <f>B13</f>
        <v>5231485.53</v>
      </c>
      <c r="H13" s="1038"/>
      <c r="I13" s="1038">
        <f t="shared" si="5"/>
        <v>0</v>
      </c>
      <c r="J13" s="293"/>
      <c r="K13" s="293"/>
    </row>
    <row r="14" s="1008" customFormat="1" ht="19.5" customHeight="1" spans="1:11">
      <c r="A14" s="1039" t="s">
        <v>823</v>
      </c>
      <c r="B14" s="1026">
        <f>利润总额!G14+B9</f>
        <v>2693755.47</v>
      </c>
      <c r="C14" s="1026"/>
      <c r="D14" s="1026">
        <f t="shared" si="3"/>
        <v>2693755.47</v>
      </c>
      <c r="E14" s="1026">
        <f t="shared" si="4"/>
        <v>0</v>
      </c>
      <c r="F14" s="1031">
        <f t="shared" si="1"/>
        <v>2693755.47</v>
      </c>
      <c r="G14" s="1038">
        <f t="shared" ref="G14:G15" si="6">B14</f>
        <v>2693755.47</v>
      </c>
      <c r="H14" s="1038"/>
      <c r="I14" s="1038">
        <f t="shared" si="5"/>
        <v>0</v>
      </c>
      <c r="J14" s="995"/>
      <c r="K14" s="995"/>
    </row>
    <row r="15" s="1008" customFormat="1" ht="19.5" customHeight="1" spans="1:11">
      <c r="A15" s="1026" t="s">
        <v>824</v>
      </c>
      <c r="B15" s="1026">
        <f>利润总额!G15</f>
        <v>1464887.51</v>
      </c>
      <c r="C15" s="1026"/>
      <c r="D15" s="1026">
        <f t="shared" si="3"/>
        <v>1464887.51</v>
      </c>
      <c r="E15" s="1026">
        <f t="shared" si="4"/>
        <v>0</v>
      </c>
      <c r="F15" s="1031">
        <f t="shared" si="1"/>
        <v>1464887.51</v>
      </c>
      <c r="G15" s="1038">
        <f t="shared" si="6"/>
        <v>1464887.51</v>
      </c>
      <c r="H15" s="1038"/>
      <c r="I15" s="1038">
        <f t="shared" si="5"/>
        <v>0</v>
      </c>
      <c r="J15" s="995"/>
      <c r="K15" s="995"/>
    </row>
    <row r="16" s="1008" customFormat="1" ht="19.5" customHeight="1" spans="1:11">
      <c r="A16" s="1026" t="s">
        <v>825</v>
      </c>
      <c r="B16" s="1026">
        <f>利润总额!G16</f>
        <v>0</v>
      </c>
      <c r="C16" s="1026"/>
      <c r="D16" s="1026">
        <f t="shared" si="3"/>
        <v>0</v>
      </c>
      <c r="E16" s="1026"/>
      <c r="F16" s="1031">
        <f t="shared" si="1"/>
        <v>0</v>
      </c>
      <c r="G16" s="1038"/>
      <c r="H16" s="1038"/>
      <c r="I16" s="1038">
        <f t="shared" si="5"/>
        <v>0</v>
      </c>
      <c r="J16" s="995"/>
      <c r="K16" s="995"/>
    </row>
    <row r="17" s="1008" customFormat="1" ht="19.5" customHeight="1" spans="1:11">
      <c r="A17" s="1026" t="s">
        <v>826</v>
      </c>
      <c r="B17" s="1026">
        <f>利润总额!G21</f>
        <v>11221.12</v>
      </c>
      <c r="C17" s="1026"/>
      <c r="D17" s="1026">
        <f t="shared" si="3"/>
        <v>11221.12</v>
      </c>
      <c r="E17" s="1026"/>
      <c r="F17" s="1031">
        <f t="shared" si="1"/>
        <v>11221.12</v>
      </c>
      <c r="G17" s="1038"/>
      <c r="H17" s="1038"/>
      <c r="I17" s="1038">
        <f t="shared" si="5"/>
        <v>11221.12</v>
      </c>
      <c r="J17" s="995"/>
      <c r="K17" s="995"/>
    </row>
    <row r="18" s="1008" customFormat="1" ht="19.5" customHeight="1" spans="1:11">
      <c r="A18" s="1035" t="s">
        <v>827</v>
      </c>
      <c r="B18" s="1035">
        <f t="shared" ref="B18:E18" si="7">SUM(B11:B17)</f>
        <v>241129968.05</v>
      </c>
      <c r="C18" s="1035">
        <f t="shared" si="7"/>
        <v>0</v>
      </c>
      <c r="D18" s="1035">
        <f t="shared" si="3"/>
        <v>241129968.05</v>
      </c>
      <c r="E18" s="1035">
        <f t="shared" si="7"/>
        <v>0</v>
      </c>
      <c r="F18" s="1036">
        <f t="shared" si="1"/>
        <v>241129968.05</v>
      </c>
      <c r="G18" s="1038"/>
      <c r="H18" s="1038"/>
      <c r="I18" s="1038"/>
      <c r="J18" s="995"/>
      <c r="K18" s="995"/>
    </row>
    <row r="19" s="1008" customFormat="1" ht="19.5" customHeight="1" spans="1:11">
      <c r="A19" s="1026" t="s">
        <v>404</v>
      </c>
      <c r="B19" s="1026">
        <f t="shared" ref="B19:E19" si="8">B10-B18</f>
        <v>29089535.23</v>
      </c>
      <c r="C19" s="1026">
        <f t="shared" si="8"/>
        <v>0</v>
      </c>
      <c r="D19" s="1026">
        <f t="shared" si="3"/>
        <v>29089535.23</v>
      </c>
      <c r="E19" s="1026">
        <f t="shared" si="8"/>
        <v>0</v>
      </c>
      <c r="F19" s="1031">
        <f t="shared" si="1"/>
        <v>29089535.23</v>
      </c>
      <c r="G19" s="1040" t="s">
        <v>828</v>
      </c>
      <c r="H19" s="1040" t="s">
        <v>829</v>
      </c>
      <c r="I19" s="1040" t="s">
        <v>830</v>
      </c>
      <c r="J19" s="293"/>
      <c r="K19" s="293"/>
    </row>
    <row r="20" s="1008" customFormat="1" ht="19.5" customHeight="1" spans="1:11">
      <c r="A20" s="1026" t="s">
        <v>224</v>
      </c>
      <c r="B20" s="1026">
        <f>调整表!F48</f>
        <v>10910798.9517864</v>
      </c>
      <c r="C20" s="1026">
        <f>-C19</f>
        <v>0</v>
      </c>
      <c r="D20" s="1026">
        <f t="shared" si="3"/>
        <v>10910798.9517864</v>
      </c>
      <c r="E20" s="1026">
        <f t="shared" ref="E20" si="9">H20+I20*$I$9</f>
        <v>0</v>
      </c>
      <c r="F20" s="1031">
        <f t="shared" si="1"/>
        <v>10910798.9517864</v>
      </c>
      <c r="G20" s="1038">
        <f>B20</f>
        <v>10910798.9517864</v>
      </c>
      <c r="H20" s="1038"/>
      <c r="I20" s="1038">
        <f>调整表!F58-应免税分配!G20-H20</f>
        <v>0</v>
      </c>
      <c r="J20" s="995"/>
      <c r="K20" s="995"/>
    </row>
    <row r="21" s="1008" customFormat="1" ht="28.5" spans="1:11">
      <c r="A21" s="1041" t="s">
        <v>831</v>
      </c>
      <c r="B21" s="1026">
        <f>B8</f>
        <v>0</v>
      </c>
      <c r="C21" s="1026"/>
      <c r="D21" s="1026"/>
      <c r="E21" s="1026"/>
      <c r="F21" s="1026">
        <f t="shared" si="1"/>
        <v>0</v>
      </c>
      <c r="G21" s="1042"/>
      <c r="H21" s="1042"/>
      <c r="I21" s="1042"/>
      <c r="J21" s="995"/>
      <c r="K21" s="995"/>
    </row>
    <row r="22" s="1008" customFormat="1" ht="19.5" customHeight="1" spans="1:11">
      <c r="A22" s="1043" t="s">
        <v>473</v>
      </c>
      <c r="B22" s="1035">
        <f>B19+B20-B21</f>
        <v>40000334.1817864</v>
      </c>
      <c r="C22" s="1035">
        <f t="shared" ref="C22:E22" si="10">C19+C20</f>
        <v>0</v>
      </c>
      <c r="D22" s="1035">
        <f>D19+D20-D21</f>
        <v>40000334.1817864</v>
      </c>
      <c r="E22" s="1035">
        <f t="shared" si="10"/>
        <v>0</v>
      </c>
      <c r="F22" s="1035">
        <f t="shared" si="1"/>
        <v>40000334.1817864</v>
      </c>
      <c r="G22" s="1044" t="s">
        <v>832</v>
      </c>
      <c r="H22" s="1045"/>
      <c r="I22" s="1045"/>
      <c r="J22" s="995"/>
      <c r="K22" s="995"/>
    </row>
    <row r="23" s="1008" customFormat="1" ht="19.5" customHeight="1" spans="1:11">
      <c r="A23" s="1026" t="s">
        <v>833</v>
      </c>
      <c r="B23" s="1026"/>
      <c r="C23" s="1026"/>
      <c r="D23" s="1026"/>
      <c r="E23" s="1046">
        <v>0.25</v>
      </c>
      <c r="F23" s="1026"/>
      <c r="G23" s="1047">
        <f>D13+D14+D15+D16+D17</f>
        <v>9401349.63</v>
      </c>
      <c r="H23" s="1048"/>
      <c r="I23" s="1048"/>
      <c r="J23" s="995"/>
      <c r="K23" s="995"/>
    </row>
    <row r="24" s="1008" customFormat="1" ht="19.5" customHeight="1" spans="1:11">
      <c r="A24" s="1026" t="s">
        <v>834</v>
      </c>
      <c r="B24" s="1026"/>
      <c r="C24" s="1026"/>
      <c r="D24" s="1026"/>
      <c r="E24" s="1026">
        <f>MAX(E22*E23,0)</f>
        <v>0</v>
      </c>
      <c r="F24" s="1026"/>
      <c r="G24" s="1023"/>
      <c r="H24" s="1023"/>
      <c r="I24" s="1023"/>
      <c r="J24" s="995"/>
      <c r="K24" s="995"/>
    </row>
    <row r="25" s="1008" customFormat="1" ht="18.75" spans="1:11">
      <c r="A25" s="1049"/>
      <c r="B25" s="1050"/>
      <c r="C25" s="1050"/>
      <c r="D25" s="1050"/>
      <c r="E25" s="1050"/>
      <c r="F25" s="1050"/>
      <c r="G25" s="1023"/>
      <c r="H25" s="1023"/>
      <c r="I25" s="1023"/>
      <c r="J25" s="293"/>
      <c r="K25" s="293"/>
    </row>
    <row r="26" s="1008" customFormat="1" ht="21.75" customHeight="1" spans="1:11">
      <c r="B26" s="1008">
        <f>B19-利润总额!G22</f>
        <v>0</v>
      </c>
      <c r="G26" s="1023"/>
      <c r="H26" s="1023"/>
      <c r="I26" s="1023"/>
      <c r="J26" s="995"/>
      <c r="K26" s="995"/>
    </row>
    <row r="27" ht="17.25" spans="1:11">
      <c r="G27" s="1023"/>
      <c r="H27" s="1023"/>
      <c r="I27" s="1023"/>
      <c r="J27" s="995"/>
      <c r="K27" s="995"/>
    </row>
    <row r="28" ht="17.25" spans="1:11">
      <c r="G28" s="1008"/>
      <c r="H28" s="1023"/>
      <c r="I28" s="1023"/>
      <c r="J28" s="995"/>
      <c r="K28" s="995"/>
    </row>
    <row r="29" ht="17.25" spans="1:11">
      <c r="J29" s="995"/>
      <c r="K29" s="995"/>
    </row>
    <row r="30" ht="17.25" spans="1:11">
      <c r="J30" s="995"/>
      <c r="K30" s="995"/>
    </row>
    <row r="31" ht="18.75" spans="1:11">
      <c r="J31" s="293"/>
      <c r="K31" s="293"/>
    </row>
    <row r="32" ht="17.25" spans="1:11">
      <c r="J32" s="995"/>
      <c r="K32" s="995"/>
    </row>
    <row r="33" ht="17.25" spans="10:11">
      <c r="J33" s="995"/>
      <c r="K33" s="995"/>
    </row>
    <row r="34" ht="17.25" spans="10:11">
      <c r="J34" s="995"/>
      <c r="K34" s="995"/>
    </row>
    <row r="35" ht="17.25" spans="10:11">
      <c r="J35" s="995"/>
      <c r="K35" s="995"/>
    </row>
    <row r="36" ht="17.25" spans="10:11">
      <c r="J36" s="995"/>
      <c r="K36" s="995"/>
    </row>
    <row r="37" ht="18.75" spans="10:11">
      <c r="J37" s="293"/>
      <c r="K37" s="293"/>
    </row>
    <row r="38" ht="17.25" spans="10:11">
      <c r="J38" s="995"/>
      <c r="K38" s="995"/>
    </row>
    <row r="39" ht="17.25" spans="10:11">
      <c r="J39" s="995"/>
      <c r="K39" s="995"/>
    </row>
    <row r="40" ht="17.25" spans="10:11">
      <c r="J40" s="995"/>
      <c r="K40" s="995"/>
    </row>
    <row r="41" ht="17.25" spans="10:11">
      <c r="J41" s="995"/>
      <c r="K41" s="995"/>
    </row>
    <row r="42" ht="17.25" spans="10:11">
      <c r="J42" s="995"/>
      <c r="K42" s="995"/>
    </row>
    <row r="43" ht="18.75" spans="10:11">
      <c r="J43" s="293"/>
      <c r="K43" s="293"/>
    </row>
    <row r="44" ht="17.25" spans="10:11">
      <c r="J44" s="995"/>
      <c r="K44" s="995"/>
    </row>
    <row r="45" ht="17.25" spans="10:11">
      <c r="J45" s="995"/>
      <c r="K45" s="995"/>
    </row>
    <row r="46" ht="17.25" spans="10:11">
      <c r="J46" s="995"/>
      <c r="K46" s="995"/>
    </row>
    <row r="47" ht="17.25" spans="10:11">
      <c r="J47" s="995"/>
      <c r="K47" s="995"/>
    </row>
    <row r="48" ht="17.25" spans="10:11">
      <c r="J48" s="995"/>
      <c r="K48" s="995"/>
    </row>
    <row r="49" ht="18.75" spans="10:11">
      <c r="J49" s="293"/>
      <c r="K49" s="293"/>
    </row>
    <row r="55" ht="18.75" spans="10:11">
      <c r="J55" s="293"/>
      <c r="K55" s="293"/>
    </row>
    <row r="61" ht="18.75" spans="10:11">
      <c r="J61" s="293"/>
      <c r="K61" s="293"/>
    </row>
    <row r="70" ht="18.75" spans="10:11">
      <c r="J70" s="293"/>
      <c r="K70" s="293"/>
    </row>
    <row r="75" ht="18.75" spans="10:11">
      <c r="J75" s="293"/>
      <c r="K75" s="293"/>
    </row>
    <row r="83" ht="18.75" spans="10:11">
      <c r="J83" s="293"/>
      <c r="K83" s="293"/>
    </row>
    <row r="90" ht="18.75" spans="10:11">
      <c r="J90" s="293"/>
      <c r="K90" s="293"/>
    </row>
    <row r="94" ht="18.75" spans="10:11">
      <c r="J94" s="293"/>
      <c r="K94" s="293"/>
    </row>
    <row r="98" ht="18.75" spans="10:11">
      <c r="J98" s="293"/>
      <c r="K98" s="293"/>
    </row>
    <row r="102" ht="18.75" spans="10:11">
      <c r="J102" s="293"/>
      <c r="K102" s="293"/>
    </row>
    <row r="108" ht="18.75" spans="10:11">
      <c r="J108" s="293"/>
      <c r="K108" s="293"/>
    </row>
    <row r="114" ht="18.75" spans="10:11">
      <c r="J114" s="293"/>
      <c r="K114" s="293"/>
    </row>
    <row r="120" ht="18.75" spans="10:11">
      <c r="J120" s="293"/>
      <c r="K120" s="293"/>
    </row>
    <row r="125" ht="18.75" spans="10:11">
      <c r="J125" s="293"/>
      <c r="K125" s="293"/>
    </row>
    <row r="130" ht="18.75" spans="10:11">
      <c r="J130" s="293"/>
      <c r="K130" s="293"/>
    </row>
    <row r="136" ht="18.75" spans="10:11">
      <c r="J136" s="293"/>
      <c r="K136" s="293"/>
    </row>
    <row r="143" ht="18.75" spans="10:11">
      <c r="J143" s="293"/>
      <c r="K143" s="293"/>
    </row>
    <row r="150" ht="18.75" spans="10:11">
      <c r="J150" s="293"/>
      <c r="K150" s="293"/>
    </row>
    <row r="156" ht="18.75" spans="10:11">
      <c r="J156" s="293"/>
      <c r="K156" s="293"/>
    </row>
    <row r="162" ht="18.75" spans="10:11">
      <c r="J162" s="293"/>
      <c r="K162" s="293"/>
    </row>
    <row r="167" ht="18.75" spans="10:11">
      <c r="J167" s="293"/>
      <c r="K167" s="293"/>
    </row>
    <row r="172" ht="18.75" spans="10:11">
      <c r="J172" s="293"/>
      <c r="K172" s="293"/>
    </row>
    <row r="178" ht="18.75" spans="10:11">
      <c r="J178" s="293"/>
      <c r="K178" s="293"/>
    </row>
    <row r="179" spans="10:11">
      <c r="J179"/>
      <c r="K179"/>
    </row>
    <row r="180" spans="10:11">
      <c r="J180"/>
      <c r="K180"/>
    </row>
    <row r="181" spans="10:11">
      <c r="J181"/>
      <c r="K181"/>
    </row>
    <row r="182" spans="10:11">
      <c r="J182" s="1005"/>
      <c r="K182" s="1005"/>
    </row>
    <row r="183" spans="10:11">
      <c r="J183"/>
      <c r="K183"/>
    </row>
    <row r="184" spans="10:11">
      <c r="J184"/>
      <c r="K184"/>
    </row>
    <row r="185" spans="10:11">
      <c r="J185"/>
      <c r="K185"/>
    </row>
    <row r="186" spans="10:11">
      <c r="J186"/>
      <c r="K186"/>
    </row>
    <row r="187" spans="10:11">
      <c r="J187"/>
      <c r="K187"/>
    </row>
    <row r="188" spans="10:11">
      <c r="J188"/>
      <c r="K188"/>
    </row>
    <row r="189" spans="10:11">
      <c r="J189"/>
      <c r="K189"/>
    </row>
    <row r="190" spans="10:11">
      <c r="J190"/>
      <c r="K190"/>
    </row>
    <row r="191" spans="10:11">
      <c r="J191"/>
      <c r="K191"/>
    </row>
  </sheetData>
  <mergeCells count="6">
    <mergeCell ref="H7:I7"/>
    <mergeCell ref="H8:I8"/>
    <mergeCell ref="G9:H9"/>
    <mergeCell ref="G22:I22"/>
    <mergeCell ref="G23:I23"/>
    <mergeCell ref="B25:F25"/>
  </mergeCells>
  <hyperlinks>
    <hyperlink ref="A1" location="索引!A1" display="='5040不征税'!A1"/>
  </hyperlinks>
  <pageMargins left="0.707638888888889" right="0.707638888888889" top="0.747916666666667" bottom="0.747916666666667" header="0.313888888888889" footer="0.313888888888889"/>
  <pageSetup paperSize="9" scale="88" orientation="landscape"/>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rgb="FFFF0000"/>
  </sheetPr>
  <dimension ref="A1:O189"/>
  <sheetViews>
    <sheetView workbookViewId="0">
      <pane xSplit="1" ySplit="5" topLeftCell="B14" activePane="bottomRight" state="frozen"/>
      <selection/>
      <selection pane="topRight"/>
      <selection pane="bottomLeft"/>
      <selection pane="bottomRight" activeCell="J12" sqref="J12"/>
    </sheetView>
  </sheetViews>
  <sheetFormatPr defaultColWidth="9" defaultRowHeight="14.25"/>
  <cols>
    <col min="1" max="1" width="5.5" style="955" customWidth="1"/>
    <col min="2" max="2" width="9" style="203"/>
    <col min="3" max="3" width="16.1" style="203" customWidth="1"/>
    <col min="4" max="4" width="9" style="979"/>
    <col min="5" max="5" width="16.1" style="979" customWidth="1"/>
    <col min="6" max="6" width="9" style="979"/>
    <col min="7" max="7" width="16.1" style="979" customWidth="1"/>
    <col min="8" max="8" width="9" style="979"/>
    <col min="9" max="9" width="11.6" style="979" customWidth="1"/>
    <col min="10" max="10" width="9" style="979"/>
    <col min="11" max="11" width="12.7" style="979" customWidth="1"/>
    <col min="12" max="12" width="9" style="979"/>
    <col min="13" max="13" width="17.2" style="980" customWidth="1"/>
    <col min="14" max="15" width="9" style="289"/>
    <col min="16" max="16384" width="9" style="955"/>
  </cols>
  <sheetData>
    <row r="1" spans="1:15">
      <c r="A1" s="981" t="s">
        <v>835</v>
      </c>
      <c r="B1" s="981"/>
      <c r="C1" s="981"/>
      <c r="D1" s="982"/>
      <c r="E1" s="982"/>
      <c r="F1" s="982"/>
      <c r="G1" s="982"/>
      <c r="H1" s="982"/>
      <c r="I1" s="982"/>
      <c r="J1" s="982"/>
      <c r="N1" s="370"/>
      <c r="O1" s="959"/>
    </row>
    <row r="2" ht="20.25" spans="1:15">
      <c r="A2" s="983" t="str">
        <f>YEAR(Sheet1!F11)&amp;"年度企业收入成本数量金额相关指标对照表"</f>
        <v>2025年度企业收入成本数量金额相关指标对照表</v>
      </c>
      <c r="B2" s="983"/>
      <c r="C2" s="983"/>
      <c r="D2" s="984"/>
      <c r="E2" s="984"/>
      <c r="F2" s="984"/>
      <c r="G2" s="984"/>
      <c r="H2" s="984"/>
      <c r="I2" s="984"/>
      <c r="J2" s="984"/>
      <c r="K2" s="984"/>
      <c r="L2" s="984"/>
      <c r="M2" s="984"/>
      <c r="N2" s="285"/>
      <c r="O2" s="286"/>
    </row>
    <row r="3" spans="1:15">
      <c r="A3" s="985" t="s">
        <v>836</v>
      </c>
      <c r="B3" s="985"/>
      <c r="C3" s="985"/>
      <c r="D3" s="986"/>
      <c r="E3" s="986"/>
      <c r="F3" s="986"/>
      <c r="G3" s="986"/>
      <c r="H3" s="986"/>
      <c r="I3" s="986"/>
      <c r="J3" s="986"/>
      <c r="K3" s="986"/>
      <c r="L3" s="987"/>
      <c r="M3" s="988"/>
    </row>
    <row r="4" spans="1:15">
      <c r="A4" s="989" t="s">
        <v>837</v>
      </c>
      <c r="B4" s="990" t="s">
        <v>37</v>
      </c>
      <c r="C4" s="990"/>
      <c r="D4" s="991" t="s">
        <v>838</v>
      </c>
      <c r="E4" s="991"/>
      <c r="F4" s="991" t="s">
        <v>839</v>
      </c>
      <c r="G4" s="991"/>
      <c r="H4" s="991" t="s">
        <v>840</v>
      </c>
      <c r="I4" s="991"/>
      <c r="J4" s="991"/>
      <c r="K4" s="991"/>
      <c r="L4" s="992" t="s">
        <v>282</v>
      </c>
      <c r="M4" s="993"/>
    </row>
    <row r="5" ht="18.75" spans="1:15">
      <c r="A5" s="994" t="s">
        <v>319</v>
      </c>
      <c r="B5" s="334" t="s">
        <v>841</v>
      </c>
      <c r="C5" s="334" t="s">
        <v>842</v>
      </c>
      <c r="D5" s="334" t="s">
        <v>841</v>
      </c>
      <c r="E5" s="334" t="s">
        <v>842</v>
      </c>
      <c r="F5" s="334" t="s">
        <v>841</v>
      </c>
      <c r="G5" s="334" t="s">
        <v>842</v>
      </c>
      <c r="H5" s="334" t="s">
        <v>841</v>
      </c>
      <c r="I5" s="334" t="s">
        <v>842</v>
      </c>
      <c r="J5" s="334" t="s">
        <v>841</v>
      </c>
      <c r="K5" s="334" t="s">
        <v>842</v>
      </c>
      <c r="L5" s="334" t="s">
        <v>841</v>
      </c>
      <c r="M5" s="769" t="s">
        <v>842</v>
      </c>
      <c r="N5" s="293"/>
      <c r="O5" s="293"/>
    </row>
    <row r="6" ht="17.25" spans="1:15">
      <c r="A6" s="994">
        <v>1</v>
      </c>
      <c r="B6" s="64"/>
      <c r="C6" s="64"/>
      <c r="D6" s="58"/>
      <c r="E6" s="58"/>
      <c r="F6" s="64"/>
      <c r="G6" s="64"/>
      <c r="H6" s="58"/>
      <c r="I6" s="58"/>
      <c r="J6" s="64"/>
      <c r="K6" s="64"/>
      <c r="L6" s="64">
        <f>SUMIF($B$5:$K$5,L$5,B6:K6)</f>
        <v>0</v>
      </c>
      <c r="M6" s="769">
        <f>SUMIF($B$5:$K$5,M$5,B6:K6)</f>
        <v>0</v>
      </c>
      <c r="N6" s="995"/>
      <c r="O6" s="995"/>
    </row>
    <row r="7" ht="17.25" spans="1:15">
      <c r="A7" s="994">
        <v>2</v>
      </c>
      <c r="B7" s="64"/>
      <c r="C7" s="64"/>
      <c r="D7" s="58"/>
      <c r="E7" s="58"/>
      <c r="F7" s="64"/>
      <c r="G7" s="64"/>
      <c r="H7" s="58"/>
      <c r="I7" s="58"/>
      <c r="J7" s="64"/>
      <c r="K7" s="64"/>
      <c r="L7" s="64">
        <f t="shared" ref="L7:L17" si="0">SUMIF($B$5:$K$5,L$5,B7:K7)</f>
        <v>0</v>
      </c>
      <c r="M7" s="769">
        <f t="shared" ref="M7:M17" si="1">SUMIF($B$5:$K$5,M$5,B7:K7)</f>
        <v>0</v>
      </c>
      <c r="N7" s="995"/>
      <c r="O7" s="995"/>
    </row>
    <row r="8" ht="17.25" spans="1:15">
      <c r="A8" s="994">
        <v>3</v>
      </c>
      <c r="B8" s="64"/>
      <c r="C8" s="64"/>
      <c r="D8" s="58"/>
      <c r="E8" s="58"/>
      <c r="F8" s="64"/>
      <c r="G8" s="64"/>
      <c r="H8" s="58"/>
      <c r="I8" s="58"/>
      <c r="J8" s="64"/>
      <c r="K8" s="64"/>
      <c r="L8" s="64">
        <f t="shared" si="0"/>
        <v>0</v>
      </c>
      <c r="M8" s="769">
        <f t="shared" si="1"/>
        <v>0</v>
      </c>
      <c r="N8" s="995"/>
      <c r="O8" s="995"/>
    </row>
    <row r="9" ht="17.25" spans="1:15">
      <c r="A9" s="994">
        <v>4</v>
      </c>
      <c r="B9" s="64"/>
      <c r="C9" s="64"/>
      <c r="D9" s="64"/>
      <c r="E9" s="64"/>
      <c r="F9" s="64"/>
      <c r="G9" s="64"/>
      <c r="H9" s="64"/>
      <c r="I9" s="64"/>
      <c r="J9" s="64"/>
      <c r="K9" s="64"/>
      <c r="L9" s="64">
        <f t="shared" si="0"/>
        <v>0</v>
      </c>
      <c r="M9" s="769">
        <f t="shared" si="1"/>
        <v>0</v>
      </c>
      <c r="N9" s="995"/>
      <c r="O9" s="995"/>
    </row>
    <row r="10" ht="17.25" spans="1:15">
      <c r="A10" s="994">
        <v>5</v>
      </c>
      <c r="B10" s="64"/>
      <c r="C10" s="64"/>
      <c r="D10" s="64"/>
      <c r="E10" s="64"/>
      <c r="F10" s="64"/>
      <c r="G10" s="64"/>
      <c r="H10" s="64"/>
      <c r="I10" s="64"/>
      <c r="J10" s="64"/>
      <c r="K10" s="64"/>
      <c r="L10" s="64">
        <f t="shared" si="0"/>
        <v>0</v>
      </c>
      <c r="M10" s="769">
        <f t="shared" si="1"/>
        <v>0</v>
      </c>
      <c r="N10" s="995"/>
      <c r="O10" s="995"/>
    </row>
    <row r="11" ht="18.75" spans="1:15">
      <c r="A11" s="994">
        <v>6</v>
      </c>
      <c r="B11" s="64"/>
      <c r="C11" s="64"/>
      <c r="D11" s="64"/>
      <c r="E11" s="64"/>
      <c r="F11" s="64"/>
      <c r="G11" s="64"/>
      <c r="H11" s="64"/>
      <c r="I11" s="64"/>
      <c r="J11" s="64"/>
      <c r="K11" s="64"/>
      <c r="L11" s="64">
        <f t="shared" si="0"/>
        <v>0</v>
      </c>
      <c r="M11" s="769">
        <f t="shared" si="1"/>
        <v>0</v>
      </c>
      <c r="N11" s="293"/>
      <c r="O11" s="293"/>
    </row>
    <row r="12" ht="17.25" spans="1:15">
      <c r="A12" s="994">
        <v>7</v>
      </c>
      <c r="B12" s="64"/>
      <c r="C12" s="64"/>
      <c r="D12" s="64"/>
      <c r="E12" s="64"/>
      <c r="F12" s="64"/>
      <c r="G12" s="64"/>
      <c r="H12" s="64"/>
      <c r="I12" s="64"/>
      <c r="J12" s="64"/>
      <c r="K12" s="64"/>
      <c r="L12" s="64">
        <f t="shared" si="0"/>
        <v>0</v>
      </c>
      <c r="M12" s="769">
        <f t="shared" si="1"/>
        <v>0</v>
      </c>
      <c r="N12" s="995"/>
      <c r="O12" s="995"/>
    </row>
    <row r="13" ht="17.25" spans="1:15">
      <c r="A13" s="994">
        <v>8</v>
      </c>
      <c r="B13" s="64"/>
      <c r="C13" s="996"/>
      <c r="D13" s="64"/>
      <c r="E13" s="64"/>
      <c r="F13" s="64"/>
      <c r="G13" s="996"/>
      <c r="H13" s="64"/>
      <c r="I13" s="64"/>
      <c r="J13" s="64"/>
      <c r="K13" s="996"/>
      <c r="L13" s="64">
        <f t="shared" si="0"/>
        <v>0</v>
      </c>
      <c r="M13" s="769">
        <f t="shared" si="1"/>
        <v>0</v>
      </c>
      <c r="N13" s="995"/>
      <c r="O13" s="995"/>
    </row>
    <row r="14" ht="17.25" spans="1:15">
      <c r="A14" s="994">
        <v>9</v>
      </c>
      <c r="B14" s="64"/>
      <c r="C14" s="64"/>
      <c r="D14" s="64"/>
      <c r="E14" s="64"/>
      <c r="F14" s="64"/>
      <c r="G14" s="64"/>
      <c r="H14" s="64"/>
      <c r="I14" s="64"/>
      <c r="J14" s="64"/>
      <c r="K14" s="64"/>
      <c r="L14" s="64">
        <f t="shared" si="0"/>
        <v>0</v>
      </c>
      <c r="M14" s="769">
        <f t="shared" si="1"/>
        <v>0</v>
      </c>
      <c r="N14" s="995"/>
      <c r="O14" s="995"/>
    </row>
    <row r="15" ht="17.25" spans="1:15">
      <c r="A15" s="994">
        <v>10</v>
      </c>
      <c r="B15" s="64"/>
      <c r="C15" s="64"/>
      <c r="D15" s="64"/>
      <c r="E15" s="64"/>
      <c r="F15" s="64"/>
      <c r="G15" s="64"/>
      <c r="H15" s="64"/>
      <c r="I15" s="64"/>
      <c r="J15" s="64"/>
      <c r="K15" s="64"/>
      <c r="L15" s="64">
        <f t="shared" si="0"/>
        <v>0</v>
      </c>
      <c r="M15" s="769">
        <f t="shared" si="1"/>
        <v>0</v>
      </c>
      <c r="N15" s="995"/>
      <c r="O15" s="995"/>
    </row>
    <row r="16" ht="17.25" spans="1:15">
      <c r="A16" s="994">
        <v>11</v>
      </c>
      <c r="B16" s="64"/>
      <c r="C16" s="64"/>
      <c r="D16" s="64"/>
      <c r="E16" s="64"/>
      <c r="F16" s="64"/>
      <c r="G16" s="64"/>
      <c r="H16" s="64"/>
      <c r="I16" s="64"/>
      <c r="J16" s="64"/>
      <c r="K16" s="64"/>
      <c r="L16" s="64">
        <f t="shared" si="0"/>
        <v>0</v>
      </c>
      <c r="M16" s="769">
        <f t="shared" si="1"/>
        <v>0</v>
      </c>
      <c r="N16" s="995"/>
      <c r="O16" s="995"/>
    </row>
    <row r="17" ht="18.75" spans="1:15">
      <c r="A17" s="994">
        <v>12</v>
      </c>
      <c r="B17" s="64"/>
      <c r="C17" s="64">
        <v>76182302.91</v>
      </c>
      <c r="D17" s="64"/>
      <c r="E17" s="570">
        <v>99386.3</v>
      </c>
      <c r="F17" s="64"/>
      <c r="G17" s="570">
        <v>15406773.79</v>
      </c>
      <c r="H17" s="64"/>
      <c r="I17" s="570">
        <v>20915.46</v>
      </c>
      <c r="J17" s="64"/>
      <c r="K17" s="64"/>
      <c r="L17" s="64">
        <f t="shared" si="0"/>
        <v>0</v>
      </c>
      <c r="M17" s="769">
        <f t="shared" si="1"/>
        <v>91709378.46</v>
      </c>
      <c r="N17" s="293"/>
      <c r="O17" s="293"/>
    </row>
    <row r="18" ht="17.25" spans="1:15">
      <c r="A18" s="994" t="s">
        <v>282</v>
      </c>
      <c r="B18" s="64">
        <f>SUM(B6:B17)</f>
        <v>0</v>
      </c>
      <c r="C18" s="64">
        <f t="shared" ref="C18:M18" si="2">SUM(C6:C17)</f>
        <v>76182302.91</v>
      </c>
      <c r="D18" s="64">
        <f t="shared" ref="D18:G18" si="3">SUM(D6:D17)</f>
        <v>0</v>
      </c>
      <c r="E18" s="64">
        <f t="shared" si="3"/>
        <v>99386.3</v>
      </c>
      <c r="F18" s="64">
        <f t="shared" si="3"/>
        <v>0</v>
      </c>
      <c r="G18" s="64">
        <f t="shared" si="3"/>
        <v>15406773.79</v>
      </c>
      <c r="H18" s="64">
        <f t="shared" si="2"/>
        <v>0</v>
      </c>
      <c r="I18" s="64">
        <f t="shared" si="2"/>
        <v>20915.46</v>
      </c>
      <c r="J18" s="64">
        <f t="shared" si="2"/>
        <v>0</v>
      </c>
      <c r="K18" s="64">
        <f t="shared" si="2"/>
        <v>0</v>
      </c>
      <c r="L18" s="64">
        <f t="shared" si="2"/>
        <v>0</v>
      </c>
      <c r="M18" s="769">
        <f t="shared" si="2"/>
        <v>91709378.46</v>
      </c>
      <c r="N18" s="995"/>
      <c r="O18" s="995"/>
    </row>
    <row r="19" ht="17.25" spans="1:15">
      <c r="A19" s="997" t="s">
        <v>843</v>
      </c>
      <c r="B19" s="64"/>
      <c r="C19" s="64">
        <f>IFERROR(C18/B18,0)</f>
        <v>0</v>
      </c>
      <c r="D19" s="64"/>
      <c r="E19" s="64">
        <f t="shared" ref="E19" si="4">IFERROR(E18/D18,0)</f>
        <v>0</v>
      </c>
      <c r="F19" s="64"/>
      <c r="G19" s="64">
        <f t="shared" ref="G19" si="5">IFERROR(G18/F18,0)</f>
        <v>0</v>
      </c>
      <c r="H19" s="64"/>
      <c r="I19" s="64">
        <f t="shared" ref="I19:M19" si="6">IFERROR(I18/H18,0)</f>
        <v>0</v>
      </c>
      <c r="J19" s="64"/>
      <c r="K19" s="64">
        <f t="shared" si="6"/>
        <v>0</v>
      </c>
      <c r="L19" s="64"/>
      <c r="M19" s="769">
        <f t="shared" si="6"/>
        <v>0</v>
      </c>
      <c r="N19" s="995"/>
      <c r="O19" s="995"/>
    </row>
    <row r="20" ht="17.25" spans="1:15">
      <c r="A20" s="998" t="s">
        <v>844</v>
      </c>
      <c r="B20" s="999"/>
      <c r="C20" s="999"/>
      <c r="D20" s="999"/>
      <c r="E20" s="999"/>
      <c r="F20" s="999"/>
      <c r="G20" s="999"/>
      <c r="H20" s="999"/>
      <c r="I20" s="999"/>
      <c r="J20" s="999"/>
      <c r="K20" s="999"/>
      <c r="L20" s="999"/>
      <c r="M20" s="999"/>
      <c r="N20" s="995"/>
      <c r="O20" s="995"/>
    </row>
    <row r="21" ht="17.25" spans="1:15">
      <c r="A21" s="1000" t="s">
        <v>837</v>
      </c>
      <c r="B21" s="1001" t="str">
        <f>B4</f>
        <v>利息收入</v>
      </c>
      <c r="C21" s="1001"/>
      <c r="D21" s="1001" t="str">
        <f t="shared" ref="D21" si="7">D4</f>
        <v>中间业务收入</v>
      </c>
      <c r="E21" s="1001"/>
      <c r="F21" s="1001" t="str">
        <f t="shared" ref="F21" si="8">F4</f>
        <v>金融企业往来收入</v>
      </c>
      <c r="G21" s="1001"/>
      <c r="H21" s="1001" t="str">
        <f t="shared" ref="H21" si="9">H4</f>
        <v>其他营业收入</v>
      </c>
      <c r="I21" s="1001"/>
      <c r="J21" s="1001">
        <f t="shared" ref="J21" si="10">J4</f>
        <v>0</v>
      </c>
      <c r="K21" s="1001"/>
      <c r="L21" s="727" t="s">
        <v>282</v>
      </c>
      <c r="M21" s="1002"/>
      <c r="N21" s="995"/>
      <c r="O21" s="995"/>
    </row>
    <row r="22" ht="17.25" spans="1:15">
      <c r="A22" s="994"/>
      <c r="B22" s="64" t="s">
        <v>841</v>
      </c>
      <c r="C22" s="64" t="s">
        <v>845</v>
      </c>
      <c r="D22" s="64" t="s">
        <v>841</v>
      </c>
      <c r="E22" s="64" t="s">
        <v>845</v>
      </c>
      <c r="F22" s="64" t="s">
        <v>841</v>
      </c>
      <c r="G22" s="64" t="s">
        <v>845</v>
      </c>
      <c r="H22" s="64" t="s">
        <v>841</v>
      </c>
      <c r="I22" s="64" t="s">
        <v>845</v>
      </c>
      <c r="J22" s="64" t="s">
        <v>841</v>
      </c>
      <c r="K22" s="64" t="s">
        <v>845</v>
      </c>
      <c r="L22" s="64" t="s">
        <v>841</v>
      </c>
      <c r="M22" s="769" t="s">
        <v>845</v>
      </c>
      <c r="N22" s="995"/>
      <c r="O22" s="995"/>
    </row>
    <row r="23" ht="18.75" spans="1:15">
      <c r="A23" s="994">
        <v>1</v>
      </c>
      <c r="B23" s="64"/>
      <c r="C23" s="64"/>
      <c r="D23" s="58"/>
      <c r="E23" s="58"/>
      <c r="F23" s="64"/>
      <c r="G23" s="64"/>
      <c r="H23" s="58"/>
      <c r="I23" s="58"/>
      <c r="J23" s="64"/>
      <c r="K23" s="64"/>
      <c r="L23" s="64">
        <f>SUMIF($B$22:$K$22,L$22,B23:K23)</f>
        <v>0</v>
      </c>
      <c r="M23" s="769">
        <f>SUMIF($B$22:$K$22,M$22,B23:K23)</f>
        <v>0</v>
      </c>
      <c r="N23" s="293"/>
      <c r="O23" s="293"/>
    </row>
    <row r="24" ht="17.25" spans="1:15">
      <c r="A24" s="994">
        <v>2</v>
      </c>
      <c r="B24" s="64"/>
      <c r="C24" s="64"/>
      <c r="D24" s="58"/>
      <c r="E24" s="58"/>
      <c r="F24" s="64"/>
      <c r="G24" s="64"/>
      <c r="H24" s="58"/>
      <c r="I24" s="58"/>
      <c r="J24" s="64"/>
      <c r="K24" s="64"/>
      <c r="L24" s="64">
        <f t="shared" ref="L24:L34" si="11">SUMIF($B$22:$K$22,L$22,B24:K24)</f>
        <v>0</v>
      </c>
      <c r="M24" s="769">
        <f t="shared" ref="M24:M34" si="12">SUMIF($B$22:$K$22,M$22,B24:K24)</f>
        <v>0</v>
      </c>
      <c r="N24" s="995"/>
      <c r="O24" s="995"/>
    </row>
    <row r="25" ht="17.25" spans="1:15">
      <c r="A25" s="994">
        <v>3</v>
      </c>
      <c r="B25" s="64"/>
      <c r="C25" s="64"/>
      <c r="D25" s="58"/>
      <c r="E25" s="58"/>
      <c r="F25" s="64"/>
      <c r="G25" s="64"/>
      <c r="H25" s="58"/>
      <c r="I25" s="58"/>
      <c r="J25" s="64"/>
      <c r="K25" s="64"/>
      <c r="L25" s="64">
        <f t="shared" si="11"/>
        <v>0</v>
      </c>
      <c r="M25" s="769">
        <f t="shared" si="12"/>
        <v>0</v>
      </c>
      <c r="N25" s="995"/>
      <c r="O25" s="995"/>
    </row>
    <row r="26" ht="17.25" spans="1:15">
      <c r="A26" s="994">
        <v>4</v>
      </c>
      <c r="B26" s="64"/>
      <c r="C26" s="64"/>
      <c r="D26" s="64"/>
      <c r="E26" s="64"/>
      <c r="F26" s="64"/>
      <c r="G26" s="64"/>
      <c r="H26" s="64"/>
      <c r="I26" s="64"/>
      <c r="J26" s="64"/>
      <c r="K26" s="64"/>
      <c r="L26" s="64">
        <f t="shared" si="11"/>
        <v>0</v>
      </c>
      <c r="M26" s="769">
        <f t="shared" si="12"/>
        <v>0</v>
      </c>
      <c r="N26" s="995"/>
      <c r="O26" s="995"/>
    </row>
    <row r="27" ht="17.25" spans="1:15">
      <c r="A27" s="994">
        <v>5</v>
      </c>
      <c r="B27" s="64"/>
      <c r="C27" s="64"/>
      <c r="D27" s="64"/>
      <c r="E27" s="64"/>
      <c r="F27" s="64"/>
      <c r="G27" s="64"/>
      <c r="H27" s="64"/>
      <c r="I27" s="64"/>
      <c r="J27" s="64"/>
      <c r="K27" s="64"/>
      <c r="L27" s="64">
        <f t="shared" si="11"/>
        <v>0</v>
      </c>
      <c r="M27" s="769">
        <f t="shared" si="12"/>
        <v>0</v>
      </c>
      <c r="N27" s="995"/>
      <c r="O27" s="995"/>
    </row>
    <row r="28" ht="17.25" spans="1:15">
      <c r="A28" s="994">
        <v>6</v>
      </c>
      <c r="B28" s="64"/>
      <c r="C28" s="64"/>
      <c r="D28" s="64"/>
      <c r="E28" s="64"/>
      <c r="F28" s="64"/>
      <c r="G28" s="64"/>
      <c r="H28" s="64"/>
      <c r="I28" s="64"/>
      <c r="J28" s="64"/>
      <c r="K28" s="64"/>
      <c r="L28" s="64">
        <f t="shared" si="11"/>
        <v>0</v>
      </c>
      <c r="M28" s="769">
        <f t="shared" si="12"/>
        <v>0</v>
      </c>
      <c r="N28" s="995"/>
      <c r="O28" s="995"/>
    </row>
    <row r="29" ht="18.75" spans="1:15">
      <c r="A29" s="994">
        <v>7</v>
      </c>
      <c r="B29" s="64"/>
      <c r="C29" s="64"/>
      <c r="D29" s="64"/>
      <c r="E29" s="64"/>
      <c r="F29" s="64"/>
      <c r="G29" s="64"/>
      <c r="H29" s="64"/>
      <c r="I29" s="64"/>
      <c r="J29" s="64"/>
      <c r="K29" s="64"/>
      <c r="L29" s="64">
        <f t="shared" si="11"/>
        <v>0</v>
      </c>
      <c r="M29" s="769">
        <f t="shared" si="12"/>
        <v>0</v>
      </c>
      <c r="N29" s="293"/>
      <c r="O29" s="293"/>
    </row>
    <row r="30" ht="17.25" spans="1:15">
      <c r="A30" s="994">
        <v>8</v>
      </c>
      <c r="B30" s="64"/>
      <c r="C30" s="64"/>
      <c r="D30" s="64"/>
      <c r="E30" s="64"/>
      <c r="F30" s="64"/>
      <c r="G30" s="64"/>
      <c r="H30" s="64"/>
      <c r="I30" s="64"/>
      <c r="J30" s="64"/>
      <c r="K30" s="64"/>
      <c r="L30" s="64">
        <f t="shared" si="11"/>
        <v>0</v>
      </c>
      <c r="M30" s="769">
        <f t="shared" si="12"/>
        <v>0</v>
      </c>
      <c r="N30" s="995"/>
      <c r="O30" s="995"/>
    </row>
    <row r="31" ht="17.25" spans="1:15">
      <c r="A31" s="994">
        <v>9</v>
      </c>
      <c r="B31" s="64"/>
      <c r="C31" s="64"/>
      <c r="D31" s="64"/>
      <c r="E31" s="64"/>
      <c r="F31" s="64"/>
      <c r="G31" s="64"/>
      <c r="H31" s="64"/>
      <c r="I31" s="64"/>
      <c r="J31" s="64"/>
      <c r="K31" s="64"/>
      <c r="L31" s="64">
        <f t="shared" si="11"/>
        <v>0</v>
      </c>
      <c r="M31" s="769">
        <f t="shared" si="12"/>
        <v>0</v>
      </c>
      <c r="N31" s="995"/>
      <c r="O31" s="995"/>
    </row>
    <row r="32" ht="17.25" spans="1:15">
      <c r="A32" s="994">
        <v>10</v>
      </c>
      <c r="B32" s="64"/>
      <c r="C32" s="64"/>
      <c r="D32" s="64"/>
      <c r="E32" s="64"/>
      <c r="F32" s="64"/>
      <c r="G32" s="64"/>
      <c r="H32" s="64"/>
      <c r="I32" s="64"/>
      <c r="J32" s="64"/>
      <c r="K32" s="64"/>
      <c r="L32" s="64">
        <f t="shared" si="11"/>
        <v>0</v>
      </c>
      <c r="M32" s="769">
        <f t="shared" si="12"/>
        <v>0</v>
      </c>
      <c r="N32" s="995"/>
      <c r="O32" s="995"/>
    </row>
    <row r="33" ht="17.25" spans="1:15">
      <c r="A33" s="994">
        <v>11</v>
      </c>
      <c r="B33" s="64"/>
      <c r="C33" s="64"/>
      <c r="D33" s="64"/>
      <c r="E33" s="64"/>
      <c r="F33" s="64"/>
      <c r="G33" s="64"/>
      <c r="H33" s="64"/>
      <c r="I33" s="64"/>
      <c r="J33" s="64"/>
      <c r="K33" s="64"/>
      <c r="L33" s="64">
        <f t="shared" si="11"/>
        <v>0</v>
      </c>
      <c r="M33" s="769">
        <f t="shared" si="12"/>
        <v>0</v>
      </c>
      <c r="N33" s="995"/>
      <c r="O33" s="995"/>
    </row>
    <row r="34" ht="17.25" spans="1:15">
      <c r="A34" s="994">
        <v>12</v>
      </c>
      <c r="B34" s="64"/>
      <c r="C34" s="64"/>
      <c r="D34" s="64"/>
      <c r="E34" s="64"/>
      <c r="F34" s="64"/>
      <c r="G34" s="64"/>
      <c r="H34" s="64"/>
      <c r="I34" s="64"/>
      <c r="J34" s="64"/>
      <c r="K34" s="64"/>
      <c r="L34" s="64">
        <f t="shared" si="11"/>
        <v>0</v>
      </c>
      <c r="M34" s="769">
        <f t="shared" si="12"/>
        <v>0</v>
      </c>
      <c r="N34" s="995"/>
      <c r="O34" s="995"/>
    </row>
    <row r="35" ht="18.75" spans="1:15">
      <c r="A35" s="994" t="s">
        <v>282</v>
      </c>
      <c r="B35" s="64">
        <f>SUM(B23:B34)</f>
        <v>0</v>
      </c>
      <c r="C35" s="64">
        <f t="shared" ref="C35:M35" si="13">SUM(C23:C34)</f>
        <v>0</v>
      </c>
      <c r="D35" s="64">
        <f t="shared" ref="D35:G35" si="14">SUM(D23:D34)</f>
        <v>0</v>
      </c>
      <c r="E35" s="64">
        <f t="shared" si="14"/>
        <v>0</v>
      </c>
      <c r="F35" s="64">
        <f t="shared" si="14"/>
        <v>0</v>
      </c>
      <c r="G35" s="64">
        <f t="shared" si="14"/>
        <v>0</v>
      </c>
      <c r="H35" s="64">
        <f t="shared" si="13"/>
        <v>0</v>
      </c>
      <c r="I35" s="64">
        <f t="shared" si="13"/>
        <v>0</v>
      </c>
      <c r="J35" s="64">
        <f t="shared" si="13"/>
        <v>0</v>
      </c>
      <c r="K35" s="64">
        <f t="shared" si="13"/>
        <v>0</v>
      </c>
      <c r="L35" s="64">
        <f t="shared" si="13"/>
        <v>0</v>
      </c>
      <c r="M35" s="769">
        <f t="shared" si="13"/>
        <v>0</v>
      </c>
      <c r="N35" s="293"/>
      <c r="O35" s="293"/>
    </row>
    <row r="36" ht="17.25" spans="1:15">
      <c r="A36" s="997" t="s">
        <v>843</v>
      </c>
      <c r="B36" s="64"/>
      <c r="C36" s="64">
        <f>IFERROR(C35/B35,0)</f>
        <v>0</v>
      </c>
      <c r="D36" s="64"/>
      <c r="E36" s="64">
        <f>IFERROR(E35/D35,0)</f>
        <v>0</v>
      </c>
      <c r="F36" s="64"/>
      <c r="G36" s="64">
        <f>IFERROR(G35/F35,0)</f>
        <v>0</v>
      </c>
      <c r="H36" s="64"/>
      <c r="I36" s="64">
        <f>IFERROR(I35/H35,0)</f>
        <v>0</v>
      </c>
      <c r="J36" s="64"/>
      <c r="K36" s="64">
        <f>IFERROR(K35/J35,0)</f>
        <v>0</v>
      </c>
      <c r="L36" s="64"/>
      <c r="M36" s="769">
        <f>IFERROR(M35/L35,0)</f>
        <v>0</v>
      </c>
      <c r="N36" s="995"/>
      <c r="O36" s="995"/>
    </row>
    <row r="37" ht="17.25" spans="1:15">
      <c r="A37" s="998" t="s">
        <v>846</v>
      </c>
      <c r="B37" s="999"/>
      <c r="C37" s="999"/>
      <c r="D37" s="999"/>
      <c r="E37" s="999"/>
      <c r="F37" s="999"/>
      <c r="G37" s="999"/>
      <c r="H37" s="999"/>
      <c r="I37" s="999"/>
      <c r="J37" s="999"/>
      <c r="K37" s="999"/>
      <c r="L37" s="999"/>
      <c r="M37" s="999"/>
      <c r="N37" s="995"/>
      <c r="O37" s="995"/>
    </row>
    <row r="38" ht="17.25" spans="1:15">
      <c r="A38" s="1000" t="s">
        <v>837</v>
      </c>
      <c r="B38" s="1001" t="str">
        <f>B21</f>
        <v>利息收入</v>
      </c>
      <c r="C38" s="1001"/>
      <c r="D38" s="1001" t="str">
        <f t="shared" ref="D38" si="15">D21</f>
        <v>中间业务收入</v>
      </c>
      <c r="E38" s="1001"/>
      <c r="F38" s="1001" t="str">
        <f t="shared" ref="F38" si="16">F21</f>
        <v>金融企业往来收入</v>
      </c>
      <c r="G38" s="1001"/>
      <c r="H38" s="1001" t="str">
        <f t="shared" ref="H38" si="17">H21</f>
        <v>其他营业收入</v>
      </c>
      <c r="I38" s="1001"/>
      <c r="J38" s="1001">
        <f t="shared" ref="J38" si="18">J21</f>
        <v>0</v>
      </c>
      <c r="K38" s="1001"/>
      <c r="L38" s="727" t="s">
        <v>282</v>
      </c>
      <c r="M38" s="1002"/>
      <c r="N38" s="995"/>
      <c r="O38" s="995"/>
    </row>
    <row r="39" ht="17.25" spans="1:15">
      <c r="A39" s="994"/>
      <c r="B39" s="64" t="s">
        <v>847</v>
      </c>
      <c r="C39" s="1003" t="s">
        <v>848</v>
      </c>
      <c r="D39" s="64" t="s">
        <v>847</v>
      </c>
      <c r="E39" s="1003" t="s">
        <v>848</v>
      </c>
      <c r="F39" s="64" t="s">
        <v>847</v>
      </c>
      <c r="G39" s="1003" t="s">
        <v>848</v>
      </c>
      <c r="H39" s="64" t="s">
        <v>847</v>
      </c>
      <c r="I39" s="1003" t="s">
        <v>848</v>
      </c>
      <c r="J39" s="64" t="s">
        <v>847</v>
      </c>
      <c r="K39" s="1003" t="s">
        <v>848</v>
      </c>
      <c r="L39" s="64" t="s">
        <v>847</v>
      </c>
      <c r="M39" s="1004" t="s">
        <v>848</v>
      </c>
      <c r="N39" s="995"/>
      <c r="O39" s="995"/>
    </row>
    <row r="40" ht="17.25" spans="1:15">
      <c r="A40" s="994">
        <v>1</v>
      </c>
      <c r="B40" s="64">
        <f>B6-B23</f>
        <v>0</v>
      </c>
      <c r="C40" s="1003">
        <f>IFERROR((C6-C23)/C6,0)</f>
        <v>0</v>
      </c>
      <c r="D40" s="64">
        <f>D6-D23</f>
        <v>0</v>
      </c>
      <c r="E40" s="1003">
        <f>IFERROR((E6-E23)/E6,0)</f>
        <v>0</v>
      </c>
      <c r="F40" s="64">
        <f>F6-F23</f>
        <v>0</v>
      </c>
      <c r="G40" s="1003">
        <f>IFERROR((G6-G23)/G6,0)</f>
        <v>0</v>
      </c>
      <c r="H40" s="64">
        <f>H6-H23</f>
        <v>0</v>
      </c>
      <c r="I40" s="1003">
        <f>IFERROR((I6-I23)/I6,0)</f>
        <v>0</v>
      </c>
      <c r="J40" s="64">
        <f>J6-J23</f>
        <v>0</v>
      </c>
      <c r="K40" s="1003">
        <f>IFERROR((K6-K23)/K6,0)</f>
        <v>0</v>
      </c>
      <c r="L40" s="64">
        <f>L6-L23</f>
        <v>0</v>
      </c>
      <c r="M40" s="1004">
        <f>IFERROR((M6-M23)/M6,0)</f>
        <v>0</v>
      </c>
      <c r="N40" s="995"/>
      <c r="O40" s="995"/>
    </row>
    <row r="41" ht="18.75" spans="1:15">
      <c r="A41" s="994">
        <v>2</v>
      </c>
      <c r="B41" s="64">
        <f t="shared" ref="B41:B52" si="19">B7-B24</f>
        <v>0</v>
      </c>
      <c r="C41" s="1003">
        <f t="shared" ref="C41:C52" si="20">IFERROR((C7-C24)/C7,0)</f>
        <v>0</v>
      </c>
      <c r="D41" s="64">
        <f t="shared" ref="D41:D52" si="21">D7-D24</f>
        <v>0</v>
      </c>
      <c r="E41" s="1003">
        <f t="shared" ref="E41:E52" si="22">IFERROR((E7-E24)/E7,0)</f>
        <v>0</v>
      </c>
      <c r="F41" s="64">
        <f t="shared" ref="F41:F52" si="23">F7-F24</f>
        <v>0</v>
      </c>
      <c r="G41" s="1003">
        <f t="shared" ref="G41:G52" si="24">IFERROR((G7-G24)/G7,0)</f>
        <v>0</v>
      </c>
      <c r="H41" s="64">
        <f t="shared" ref="H41:H52" si="25">H7-H24</f>
        <v>0</v>
      </c>
      <c r="I41" s="1003">
        <f t="shared" ref="I41:I52" si="26">IFERROR((I7-I24)/I7,0)</f>
        <v>0</v>
      </c>
      <c r="J41" s="64">
        <f t="shared" ref="J41:J52" si="27">J7-J24</f>
        <v>0</v>
      </c>
      <c r="K41" s="1003">
        <f t="shared" ref="K41:K52" si="28">IFERROR((K7-K24)/K7,0)</f>
        <v>0</v>
      </c>
      <c r="L41" s="64">
        <f t="shared" ref="L41:L52" si="29">L7-L24</f>
        <v>0</v>
      </c>
      <c r="M41" s="1004">
        <f t="shared" ref="M41:M52" si="30">IFERROR((M7-M24)/M7,0)</f>
        <v>0</v>
      </c>
      <c r="N41" s="293"/>
      <c r="O41" s="293"/>
    </row>
    <row r="42" ht="17.25" spans="1:15">
      <c r="A42" s="994">
        <v>3</v>
      </c>
      <c r="B42" s="64">
        <f t="shared" si="19"/>
        <v>0</v>
      </c>
      <c r="C42" s="1003">
        <f t="shared" si="20"/>
        <v>0</v>
      </c>
      <c r="D42" s="64">
        <f t="shared" si="21"/>
        <v>0</v>
      </c>
      <c r="E42" s="1003">
        <f t="shared" si="22"/>
        <v>0</v>
      </c>
      <c r="F42" s="64">
        <f t="shared" si="23"/>
        <v>0</v>
      </c>
      <c r="G42" s="1003">
        <f t="shared" si="24"/>
        <v>0</v>
      </c>
      <c r="H42" s="64">
        <f t="shared" si="25"/>
        <v>0</v>
      </c>
      <c r="I42" s="1003">
        <f t="shared" si="26"/>
        <v>0</v>
      </c>
      <c r="J42" s="64">
        <f t="shared" si="27"/>
        <v>0</v>
      </c>
      <c r="K42" s="1003">
        <f t="shared" si="28"/>
        <v>0</v>
      </c>
      <c r="L42" s="64">
        <f t="shared" si="29"/>
        <v>0</v>
      </c>
      <c r="M42" s="1004">
        <f t="shared" si="30"/>
        <v>0</v>
      </c>
      <c r="N42" s="995"/>
      <c r="O42" s="995"/>
    </row>
    <row r="43" ht="17.25" spans="1:15">
      <c r="A43" s="994">
        <v>4</v>
      </c>
      <c r="B43" s="64">
        <f t="shared" si="19"/>
        <v>0</v>
      </c>
      <c r="C43" s="1003">
        <f t="shared" si="20"/>
        <v>0</v>
      </c>
      <c r="D43" s="64">
        <f t="shared" si="21"/>
        <v>0</v>
      </c>
      <c r="E43" s="1003">
        <f t="shared" si="22"/>
        <v>0</v>
      </c>
      <c r="F43" s="64">
        <f t="shared" si="23"/>
        <v>0</v>
      </c>
      <c r="G43" s="1003">
        <f t="shared" si="24"/>
        <v>0</v>
      </c>
      <c r="H43" s="64">
        <f t="shared" si="25"/>
        <v>0</v>
      </c>
      <c r="I43" s="1003">
        <f t="shared" si="26"/>
        <v>0</v>
      </c>
      <c r="J43" s="64">
        <f t="shared" si="27"/>
        <v>0</v>
      </c>
      <c r="K43" s="1003">
        <f t="shared" si="28"/>
        <v>0</v>
      </c>
      <c r="L43" s="64">
        <f t="shared" si="29"/>
        <v>0</v>
      </c>
      <c r="M43" s="1004">
        <f t="shared" si="30"/>
        <v>0</v>
      </c>
      <c r="N43" s="995"/>
      <c r="O43" s="995"/>
    </row>
    <row r="44" ht="17.25" spans="1:15">
      <c r="A44" s="994">
        <v>5</v>
      </c>
      <c r="B44" s="64">
        <f t="shared" si="19"/>
        <v>0</v>
      </c>
      <c r="C44" s="1003">
        <f t="shared" si="20"/>
        <v>0</v>
      </c>
      <c r="D44" s="64">
        <f t="shared" si="21"/>
        <v>0</v>
      </c>
      <c r="E44" s="1003">
        <f t="shared" si="22"/>
        <v>0</v>
      </c>
      <c r="F44" s="64">
        <f t="shared" si="23"/>
        <v>0</v>
      </c>
      <c r="G44" s="1003">
        <f t="shared" si="24"/>
        <v>0</v>
      </c>
      <c r="H44" s="64">
        <f t="shared" si="25"/>
        <v>0</v>
      </c>
      <c r="I44" s="1003">
        <f t="shared" si="26"/>
        <v>0</v>
      </c>
      <c r="J44" s="64">
        <f t="shared" si="27"/>
        <v>0</v>
      </c>
      <c r="K44" s="1003">
        <f t="shared" si="28"/>
        <v>0</v>
      </c>
      <c r="L44" s="64">
        <f t="shared" si="29"/>
        <v>0</v>
      </c>
      <c r="M44" s="1004">
        <f t="shared" si="30"/>
        <v>0</v>
      </c>
      <c r="N44" s="995"/>
      <c r="O44" s="995"/>
    </row>
    <row r="45" ht="17.25" spans="1:15">
      <c r="A45" s="994">
        <v>6</v>
      </c>
      <c r="B45" s="64">
        <f t="shared" si="19"/>
        <v>0</v>
      </c>
      <c r="C45" s="1003">
        <f t="shared" si="20"/>
        <v>0</v>
      </c>
      <c r="D45" s="64">
        <f t="shared" si="21"/>
        <v>0</v>
      </c>
      <c r="E45" s="1003">
        <f t="shared" si="22"/>
        <v>0</v>
      </c>
      <c r="F45" s="64">
        <f t="shared" si="23"/>
        <v>0</v>
      </c>
      <c r="G45" s="1003">
        <f t="shared" si="24"/>
        <v>0</v>
      </c>
      <c r="H45" s="64">
        <f t="shared" si="25"/>
        <v>0</v>
      </c>
      <c r="I45" s="1003">
        <f t="shared" si="26"/>
        <v>0</v>
      </c>
      <c r="J45" s="64">
        <f t="shared" si="27"/>
        <v>0</v>
      </c>
      <c r="K45" s="1003">
        <f t="shared" si="28"/>
        <v>0</v>
      </c>
      <c r="L45" s="64">
        <f t="shared" si="29"/>
        <v>0</v>
      </c>
      <c r="M45" s="1004">
        <f t="shared" si="30"/>
        <v>0</v>
      </c>
      <c r="N45" s="995"/>
      <c r="O45" s="995"/>
    </row>
    <row r="46" ht="17.25" spans="1:15">
      <c r="A46" s="994">
        <v>7</v>
      </c>
      <c r="B46" s="64">
        <f t="shared" si="19"/>
        <v>0</v>
      </c>
      <c r="C46" s="1003">
        <f t="shared" si="20"/>
        <v>0</v>
      </c>
      <c r="D46" s="64">
        <f t="shared" si="21"/>
        <v>0</v>
      </c>
      <c r="E46" s="1003">
        <f t="shared" si="22"/>
        <v>0</v>
      </c>
      <c r="F46" s="64">
        <f t="shared" si="23"/>
        <v>0</v>
      </c>
      <c r="G46" s="1003">
        <f t="shared" si="24"/>
        <v>0</v>
      </c>
      <c r="H46" s="64">
        <f t="shared" si="25"/>
        <v>0</v>
      </c>
      <c r="I46" s="1003">
        <f t="shared" si="26"/>
        <v>0</v>
      </c>
      <c r="J46" s="64">
        <f t="shared" si="27"/>
        <v>0</v>
      </c>
      <c r="K46" s="1003">
        <f t="shared" si="28"/>
        <v>0</v>
      </c>
      <c r="L46" s="64">
        <f t="shared" si="29"/>
        <v>0</v>
      </c>
      <c r="M46" s="1004">
        <f t="shared" si="30"/>
        <v>0</v>
      </c>
      <c r="N46" s="995"/>
      <c r="O46" s="995"/>
    </row>
    <row r="47" ht="18.75" spans="1:15">
      <c r="A47" s="994">
        <v>8</v>
      </c>
      <c r="B47" s="64">
        <f t="shared" si="19"/>
        <v>0</v>
      </c>
      <c r="C47" s="1003">
        <f t="shared" si="20"/>
        <v>0</v>
      </c>
      <c r="D47" s="64">
        <f t="shared" si="21"/>
        <v>0</v>
      </c>
      <c r="E47" s="1003">
        <f t="shared" si="22"/>
        <v>0</v>
      </c>
      <c r="F47" s="64">
        <f t="shared" si="23"/>
        <v>0</v>
      </c>
      <c r="G47" s="1003">
        <f t="shared" si="24"/>
        <v>0</v>
      </c>
      <c r="H47" s="64">
        <f t="shared" si="25"/>
        <v>0</v>
      </c>
      <c r="I47" s="1003">
        <f t="shared" si="26"/>
        <v>0</v>
      </c>
      <c r="J47" s="64">
        <f t="shared" si="27"/>
        <v>0</v>
      </c>
      <c r="K47" s="1003">
        <f t="shared" si="28"/>
        <v>0</v>
      </c>
      <c r="L47" s="64">
        <f t="shared" si="29"/>
        <v>0</v>
      </c>
      <c r="M47" s="1004">
        <f t="shared" si="30"/>
        <v>0</v>
      </c>
      <c r="N47" s="293"/>
      <c r="O47" s="293"/>
    </row>
    <row r="48" spans="1:15">
      <c r="A48" s="994">
        <v>9</v>
      </c>
      <c r="B48" s="64">
        <f t="shared" si="19"/>
        <v>0</v>
      </c>
      <c r="C48" s="1003">
        <f t="shared" si="20"/>
        <v>0</v>
      </c>
      <c r="D48" s="64">
        <f t="shared" si="21"/>
        <v>0</v>
      </c>
      <c r="E48" s="1003">
        <f t="shared" si="22"/>
        <v>0</v>
      </c>
      <c r="F48" s="64">
        <f t="shared" si="23"/>
        <v>0</v>
      </c>
      <c r="G48" s="1003">
        <f t="shared" si="24"/>
        <v>0</v>
      </c>
      <c r="H48" s="64">
        <f t="shared" si="25"/>
        <v>0</v>
      </c>
      <c r="I48" s="1003">
        <f t="shared" si="26"/>
        <v>0</v>
      </c>
      <c r="J48" s="64">
        <f t="shared" si="27"/>
        <v>0</v>
      </c>
      <c r="K48" s="1003">
        <f t="shared" si="28"/>
        <v>0</v>
      </c>
      <c r="L48" s="64">
        <f t="shared" si="29"/>
        <v>0</v>
      </c>
      <c r="M48" s="1004">
        <f t="shared" si="30"/>
        <v>0</v>
      </c>
    </row>
    <row r="49" spans="1:15">
      <c r="A49" s="994">
        <v>10</v>
      </c>
      <c r="B49" s="64">
        <f t="shared" si="19"/>
        <v>0</v>
      </c>
      <c r="C49" s="1003">
        <f t="shared" si="20"/>
        <v>0</v>
      </c>
      <c r="D49" s="64">
        <f t="shared" si="21"/>
        <v>0</v>
      </c>
      <c r="E49" s="1003">
        <f t="shared" si="22"/>
        <v>0</v>
      </c>
      <c r="F49" s="64">
        <f t="shared" si="23"/>
        <v>0</v>
      </c>
      <c r="G49" s="1003">
        <f t="shared" si="24"/>
        <v>0</v>
      </c>
      <c r="H49" s="64">
        <f t="shared" si="25"/>
        <v>0</v>
      </c>
      <c r="I49" s="1003">
        <f t="shared" si="26"/>
        <v>0</v>
      </c>
      <c r="J49" s="64">
        <f t="shared" si="27"/>
        <v>0</v>
      </c>
      <c r="K49" s="1003">
        <f t="shared" si="28"/>
        <v>0</v>
      </c>
      <c r="L49" s="64">
        <f t="shared" si="29"/>
        <v>0</v>
      </c>
      <c r="M49" s="1004">
        <f t="shared" si="30"/>
        <v>0</v>
      </c>
    </row>
    <row r="50" spans="1:15">
      <c r="A50" s="994">
        <v>11</v>
      </c>
      <c r="B50" s="64">
        <f t="shared" si="19"/>
        <v>0</v>
      </c>
      <c r="C50" s="1003">
        <f t="shared" si="20"/>
        <v>0</v>
      </c>
      <c r="D50" s="64">
        <f t="shared" si="21"/>
        <v>0</v>
      </c>
      <c r="E50" s="1003">
        <f t="shared" si="22"/>
        <v>0</v>
      </c>
      <c r="F50" s="64">
        <f t="shared" si="23"/>
        <v>0</v>
      </c>
      <c r="G50" s="1003">
        <f t="shared" si="24"/>
        <v>0</v>
      </c>
      <c r="H50" s="64">
        <f t="shared" si="25"/>
        <v>0</v>
      </c>
      <c r="I50" s="1003">
        <f t="shared" si="26"/>
        <v>0</v>
      </c>
      <c r="J50" s="64">
        <f t="shared" si="27"/>
        <v>0</v>
      </c>
      <c r="K50" s="1003">
        <f t="shared" si="28"/>
        <v>0</v>
      </c>
      <c r="L50" s="64">
        <f t="shared" si="29"/>
        <v>0</v>
      </c>
      <c r="M50" s="1004">
        <f t="shared" si="30"/>
        <v>0</v>
      </c>
    </row>
    <row r="51" spans="1:15">
      <c r="A51" s="994">
        <v>12</v>
      </c>
      <c r="B51" s="64">
        <f t="shared" si="19"/>
        <v>0</v>
      </c>
      <c r="C51" s="1003">
        <f t="shared" si="20"/>
        <v>1</v>
      </c>
      <c r="D51" s="64">
        <f t="shared" si="21"/>
        <v>0</v>
      </c>
      <c r="E51" s="1003">
        <f t="shared" si="22"/>
        <v>1</v>
      </c>
      <c r="F51" s="64">
        <f t="shared" si="23"/>
        <v>0</v>
      </c>
      <c r="G51" s="1003">
        <f t="shared" si="24"/>
        <v>1</v>
      </c>
      <c r="H51" s="64">
        <f t="shared" si="25"/>
        <v>0</v>
      </c>
      <c r="I51" s="1003">
        <f t="shared" si="26"/>
        <v>1</v>
      </c>
      <c r="J51" s="64">
        <f t="shared" si="27"/>
        <v>0</v>
      </c>
      <c r="K51" s="1003">
        <f t="shared" si="28"/>
        <v>0</v>
      </c>
      <c r="L51" s="64">
        <f t="shared" si="29"/>
        <v>0</v>
      </c>
      <c r="M51" s="1004">
        <f t="shared" si="30"/>
        <v>1</v>
      </c>
    </row>
    <row r="52" spans="1:15">
      <c r="A52" s="994" t="s">
        <v>282</v>
      </c>
      <c r="B52" s="64">
        <f t="shared" si="19"/>
        <v>0</v>
      </c>
      <c r="C52" s="1003">
        <f t="shared" si="20"/>
        <v>1</v>
      </c>
      <c r="D52" s="64">
        <f t="shared" si="21"/>
        <v>0</v>
      </c>
      <c r="E52" s="1003">
        <f t="shared" si="22"/>
        <v>1</v>
      </c>
      <c r="F52" s="64">
        <f t="shared" si="23"/>
        <v>0</v>
      </c>
      <c r="G52" s="1003">
        <f t="shared" si="24"/>
        <v>1</v>
      </c>
      <c r="H52" s="64">
        <f t="shared" si="25"/>
        <v>0</v>
      </c>
      <c r="I52" s="1003">
        <f t="shared" si="26"/>
        <v>1</v>
      </c>
      <c r="J52" s="64">
        <f t="shared" si="27"/>
        <v>0</v>
      </c>
      <c r="K52" s="1003">
        <f t="shared" si="28"/>
        <v>0</v>
      </c>
      <c r="L52" s="64">
        <f t="shared" si="29"/>
        <v>0</v>
      </c>
      <c r="M52" s="1004">
        <f t="shared" si="30"/>
        <v>1</v>
      </c>
    </row>
    <row r="53" ht="18.75" spans="1:15">
      <c r="N53" s="293"/>
      <c r="O53" s="293"/>
    </row>
    <row r="59" ht="18.75" spans="1:15">
      <c r="N59" s="293"/>
      <c r="O59" s="293"/>
    </row>
    <row r="68" ht="18.75" spans="14:15">
      <c r="N68" s="293"/>
      <c r="O68" s="293"/>
    </row>
    <row r="73" ht="18.75" spans="14:15">
      <c r="N73" s="293"/>
      <c r="O73" s="293"/>
    </row>
    <row r="81" ht="18.75" spans="14:15">
      <c r="N81" s="293"/>
      <c r="O81" s="293"/>
    </row>
    <row r="88" ht="18.75" spans="14:15">
      <c r="N88" s="293"/>
      <c r="O88" s="293"/>
    </row>
    <row r="92" ht="18.75" spans="14:15">
      <c r="N92" s="293"/>
      <c r="O92" s="293"/>
    </row>
    <row r="96" ht="18.75" spans="14:15">
      <c r="N96" s="293"/>
      <c r="O96" s="293"/>
    </row>
    <row r="100" ht="18.75" spans="14:15">
      <c r="N100" s="293"/>
      <c r="O100" s="293"/>
    </row>
    <row r="106" ht="18.75" spans="14:15">
      <c r="N106" s="293"/>
      <c r="O106" s="293"/>
    </row>
    <row r="112" ht="18.75" spans="14:15">
      <c r="N112" s="293"/>
      <c r="O112" s="293"/>
    </row>
    <row r="118" ht="18.75" spans="14:15">
      <c r="N118" s="293"/>
      <c r="O118" s="293"/>
    </row>
    <row r="123" ht="18.75" spans="14:15">
      <c r="N123" s="293"/>
      <c r="O123" s="293"/>
    </row>
    <row r="128" ht="18.75" spans="14:15">
      <c r="N128" s="293"/>
      <c r="O128" s="293"/>
    </row>
    <row r="134" ht="18.75" spans="14:15">
      <c r="N134" s="293"/>
      <c r="O134" s="293"/>
    </row>
    <row r="141" ht="18.75" spans="14:15">
      <c r="N141" s="293"/>
      <c r="O141" s="293"/>
    </row>
    <row r="148" ht="18.75" spans="14:15">
      <c r="N148" s="293"/>
      <c r="O148" s="293"/>
    </row>
    <row r="154" ht="18.75" spans="14:15">
      <c r="N154" s="293"/>
      <c r="O154" s="293"/>
    </row>
    <row r="160" ht="18.75" spans="14:15">
      <c r="N160" s="293"/>
      <c r="O160" s="293"/>
    </row>
    <row r="165" ht="18.75" spans="14:15">
      <c r="N165" s="293"/>
      <c r="O165" s="293"/>
    </row>
    <row r="170" ht="18.75" spans="14:15">
      <c r="N170" s="293"/>
      <c r="O170" s="293"/>
    </row>
    <row r="176" ht="18.75" spans="14:15">
      <c r="N176" s="293"/>
      <c r="O176" s="293"/>
    </row>
    <row r="177" spans="14:15">
      <c r="N177"/>
      <c r="O177"/>
    </row>
    <row r="178" spans="14:15">
      <c r="N178"/>
      <c r="O178"/>
    </row>
    <row r="179" spans="14:15">
      <c r="N179"/>
      <c r="O179"/>
    </row>
    <row r="180" spans="14:15">
      <c r="N180" s="1005"/>
      <c r="O180" s="1005"/>
    </row>
    <row r="181" spans="14:15">
      <c r="N181"/>
      <c r="O181"/>
    </row>
    <row r="182" spans="14:15">
      <c r="N182"/>
      <c r="O182"/>
    </row>
    <row r="183" spans="14:15">
      <c r="N183"/>
      <c r="O183"/>
    </row>
    <row r="184" spans="14:15">
      <c r="N184"/>
      <c r="O184"/>
    </row>
    <row r="185" spans="14:15">
      <c r="N185"/>
      <c r="O185"/>
    </row>
    <row r="186" spans="14:15">
      <c r="N186"/>
      <c r="O186"/>
    </row>
    <row r="187" spans="14:15">
      <c r="N187"/>
      <c r="O187"/>
    </row>
    <row r="188" spans="14:15">
      <c r="N188"/>
      <c r="O188"/>
    </row>
    <row r="189" spans="14:15">
      <c r="N189"/>
      <c r="O189"/>
    </row>
  </sheetData>
  <mergeCells count="23">
    <mergeCell ref="A1:J1"/>
    <mergeCell ref="A2:M2"/>
    <mergeCell ref="A3:K3"/>
    <mergeCell ref="B4:C4"/>
    <mergeCell ref="D4:E4"/>
    <mergeCell ref="F4:G4"/>
    <mergeCell ref="H4:I4"/>
    <mergeCell ref="J4:K4"/>
    <mergeCell ref="L4:M4"/>
    <mergeCell ref="A20:M20"/>
    <mergeCell ref="B21:C21"/>
    <mergeCell ref="D21:E21"/>
    <mergeCell ref="F21:G21"/>
    <mergeCell ref="H21:I21"/>
    <mergeCell ref="J21:K21"/>
    <mergeCell ref="L21:M21"/>
    <mergeCell ref="A37:M37"/>
    <mergeCell ref="B38:C38"/>
    <mergeCell ref="D38:E38"/>
    <mergeCell ref="F38:G38"/>
    <mergeCell ref="H38:I38"/>
    <mergeCell ref="J38:K38"/>
    <mergeCell ref="L38:M38"/>
  </mergeCells>
  <conditionalFormatting sqref="E17">
    <cfRule type="expression" dxfId="0" priority="3" stopIfTrue="1">
      <formula>MOD(ROW(),2)=0</formula>
    </cfRule>
  </conditionalFormatting>
  <conditionalFormatting sqref="G17">
    <cfRule type="expression" dxfId="0" priority="2" stopIfTrue="1">
      <formula>MOD(ROW(),2)=0</formula>
    </cfRule>
  </conditionalFormatting>
  <conditionalFormatting sqref="I17">
    <cfRule type="expression" dxfId="0" priority="1" stopIfTrue="1">
      <formula>MOD(ROW(),2)=0</formula>
    </cfRule>
  </conditionalFormatting>
  <conditionalFormatting sqref="Q39 B40:B52 H40:H52 J40:J52 L40:L52">
    <cfRule type="cellIs" dxfId="3" priority="8" operator="notEqual">
      <formula>0</formula>
    </cfRule>
  </conditionalFormatting>
  <conditionalFormatting sqref="D40:D52 F40:F52">
    <cfRule type="cellIs" dxfId="3" priority="7" operator="notEqual">
      <formula>0</formula>
    </cfRule>
  </conditionalFormatting>
  <printOptions horizontalCentered="1"/>
  <pageMargins left="0.393055555555556" right="0.275" top="0.432638888888889" bottom="0.313888888888889" header="0.235416666666667" footer="0.15625"/>
  <pageSetup paperSize="9" scale="98" orientation="portrait"/>
  <headerFooter alignWithMargins="0"/>
  <rowBreaks count="1" manualBreakCount="1">
    <brk id="36" max="8" man="1"/>
  </rowBreaks>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FF0000"/>
  </sheetPr>
  <dimension ref="A1:L57"/>
  <sheetViews>
    <sheetView workbookViewId="0">
      <pane xSplit="1" ySplit="5" topLeftCell="B6" activePane="bottomRight" state="frozen"/>
      <selection/>
      <selection pane="topRight"/>
      <selection pane="bottomLeft"/>
      <selection pane="bottomRight" activeCell="J12" sqref="J12"/>
    </sheetView>
  </sheetViews>
  <sheetFormatPr defaultColWidth="8.7" defaultRowHeight="14.25"/>
  <cols>
    <col min="1" max="1" width="4.6" style="955" customWidth="1"/>
    <col min="2" max="2" width="9.9" style="128" customWidth="1"/>
    <col min="3" max="3" width="11.5" style="128" customWidth="1"/>
    <col min="4" max="4" width="12" style="128" customWidth="1"/>
    <col min="5" max="5" width="12.1" style="128" customWidth="1"/>
    <col min="6" max="6" width="10.6" style="128" customWidth="1"/>
    <col min="7" max="7" width="15.9" style="128" customWidth="1"/>
    <col min="8" max="8" width="12.6" style="128" customWidth="1"/>
    <col min="9" max="9" width="14.1" style="128" customWidth="1"/>
    <col min="10" max="10" width="12.1" style="956" customWidth="1"/>
    <col min="11" max="256" width="8.7" style="955"/>
    <col min="257" max="257" width="4.6" style="955" customWidth="1"/>
    <col min="258" max="258" width="9.9" style="955" customWidth="1"/>
    <col min="259" max="259" width="11.5" style="955" customWidth="1"/>
    <col min="260" max="260" width="12" style="955" customWidth="1"/>
    <col min="261" max="261" width="12.1" style="955" customWidth="1"/>
    <col min="262" max="262" width="10.6" style="955" customWidth="1"/>
    <col min="263" max="263" width="15.9" style="955" customWidth="1"/>
    <col min="264" max="264" width="17.5" style="955" customWidth="1"/>
    <col min="265" max="265" width="14.1" style="955" customWidth="1"/>
    <col min="266" max="266" width="13" style="955" customWidth="1"/>
    <col min="267" max="512" width="8.7" style="955"/>
    <col min="513" max="513" width="4.6" style="955" customWidth="1"/>
    <col min="514" max="514" width="9.9" style="955" customWidth="1"/>
    <col min="515" max="515" width="11.5" style="955" customWidth="1"/>
    <col min="516" max="516" width="12" style="955" customWidth="1"/>
    <col min="517" max="517" width="12.1" style="955" customWidth="1"/>
    <col min="518" max="518" width="10.6" style="955" customWidth="1"/>
    <col min="519" max="519" width="15.9" style="955" customWidth="1"/>
    <col min="520" max="520" width="17.5" style="955" customWidth="1"/>
    <col min="521" max="521" width="14.1" style="955" customWidth="1"/>
    <col min="522" max="522" width="13" style="955" customWidth="1"/>
    <col min="523" max="768" width="8.7" style="955"/>
    <col min="769" max="769" width="4.6" style="955" customWidth="1"/>
    <col min="770" max="770" width="9.9" style="955" customWidth="1"/>
    <col min="771" max="771" width="11.5" style="955" customWidth="1"/>
    <col min="772" max="772" width="12" style="955" customWidth="1"/>
    <col min="773" max="773" width="12.1" style="955" customWidth="1"/>
    <col min="774" max="774" width="10.6" style="955" customWidth="1"/>
    <col min="775" max="775" width="15.9" style="955" customWidth="1"/>
    <col min="776" max="776" width="17.5" style="955" customWidth="1"/>
    <col min="777" max="777" width="14.1" style="955" customWidth="1"/>
    <col min="778" max="778" width="13" style="955" customWidth="1"/>
    <col min="779" max="1024" width="8.7" style="955"/>
    <col min="1025" max="1025" width="4.6" style="955" customWidth="1"/>
    <col min="1026" max="1026" width="9.9" style="955" customWidth="1"/>
    <col min="1027" max="1027" width="11.5" style="955" customWidth="1"/>
    <col min="1028" max="1028" width="12" style="955" customWidth="1"/>
    <col min="1029" max="1029" width="12.1" style="955" customWidth="1"/>
    <col min="1030" max="1030" width="10.6" style="955" customWidth="1"/>
    <col min="1031" max="1031" width="15.9" style="955" customWidth="1"/>
    <col min="1032" max="1032" width="17.5" style="955" customWidth="1"/>
    <col min="1033" max="1033" width="14.1" style="955" customWidth="1"/>
    <col min="1034" max="1034" width="13" style="955" customWidth="1"/>
    <col min="1035" max="1280" width="8.7" style="955"/>
    <col min="1281" max="1281" width="4.6" style="955" customWidth="1"/>
    <col min="1282" max="1282" width="9.9" style="955" customWidth="1"/>
    <col min="1283" max="1283" width="11.5" style="955" customWidth="1"/>
    <col min="1284" max="1284" width="12" style="955" customWidth="1"/>
    <col min="1285" max="1285" width="12.1" style="955" customWidth="1"/>
    <col min="1286" max="1286" width="10.6" style="955" customWidth="1"/>
    <col min="1287" max="1287" width="15.9" style="955" customWidth="1"/>
    <col min="1288" max="1288" width="17.5" style="955" customWidth="1"/>
    <col min="1289" max="1289" width="14.1" style="955" customWidth="1"/>
    <col min="1290" max="1290" width="13" style="955" customWidth="1"/>
    <col min="1291" max="1536" width="8.7" style="955"/>
    <col min="1537" max="1537" width="4.6" style="955" customWidth="1"/>
    <col min="1538" max="1538" width="9.9" style="955" customWidth="1"/>
    <col min="1539" max="1539" width="11.5" style="955" customWidth="1"/>
    <col min="1540" max="1540" width="12" style="955" customWidth="1"/>
    <col min="1541" max="1541" width="12.1" style="955" customWidth="1"/>
    <col min="1542" max="1542" width="10.6" style="955" customWidth="1"/>
    <col min="1543" max="1543" width="15.9" style="955" customWidth="1"/>
    <col min="1544" max="1544" width="17.5" style="955" customWidth="1"/>
    <col min="1545" max="1545" width="14.1" style="955" customWidth="1"/>
    <col min="1546" max="1546" width="13" style="955" customWidth="1"/>
    <col min="1547" max="1792" width="8.7" style="955"/>
    <col min="1793" max="1793" width="4.6" style="955" customWidth="1"/>
    <col min="1794" max="1794" width="9.9" style="955" customWidth="1"/>
    <col min="1795" max="1795" width="11.5" style="955" customWidth="1"/>
    <col min="1796" max="1796" width="12" style="955" customWidth="1"/>
    <col min="1797" max="1797" width="12.1" style="955" customWidth="1"/>
    <col min="1798" max="1798" width="10.6" style="955" customWidth="1"/>
    <col min="1799" max="1799" width="15.9" style="955" customWidth="1"/>
    <col min="1800" max="1800" width="17.5" style="955" customWidth="1"/>
    <col min="1801" max="1801" width="14.1" style="955" customWidth="1"/>
    <col min="1802" max="1802" width="13" style="955" customWidth="1"/>
    <col min="1803" max="2048" width="8.7" style="955"/>
    <col min="2049" max="2049" width="4.6" style="955" customWidth="1"/>
    <col min="2050" max="2050" width="9.9" style="955" customWidth="1"/>
    <col min="2051" max="2051" width="11.5" style="955" customWidth="1"/>
    <col min="2052" max="2052" width="12" style="955" customWidth="1"/>
    <col min="2053" max="2053" width="12.1" style="955" customWidth="1"/>
    <col min="2054" max="2054" width="10.6" style="955" customWidth="1"/>
    <col min="2055" max="2055" width="15.9" style="955" customWidth="1"/>
    <col min="2056" max="2056" width="17.5" style="955" customWidth="1"/>
    <col min="2057" max="2057" width="14.1" style="955" customWidth="1"/>
    <col min="2058" max="2058" width="13" style="955" customWidth="1"/>
    <col min="2059" max="2304" width="8.7" style="955"/>
    <col min="2305" max="2305" width="4.6" style="955" customWidth="1"/>
    <col min="2306" max="2306" width="9.9" style="955" customWidth="1"/>
    <col min="2307" max="2307" width="11.5" style="955" customWidth="1"/>
    <col min="2308" max="2308" width="12" style="955" customWidth="1"/>
    <col min="2309" max="2309" width="12.1" style="955" customWidth="1"/>
    <col min="2310" max="2310" width="10.6" style="955" customWidth="1"/>
    <col min="2311" max="2311" width="15.9" style="955" customWidth="1"/>
    <col min="2312" max="2312" width="17.5" style="955" customWidth="1"/>
    <col min="2313" max="2313" width="14.1" style="955" customWidth="1"/>
    <col min="2314" max="2314" width="13" style="955" customWidth="1"/>
    <col min="2315" max="2560" width="8.7" style="955"/>
    <col min="2561" max="2561" width="4.6" style="955" customWidth="1"/>
    <col min="2562" max="2562" width="9.9" style="955" customWidth="1"/>
    <col min="2563" max="2563" width="11.5" style="955" customWidth="1"/>
    <col min="2564" max="2564" width="12" style="955" customWidth="1"/>
    <col min="2565" max="2565" width="12.1" style="955" customWidth="1"/>
    <col min="2566" max="2566" width="10.6" style="955" customWidth="1"/>
    <col min="2567" max="2567" width="15.9" style="955" customWidth="1"/>
    <col min="2568" max="2568" width="17.5" style="955" customWidth="1"/>
    <col min="2569" max="2569" width="14.1" style="955" customWidth="1"/>
    <col min="2570" max="2570" width="13" style="955" customWidth="1"/>
    <col min="2571" max="2816" width="8.7" style="955"/>
    <col min="2817" max="2817" width="4.6" style="955" customWidth="1"/>
    <col min="2818" max="2818" width="9.9" style="955" customWidth="1"/>
    <col min="2819" max="2819" width="11.5" style="955" customWidth="1"/>
    <col min="2820" max="2820" width="12" style="955" customWidth="1"/>
    <col min="2821" max="2821" width="12.1" style="955" customWidth="1"/>
    <col min="2822" max="2822" width="10.6" style="955" customWidth="1"/>
    <col min="2823" max="2823" width="15.9" style="955" customWidth="1"/>
    <col min="2824" max="2824" width="17.5" style="955" customWidth="1"/>
    <col min="2825" max="2825" width="14.1" style="955" customWidth="1"/>
    <col min="2826" max="2826" width="13" style="955" customWidth="1"/>
    <col min="2827" max="3072" width="8.7" style="955"/>
    <col min="3073" max="3073" width="4.6" style="955" customWidth="1"/>
    <col min="3074" max="3074" width="9.9" style="955" customWidth="1"/>
    <col min="3075" max="3075" width="11.5" style="955" customWidth="1"/>
    <col min="3076" max="3076" width="12" style="955" customWidth="1"/>
    <col min="3077" max="3077" width="12.1" style="955" customWidth="1"/>
    <col min="3078" max="3078" width="10.6" style="955" customWidth="1"/>
    <col min="3079" max="3079" width="15.9" style="955" customWidth="1"/>
    <col min="3080" max="3080" width="17.5" style="955" customWidth="1"/>
    <col min="3081" max="3081" width="14.1" style="955" customWidth="1"/>
    <col min="3082" max="3082" width="13" style="955" customWidth="1"/>
    <col min="3083" max="3328" width="8.7" style="955"/>
    <col min="3329" max="3329" width="4.6" style="955" customWidth="1"/>
    <col min="3330" max="3330" width="9.9" style="955" customWidth="1"/>
    <col min="3331" max="3331" width="11.5" style="955" customWidth="1"/>
    <col min="3332" max="3332" width="12" style="955" customWidth="1"/>
    <col min="3333" max="3333" width="12.1" style="955" customWidth="1"/>
    <col min="3334" max="3334" width="10.6" style="955" customWidth="1"/>
    <col min="3335" max="3335" width="15.9" style="955" customWidth="1"/>
    <col min="3336" max="3336" width="17.5" style="955" customWidth="1"/>
    <col min="3337" max="3337" width="14.1" style="955" customWidth="1"/>
    <col min="3338" max="3338" width="13" style="955" customWidth="1"/>
    <col min="3339" max="3584" width="8.7" style="955"/>
    <col min="3585" max="3585" width="4.6" style="955" customWidth="1"/>
    <col min="3586" max="3586" width="9.9" style="955" customWidth="1"/>
    <col min="3587" max="3587" width="11.5" style="955" customWidth="1"/>
    <col min="3588" max="3588" width="12" style="955" customWidth="1"/>
    <col min="3589" max="3589" width="12.1" style="955" customWidth="1"/>
    <col min="3590" max="3590" width="10.6" style="955" customWidth="1"/>
    <col min="3591" max="3591" width="15.9" style="955" customWidth="1"/>
    <col min="3592" max="3592" width="17.5" style="955" customWidth="1"/>
    <col min="3593" max="3593" width="14.1" style="955" customWidth="1"/>
    <col min="3594" max="3594" width="13" style="955" customWidth="1"/>
    <col min="3595" max="3840" width="8.7" style="955"/>
    <col min="3841" max="3841" width="4.6" style="955" customWidth="1"/>
    <col min="3842" max="3842" width="9.9" style="955" customWidth="1"/>
    <col min="3843" max="3843" width="11.5" style="955" customWidth="1"/>
    <col min="3844" max="3844" width="12" style="955" customWidth="1"/>
    <col min="3845" max="3845" width="12.1" style="955" customWidth="1"/>
    <col min="3846" max="3846" width="10.6" style="955" customWidth="1"/>
    <col min="3847" max="3847" width="15.9" style="955" customWidth="1"/>
    <col min="3848" max="3848" width="17.5" style="955" customWidth="1"/>
    <col min="3849" max="3849" width="14.1" style="955" customWidth="1"/>
    <col min="3850" max="3850" width="13" style="955" customWidth="1"/>
    <col min="3851" max="4096" width="8.7" style="955"/>
    <col min="4097" max="4097" width="4.6" style="955" customWidth="1"/>
    <col min="4098" max="4098" width="9.9" style="955" customWidth="1"/>
    <col min="4099" max="4099" width="11.5" style="955" customWidth="1"/>
    <col min="4100" max="4100" width="12" style="955" customWidth="1"/>
    <col min="4101" max="4101" width="12.1" style="955" customWidth="1"/>
    <col min="4102" max="4102" width="10.6" style="955" customWidth="1"/>
    <col min="4103" max="4103" width="15.9" style="955" customWidth="1"/>
    <col min="4104" max="4104" width="17.5" style="955" customWidth="1"/>
    <col min="4105" max="4105" width="14.1" style="955" customWidth="1"/>
    <col min="4106" max="4106" width="13" style="955" customWidth="1"/>
    <col min="4107" max="4352" width="8.7" style="955"/>
    <col min="4353" max="4353" width="4.6" style="955" customWidth="1"/>
    <col min="4354" max="4354" width="9.9" style="955" customWidth="1"/>
    <col min="4355" max="4355" width="11.5" style="955" customWidth="1"/>
    <col min="4356" max="4356" width="12" style="955" customWidth="1"/>
    <col min="4357" max="4357" width="12.1" style="955" customWidth="1"/>
    <col min="4358" max="4358" width="10.6" style="955" customWidth="1"/>
    <col min="4359" max="4359" width="15.9" style="955" customWidth="1"/>
    <col min="4360" max="4360" width="17.5" style="955" customWidth="1"/>
    <col min="4361" max="4361" width="14.1" style="955" customWidth="1"/>
    <col min="4362" max="4362" width="13" style="955" customWidth="1"/>
    <col min="4363" max="4608" width="8.7" style="955"/>
    <col min="4609" max="4609" width="4.6" style="955" customWidth="1"/>
    <col min="4610" max="4610" width="9.9" style="955" customWidth="1"/>
    <col min="4611" max="4611" width="11.5" style="955" customWidth="1"/>
    <col min="4612" max="4612" width="12" style="955" customWidth="1"/>
    <col min="4613" max="4613" width="12.1" style="955" customWidth="1"/>
    <col min="4614" max="4614" width="10.6" style="955" customWidth="1"/>
    <col min="4615" max="4615" width="15.9" style="955" customWidth="1"/>
    <col min="4616" max="4616" width="17.5" style="955" customWidth="1"/>
    <col min="4617" max="4617" width="14.1" style="955" customWidth="1"/>
    <col min="4618" max="4618" width="13" style="955" customWidth="1"/>
    <col min="4619" max="4864" width="8.7" style="955"/>
    <col min="4865" max="4865" width="4.6" style="955" customWidth="1"/>
    <col min="4866" max="4866" width="9.9" style="955" customWidth="1"/>
    <col min="4867" max="4867" width="11.5" style="955" customWidth="1"/>
    <col min="4868" max="4868" width="12" style="955" customWidth="1"/>
    <col min="4869" max="4869" width="12.1" style="955" customWidth="1"/>
    <col min="4870" max="4870" width="10.6" style="955" customWidth="1"/>
    <col min="4871" max="4871" width="15.9" style="955" customWidth="1"/>
    <col min="4872" max="4872" width="17.5" style="955" customWidth="1"/>
    <col min="4873" max="4873" width="14.1" style="955" customWidth="1"/>
    <col min="4874" max="4874" width="13" style="955" customWidth="1"/>
    <col min="4875" max="5120" width="8.7" style="955"/>
    <col min="5121" max="5121" width="4.6" style="955" customWidth="1"/>
    <col min="5122" max="5122" width="9.9" style="955" customWidth="1"/>
    <col min="5123" max="5123" width="11.5" style="955" customWidth="1"/>
    <col min="5124" max="5124" width="12" style="955" customWidth="1"/>
    <col min="5125" max="5125" width="12.1" style="955" customWidth="1"/>
    <col min="5126" max="5126" width="10.6" style="955" customWidth="1"/>
    <col min="5127" max="5127" width="15.9" style="955" customWidth="1"/>
    <col min="5128" max="5128" width="17.5" style="955" customWidth="1"/>
    <col min="5129" max="5129" width="14.1" style="955" customWidth="1"/>
    <col min="5130" max="5130" width="13" style="955" customWidth="1"/>
    <col min="5131" max="5376" width="8.7" style="955"/>
    <col min="5377" max="5377" width="4.6" style="955" customWidth="1"/>
    <col min="5378" max="5378" width="9.9" style="955" customWidth="1"/>
    <col min="5379" max="5379" width="11.5" style="955" customWidth="1"/>
    <col min="5380" max="5380" width="12" style="955" customWidth="1"/>
    <col min="5381" max="5381" width="12.1" style="955" customWidth="1"/>
    <col min="5382" max="5382" width="10.6" style="955" customWidth="1"/>
    <col min="5383" max="5383" width="15.9" style="955" customWidth="1"/>
    <col min="5384" max="5384" width="17.5" style="955" customWidth="1"/>
    <col min="5385" max="5385" width="14.1" style="955" customWidth="1"/>
    <col min="5386" max="5386" width="13" style="955" customWidth="1"/>
    <col min="5387" max="5632" width="8.7" style="955"/>
    <col min="5633" max="5633" width="4.6" style="955" customWidth="1"/>
    <col min="5634" max="5634" width="9.9" style="955" customWidth="1"/>
    <col min="5635" max="5635" width="11.5" style="955" customWidth="1"/>
    <col min="5636" max="5636" width="12" style="955" customWidth="1"/>
    <col min="5637" max="5637" width="12.1" style="955" customWidth="1"/>
    <col min="5638" max="5638" width="10.6" style="955" customWidth="1"/>
    <col min="5639" max="5639" width="15.9" style="955" customWidth="1"/>
    <col min="5640" max="5640" width="17.5" style="955" customWidth="1"/>
    <col min="5641" max="5641" width="14.1" style="955" customWidth="1"/>
    <col min="5642" max="5642" width="13" style="955" customWidth="1"/>
    <col min="5643" max="5888" width="8.7" style="955"/>
    <col min="5889" max="5889" width="4.6" style="955" customWidth="1"/>
    <col min="5890" max="5890" width="9.9" style="955" customWidth="1"/>
    <col min="5891" max="5891" width="11.5" style="955" customWidth="1"/>
    <col min="5892" max="5892" width="12" style="955" customWidth="1"/>
    <col min="5893" max="5893" width="12.1" style="955" customWidth="1"/>
    <col min="5894" max="5894" width="10.6" style="955" customWidth="1"/>
    <col min="5895" max="5895" width="15.9" style="955" customWidth="1"/>
    <col min="5896" max="5896" width="17.5" style="955" customWidth="1"/>
    <col min="5897" max="5897" width="14.1" style="955" customWidth="1"/>
    <col min="5898" max="5898" width="13" style="955" customWidth="1"/>
    <col min="5899" max="6144" width="8.7" style="955"/>
    <col min="6145" max="6145" width="4.6" style="955" customWidth="1"/>
    <col min="6146" max="6146" width="9.9" style="955" customWidth="1"/>
    <col min="6147" max="6147" width="11.5" style="955" customWidth="1"/>
    <col min="6148" max="6148" width="12" style="955" customWidth="1"/>
    <col min="6149" max="6149" width="12.1" style="955" customWidth="1"/>
    <col min="6150" max="6150" width="10.6" style="955" customWidth="1"/>
    <col min="6151" max="6151" width="15.9" style="955" customWidth="1"/>
    <col min="6152" max="6152" width="17.5" style="955" customWidth="1"/>
    <col min="6153" max="6153" width="14.1" style="955" customWidth="1"/>
    <col min="6154" max="6154" width="13" style="955" customWidth="1"/>
    <col min="6155" max="6400" width="8.7" style="955"/>
    <col min="6401" max="6401" width="4.6" style="955" customWidth="1"/>
    <col min="6402" max="6402" width="9.9" style="955" customWidth="1"/>
    <col min="6403" max="6403" width="11.5" style="955" customWidth="1"/>
    <col min="6404" max="6404" width="12" style="955" customWidth="1"/>
    <col min="6405" max="6405" width="12.1" style="955" customWidth="1"/>
    <col min="6406" max="6406" width="10.6" style="955" customWidth="1"/>
    <col min="6407" max="6407" width="15.9" style="955" customWidth="1"/>
    <col min="6408" max="6408" width="17.5" style="955" customWidth="1"/>
    <col min="6409" max="6409" width="14.1" style="955" customWidth="1"/>
    <col min="6410" max="6410" width="13" style="955" customWidth="1"/>
    <col min="6411" max="6656" width="8.7" style="955"/>
    <col min="6657" max="6657" width="4.6" style="955" customWidth="1"/>
    <col min="6658" max="6658" width="9.9" style="955" customWidth="1"/>
    <col min="6659" max="6659" width="11.5" style="955" customWidth="1"/>
    <col min="6660" max="6660" width="12" style="955" customWidth="1"/>
    <col min="6661" max="6661" width="12.1" style="955" customWidth="1"/>
    <col min="6662" max="6662" width="10.6" style="955" customWidth="1"/>
    <col min="6663" max="6663" width="15.9" style="955" customWidth="1"/>
    <col min="6664" max="6664" width="17.5" style="955" customWidth="1"/>
    <col min="6665" max="6665" width="14.1" style="955" customWidth="1"/>
    <col min="6666" max="6666" width="13" style="955" customWidth="1"/>
    <col min="6667" max="6912" width="8.7" style="955"/>
    <col min="6913" max="6913" width="4.6" style="955" customWidth="1"/>
    <col min="6914" max="6914" width="9.9" style="955" customWidth="1"/>
    <col min="6915" max="6915" width="11.5" style="955" customWidth="1"/>
    <col min="6916" max="6916" width="12" style="955" customWidth="1"/>
    <col min="6917" max="6917" width="12.1" style="955" customWidth="1"/>
    <col min="6918" max="6918" width="10.6" style="955" customWidth="1"/>
    <col min="6919" max="6919" width="15.9" style="955" customWidth="1"/>
    <col min="6920" max="6920" width="17.5" style="955" customWidth="1"/>
    <col min="6921" max="6921" width="14.1" style="955" customWidth="1"/>
    <col min="6922" max="6922" width="13" style="955" customWidth="1"/>
    <col min="6923" max="7168" width="8.7" style="955"/>
    <col min="7169" max="7169" width="4.6" style="955" customWidth="1"/>
    <col min="7170" max="7170" width="9.9" style="955" customWidth="1"/>
    <col min="7171" max="7171" width="11.5" style="955" customWidth="1"/>
    <col min="7172" max="7172" width="12" style="955" customWidth="1"/>
    <col min="7173" max="7173" width="12.1" style="955" customWidth="1"/>
    <col min="7174" max="7174" width="10.6" style="955" customWidth="1"/>
    <col min="7175" max="7175" width="15.9" style="955" customWidth="1"/>
    <col min="7176" max="7176" width="17.5" style="955" customWidth="1"/>
    <col min="7177" max="7177" width="14.1" style="955" customWidth="1"/>
    <col min="7178" max="7178" width="13" style="955" customWidth="1"/>
    <col min="7179" max="7424" width="8.7" style="955"/>
    <col min="7425" max="7425" width="4.6" style="955" customWidth="1"/>
    <col min="7426" max="7426" width="9.9" style="955" customWidth="1"/>
    <col min="7427" max="7427" width="11.5" style="955" customWidth="1"/>
    <col min="7428" max="7428" width="12" style="955" customWidth="1"/>
    <col min="7429" max="7429" width="12.1" style="955" customWidth="1"/>
    <col min="7430" max="7430" width="10.6" style="955" customWidth="1"/>
    <col min="7431" max="7431" width="15.9" style="955" customWidth="1"/>
    <col min="7432" max="7432" width="17.5" style="955" customWidth="1"/>
    <col min="7433" max="7433" width="14.1" style="955" customWidth="1"/>
    <col min="7434" max="7434" width="13" style="955" customWidth="1"/>
    <col min="7435" max="7680" width="8.7" style="955"/>
    <col min="7681" max="7681" width="4.6" style="955" customWidth="1"/>
    <col min="7682" max="7682" width="9.9" style="955" customWidth="1"/>
    <col min="7683" max="7683" width="11.5" style="955" customWidth="1"/>
    <col min="7684" max="7684" width="12" style="955" customWidth="1"/>
    <col min="7685" max="7685" width="12.1" style="955" customWidth="1"/>
    <col min="7686" max="7686" width="10.6" style="955" customWidth="1"/>
    <col min="7687" max="7687" width="15.9" style="955" customWidth="1"/>
    <col min="7688" max="7688" width="17.5" style="955" customWidth="1"/>
    <col min="7689" max="7689" width="14.1" style="955" customWidth="1"/>
    <col min="7690" max="7690" width="13" style="955" customWidth="1"/>
    <col min="7691" max="7936" width="8.7" style="955"/>
    <col min="7937" max="7937" width="4.6" style="955" customWidth="1"/>
    <col min="7938" max="7938" width="9.9" style="955" customWidth="1"/>
    <col min="7939" max="7939" width="11.5" style="955" customWidth="1"/>
    <col min="7940" max="7940" width="12" style="955" customWidth="1"/>
    <col min="7941" max="7941" width="12.1" style="955" customWidth="1"/>
    <col min="7942" max="7942" width="10.6" style="955" customWidth="1"/>
    <col min="7943" max="7943" width="15.9" style="955" customWidth="1"/>
    <col min="7944" max="7944" width="17.5" style="955" customWidth="1"/>
    <col min="7945" max="7945" width="14.1" style="955" customWidth="1"/>
    <col min="7946" max="7946" width="13" style="955" customWidth="1"/>
    <col min="7947" max="8192" width="8.7" style="955"/>
    <col min="8193" max="8193" width="4.6" style="955" customWidth="1"/>
    <col min="8194" max="8194" width="9.9" style="955" customWidth="1"/>
    <col min="8195" max="8195" width="11.5" style="955" customWidth="1"/>
    <col min="8196" max="8196" width="12" style="955" customWidth="1"/>
    <col min="8197" max="8197" width="12.1" style="955" customWidth="1"/>
    <col min="8198" max="8198" width="10.6" style="955" customWidth="1"/>
    <col min="8199" max="8199" width="15.9" style="955" customWidth="1"/>
    <col min="8200" max="8200" width="17.5" style="955" customWidth="1"/>
    <col min="8201" max="8201" width="14.1" style="955" customWidth="1"/>
    <col min="8202" max="8202" width="13" style="955" customWidth="1"/>
    <col min="8203" max="8448" width="8.7" style="955"/>
    <col min="8449" max="8449" width="4.6" style="955" customWidth="1"/>
    <col min="8450" max="8450" width="9.9" style="955" customWidth="1"/>
    <col min="8451" max="8451" width="11.5" style="955" customWidth="1"/>
    <col min="8452" max="8452" width="12" style="955" customWidth="1"/>
    <col min="8453" max="8453" width="12.1" style="955" customWidth="1"/>
    <col min="8454" max="8454" width="10.6" style="955" customWidth="1"/>
    <col min="8455" max="8455" width="15.9" style="955" customWidth="1"/>
    <col min="8456" max="8456" width="17.5" style="955" customWidth="1"/>
    <col min="8457" max="8457" width="14.1" style="955" customWidth="1"/>
    <col min="8458" max="8458" width="13" style="955" customWidth="1"/>
    <col min="8459" max="8704" width="8.7" style="955"/>
    <col min="8705" max="8705" width="4.6" style="955" customWidth="1"/>
    <col min="8706" max="8706" width="9.9" style="955" customWidth="1"/>
    <col min="8707" max="8707" width="11.5" style="955" customWidth="1"/>
    <col min="8708" max="8708" width="12" style="955" customWidth="1"/>
    <col min="8709" max="8709" width="12.1" style="955" customWidth="1"/>
    <col min="8710" max="8710" width="10.6" style="955" customWidth="1"/>
    <col min="8711" max="8711" width="15.9" style="955" customWidth="1"/>
    <col min="8712" max="8712" width="17.5" style="955" customWidth="1"/>
    <col min="8713" max="8713" width="14.1" style="955" customWidth="1"/>
    <col min="8714" max="8714" width="13" style="955" customWidth="1"/>
    <col min="8715" max="8960" width="8.7" style="955"/>
    <col min="8961" max="8961" width="4.6" style="955" customWidth="1"/>
    <col min="8962" max="8962" width="9.9" style="955" customWidth="1"/>
    <col min="8963" max="8963" width="11.5" style="955" customWidth="1"/>
    <col min="8964" max="8964" width="12" style="955" customWidth="1"/>
    <col min="8965" max="8965" width="12.1" style="955" customWidth="1"/>
    <col min="8966" max="8966" width="10.6" style="955" customWidth="1"/>
    <col min="8967" max="8967" width="15.9" style="955" customWidth="1"/>
    <col min="8968" max="8968" width="17.5" style="955" customWidth="1"/>
    <col min="8969" max="8969" width="14.1" style="955" customWidth="1"/>
    <col min="8970" max="8970" width="13" style="955" customWidth="1"/>
    <col min="8971" max="9216" width="8.7" style="955"/>
    <col min="9217" max="9217" width="4.6" style="955" customWidth="1"/>
    <col min="9218" max="9218" width="9.9" style="955" customWidth="1"/>
    <col min="9219" max="9219" width="11.5" style="955" customWidth="1"/>
    <col min="9220" max="9220" width="12" style="955" customWidth="1"/>
    <col min="9221" max="9221" width="12.1" style="955" customWidth="1"/>
    <col min="9222" max="9222" width="10.6" style="955" customWidth="1"/>
    <col min="9223" max="9223" width="15.9" style="955" customWidth="1"/>
    <col min="9224" max="9224" width="17.5" style="955" customWidth="1"/>
    <col min="9225" max="9225" width="14.1" style="955" customWidth="1"/>
    <col min="9226" max="9226" width="13" style="955" customWidth="1"/>
    <col min="9227" max="9472" width="8.7" style="955"/>
    <col min="9473" max="9473" width="4.6" style="955" customWidth="1"/>
    <col min="9474" max="9474" width="9.9" style="955" customWidth="1"/>
    <col min="9475" max="9475" width="11.5" style="955" customWidth="1"/>
    <col min="9476" max="9476" width="12" style="955" customWidth="1"/>
    <col min="9477" max="9477" width="12.1" style="955" customWidth="1"/>
    <col min="9478" max="9478" width="10.6" style="955" customWidth="1"/>
    <col min="9479" max="9479" width="15.9" style="955" customWidth="1"/>
    <col min="9480" max="9480" width="17.5" style="955" customWidth="1"/>
    <col min="9481" max="9481" width="14.1" style="955" customWidth="1"/>
    <col min="9482" max="9482" width="13" style="955" customWidth="1"/>
    <col min="9483" max="9728" width="8.7" style="955"/>
    <col min="9729" max="9729" width="4.6" style="955" customWidth="1"/>
    <col min="9730" max="9730" width="9.9" style="955" customWidth="1"/>
    <col min="9731" max="9731" width="11.5" style="955" customWidth="1"/>
    <col min="9732" max="9732" width="12" style="955" customWidth="1"/>
    <col min="9733" max="9733" width="12.1" style="955" customWidth="1"/>
    <col min="9734" max="9734" width="10.6" style="955" customWidth="1"/>
    <col min="9735" max="9735" width="15.9" style="955" customWidth="1"/>
    <col min="9736" max="9736" width="17.5" style="955" customWidth="1"/>
    <col min="9737" max="9737" width="14.1" style="955" customWidth="1"/>
    <col min="9738" max="9738" width="13" style="955" customWidth="1"/>
    <col min="9739" max="9984" width="8.7" style="955"/>
    <col min="9985" max="9985" width="4.6" style="955" customWidth="1"/>
    <col min="9986" max="9986" width="9.9" style="955" customWidth="1"/>
    <col min="9987" max="9987" width="11.5" style="955" customWidth="1"/>
    <col min="9988" max="9988" width="12" style="955" customWidth="1"/>
    <col min="9989" max="9989" width="12.1" style="955" customWidth="1"/>
    <col min="9990" max="9990" width="10.6" style="955" customWidth="1"/>
    <col min="9991" max="9991" width="15.9" style="955" customWidth="1"/>
    <col min="9992" max="9992" width="17.5" style="955" customWidth="1"/>
    <col min="9993" max="9993" width="14.1" style="955" customWidth="1"/>
    <col min="9994" max="9994" width="13" style="955" customWidth="1"/>
    <col min="9995" max="10240" width="8.7" style="955"/>
    <col min="10241" max="10241" width="4.6" style="955" customWidth="1"/>
    <col min="10242" max="10242" width="9.9" style="955" customWidth="1"/>
    <col min="10243" max="10243" width="11.5" style="955" customWidth="1"/>
    <col min="10244" max="10244" width="12" style="955" customWidth="1"/>
    <col min="10245" max="10245" width="12.1" style="955" customWidth="1"/>
    <col min="10246" max="10246" width="10.6" style="955" customWidth="1"/>
    <col min="10247" max="10247" width="15.9" style="955" customWidth="1"/>
    <col min="10248" max="10248" width="17.5" style="955" customWidth="1"/>
    <col min="10249" max="10249" width="14.1" style="955" customWidth="1"/>
    <col min="10250" max="10250" width="13" style="955" customWidth="1"/>
    <col min="10251" max="10496" width="8.7" style="955"/>
    <col min="10497" max="10497" width="4.6" style="955" customWidth="1"/>
    <col min="10498" max="10498" width="9.9" style="955" customWidth="1"/>
    <col min="10499" max="10499" width="11.5" style="955" customWidth="1"/>
    <col min="10500" max="10500" width="12" style="955" customWidth="1"/>
    <col min="10501" max="10501" width="12.1" style="955" customWidth="1"/>
    <col min="10502" max="10502" width="10.6" style="955" customWidth="1"/>
    <col min="10503" max="10503" width="15.9" style="955" customWidth="1"/>
    <col min="10504" max="10504" width="17.5" style="955" customWidth="1"/>
    <col min="10505" max="10505" width="14.1" style="955" customWidth="1"/>
    <col min="10506" max="10506" width="13" style="955" customWidth="1"/>
    <col min="10507" max="10752" width="8.7" style="955"/>
    <col min="10753" max="10753" width="4.6" style="955" customWidth="1"/>
    <col min="10754" max="10754" width="9.9" style="955" customWidth="1"/>
    <col min="10755" max="10755" width="11.5" style="955" customWidth="1"/>
    <col min="10756" max="10756" width="12" style="955" customWidth="1"/>
    <col min="10757" max="10757" width="12.1" style="955" customWidth="1"/>
    <col min="10758" max="10758" width="10.6" style="955" customWidth="1"/>
    <col min="10759" max="10759" width="15.9" style="955" customWidth="1"/>
    <col min="10760" max="10760" width="17.5" style="955" customWidth="1"/>
    <col min="10761" max="10761" width="14.1" style="955" customWidth="1"/>
    <col min="10762" max="10762" width="13" style="955" customWidth="1"/>
    <col min="10763" max="11008" width="8.7" style="955"/>
    <col min="11009" max="11009" width="4.6" style="955" customWidth="1"/>
    <col min="11010" max="11010" width="9.9" style="955" customWidth="1"/>
    <col min="11011" max="11011" width="11.5" style="955" customWidth="1"/>
    <col min="11012" max="11012" width="12" style="955" customWidth="1"/>
    <col min="11013" max="11013" width="12.1" style="955" customWidth="1"/>
    <col min="11014" max="11014" width="10.6" style="955" customWidth="1"/>
    <col min="11015" max="11015" width="15.9" style="955" customWidth="1"/>
    <col min="11016" max="11016" width="17.5" style="955" customWidth="1"/>
    <col min="11017" max="11017" width="14.1" style="955" customWidth="1"/>
    <col min="11018" max="11018" width="13" style="955" customWidth="1"/>
    <col min="11019" max="11264" width="8.7" style="955"/>
    <col min="11265" max="11265" width="4.6" style="955" customWidth="1"/>
    <col min="11266" max="11266" width="9.9" style="955" customWidth="1"/>
    <col min="11267" max="11267" width="11.5" style="955" customWidth="1"/>
    <col min="11268" max="11268" width="12" style="955" customWidth="1"/>
    <col min="11269" max="11269" width="12.1" style="955" customWidth="1"/>
    <col min="11270" max="11270" width="10.6" style="955" customWidth="1"/>
    <col min="11271" max="11271" width="15.9" style="955" customWidth="1"/>
    <col min="11272" max="11272" width="17.5" style="955" customWidth="1"/>
    <col min="11273" max="11273" width="14.1" style="955" customWidth="1"/>
    <col min="11274" max="11274" width="13" style="955" customWidth="1"/>
    <col min="11275" max="11520" width="8.7" style="955"/>
    <col min="11521" max="11521" width="4.6" style="955" customWidth="1"/>
    <col min="11522" max="11522" width="9.9" style="955" customWidth="1"/>
    <col min="11523" max="11523" width="11.5" style="955" customWidth="1"/>
    <col min="11524" max="11524" width="12" style="955" customWidth="1"/>
    <col min="11525" max="11525" width="12.1" style="955" customWidth="1"/>
    <col min="11526" max="11526" width="10.6" style="955" customWidth="1"/>
    <col min="11527" max="11527" width="15.9" style="955" customWidth="1"/>
    <col min="11528" max="11528" width="17.5" style="955" customWidth="1"/>
    <col min="11529" max="11529" width="14.1" style="955" customWidth="1"/>
    <col min="11530" max="11530" width="13" style="955" customWidth="1"/>
    <col min="11531" max="11776" width="8.7" style="955"/>
    <col min="11777" max="11777" width="4.6" style="955" customWidth="1"/>
    <col min="11778" max="11778" width="9.9" style="955" customWidth="1"/>
    <col min="11779" max="11779" width="11.5" style="955" customWidth="1"/>
    <col min="11780" max="11780" width="12" style="955" customWidth="1"/>
    <col min="11781" max="11781" width="12.1" style="955" customWidth="1"/>
    <col min="11782" max="11782" width="10.6" style="955" customWidth="1"/>
    <col min="11783" max="11783" width="15.9" style="955" customWidth="1"/>
    <col min="11784" max="11784" width="17.5" style="955" customWidth="1"/>
    <col min="11785" max="11785" width="14.1" style="955" customWidth="1"/>
    <col min="11786" max="11786" width="13" style="955" customWidth="1"/>
    <col min="11787" max="12032" width="8.7" style="955"/>
    <col min="12033" max="12033" width="4.6" style="955" customWidth="1"/>
    <col min="12034" max="12034" width="9.9" style="955" customWidth="1"/>
    <col min="12035" max="12035" width="11.5" style="955" customWidth="1"/>
    <col min="12036" max="12036" width="12" style="955" customWidth="1"/>
    <col min="12037" max="12037" width="12.1" style="955" customWidth="1"/>
    <col min="12038" max="12038" width="10.6" style="955" customWidth="1"/>
    <col min="12039" max="12039" width="15.9" style="955" customWidth="1"/>
    <col min="12040" max="12040" width="17.5" style="955" customWidth="1"/>
    <col min="12041" max="12041" width="14.1" style="955" customWidth="1"/>
    <col min="12042" max="12042" width="13" style="955" customWidth="1"/>
    <col min="12043" max="12288" width="8.7" style="955"/>
    <col min="12289" max="12289" width="4.6" style="955" customWidth="1"/>
    <col min="12290" max="12290" width="9.9" style="955" customWidth="1"/>
    <col min="12291" max="12291" width="11.5" style="955" customWidth="1"/>
    <col min="12292" max="12292" width="12" style="955" customWidth="1"/>
    <col min="12293" max="12293" width="12.1" style="955" customWidth="1"/>
    <col min="12294" max="12294" width="10.6" style="955" customWidth="1"/>
    <col min="12295" max="12295" width="15.9" style="955" customWidth="1"/>
    <col min="12296" max="12296" width="17.5" style="955" customWidth="1"/>
    <col min="12297" max="12297" width="14.1" style="955" customWidth="1"/>
    <col min="12298" max="12298" width="13" style="955" customWidth="1"/>
    <col min="12299" max="12544" width="8.7" style="955"/>
    <col min="12545" max="12545" width="4.6" style="955" customWidth="1"/>
    <col min="12546" max="12546" width="9.9" style="955" customWidth="1"/>
    <col min="12547" max="12547" width="11.5" style="955" customWidth="1"/>
    <col min="12548" max="12548" width="12" style="955" customWidth="1"/>
    <col min="12549" max="12549" width="12.1" style="955" customWidth="1"/>
    <col min="12550" max="12550" width="10.6" style="955" customWidth="1"/>
    <col min="12551" max="12551" width="15.9" style="955" customWidth="1"/>
    <col min="12552" max="12552" width="17.5" style="955" customWidth="1"/>
    <col min="12553" max="12553" width="14.1" style="955" customWidth="1"/>
    <col min="12554" max="12554" width="13" style="955" customWidth="1"/>
    <col min="12555" max="12800" width="8.7" style="955"/>
    <col min="12801" max="12801" width="4.6" style="955" customWidth="1"/>
    <col min="12802" max="12802" width="9.9" style="955" customWidth="1"/>
    <col min="12803" max="12803" width="11.5" style="955" customWidth="1"/>
    <col min="12804" max="12804" width="12" style="955" customWidth="1"/>
    <col min="12805" max="12805" width="12.1" style="955" customWidth="1"/>
    <col min="12806" max="12806" width="10.6" style="955" customWidth="1"/>
    <col min="12807" max="12807" width="15.9" style="955" customWidth="1"/>
    <col min="12808" max="12808" width="17.5" style="955" customWidth="1"/>
    <col min="12809" max="12809" width="14.1" style="955" customWidth="1"/>
    <col min="12810" max="12810" width="13" style="955" customWidth="1"/>
    <col min="12811" max="13056" width="8.7" style="955"/>
    <col min="13057" max="13057" width="4.6" style="955" customWidth="1"/>
    <col min="13058" max="13058" width="9.9" style="955" customWidth="1"/>
    <col min="13059" max="13059" width="11.5" style="955" customWidth="1"/>
    <col min="13060" max="13060" width="12" style="955" customWidth="1"/>
    <col min="13061" max="13061" width="12.1" style="955" customWidth="1"/>
    <col min="13062" max="13062" width="10.6" style="955" customWidth="1"/>
    <col min="13063" max="13063" width="15.9" style="955" customWidth="1"/>
    <col min="13064" max="13064" width="17.5" style="955" customWidth="1"/>
    <col min="13065" max="13065" width="14.1" style="955" customWidth="1"/>
    <col min="13066" max="13066" width="13" style="955" customWidth="1"/>
    <col min="13067" max="13312" width="8.7" style="955"/>
    <col min="13313" max="13313" width="4.6" style="955" customWidth="1"/>
    <col min="13314" max="13314" width="9.9" style="955" customWidth="1"/>
    <col min="13315" max="13315" width="11.5" style="955" customWidth="1"/>
    <col min="13316" max="13316" width="12" style="955" customWidth="1"/>
    <col min="13317" max="13317" width="12.1" style="955" customWidth="1"/>
    <col min="13318" max="13318" width="10.6" style="955" customWidth="1"/>
    <col min="13319" max="13319" width="15.9" style="955" customWidth="1"/>
    <col min="13320" max="13320" width="17.5" style="955" customWidth="1"/>
    <col min="13321" max="13321" width="14.1" style="955" customWidth="1"/>
    <col min="13322" max="13322" width="13" style="955" customWidth="1"/>
    <col min="13323" max="13568" width="8.7" style="955"/>
    <col min="13569" max="13569" width="4.6" style="955" customWidth="1"/>
    <col min="13570" max="13570" width="9.9" style="955" customWidth="1"/>
    <col min="13571" max="13571" width="11.5" style="955" customWidth="1"/>
    <col min="13572" max="13572" width="12" style="955" customWidth="1"/>
    <col min="13573" max="13573" width="12.1" style="955" customWidth="1"/>
    <col min="13574" max="13574" width="10.6" style="955" customWidth="1"/>
    <col min="13575" max="13575" width="15.9" style="955" customWidth="1"/>
    <col min="13576" max="13576" width="17.5" style="955" customWidth="1"/>
    <col min="13577" max="13577" width="14.1" style="955" customWidth="1"/>
    <col min="13578" max="13578" width="13" style="955" customWidth="1"/>
    <col min="13579" max="13824" width="8.7" style="955"/>
    <col min="13825" max="13825" width="4.6" style="955" customWidth="1"/>
    <col min="13826" max="13826" width="9.9" style="955" customWidth="1"/>
    <col min="13827" max="13827" width="11.5" style="955" customWidth="1"/>
    <col min="13828" max="13828" width="12" style="955" customWidth="1"/>
    <col min="13829" max="13829" width="12.1" style="955" customWidth="1"/>
    <col min="13830" max="13830" width="10.6" style="955" customWidth="1"/>
    <col min="13831" max="13831" width="15.9" style="955" customWidth="1"/>
    <col min="13832" max="13832" width="17.5" style="955" customWidth="1"/>
    <col min="13833" max="13833" width="14.1" style="955" customWidth="1"/>
    <col min="13834" max="13834" width="13" style="955" customWidth="1"/>
    <col min="13835" max="14080" width="8.7" style="955"/>
    <col min="14081" max="14081" width="4.6" style="955" customWidth="1"/>
    <col min="14082" max="14082" width="9.9" style="955" customWidth="1"/>
    <col min="14083" max="14083" width="11.5" style="955" customWidth="1"/>
    <col min="14084" max="14084" width="12" style="955" customWidth="1"/>
    <col min="14085" max="14085" width="12.1" style="955" customWidth="1"/>
    <col min="14086" max="14086" width="10.6" style="955" customWidth="1"/>
    <col min="14087" max="14087" width="15.9" style="955" customWidth="1"/>
    <col min="14088" max="14088" width="17.5" style="955" customWidth="1"/>
    <col min="14089" max="14089" width="14.1" style="955" customWidth="1"/>
    <col min="14090" max="14090" width="13" style="955" customWidth="1"/>
    <col min="14091" max="14336" width="8.7" style="955"/>
    <col min="14337" max="14337" width="4.6" style="955" customWidth="1"/>
    <col min="14338" max="14338" width="9.9" style="955" customWidth="1"/>
    <col min="14339" max="14339" width="11.5" style="955" customWidth="1"/>
    <col min="14340" max="14340" width="12" style="955" customWidth="1"/>
    <col min="14341" max="14341" width="12.1" style="955" customWidth="1"/>
    <col min="14342" max="14342" width="10.6" style="955" customWidth="1"/>
    <col min="14343" max="14343" width="15.9" style="955" customWidth="1"/>
    <col min="14344" max="14344" width="17.5" style="955" customWidth="1"/>
    <col min="14345" max="14345" width="14.1" style="955" customWidth="1"/>
    <col min="14346" max="14346" width="13" style="955" customWidth="1"/>
    <col min="14347" max="14592" width="8.7" style="955"/>
    <col min="14593" max="14593" width="4.6" style="955" customWidth="1"/>
    <col min="14594" max="14594" width="9.9" style="955" customWidth="1"/>
    <col min="14595" max="14595" width="11.5" style="955" customWidth="1"/>
    <col min="14596" max="14596" width="12" style="955" customWidth="1"/>
    <col min="14597" max="14597" width="12.1" style="955" customWidth="1"/>
    <col min="14598" max="14598" width="10.6" style="955" customWidth="1"/>
    <col min="14599" max="14599" width="15.9" style="955" customWidth="1"/>
    <col min="14600" max="14600" width="17.5" style="955" customWidth="1"/>
    <col min="14601" max="14601" width="14.1" style="955" customWidth="1"/>
    <col min="14602" max="14602" width="13" style="955" customWidth="1"/>
    <col min="14603" max="14848" width="8.7" style="955"/>
    <col min="14849" max="14849" width="4.6" style="955" customWidth="1"/>
    <col min="14850" max="14850" width="9.9" style="955" customWidth="1"/>
    <col min="14851" max="14851" width="11.5" style="955" customWidth="1"/>
    <col min="14852" max="14852" width="12" style="955" customWidth="1"/>
    <col min="14853" max="14853" width="12.1" style="955" customWidth="1"/>
    <col min="14854" max="14854" width="10.6" style="955" customWidth="1"/>
    <col min="14855" max="14855" width="15.9" style="955" customWidth="1"/>
    <col min="14856" max="14856" width="17.5" style="955" customWidth="1"/>
    <col min="14857" max="14857" width="14.1" style="955" customWidth="1"/>
    <col min="14858" max="14858" width="13" style="955" customWidth="1"/>
    <col min="14859" max="15104" width="8.7" style="955"/>
    <col min="15105" max="15105" width="4.6" style="955" customWidth="1"/>
    <col min="15106" max="15106" width="9.9" style="955" customWidth="1"/>
    <col min="15107" max="15107" width="11.5" style="955" customWidth="1"/>
    <col min="15108" max="15108" width="12" style="955" customWidth="1"/>
    <col min="15109" max="15109" width="12.1" style="955" customWidth="1"/>
    <col min="15110" max="15110" width="10.6" style="955" customWidth="1"/>
    <col min="15111" max="15111" width="15.9" style="955" customWidth="1"/>
    <col min="15112" max="15112" width="17.5" style="955" customWidth="1"/>
    <col min="15113" max="15113" width="14.1" style="955" customWidth="1"/>
    <col min="15114" max="15114" width="13" style="955" customWidth="1"/>
    <col min="15115" max="15360" width="8.7" style="955"/>
    <col min="15361" max="15361" width="4.6" style="955" customWidth="1"/>
    <col min="15362" max="15362" width="9.9" style="955" customWidth="1"/>
    <col min="15363" max="15363" width="11.5" style="955" customWidth="1"/>
    <col min="15364" max="15364" width="12" style="955" customWidth="1"/>
    <col min="15365" max="15365" width="12.1" style="955" customWidth="1"/>
    <col min="15366" max="15366" width="10.6" style="955" customWidth="1"/>
    <col min="15367" max="15367" width="15.9" style="955" customWidth="1"/>
    <col min="15368" max="15368" width="17.5" style="955" customWidth="1"/>
    <col min="15369" max="15369" width="14.1" style="955" customWidth="1"/>
    <col min="15370" max="15370" width="13" style="955" customWidth="1"/>
    <col min="15371" max="15616" width="8.7" style="955"/>
    <col min="15617" max="15617" width="4.6" style="955" customWidth="1"/>
    <col min="15618" max="15618" width="9.9" style="955" customWidth="1"/>
    <col min="15619" max="15619" width="11.5" style="955" customWidth="1"/>
    <col min="15620" max="15620" width="12" style="955" customWidth="1"/>
    <col min="15621" max="15621" width="12.1" style="955" customWidth="1"/>
    <col min="15622" max="15622" width="10.6" style="955" customWidth="1"/>
    <col min="15623" max="15623" width="15.9" style="955" customWidth="1"/>
    <col min="15624" max="15624" width="17.5" style="955" customWidth="1"/>
    <col min="15625" max="15625" width="14.1" style="955" customWidth="1"/>
    <col min="15626" max="15626" width="13" style="955" customWidth="1"/>
    <col min="15627" max="15872" width="8.7" style="955"/>
    <col min="15873" max="15873" width="4.6" style="955" customWidth="1"/>
    <col min="15874" max="15874" width="9.9" style="955" customWidth="1"/>
    <col min="15875" max="15875" width="11.5" style="955" customWidth="1"/>
    <col min="15876" max="15876" width="12" style="955" customWidth="1"/>
    <col min="15877" max="15877" width="12.1" style="955" customWidth="1"/>
    <col min="15878" max="15878" width="10.6" style="955" customWidth="1"/>
    <col min="15879" max="15879" width="15.9" style="955" customWidth="1"/>
    <col min="15880" max="15880" width="17.5" style="955" customWidth="1"/>
    <col min="15881" max="15881" width="14.1" style="955" customWidth="1"/>
    <col min="15882" max="15882" width="13" style="955" customWidth="1"/>
    <col min="15883" max="16128" width="8.7" style="955"/>
    <col min="16129" max="16129" width="4.6" style="955" customWidth="1"/>
    <col min="16130" max="16130" width="9.9" style="955" customWidth="1"/>
    <col min="16131" max="16131" width="11.5" style="955" customWidth="1"/>
    <col min="16132" max="16132" width="12" style="955" customWidth="1"/>
    <col min="16133" max="16133" width="12.1" style="955" customWidth="1"/>
    <col min="16134" max="16134" width="10.6" style="955" customWidth="1"/>
    <col min="16135" max="16135" width="15.9" style="955" customWidth="1"/>
    <col min="16136" max="16136" width="17.5" style="955" customWidth="1"/>
    <col min="16137" max="16137" width="14.1" style="955" customWidth="1"/>
    <col min="16138" max="16138" width="13" style="955" customWidth="1"/>
    <col min="16139" max="16384" width="8.7" style="955"/>
  </cols>
  <sheetData>
    <row r="1" ht="15.75" customHeight="1" spans="1:12">
      <c r="A1" s="957" t="s">
        <v>835</v>
      </c>
      <c r="B1" s="958"/>
      <c r="C1" s="958"/>
      <c r="D1" s="958"/>
      <c r="E1" s="958"/>
      <c r="F1" s="958"/>
      <c r="K1" s="370"/>
      <c r="L1" s="959"/>
    </row>
    <row r="2" ht="22.5" customHeight="1" spans="1:12">
      <c r="A2" s="960" t="str">
        <f>YEAR(Sheet1!F11)&amp;"年度企业成本测试表"</f>
        <v>2025年度企业成本测试表</v>
      </c>
      <c r="B2" s="961"/>
      <c r="C2" s="961"/>
      <c r="D2" s="961"/>
      <c r="E2" s="961"/>
      <c r="F2" s="961"/>
      <c r="G2" s="961"/>
      <c r="H2" s="961"/>
      <c r="I2" s="961"/>
      <c r="J2" s="961"/>
      <c r="K2" s="285"/>
      <c r="L2" s="286"/>
    </row>
    <row r="3" ht="18" customHeight="1" spans="1:12">
      <c r="A3" s="962" t="str">
        <f>收入成本对应底稿表!B4</f>
        <v>利息收入</v>
      </c>
      <c r="B3" s="963"/>
      <c r="C3" s="963"/>
      <c r="D3" s="963"/>
      <c r="E3" s="963"/>
      <c r="F3" s="963"/>
      <c r="G3" s="963"/>
      <c r="H3" s="963"/>
      <c r="I3" s="964"/>
      <c r="J3" s="965" t="s">
        <v>849</v>
      </c>
      <c r="K3" s="289"/>
      <c r="L3" s="289"/>
    </row>
    <row r="4" ht="15" customHeight="1" spans="1:12">
      <c r="A4" s="966" t="s">
        <v>319</v>
      </c>
      <c r="B4" s="64" t="s">
        <v>850</v>
      </c>
      <c r="C4" s="64"/>
      <c r="D4" s="64"/>
      <c r="E4" s="64" t="s">
        <v>851</v>
      </c>
      <c r="F4" s="64"/>
      <c r="G4" s="64"/>
      <c r="H4" s="64" t="s">
        <v>852</v>
      </c>
      <c r="I4" s="64"/>
      <c r="J4" s="965"/>
      <c r="K4" s="289"/>
      <c r="L4" s="289"/>
    </row>
    <row r="5" ht="15" customHeight="1" spans="1:12">
      <c r="A5" s="966"/>
      <c r="B5" s="64" t="s">
        <v>841</v>
      </c>
      <c r="C5" s="64" t="s">
        <v>853</v>
      </c>
      <c r="D5" s="64" t="s">
        <v>221</v>
      </c>
      <c r="E5" s="64" t="s">
        <v>841</v>
      </c>
      <c r="F5" s="64" t="s">
        <v>853</v>
      </c>
      <c r="G5" s="64" t="s">
        <v>221</v>
      </c>
      <c r="H5" s="64" t="s">
        <v>841</v>
      </c>
      <c r="I5" s="64" t="s">
        <v>221</v>
      </c>
      <c r="J5" s="965"/>
      <c r="K5" s="293"/>
      <c r="L5" s="293"/>
    </row>
    <row r="6" ht="20.25" customHeight="1" spans="1:12">
      <c r="A6" s="966" t="s">
        <v>854</v>
      </c>
      <c r="B6" s="64"/>
      <c r="C6" s="64"/>
      <c r="D6" s="64"/>
      <c r="E6" s="64"/>
      <c r="F6" s="64"/>
      <c r="G6" s="64"/>
      <c r="H6" s="967"/>
      <c r="I6" s="967"/>
      <c r="J6" s="968"/>
    </row>
    <row r="7" ht="20.25" customHeight="1" spans="1:12">
      <c r="A7" s="966">
        <v>1</v>
      </c>
      <c r="B7" s="64"/>
      <c r="C7" s="64">
        <f>IFERROR(D7/B7,0)</f>
        <v>0</v>
      </c>
      <c r="D7" s="64"/>
      <c r="E7" s="64"/>
      <c r="F7" s="64">
        <f>IFERROR((I6+D7)/(H6+B7),0)</f>
        <v>0</v>
      </c>
      <c r="G7" s="64">
        <f>E7*F7</f>
        <v>0</v>
      </c>
      <c r="H7" s="64">
        <f>H6+B7-E7</f>
        <v>0</v>
      </c>
      <c r="I7" s="64">
        <f>I6+D7-G7</f>
        <v>0</v>
      </c>
      <c r="J7" s="969">
        <f>收入成本对应底稿表!C23-成本测试底稿表!G7</f>
        <v>0</v>
      </c>
    </row>
    <row r="8" ht="20.25" customHeight="1" spans="1:12">
      <c r="A8" s="966">
        <v>2</v>
      </c>
      <c r="B8" s="64"/>
      <c r="C8" s="64">
        <f t="shared" ref="C8:C18" si="0">IFERROR(D8/B8,0)</f>
        <v>0</v>
      </c>
      <c r="D8" s="64"/>
      <c r="E8" s="64"/>
      <c r="F8" s="64">
        <f t="shared" ref="F8:F18" si="1">IFERROR((I7+D8)/(H7+B8),0)</f>
        <v>0</v>
      </c>
      <c r="G8" s="64">
        <f t="shared" ref="G8:G18" si="2">E8*F8</f>
        <v>0</v>
      </c>
      <c r="H8" s="64">
        <f t="shared" ref="H8:H19" si="3">H7+B8-E8</f>
        <v>0</v>
      </c>
      <c r="I8" s="64">
        <f t="shared" ref="I8:I19" si="4">I7+D8-G8</f>
        <v>0</v>
      </c>
      <c r="J8" s="969">
        <f>收入成本对应底稿表!C24-成本测试底稿表!G8</f>
        <v>0</v>
      </c>
    </row>
    <row r="9" ht="20.25" customHeight="1" spans="1:12">
      <c r="A9" s="966">
        <v>3</v>
      </c>
      <c r="B9" s="64"/>
      <c r="C9" s="64">
        <f t="shared" si="0"/>
        <v>0</v>
      </c>
      <c r="D9" s="64"/>
      <c r="E9" s="64"/>
      <c r="F9" s="64">
        <f t="shared" si="1"/>
        <v>0</v>
      </c>
      <c r="G9" s="64">
        <f t="shared" si="2"/>
        <v>0</v>
      </c>
      <c r="H9" s="64">
        <f t="shared" si="3"/>
        <v>0</v>
      </c>
      <c r="I9" s="64">
        <f t="shared" si="4"/>
        <v>0</v>
      </c>
      <c r="J9" s="969">
        <f>收入成本对应底稿表!C25-成本测试底稿表!G9</f>
        <v>0</v>
      </c>
    </row>
    <row r="10" ht="20.25" customHeight="1" spans="1:12">
      <c r="A10" s="966">
        <v>4</v>
      </c>
      <c r="B10" s="64"/>
      <c r="C10" s="64">
        <f t="shared" si="0"/>
        <v>0</v>
      </c>
      <c r="D10" s="64"/>
      <c r="E10" s="64"/>
      <c r="F10" s="64">
        <f t="shared" si="1"/>
        <v>0</v>
      </c>
      <c r="G10" s="64">
        <f t="shared" si="2"/>
        <v>0</v>
      </c>
      <c r="H10" s="64">
        <f t="shared" si="3"/>
        <v>0</v>
      </c>
      <c r="I10" s="64">
        <f t="shared" si="4"/>
        <v>0</v>
      </c>
      <c r="J10" s="969">
        <f>收入成本对应底稿表!C26-成本测试底稿表!G10</f>
        <v>0</v>
      </c>
    </row>
    <row r="11" ht="20.25" customHeight="1" spans="1:12">
      <c r="A11" s="966">
        <v>5</v>
      </c>
      <c r="B11" s="64"/>
      <c r="C11" s="64">
        <f t="shared" si="0"/>
        <v>0</v>
      </c>
      <c r="D11" s="64"/>
      <c r="E11" s="64"/>
      <c r="F11" s="64">
        <f t="shared" si="1"/>
        <v>0</v>
      </c>
      <c r="G11" s="64">
        <f t="shared" si="2"/>
        <v>0</v>
      </c>
      <c r="H11" s="64">
        <f t="shared" si="3"/>
        <v>0</v>
      </c>
      <c r="I11" s="64">
        <f t="shared" si="4"/>
        <v>0</v>
      </c>
      <c r="J11" s="969">
        <f>收入成本对应底稿表!C27-成本测试底稿表!G11</f>
        <v>0</v>
      </c>
    </row>
    <row r="12" ht="20.25" customHeight="1" spans="1:12">
      <c r="A12" s="966">
        <v>6</v>
      </c>
      <c r="B12" s="64"/>
      <c r="C12" s="64">
        <f t="shared" si="0"/>
        <v>0</v>
      </c>
      <c r="D12" s="64"/>
      <c r="E12" s="64"/>
      <c r="F12" s="64">
        <f t="shared" si="1"/>
        <v>0</v>
      </c>
      <c r="G12" s="64">
        <f t="shared" si="2"/>
        <v>0</v>
      </c>
      <c r="H12" s="64">
        <f t="shared" si="3"/>
        <v>0</v>
      </c>
      <c r="I12" s="64">
        <f t="shared" si="4"/>
        <v>0</v>
      </c>
      <c r="J12" s="969">
        <f>收入成本对应底稿表!C28-成本测试底稿表!G12</f>
        <v>0</v>
      </c>
    </row>
    <row r="13" ht="20.25" customHeight="1" spans="1:12">
      <c r="A13" s="966">
        <v>7</v>
      </c>
      <c r="B13" s="64"/>
      <c r="C13" s="64">
        <f t="shared" si="0"/>
        <v>0</v>
      </c>
      <c r="D13" s="64"/>
      <c r="E13" s="64"/>
      <c r="F13" s="64">
        <f t="shared" si="1"/>
        <v>0</v>
      </c>
      <c r="G13" s="64">
        <f t="shared" si="2"/>
        <v>0</v>
      </c>
      <c r="H13" s="64">
        <f t="shared" si="3"/>
        <v>0</v>
      </c>
      <c r="I13" s="64">
        <f t="shared" si="4"/>
        <v>0</v>
      </c>
      <c r="J13" s="969">
        <f>收入成本对应底稿表!C29-成本测试底稿表!G13</f>
        <v>0</v>
      </c>
    </row>
    <row r="14" ht="20.25" customHeight="1" spans="1:12">
      <c r="A14" s="966">
        <v>8</v>
      </c>
      <c r="B14" s="64"/>
      <c r="C14" s="64">
        <f t="shared" si="0"/>
        <v>0</v>
      </c>
      <c r="D14" s="64"/>
      <c r="E14" s="64"/>
      <c r="F14" s="64">
        <f t="shared" si="1"/>
        <v>0</v>
      </c>
      <c r="G14" s="64">
        <f t="shared" si="2"/>
        <v>0</v>
      </c>
      <c r="H14" s="64">
        <f t="shared" si="3"/>
        <v>0</v>
      </c>
      <c r="I14" s="64">
        <f t="shared" si="4"/>
        <v>0</v>
      </c>
      <c r="J14" s="969">
        <f>收入成本对应底稿表!C30-成本测试底稿表!G14</f>
        <v>0</v>
      </c>
    </row>
    <row r="15" ht="20.25" customHeight="1" spans="1:12">
      <c r="A15" s="966">
        <v>9</v>
      </c>
      <c r="B15" s="64"/>
      <c r="C15" s="64">
        <f t="shared" si="0"/>
        <v>0</v>
      </c>
      <c r="D15" s="64"/>
      <c r="E15" s="64"/>
      <c r="F15" s="64">
        <f t="shared" si="1"/>
        <v>0</v>
      </c>
      <c r="G15" s="64">
        <f t="shared" si="2"/>
        <v>0</v>
      </c>
      <c r="H15" s="64">
        <f t="shared" si="3"/>
        <v>0</v>
      </c>
      <c r="I15" s="64">
        <f t="shared" si="4"/>
        <v>0</v>
      </c>
      <c r="J15" s="969">
        <f>收入成本对应底稿表!C31-成本测试底稿表!G15</f>
        <v>0</v>
      </c>
    </row>
    <row r="16" ht="20.25" customHeight="1" spans="1:12">
      <c r="A16" s="966">
        <v>10</v>
      </c>
      <c r="B16" s="64"/>
      <c r="C16" s="64">
        <f t="shared" si="0"/>
        <v>0</v>
      </c>
      <c r="D16" s="64"/>
      <c r="E16" s="64"/>
      <c r="F16" s="64">
        <f t="shared" si="1"/>
        <v>0</v>
      </c>
      <c r="G16" s="64">
        <f t="shared" si="2"/>
        <v>0</v>
      </c>
      <c r="H16" s="64">
        <f t="shared" si="3"/>
        <v>0</v>
      </c>
      <c r="I16" s="64">
        <f t="shared" si="4"/>
        <v>0</v>
      </c>
      <c r="J16" s="969">
        <f>收入成本对应底稿表!C32-成本测试底稿表!G16</f>
        <v>0</v>
      </c>
    </row>
    <row r="17" ht="20.25" customHeight="1" spans="1:11">
      <c r="A17" s="966">
        <v>11</v>
      </c>
      <c r="B17" s="64"/>
      <c r="C17" s="64">
        <f t="shared" si="0"/>
        <v>0</v>
      </c>
      <c r="D17" s="64"/>
      <c r="E17" s="64"/>
      <c r="F17" s="64">
        <f t="shared" si="1"/>
        <v>0</v>
      </c>
      <c r="G17" s="64">
        <f t="shared" si="2"/>
        <v>0</v>
      </c>
      <c r="H17" s="64">
        <f t="shared" si="3"/>
        <v>0</v>
      </c>
      <c r="I17" s="64">
        <f t="shared" si="4"/>
        <v>0</v>
      </c>
      <c r="J17" s="969">
        <f>收入成本对应底稿表!C33-成本测试底稿表!G17</f>
        <v>0</v>
      </c>
    </row>
    <row r="18" ht="20.25" customHeight="1" spans="1:11">
      <c r="A18" s="966">
        <v>12</v>
      </c>
      <c r="B18" s="64"/>
      <c r="C18" s="64">
        <f t="shared" si="0"/>
        <v>0</v>
      </c>
      <c r="D18" s="64"/>
      <c r="E18" s="64"/>
      <c r="F18" s="64">
        <f t="shared" si="1"/>
        <v>0</v>
      </c>
      <c r="G18" s="64">
        <f t="shared" si="2"/>
        <v>0</v>
      </c>
      <c r="H18" s="64">
        <f t="shared" si="3"/>
        <v>0</v>
      </c>
      <c r="I18" s="64">
        <f t="shared" si="4"/>
        <v>0</v>
      </c>
      <c r="J18" s="969">
        <f>收入成本对应底稿表!C34-成本测试底稿表!G18</f>
        <v>0</v>
      </c>
    </row>
    <row r="19" ht="20.25" customHeight="1" spans="1:11">
      <c r="A19" s="966" t="s">
        <v>855</v>
      </c>
      <c r="B19" s="64"/>
      <c r="C19" s="64"/>
      <c r="D19" s="64"/>
      <c r="E19" s="64"/>
      <c r="F19" s="64"/>
      <c r="G19" s="64"/>
      <c r="H19" s="967">
        <f t="shared" si="3"/>
        <v>0</v>
      </c>
      <c r="I19" s="967">
        <f t="shared" si="4"/>
        <v>0</v>
      </c>
      <c r="J19" s="969"/>
    </row>
    <row r="20" ht="20.25" customHeight="1" spans="1:11">
      <c r="A20" s="966" t="s">
        <v>282</v>
      </c>
      <c r="B20" s="64">
        <f>SUM(B7:B18)</f>
        <v>0</v>
      </c>
      <c r="C20" s="64">
        <f t="shared" ref="C20:G20" si="5">SUM(C7:C18)</f>
        <v>0</v>
      </c>
      <c r="D20" s="64">
        <f t="shared" si="5"/>
        <v>0</v>
      </c>
      <c r="E20" s="64">
        <f t="shared" si="5"/>
        <v>0</v>
      </c>
      <c r="F20" s="64">
        <f t="shared" si="5"/>
        <v>0</v>
      </c>
      <c r="G20" s="64">
        <f t="shared" si="5"/>
        <v>0</v>
      </c>
      <c r="H20" s="970" t="s">
        <v>849</v>
      </c>
      <c r="I20" s="971">
        <f>SUM(J7:J18)</f>
        <v>0</v>
      </c>
      <c r="J20" s="972"/>
      <c r="K20" s="973">
        <f>I20+G20</f>
        <v>0</v>
      </c>
    </row>
    <row r="21" ht="18" customHeight="1" spans="1:11">
      <c r="A21" s="974" t="str">
        <f>收入成本对应底稿表!D4</f>
        <v>中间业务收入</v>
      </c>
      <c r="B21" s="963"/>
      <c r="C21" s="963"/>
      <c r="D21" s="963"/>
      <c r="E21" s="963"/>
      <c r="F21" s="963"/>
      <c r="G21" s="963"/>
      <c r="H21" s="963"/>
      <c r="I21" s="964"/>
      <c r="J21" s="975" t="s">
        <v>849</v>
      </c>
    </row>
    <row r="22" ht="15" customHeight="1" spans="1:11">
      <c r="A22" s="966"/>
      <c r="B22" s="64" t="s">
        <v>850</v>
      </c>
      <c r="C22" s="64"/>
      <c r="D22" s="64"/>
      <c r="E22" s="64" t="s">
        <v>851</v>
      </c>
      <c r="F22" s="64"/>
      <c r="G22" s="64"/>
      <c r="H22" s="64" t="s">
        <v>852</v>
      </c>
      <c r="I22" s="64"/>
      <c r="J22" s="975"/>
    </row>
    <row r="23" ht="15" customHeight="1" spans="1:11">
      <c r="A23" s="966"/>
      <c r="B23" s="64" t="s">
        <v>841</v>
      </c>
      <c r="C23" s="64" t="s">
        <v>853</v>
      </c>
      <c r="D23" s="64" t="s">
        <v>221</v>
      </c>
      <c r="E23" s="64" t="s">
        <v>841</v>
      </c>
      <c r="F23" s="64" t="s">
        <v>853</v>
      </c>
      <c r="G23" s="64" t="s">
        <v>221</v>
      </c>
      <c r="H23" s="64" t="s">
        <v>841</v>
      </c>
      <c r="I23" s="64" t="s">
        <v>221</v>
      </c>
      <c r="J23" s="975"/>
    </row>
    <row r="24" ht="15" customHeight="1" spans="1:11">
      <c r="A24" s="966" t="s">
        <v>854</v>
      </c>
      <c r="B24" s="64"/>
      <c r="C24" s="64"/>
      <c r="D24" s="64"/>
      <c r="E24" s="64"/>
      <c r="F24" s="64"/>
      <c r="G24" s="64"/>
      <c r="H24" s="967"/>
      <c r="I24" s="967"/>
      <c r="J24" s="968"/>
    </row>
    <row r="25" ht="18.75" customHeight="1" spans="1:11">
      <c r="A25" s="966">
        <v>1</v>
      </c>
      <c r="B25" s="64"/>
      <c r="C25" s="64">
        <f t="shared" ref="C25:C36" si="6">IFERROR(D25/B25,0)</f>
        <v>0</v>
      </c>
      <c r="D25" s="64"/>
      <c r="E25" s="64"/>
      <c r="F25" s="64">
        <f t="shared" ref="F25:F36" si="7">IFERROR((I24+D25)/(H24+B25),0)</f>
        <v>0</v>
      </c>
      <c r="G25" s="64">
        <f t="shared" ref="G25:G36" si="8">E25*F25</f>
        <v>0</v>
      </c>
      <c r="H25" s="64">
        <f t="shared" ref="H25" si="9">H24+B25-E25</f>
        <v>0</v>
      </c>
      <c r="I25" s="64">
        <f t="shared" ref="I25" si="10">I24+D25-G25</f>
        <v>0</v>
      </c>
      <c r="J25" s="969">
        <f>收入成本对应底稿表!E23-成本测试底稿表!G25</f>
        <v>0</v>
      </c>
    </row>
    <row r="26" ht="18.75" customHeight="1" spans="1:11">
      <c r="A26" s="966">
        <v>2</v>
      </c>
      <c r="B26" s="64"/>
      <c r="C26" s="64">
        <f t="shared" si="6"/>
        <v>0</v>
      </c>
      <c r="D26" s="64"/>
      <c r="E26" s="64"/>
      <c r="F26" s="64">
        <f t="shared" si="7"/>
        <v>0</v>
      </c>
      <c r="G26" s="64">
        <f t="shared" si="8"/>
        <v>0</v>
      </c>
      <c r="H26" s="64">
        <f t="shared" ref="H26:H37" si="11">H25+B26-E26</f>
        <v>0</v>
      </c>
      <c r="I26" s="64">
        <f t="shared" ref="I26:I37" si="12">I25+D26-G26</f>
        <v>0</v>
      </c>
      <c r="J26" s="969">
        <f>收入成本对应底稿表!E24-成本测试底稿表!G26</f>
        <v>0</v>
      </c>
    </row>
    <row r="27" ht="18.75" customHeight="1" spans="1:11">
      <c r="A27" s="966">
        <v>3</v>
      </c>
      <c r="B27" s="64"/>
      <c r="C27" s="64">
        <f t="shared" si="6"/>
        <v>0</v>
      </c>
      <c r="D27" s="64"/>
      <c r="E27" s="64"/>
      <c r="F27" s="64">
        <f t="shared" si="7"/>
        <v>0</v>
      </c>
      <c r="G27" s="64">
        <f t="shared" si="8"/>
        <v>0</v>
      </c>
      <c r="H27" s="64">
        <f t="shared" si="11"/>
        <v>0</v>
      </c>
      <c r="I27" s="64">
        <f t="shared" si="12"/>
        <v>0</v>
      </c>
      <c r="J27" s="969">
        <f>收入成本对应底稿表!E25-成本测试底稿表!G27</f>
        <v>0</v>
      </c>
    </row>
    <row r="28" ht="18.75" customHeight="1" spans="1:11">
      <c r="A28" s="966">
        <v>4</v>
      </c>
      <c r="B28" s="64"/>
      <c r="C28" s="64">
        <f t="shared" si="6"/>
        <v>0</v>
      </c>
      <c r="D28" s="64"/>
      <c r="E28" s="64"/>
      <c r="F28" s="64">
        <f t="shared" si="7"/>
        <v>0</v>
      </c>
      <c r="G28" s="64">
        <f t="shared" si="8"/>
        <v>0</v>
      </c>
      <c r="H28" s="64">
        <f t="shared" si="11"/>
        <v>0</v>
      </c>
      <c r="I28" s="64">
        <f t="shared" si="12"/>
        <v>0</v>
      </c>
      <c r="J28" s="969">
        <f>收入成本对应底稿表!E26-成本测试底稿表!G28</f>
        <v>0</v>
      </c>
    </row>
    <row r="29" ht="18.75" customHeight="1" spans="1:11">
      <c r="A29" s="966">
        <v>5</v>
      </c>
      <c r="B29" s="64"/>
      <c r="C29" s="64">
        <f t="shared" si="6"/>
        <v>0</v>
      </c>
      <c r="D29" s="64"/>
      <c r="E29" s="64"/>
      <c r="F29" s="64">
        <f t="shared" si="7"/>
        <v>0</v>
      </c>
      <c r="G29" s="64">
        <f t="shared" si="8"/>
        <v>0</v>
      </c>
      <c r="H29" s="64">
        <f t="shared" si="11"/>
        <v>0</v>
      </c>
      <c r="I29" s="64">
        <f t="shared" si="12"/>
        <v>0</v>
      </c>
      <c r="J29" s="969">
        <f>收入成本对应底稿表!E27-成本测试底稿表!G29</f>
        <v>0</v>
      </c>
    </row>
    <row r="30" ht="18.75" customHeight="1" spans="1:11">
      <c r="A30" s="966">
        <v>6</v>
      </c>
      <c r="B30" s="64"/>
      <c r="C30" s="64">
        <f t="shared" si="6"/>
        <v>0</v>
      </c>
      <c r="D30" s="64"/>
      <c r="E30" s="64"/>
      <c r="F30" s="64">
        <f t="shared" si="7"/>
        <v>0</v>
      </c>
      <c r="G30" s="64">
        <f t="shared" si="8"/>
        <v>0</v>
      </c>
      <c r="H30" s="64">
        <f t="shared" si="11"/>
        <v>0</v>
      </c>
      <c r="I30" s="64">
        <f t="shared" si="12"/>
        <v>0</v>
      </c>
      <c r="J30" s="969">
        <f>收入成本对应底稿表!E28-成本测试底稿表!G30</f>
        <v>0</v>
      </c>
    </row>
    <row r="31" ht="18.75" customHeight="1" spans="1:11">
      <c r="A31" s="966">
        <v>7</v>
      </c>
      <c r="B31" s="64"/>
      <c r="C31" s="64">
        <f t="shared" si="6"/>
        <v>0</v>
      </c>
      <c r="D31" s="64"/>
      <c r="E31" s="64"/>
      <c r="F31" s="64">
        <f t="shared" si="7"/>
        <v>0</v>
      </c>
      <c r="G31" s="64">
        <f t="shared" si="8"/>
        <v>0</v>
      </c>
      <c r="H31" s="64">
        <f t="shared" si="11"/>
        <v>0</v>
      </c>
      <c r="I31" s="64">
        <f t="shared" si="12"/>
        <v>0</v>
      </c>
      <c r="J31" s="969">
        <f>收入成本对应底稿表!E29-成本测试底稿表!G31</f>
        <v>0</v>
      </c>
    </row>
    <row r="32" ht="18.75" customHeight="1" spans="1:11">
      <c r="A32" s="966">
        <v>8</v>
      </c>
      <c r="B32" s="64"/>
      <c r="C32" s="64">
        <f t="shared" si="6"/>
        <v>0</v>
      </c>
      <c r="D32" s="64"/>
      <c r="E32" s="64"/>
      <c r="F32" s="64">
        <f t="shared" si="7"/>
        <v>0</v>
      </c>
      <c r="G32" s="64">
        <f t="shared" si="8"/>
        <v>0</v>
      </c>
      <c r="H32" s="64">
        <f t="shared" si="11"/>
        <v>0</v>
      </c>
      <c r="I32" s="64">
        <f t="shared" si="12"/>
        <v>0</v>
      </c>
      <c r="J32" s="969">
        <f>收入成本对应底稿表!E30-成本测试底稿表!G32</f>
        <v>0</v>
      </c>
    </row>
    <row r="33" ht="18.75" customHeight="1" spans="1:11">
      <c r="A33" s="966">
        <v>9</v>
      </c>
      <c r="B33" s="64"/>
      <c r="C33" s="64">
        <f t="shared" si="6"/>
        <v>0</v>
      </c>
      <c r="D33" s="64"/>
      <c r="E33" s="64"/>
      <c r="F33" s="64">
        <f t="shared" si="7"/>
        <v>0</v>
      </c>
      <c r="G33" s="64">
        <f t="shared" si="8"/>
        <v>0</v>
      </c>
      <c r="H33" s="64">
        <f t="shared" si="11"/>
        <v>0</v>
      </c>
      <c r="I33" s="64">
        <f t="shared" si="12"/>
        <v>0</v>
      </c>
      <c r="J33" s="969">
        <f>收入成本对应底稿表!E31-成本测试底稿表!G33</f>
        <v>0</v>
      </c>
    </row>
    <row r="34" ht="18.75" customHeight="1" spans="1:11">
      <c r="A34" s="966">
        <v>10</v>
      </c>
      <c r="B34" s="64"/>
      <c r="C34" s="64">
        <f t="shared" si="6"/>
        <v>0</v>
      </c>
      <c r="D34" s="64"/>
      <c r="E34" s="64"/>
      <c r="F34" s="64">
        <f t="shared" si="7"/>
        <v>0</v>
      </c>
      <c r="G34" s="64">
        <f t="shared" si="8"/>
        <v>0</v>
      </c>
      <c r="H34" s="64">
        <f t="shared" si="11"/>
        <v>0</v>
      </c>
      <c r="I34" s="64">
        <f t="shared" si="12"/>
        <v>0</v>
      </c>
      <c r="J34" s="969">
        <f>收入成本对应底稿表!E32-成本测试底稿表!G34</f>
        <v>0</v>
      </c>
    </row>
    <row r="35" ht="18.75" customHeight="1" spans="1:11">
      <c r="A35" s="966">
        <v>11</v>
      </c>
      <c r="B35" s="64"/>
      <c r="C35" s="64">
        <f t="shared" si="6"/>
        <v>0</v>
      </c>
      <c r="D35" s="64"/>
      <c r="E35" s="64"/>
      <c r="F35" s="64">
        <f t="shared" si="7"/>
        <v>0</v>
      </c>
      <c r="G35" s="64">
        <f t="shared" si="8"/>
        <v>0</v>
      </c>
      <c r="H35" s="64">
        <f t="shared" si="11"/>
        <v>0</v>
      </c>
      <c r="I35" s="64">
        <f t="shared" si="12"/>
        <v>0</v>
      </c>
      <c r="J35" s="969">
        <f>收入成本对应底稿表!E33-成本测试底稿表!G35</f>
        <v>0</v>
      </c>
    </row>
    <row r="36" ht="18.75" customHeight="1" spans="1:11">
      <c r="A36" s="966">
        <v>12</v>
      </c>
      <c r="B36" s="64"/>
      <c r="C36" s="64">
        <f t="shared" si="6"/>
        <v>0</v>
      </c>
      <c r="D36" s="64"/>
      <c r="E36" s="64"/>
      <c r="F36" s="64">
        <f t="shared" si="7"/>
        <v>0</v>
      </c>
      <c r="G36" s="64">
        <f t="shared" si="8"/>
        <v>0</v>
      </c>
      <c r="H36" s="64">
        <f t="shared" si="11"/>
        <v>0</v>
      </c>
      <c r="I36" s="64">
        <f t="shared" si="12"/>
        <v>0</v>
      </c>
      <c r="J36" s="969">
        <f>收入成本对应底稿表!E34-成本测试底稿表!G36</f>
        <v>0</v>
      </c>
    </row>
    <row r="37" ht="18.75" customHeight="1" spans="1:11">
      <c r="A37" s="966" t="s">
        <v>855</v>
      </c>
      <c r="B37" s="64"/>
      <c r="C37" s="64"/>
      <c r="D37" s="64"/>
      <c r="E37" s="64"/>
      <c r="F37" s="64"/>
      <c r="G37" s="64"/>
      <c r="H37" s="967">
        <f t="shared" si="11"/>
        <v>0</v>
      </c>
      <c r="I37" s="967">
        <f t="shared" si="12"/>
        <v>0</v>
      </c>
      <c r="J37" s="969"/>
    </row>
    <row r="38" ht="18.75" customHeight="1" spans="1:11">
      <c r="A38" s="966" t="s">
        <v>282</v>
      </c>
      <c r="B38" s="64">
        <f>SUM(B24:B36)</f>
        <v>0</v>
      </c>
      <c r="C38" s="64">
        <f t="shared" ref="C38:G38" si="13">SUM(C24:C36)</f>
        <v>0</v>
      </c>
      <c r="D38" s="64">
        <f t="shared" si="13"/>
        <v>0</v>
      </c>
      <c r="E38" s="64">
        <f t="shared" si="13"/>
        <v>0</v>
      </c>
      <c r="F38" s="64">
        <f t="shared" si="13"/>
        <v>0</v>
      </c>
      <c r="G38" s="64">
        <f t="shared" si="13"/>
        <v>0</v>
      </c>
      <c r="H38" s="970" t="s">
        <v>849</v>
      </c>
      <c r="I38" s="971">
        <f>SUM(J27:J36)</f>
        <v>0</v>
      </c>
      <c r="J38" s="972"/>
      <c r="K38" s="973">
        <f>I38+G38</f>
        <v>0</v>
      </c>
    </row>
    <row r="39" ht="18" customHeight="1" spans="1:11">
      <c r="A39" s="974" t="str">
        <f>收入成本对应底稿表!F21</f>
        <v>金融企业往来收入</v>
      </c>
      <c r="B39" s="963"/>
      <c r="C39" s="963"/>
      <c r="D39" s="963"/>
      <c r="E39" s="963"/>
      <c r="F39" s="963"/>
      <c r="G39" s="963"/>
      <c r="H39" s="963"/>
      <c r="I39" s="964"/>
      <c r="J39" s="975" t="s">
        <v>849</v>
      </c>
    </row>
    <row r="40" ht="15" customHeight="1" spans="1:11">
      <c r="A40" s="966"/>
      <c r="B40" s="64" t="s">
        <v>850</v>
      </c>
      <c r="C40" s="64"/>
      <c r="D40" s="64"/>
      <c r="E40" s="64" t="s">
        <v>851</v>
      </c>
      <c r="F40" s="64"/>
      <c r="G40" s="64"/>
      <c r="H40" s="64" t="s">
        <v>852</v>
      </c>
      <c r="I40" s="64"/>
      <c r="J40" s="975"/>
    </row>
    <row r="41" ht="15" customHeight="1" spans="1:11">
      <c r="A41" s="966"/>
      <c r="B41" s="64" t="s">
        <v>841</v>
      </c>
      <c r="C41" s="64" t="s">
        <v>853</v>
      </c>
      <c r="D41" s="64" t="s">
        <v>221</v>
      </c>
      <c r="E41" s="64" t="s">
        <v>841</v>
      </c>
      <c r="F41" s="64" t="s">
        <v>853</v>
      </c>
      <c r="G41" s="64" t="s">
        <v>221</v>
      </c>
      <c r="H41" s="64" t="s">
        <v>841</v>
      </c>
      <c r="I41" s="64" t="s">
        <v>221</v>
      </c>
      <c r="J41" s="975"/>
    </row>
    <row r="42" ht="22.5" customHeight="1" spans="1:11">
      <c r="A42" s="966" t="s">
        <v>854</v>
      </c>
      <c r="B42" s="64"/>
      <c r="C42" s="64"/>
      <c r="D42" s="64"/>
      <c r="E42" s="64"/>
      <c r="F42" s="64"/>
      <c r="G42" s="64"/>
      <c r="H42" s="967"/>
      <c r="I42" s="967"/>
      <c r="J42" s="968"/>
    </row>
    <row r="43" ht="22.5" customHeight="1" spans="1:11">
      <c r="A43" s="966">
        <v>1</v>
      </c>
      <c r="B43" s="64"/>
      <c r="C43" s="64">
        <f>IFERROR(D43/B43,0)</f>
        <v>0</v>
      </c>
      <c r="D43" s="64"/>
      <c r="E43" s="64"/>
      <c r="F43" s="64">
        <f>IFERROR((I42+D43)/(H42+B43),0)</f>
        <v>0</v>
      </c>
      <c r="G43" s="64">
        <f>E43*F43</f>
        <v>0</v>
      </c>
      <c r="H43" s="64">
        <f>H42+B43-E43</f>
        <v>0</v>
      </c>
      <c r="I43" s="64">
        <f>I42+D43-G43</f>
        <v>0</v>
      </c>
      <c r="J43" s="969">
        <f>收入成本对应底稿表!G23-成本测试底稿表!G43</f>
        <v>0</v>
      </c>
    </row>
    <row r="44" ht="22.5" customHeight="1" spans="1:11">
      <c r="A44" s="966">
        <v>2</v>
      </c>
      <c r="B44" s="64"/>
      <c r="C44" s="64">
        <f t="shared" ref="C44:C54" si="14">IFERROR(D44/B44,0)</f>
        <v>0</v>
      </c>
      <c r="D44" s="64"/>
      <c r="E44" s="64"/>
      <c r="F44" s="64">
        <f t="shared" ref="F44:F54" si="15">IFERROR((I43+D44)/(H43+B44),0)</f>
        <v>0</v>
      </c>
      <c r="G44" s="64">
        <f t="shared" ref="G44:G54" si="16">E44*F44</f>
        <v>0</v>
      </c>
      <c r="H44" s="64">
        <f t="shared" ref="H44:H55" si="17">H43+B44-E44</f>
        <v>0</v>
      </c>
      <c r="I44" s="64">
        <f t="shared" ref="I44:I55" si="18">I43+D44-G44</f>
        <v>0</v>
      </c>
      <c r="J44" s="969">
        <f>收入成本对应底稿表!G24-成本测试底稿表!G44</f>
        <v>0</v>
      </c>
    </row>
    <row r="45" ht="22.5" customHeight="1" spans="1:11">
      <c r="A45" s="966">
        <v>3</v>
      </c>
      <c r="B45" s="64"/>
      <c r="C45" s="64">
        <f t="shared" si="14"/>
        <v>0</v>
      </c>
      <c r="D45" s="64"/>
      <c r="E45" s="64"/>
      <c r="F45" s="64">
        <f t="shared" si="15"/>
        <v>0</v>
      </c>
      <c r="G45" s="64">
        <f t="shared" si="16"/>
        <v>0</v>
      </c>
      <c r="H45" s="64">
        <f t="shared" si="17"/>
        <v>0</v>
      </c>
      <c r="I45" s="64">
        <f t="shared" si="18"/>
        <v>0</v>
      </c>
      <c r="J45" s="969">
        <f>收入成本对应底稿表!G25-成本测试底稿表!G45</f>
        <v>0</v>
      </c>
    </row>
    <row r="46" ht="22.5" customHeight="1" spans="1:11">
      <c r="A46" s="966">
        <v>4</v>
      </c>
      <c r="B46" s="64"/>
      <c r="C46" s="64">
        <f t="shared" si="14"/>
        <v>0</v>
      </c>
      <c r="D46" s="64"/>
      <c r="E46" s="64"/>
      <c r="F46" s="64">
        <f t="shared" si="15"/>
        <v>0</v>
      </c>
      <c r="G46" s="64">
        <f t="shared" si="16"/>
        <v>0</v>
      </c>
      <c r="H46" s="64">
        <f t="shared" si="17"/>
        <v>0</v>
      </c>
      <c r="I46" s="64">
        <f t="shared" si="18"/>
        <v>0</v>
      </c>
      <c r="J46" s="969">
        <f>收入成本对应底稿表!G26-成本测试底稿表!G46</f>
        <v>0</v>
      </c>
    </row>
    <row r="47" ht="22.5" customHeight="1" spans="1:11">
      <c r="A47" s="966">
        <v>5</v>
      </c>
      <c r="B47" s="64"/>
      <c r="C47" s="64">
        <f t="shared" si="14"/>
        <v>0</v>
      </c>
      <c r="D47" s="64"/>
      <c r="E47" s="64"/>
      <c r="F47" s="64">
        <f t="shared" si="15"/>
        <v>0</v>
      </c>
      <c r="G47" s="64">
        <f t="shared" si="16"/>
        <v>0</v>
      </c>
      <c r="H47" s="64">
        <f t="shared" si="17"/>
        <v>0</v>
      </c>
      <c r="I47" s="64">
        <f t="shared" si="18"/>
        <v>0</v>
      </c>
      <c r="J47" s="969">
        <f>收入成本对应底稿表!G27-成本测试底稿表!G47</f>
        <v>0</v>
      </c>
    </row>
    <row r="48" ht="22.5" customHeight="1" spans="1:11">
      <c r="A48" s="966">
        <v>6</v>
      </c>
      <c r="B48" s="64"/>
      <c r="C48" s="64">
        <f t="shared" si="14"/>
        <v>0</v>
      </c>
      <c r="D48" s="64"/>
      <c r="E48" s="64"/>
      <c r="F48" s="64">
        <f t="shared" si="15"/>
        <v>0</v>
      </c>
      <c r="G48" s="64">
        <f t="shared" si="16"/>
        <v>0</v>
      </c>
      <c r="H48" s="64">
        <f t="shared" si="17"/>
        <v>0</v>
      </c>
      <c r="I48" s="64">
        <f t="shared" si="18"/>
        <v>0</v>
      </c>
      <c r="J48" s="969">
        <f>收入成本对应底稿表!G28-成本测试底稿表!G48</f>
        <v>0</v>
      </c>
    </row>
    <row r="49" ht="22.5" customHeight="1" spans="1:11">
      <c r="A49" s="966">
        <v>7</v>
      </c>
      <c r="B49" s="64"/>
      <c r="C49" s="64">
        <f t="shared" si="14"/>
        <v>0</v>
      </c>
      <c r="D49" s="64"/>
      <c r="E49" s="64"/>
      <c r="F49" s="64">
        <f t="shared" si="15"/>
        <v>0</v>
      </c>
      <c r="G49" s="64">
        <f t="shared" si="16"/>
        <v>0</v>
      </c>
      <c r="H49" s="64">
        <f t="shared" si="17"/>
        <v>0</v>
      </c>
      <c r="I49" s="64">
        <f t="shared" si="18"/>
        <v>0</v>
      </c>
      <c r="J49" s="969">
        <f>收入成本对应底稿表!G29-成本测试底稿表!G49</f>
        <v>0</v>
      </c>
    </row>
    <row r="50" ht="22.5" customHeight="1" spans="1:11">
      <c r="A50" s="966">
        <v>8</v>
      </c>
      <c r="B50" s="64"/>
      <c r="C50" s="64">
        <f t="shared" si="14"/>
        <v>0</v>
      </c>
      <c r="D50" s="64"/>
      <c r="E50" s="64"/>
      <c r="F50" s="64">
        <f t="shared" si="15"/>
        <v>0</v>
      </c>
      <c r="G50" s="64">
        <f t="shared" si="16"/>
        <v>0</v>
      </c>
      <c r="H50" s="64">
        <f t="shared" si="17"/>
        <v>0</v>
      </c>
      <c r="I50" s="64">
        <f t="shared" si="18"/>
        <v>0</v>
      </c>
      <c r="J50" s="969">
        <f>收入成本对应底稿表!G30-成本测试底稿表!G50</f>
        <v>0</v>
      </c>
    </row>
    <row r="51" ht="22.5" customHeight="1" spans="1:11">
      <c r="A51" s="966">
        <v>9</v>
      </c>
      <c r="B51" s="64"/>
      <c r="C51" s="64">
        <f t="shared" si="14"/>
        <v>0</v>
      </c>
      <c r="D51" s="64"/>
      <c r="E51" s="64"/>
      <c r="F51" s="64">
        <f t="shared" si="15"/>
        <v>0</v>
      </c>
      <c r="G51" s="64">
        <f t="shared" si="16"/>
        <v>0</v>
      </c>
      <c r="H51" s="64">
        <f t="shared" si="17"/>
        <v>0</v>
      </c>
      <c r="I51" s="64">
        <f t="shared" si="18"/>
        <v>0</v>
      </c>
      <c r="J51" s="969">
        <f>收入成本对应底稿表!G31-成本测试底稿表!G51</f>
        <v>0</v>
      </c>
    </row>
    <row r="52" ht="22.5" customHeight="1" spans="1:11">
      <c r="A52" s="966">
        <v>10</v>
      </c>
      <c r="B52" s="64"/>
      <c r="C52" s="64">
        <f t="shared" si="14"/>
        <v>0</v>
      </c>
      <c r="D52" s="64"/>
      <c r="E52" s="64"/>
      <c r="F52" s="64">
        <f t="shared" si="15"/>
        <v>0</v>
      </c>
      <c r="G52" s="64">
        <f t="shared" si="16"/>
        <v>0</v>
      </c>
      <c r="H52" s="64">
        <f t="shared" si="17"/>
        <v>0</v>
      </c>
      <c r="I52" s="64">
        <f t="shared" si="18"/>
        <v>0</v>
      </c>
      <c r="J52" s="969">
        <f>收入成本对应底稿表!G32-成本测试底稿表!G52</f>
        <v>0</v>
      </c>
    </row>
    <row r="53" ht="22.5" customHeight="1" spans="1:11">
      <c r="A53" s="966">
        <v>11</v>
      </c>
      <c r="B53" s="64"/>
      <c r="C53" s="64">
        <f t="shared" si="14"/>
        <v>0</v>
      </c>
      <c r="D53" s="64"/>
      <c r="E53" s="64"/>
      <c r="F53" s="64">
        <f t="shared" si="15"/>
        <v>0</v>
      </c>
      <c r="G53" s="64">
        <f t="shared" si="16"/>
        <v>0</v>
      </c>
      <c r="H53" s="64">
        <f t="shared" si="17"/>
        <v>0</v>
      </c>
      <c r="I53" s="64">
        <f t="shared" si="18"/>
        <v>0</v>
      </c>
      <c r="J53" s="969">
        <f>收入成本对应底稿表!G33-成本测试底稿表!G53</f>
        <v>0</v>
      </c>
    </row>
    <row r="54" ht="22.5" customHeight="1" spans="1:11">
      <c r="A54" s="966">
        <v>12</v>
      </c>
      <c r="B54" s="64"/>
      <c r="C54" s="64">
        <f t="shared" si="14"/>
        <v>0</v>
      </c>
      <c r="D54" s="64"/>
      <c r="E54" s="64"/>
      <c r="F54" s="64">
        <f t="shared" si="15"/>
        <v>0</v>
      </c>
      <c r="G54" s="64">
        <f t="shared" si="16"/>
        <v>0</v>
      </c>
      <c r="H54" s="64">
        <f t="shared" si="17"/>
        <v>0</v>
      </c>
      <c r="I54" s="64">
        <f t="shared" si="18"/>
        <v>0</v>
      </c>
      <c r="J54" s="969">
        <f>收入成本对应底稿表!G34-成本测试底稿表!G54</f>
        <v>0</v>
      </c>
    </row>
    <row r="55" ht="22.5" customHeight="1" spans="1:11">
      <c r="A55" s="966" t="s">
        <v>855</v>
      </c>
      <c r="B55" s="64"/>
      <c r="C55" s="64"/>
      <c r="D55" s="64"/>
      <c r="E55" s="64"/>
      <c r="F55" s="64"/>
      <c r="G55" s="64"/>
      <c r="H55" s="967">
        <f t="shared" si="17"/>
        <v>0</v>
      </c>
      <c r="I55" s="967">
        <f t="shared" si="18"/>
        <v>0</v>
      </c>
      <c r="J55" s="969"/>
    </row>
    <row r="56" ht="22.5" customHeight="1" spans="1:11">
      <c r="A56" s="966" t="s">
        <v>282</v>
      </c>
      <c r="B56" s="64">
        <f>SUM(B43:B55)</f>
        <v>0</v>
      </c>
      <c r="C56" s="64">
        <f>IFERROR(D56/B56,0)</f>
        <v>0</v>
      </c>
      <c r="D56" s="64">
        <f>SUM(D43:D55)</f>
        <v>0</v>
      </c>
      <c r="E56" s="64">
        <f>SUM(E43:E55)</f>
        <v>0</v>
      </c>
      <c r="F56" s="64">
        <f>IFERROR(G56/E56,0)</f>
        <v>0</v>
      </c>
      <c r="G56" s="64">
        <f>SUM(G43:G55)</f>
        <v>0</v>
      </c>
      <c r="H56" s="970" t="s">
        <v>849</v>
      </c>
      <c r="I56" s="971">
        <f>SUM(J43:J54)</f>
        <v>0</v>
      </c>
      <c r="J56" s="972"/>
      <c r="K56" s="973">
        <f>I56+G56</f>
        <v>0</v>
      </c>
    </row>
    <row r="57" ht="22.5" customHeight="1" spans="1:11">
      <c r="A57" s="976" t="s">
        <v>856</v>
      </c>
      <c r="B57" s="977">
        <f>B56+B38+B20</f>
        <v>0</v>
      </c>
      <c r="C57" s="977">
        <f t="shared" ref="C57:J57" si="19">C56+C38+C20</f>
        <v>0</v>
      </c>
      <c r="D57" s="977">
        <f t="shared" si="19"/>
        <v>0</v>
      </c>
      <c r="E57" s="977">
        <f t="shared" si="19"/>
        <v>0</v>
      </c>
      <c r="F57" s="977">
        <f t="shared" si="19"/>
        <v>0</v>
      </c>
      <c r="G57" s="977">
        <f t="shared" si="19"/>
        <v>0</v>
      </c>
      <c r="H57" s="977"/>
      <c r="I57" s="977">
        <f t="shared" si="19"/>
        <v>0</v>
      </c>
      <c r="J57" s="978">
        <f t="shared" si="19"/>
        <v>0</v>
      </c>
    </row>
  </sheetData>
  <mergeCells count="20">
    <mergeCell ref="A1:F1"/>
    <mergeCell ref="A2:J2"/>
    <mergeCell ref="A3:I3"/>
    <mergeCell ref="B4:D4"/>
    <mergeCell ref="E4:G4"/>
    <mergeCell ref="H4:I4"/>
    <mergeCell ref="A21:I21"/>
    <mergeCell ref="B22:D22"/>
    <mergeCell ref="E22:G22"/>
    <mergeCell ref="H22:I22"/>
    <mergeCell ref="A39:I39"/>
    <mergeCell ref="B40:D40"/>
    <mergeCell ref="E40:G40"/>
    <mergeCell ref="H40:I40"/>
    <mergeCell ref="A4:A5"/>
    <mergeCell ref="A22:A23"/>
    <mergeCell ref="A40:A41"/>
    <mergeCell ref="J3:J5"/>
    <mergeCell ref="J21:J23"/>
    <mergeCell ref="J39:J41"/>
  </mergeCells>
  <conditionalFormatting sqref="J6:J19 J24:J37 J43:J55">
    <cfRule type="cellIs" dxfId="2" priority="1" operator="notEqual">
      <formula>0</formula>
    </cfRule>
  </conditionalFormatting>
  <conditionalFormatting sqref="I20 I38 I56">
    <cfRule type="cellIs" dxfId="4" priority="4" operator="notEqual">
      <formula>0</formula>
    </cfRule>
  </conditionalFormatting>
  <printOptions horizontalCentered="1"/>
  <pageMargins left="0.16875" right="0.16875" top="0.409027777777778" bottom="0.279166666666667" header="0.21875" footer="0.179166666666667"/>
  <pageSetup paperSize="9" orientation="landscape"/>
  <headerFooter alignWithMargins="0"/>
  <rowBreaks count="2" manualBreakCount="2">
    <brk id="20" max="16383" man="1"/>
    <brk id="38" max="9" man="1"/>
  </rowBreaks>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rgb="FFFF0000"/>
  </sheetPr>
  <dimension ref="A1:AY27"/>
  <sheetViews>
    <sheetView workbookViewId="0">
      <pane xSplit="2" ySplit="3" topLeftCell="AI4" activePane="bottomRight" state="frozen"/>
      <selection/>
      <selection pane="topRight"/>
      <selection pane="bottomLeft"/>
      <selection pane="bottomRight" activeCell="J12" sqref="J12"/>
    </sheetView>
  </sheetViews>
  <sheetFormatPr defaultColWidth="9" defaultRowHeight="13.5"/>
  <cols>
    <col min="1" max="1" width="4" style="873" customWidth="1"/>
    <col min="2" max="2" width="15.4" style="874" customWidth="1"/>
    <col min="3" max="3" width="5.9" style="875" customWidth="1"/>
    <col min="4" max="4" width="8.9" style="876" customWidth="1"/>
    <col min="5" max="5" width="5.9" style="877" customWidth="1"/>
    <col min="6" max="6" width="8.9" style="878" customWidth="1"/>
    <col min="7" max="7" width="5.5" style="876" customWidth="1"/>
    <col min="8" max="8" width="7.9" style="878" customWidth="1"/>
    <col min="9" max="9" width="7.7" style="879" customWidth="1"/>
    <col min="10" max="10" width="9.6" style="879" customWidth="1"/>
    <col min="11" max="11" width="7.7" style="880" customWidth="1"/>
    <col min="12" max="12" width="9.6" style="880" customWidth="1"/>
    <col min="13" max="13" width="7.2" style="879" customWidth="1"/>
    <col min="14" max="14" width="9" style="880" customWidth="1"/>
    <col min="15" max="16" width="9.4" style="881" customWidth="1"/>
    <col min="17" max="18" width="9.4" style="882" customWidth="1"/>
    <col min="19" max="20" width="9.4" style="883" customWidth="1"/>
    <col min="21" max="22" width="9.4" style="881" customWidth="1"/>
    <col min="23" max="24" width="9.4" style="882" customWidth="1"/>
    <col min="25" max="26" width="9.4" style="883" customWidth="1"/>
    <col min="27" max="28" width="9.4" style="881" customWidth="1"/>
    <col min="29" max="29" width="6" style="883" customWidth="1"/>
    <col min="30" max="30" width="7.7" style="883" customWidth="1"/>
    <col min="31" max="31" width="9.4" style="881" customWidth="1"/>
    <col min="32" max="32" width="9.4" style="882" customWidth="1"/>
    <col min="33" max="33" width="9.4" style="883" customWidth="1"/>
    <col min="34" max="34" width="9.4" style="881" customWidth="1"/>
    <col min="35" max="35" width="9.4" style="882" customWidth="1"/>
    <col min="36" max="36" width="9.4" style="883" customWidth="1"/>
    <col min="37" max="37" width="7.2" style="881" customWidth="1"/>
    <col min="38" max="38" width="9" style="883" customWidth="1"/>
    <col min="39" max="40" width="9.4" style="884" customWidth="1"/>
    <col min="41" max="41" width="7.6" style="885" customWidth="1"/>
    <col min="42" max="42" width="8" style="885" customWidth="1"/>
    <col min="43" max="43" width="7.2" style="884" customWidth="1"/>
    <col min="44" max="44" width="9" style="885" customWidth="1"/>
    <col min="45" max="46" width="9" style="882" customWidth="1"/>
    <col min="47" max="48" width="9.4" style="886" customWidth="1"/>
    <col min="49" max="49" width="9.4" style="882" customWidth="1"/>
    <col min="50" max="50" width="7.5" style="886" customWidth="1"/>
    <col min="51" max="16384" width="9" style="887"/>
  </cols>
  <sheetData>
    <row r="1" ht="21.6" customHeight="1" spans="1:51">
      <c r="A1" s="874" t="s">
        <v>857</v>
      </c>
      <c r="C1" s="874"/>
      <c r="D1" s="874"/>
      <c r="E1" s="874"/>
    </row>
    <row r="2" ht="26.25" customHeight="1" spans="1:51">
      <c r="A2" s="888" t="s">
        <v>488</v>
      </c>
      <c r="B2" s="889" t="s">
        <v>858</v>
      </c>
      <c r="C2" s="890" t="s">
        <v>859</v>
      </c>
      <c r="D2" s="890"/>
      <c r="E2" s="891" t="s">
        <v>860</v>
      </c>
      <c r="F2" s="891"/>
      <c r="G2" s="892" t="s">
        <v>861</v>
      </c>
      <c r="H2" s="893"/>
      <c r="I2" s="894" t="s">
        <v>862</v>
      </c>
      <c r="J2" s="894"/>
      <c r="K2" s="895" t="s">
        <v>863</v>
      </c>
      <c r="L2" s="895"/>
      <c r="M2" s="896" t="s">
        <v>864</v>
      </c>
      <c r="N2" s="896"/>
      <c r="O2" s="897" t="s">
        <v>865</v>
      </c>
      <c r="P2" s="897"/>
      <c r="Q2" s="898" t="s">
        <v>866</v>
      </c>
      <c r="R2" s="898"/>
      <c r="S2" s="899" t="s">
        <v>867</v>
      </c>
      <c r="T2" s="899"/>
      <c r="U2" s="897" t="s">
        <v>868</v>
      </c>
      <c r="V2" s="897"/>
      <c r="W2" s="898" t="s">
        <v>869</v>
      </c>
      <c r="X2" s="898"/>
      <c r="Y2" s="899" t="s">
        <v>870</v>
      </c>
      <c r="Z2" s="899"/>
      <c r="AA2" s="897" t="s">
        <v>871</v>
      </c>
      <c r="AB2" s="897"/>
      <c r="AC2" s="899" t="s">
        <v>872</v>
      </c>
      <c r="AD2" s="899"/>
      <c r="AE2" s="900" t="s">
        <v>873</v>
      </c>
      <c r="AF2" s="901"/>
      <c r="AG2" s="901"/>
      <c r="AH2" s="901"/>
      <c r="AI2" s="901"/>
      <c r="AJ2" s="901"/>
      <c r="AK2" s="901"/>
      <c r="AL2" s="902"/>
      <c r="AM2" s="903" t="s">
        <v>874</v>
      </c>
      <c r="AN2" s="903"/>
      <c r="AO2" s="904" t="s">
        <v>875</v>
      </c>
      <c r="AP2" s="904"/>
      <c r="AQ2" s="905" t="s">
        <v>876</v>
      </c>
      <c r="AR2" s="905"/>
      <c r="AS2" s="906" t="s">
        <v>877</v>
      </c>
      <c r="AT2" s="907"/>
      <c r="AU2" s="908" t="s">
        <v>848</v>
      </c>
      <c r="AV2" s="909"/>
      <c r="AW2" s="910" t="s">
        <v>584</v>
      </c>
      <c r="AX2" s="911"/>
      <c r="AY2" s="912" t="s">
        <v>264</v>
      </c>
    </row>
    <row r="3" ht="24" spans="1:51">
      <c r="A3" s="888"/>
      <c r="B3" s="889"/>
      <c r="C3" s="890" t="s">
        <v>878</v>
      </c>
      <c r="D3" s="913" t="s">
        <v>879</v>
      </c>
      <c r="E3" s="891" t="s">
        <v>878</v>
      </c>
      <c r="F3" s="914" t="s">
        <v>879</v>
      </c>
      <c r="G3" s="890" t="s">
        <v>880</v>
      </c>
      <c r="H3" s="914" t="s">
        <v>881</v>
      </c>
      <c r="I3" s="894" t="s">
        <v>878</v>
      </c>
      <c r="J3" s="915" t="s">
        <v>879</v>
      </c>
      <c r="K3" s="895" t="s">
        <v>878</v>
      </c>
      <c r="L3" s="916" t="s">
        <v>879</v>
      </c>
      <c r="M3" s="894" t="str">
        <f t="shared" ref="M3:N3" si="0">G3</f>
        <v>金额差</v>
      </c>
      <c r="N3" s="916" t="str">
        <f t="shared" si="0"/>
        <v>数量差</v>
      </c>
      <c r="O3" s="917" t="s">
        <v>878</v>
      </c>
      <c r="P3" s="918" t="s">
        <v>879</v>
      </c>
      <c r="Q3" s="919" t="s">
        <v>878</v>
      </c>
      <c r="R3" s="920" t="s">
        <v>879</v>
      </c>
      <c r="S3" s="921" t="s">
        <v>878</v>
      </c>
      <c r="T3" s="922" t="s">
        <v>879</v>
      </c>
      <c r="U3" s="917" t="s">
        <v>878</v>
      </c>
      <c r="V3" s="918" t="s">
        <v>879</v>
      </c>
      <c r="W3" s="919" t="s">
        <v>878</v>
      </c>
      <c r="X3" s="920" t="s">
        <v>879</v>
      </c>
      <c r="Y3" s="921" t="s">
        <v>878</v>
      </c>
      <c r="Z3" s="922" t="s">
        <v>879</v>
      </c>
      <c r="AA3" s="917" t="s">
        <v>878</v>
      </c>
      <c r="AB3" s="920" t="s">
        <v>879</v>
      </c>
      <c r="AC3" s="921" t="s">
        <v>878</v>
      </c>
      <c r="AD3" s="922" t="s">
        <v>879</v>
      </c>
      <c r="AE3" s="918" t="s">
        <v>882</v>
      </c>
      <c r="AF3" s="923" t="s">
        <v>883</v>
      </c>
      <c r="AG3" s="922" t="s">
        <v>884</v>
      </c>
      <c r="AH3" s="918" t="s">
        <v>885</v>
      </c>
      <c r="AI3" s="923" t="s">
        <v>886</v>
      </c>
      <c r="AJ3" s="922" t="s">
        <v>887</v>
      </c>
      <c r="AK3" s="917" t="s">
        <v>888</v>
      </c>
      <c r="AL3" s="922" t="s">
        <v>889</v>
      </c>
      <c r="AM3" s="924" t="s">
        <v>878</v>
      </c>
      <c r="AN3" s="925" t="s">
        <v>879</v>
      </c>
      <c r="AO3" s="926" t="s">
        <v>878</v>
      </c>
      <c r="AP3" s="927" t="s">
        <v>879</v>
      </c>
      <c r="AQ3" s="924" t="s">
        <v>880</v>
      </c>
      <c r="AR3" s="927" t="s">
        <v>881</v>
      </c>
      <c r="AS3" s="919" t="s">
        <v>878</v>
      </c>
      <c r="AT3" s="923" t="s">
        <v>879</v>
      </c>
      <c r="AU3" s="928" t="s">
        <v>878</v>
      </c>
      <c r="AV3" s="929" t="s">
        <v>879</v>
      </c>
      <c r="AW3" s="923" t="s">
        <v>890</v>
      </c>
      <c r="AX3" s="929" t="s">
        <v>891</v>
      </c>
      <c r="AY3" s="912"/>
    </row>
    <row r="4" ht="22.2" customHeight="1" spans="1:51">
      <c r="A4" s="930"/>
      <c r="B4" s="930"/>
      <c r="C4" s="931"/>
      <c r="D4" s="932">
        <f>C4</f>
        <v>0</v>
      </c>
      <c r="E4" s="933"/>
      <c r="F4" s="934">
        <f>E4</f>
        <v>0</v>
      </c>
      <c r="G4" s="932">
        <f>C4-D4</f>
        <v>0</v>
      </c>
      <c r="H4" s="934">
        <f>E4-F4</f>
        <v>0</v>
      </c>
      <c r="I4" s="935"/>
      <c r="J4" s="935">
        <f>I4</f>
        <v>0</v>
      </c>
      <c r="K4" s="936"/>
      <c r="L4" s="936">
        <f>K4</f>
        <v>0</v>
      </c>
      <c r="M4" s="935">
        <f>I4-J4</f>
        <v>0</v>
      </c>
      <c r="N4" s="936">
        <f>K4-L4</f>
        <v>0</v>
      </c>
      <c r="O4" s="937"/>
      <c r="P4" s="938">
        <f>O4</f>
        <v>0</v>
      </c>
      <c r="Q4" s="939"/>
      <c r="R4" s="940">
        <f>IFERROR(T4*($D4+$J4)/($F4+$L4),0)</f>
        <v>0</v>
      </c>
      <c r="S4" s="941"/>
      <c r="T4" s="942">
        <f>S4</f>
        <v>0</v>
      </c>
      <c r="U4" s="937"/>
      <c r="V4" s="938">
        <f>U4</f>
        <v>0</v>
      </c>
      <c r="W4" s="939"/>
      <c r="X4" s="940">
        <f>IFERROR(Z4*($D4+$J4)/($F4+$L4),0)</f>
        <v>0</v>
      </c>
      <c r="Y4" s="941"/>
      <c r="Z4" s="942">
        <f>Y4</f>
        <v>0</v>
      </c>
      <c r="AA4" s="937"/>
      <c r="AB4" s="943">
        <f>IFERROR(AD4*($D4+$J4)/($F4+$L4),0)</f>
        <v>0</v>
      </c>
      <c r="AC4" s="941"/>
      <c r="AD4" s="942">
        <f>AC4</f>
        <v>0</v>
      </c>
      <c r="AE4" s="938">
        <f>O4-P4</f>
        <v>0</v>
      </c>
      <c r="AF4" s="940">
        <f>Q4-R4</f>
        <v>0</v>
      </c>
      <c r="AG4" s="942">
        <f>S4-T4</f>
        <v>0</v>
      </c>
      <c r="AH4" s="938">
        <f>U4-V4</f>
        <v>0</v>
      </c>
      <c r="AI4" s="940">
        <f>W4-X4</f>
        <v>0</v>
      </c>
      <c r="AJ4" s="942">
        <f>Y4-Z4</f>
        <v>0</v>
      </c>
      <c r="AK4" s="944">
        <f>AA4-AB4</f>
        <v>0</v>
      </c>
      <c r="AL4" s="945">
        <f>AC4-AD4</f>
        <v>0</v>
      </c>
      <c r="AM4" s="946">
        <f>C4+I4-Q4-W4-AA4</f>
        <v>0</v>
      </c>
      <c r="AN4" s="946">
        <f>D4+J4-R4-X4-AB4</f>
        <v>0</v>
      </c>
      <c r="AO4" s="947">
        <f>E4+K4-S4-Y4-AC4</f>
        <v>0</v>
      </c>
      <c r="AP4" s="947">
        <f>F4+L4-T4-Z4-AD4</f>
        <v>0</v>
      </c>
      <c r="AQ4" s="948">
        <f>AM4-AN4</f>
        <v>0</v>
      </c>
      <c r="AR4" s="949">
        <f>AO4-AP4</f>
        <v>0</v>
      </c>
      <c r="AS4" s="950">
        <f>O4-Q4+U4-W4</f>
        <v>0</v>
      </c>
      <c r="AT4" s="950">
        <f>P4-R4+V4-X4</f>
        <v>0</v>
      </c>
      <c r="AU4" s="951">
        <f>IFERROR(AS4/(O4+U4),0)</f>
        <v>0</v>
      </c>
      <c r="AV4" s="951">
        <f>IFERROR(AT4/(P4+V4),0)</f>
        <v>0</v>
      </c>
      <c r="AW4" s="940">
        <f>AS4-AT4</f>
        <v>0</v>
      </c>
      <c r="AX4" s="951">
        <f>AU4-AV4</f>
        <v>0</v>
      </c>
      <c r="AY4" s="912"/>
    </row>
    <row r="5" ht="22.2" customHeight="1" spans="1:51">
      <c r="A5" s="930"/>
      <c r="B5" s="930"/>
      <c r="C5" s="931"/>
      <c r="D5" s="932">
        <f t="shared" ref="D5:D26" si="1">C5</f>
        <v>0</v>
      </c>
      <c r="E5" s="933"/>
      <c r="F5" s="934">
        <f t="shared" ref="F5:F26" si="2">E5</f>
        <v>0</v>
      </c>
      <c r="G5" s="932">
        <f t="shared" ref="G5:G22" si="3">C5-D5</f>
        <v>0</v>
      </c>
      <c r="H5" s="934">
        <f t="shared" ref="H5:H22" si="4">E5-F5</f>
        <v>0</v>
      </c>
      <c r="I5" s="935"/>
      <c r="J5" s="935">
        <f t="shared" ref="J5:J26" si="5">I5</f>
        <v>0</v>
      </c>
      <c r="K5" s="936"/>
      <c r="L5" s="936">
        <f t="shared" ref="L5:L26" si="6">K5</f>
        <v>0</v>
      </c>
      <c r="M5" s="935">
        <f t="shared" ref="M5:M22" si="7">I5-J5</f>
        <v>0</v>
      </c>
      <c r="N5" s="936">
        <f t="shared" ref="N5:N22" si="8">K5-L5</f>
        <v>0</v>
      </c>
      <c r="O5" s="937"/>
      <c r="P5" s="938">
        <f t="shared" ref="P5:P26" si="9">O5</f>
        <v>0</v>
      </c>
      <c r="Q5" s="939"/>
      <c r="R5" s="940">
        <f t="shared" ref="R5:R22" si="10">IFERROR(T5*($D5+$J5)/($F5+$L5),0)</f>
        <v>0</v>
      </c>
      <c r="S5" s="941"/>
      <c r="T5" s="942">
        <f t="shared" ref="T5:T26" si="11">S5</f>
        <v>0</v>
      </c>
      <c r="U5" s="937"/>
      <c r="V5" s="938">
        <f t="shared" ref="V5:V26" si="12">U5</f>
        <v>0</v>
      </c>
      <c r="W5" s="939"/>
      <c r="X5" s="940">
        <f t="shared" ref="X5:X22" si="13">IFERROR(Z5*($D5+$J5)/($F5+$L5),0)</f>
        <v>0</v>
      </c>
      <c r="Y5" s="941"/>
      <c r="Z5" s="942">
        <f t="shared" ref="Z5:Z26" si="14">Y5</f>
        <v>0</v>
      </c>
      <c r="AA5" s="937"/>
      <c r="AB5" s="943">
        <f t="shared" ref="AB5:AB22" si="15">IFERROR(AD5*($D5+$J5)/($F5+$L5),0)</f>
        <v>0</v>
      </c>
      <c r="AC5" s="941"/>
      <c r="AD5" s="942">
        <f t="shared" ref="AD5:AD26" si="16">AC5</f>
        <v>0</v>
      </c>
      <c r="AE5" s="938">
        <f t="shared" ref="AE5:AE22" si="17">O5-P5</f>
        <v>0</v>
      </c>
      <c r="AF5" s="940">
        <f t="shared" ref="AF5:AF22" si="18">Q5-R5</f>
        <v>0</v>
      </c>
      <c r="AG5" s="942">
        <f t="shared" ref="AG5:AG22" si="19">S5-T5</f>
        <v>0</v>
      </c>
      <c r="AH5" s="938">
        <f t="shared" ref="AH5:AH22" si="20">U5-V5</f>
        <v>0</v>
      </c>
      <c r="AI5" s="940">
        <f t="shared" ref="AI5:AI22" si="21">W5-X5</f>
        <v>0</v>
      </c>
      <c r="AJ5" s="942">
        <f t="shared" ref="AJ5:AJ22" si="22">Y5-Z5</f>
        <v>0</v>
      </c>
      <c r="AK5" s="944">
        <f t="shared" ref="AK5:AK22" si="23">AA5-AB5</f>
        <v>0</v>
      </c>
      <c r="AL5" s="945">
        <f t="shared" ref="AL5:AL22" si="24">AC5-AD5</f>
        <v>0</v>
      </c>
      <c r="AM5" s="946">
        <f t="shared" ref="AM5:AP21" si="25">C5+I5-Q5-W5-AA5</f>
        <v>0</v>
      </c>
      <c r="AN5" s="946">
        <f t="shared" si="25"/>
        <v>0</v>
      </c>
      <c r="AO5" s="947">
        <f t="shared" si="25"/>
        <v>0</v>
      </c>
      <c r="AP5" s="947">
        <f t="shared" si="25"/>
        <v>0</v>
      </c>
      <c r="AQ5" s="948">
        <f t="shared" ref="AQ5:AQ22" si="26">AM5-AN5</f>
        <v>0</v>
      </c>
      <c r="AR5" s="949">
        <f t="shared" ref="AR5:AR22" si="27">AO5-AP5</f>
        <v>0</v>
      </c>
      <c r="AS5" s="950">
        <f t="shared" ref="AS5:AT21" si="28">O5-Q5+U5-W5</f>
        <v>0</v>
      </c>
      <c r="AT5" s="950">
        <f t="shared" si="28"/>
        <v>0</v>
      </c>
      <c r="AU5" s="951">
        <f t="shared" ref="AU5:AV21" si="29">IFERROR(AS5/(O5+U5),0)</f>
        <v>0</v>
      </c>
      <c r="AV5" s="951">
        <f t="shared" si="29"/>
        <v>0</v>
      </c>
      <c r="AW5" s="940">
        <f t="shared" ref="AW5:AW22" si="30">AS5-AT5</f>
        <v>0</v>
      </c>
      <c r="AX5" s="951">
        <f t="shared" ref="AX5:AX22" si="31">AU5-AV5</f>
        <v>0</v>
      </c>
      <c r="AY5" s="912"/>
    </row>
    <row r="6" ht="22.2" customHeight="1" spans="1:51">
      <c r="A6" s="930"/>
      <c r="B6" s="930"/>
      <c r="C6" s="931"/>
      <c r="D6" s="932">
        <f t="shared" si="1"/>
        <v>0</v>
      </c>
      <c r="E6" s="933"/>
      <c r="F6" s="934">
        <f t="shared" si="2"/>
        <v>0</v>
      </c>
      <c r="G6" s="932">
        <f t="shared" si="3"/>
        <v>0</v>
      </c>
      <c r="H6" s="934">
        <f t="shared" si="4"/>
        <v>0</v>
      </c>
      <c r="I6" s="935"/>
      <c r="J6" s="935">
        <f t="shared" si="5"/>
        <v>0</v>
      </c>
      <c r="K6" s="936"/>
      <c r="L6" s="936">
        <f t="shared" si="6"/>
        <v>0</v>
      </c>
      <c r="M6" s="935">
        <f t="shared" si="7"/>
        <v>0</v>
      </c>
      <c r="N6" s="936">
        <f t="shared" si="8"/>
        <v>0</v>
      </c>
      <c r="O6" s="937"/>
      <c r="P6" s="938">
        <f t="shared" si="9"/>
        <v>0</v>
      </c>
      <c r="Q6" s="939"/>
      <c r="R6" s="940">
        <f t="shared" si="10"/>
        <v>0</v>
      </c>
      <c r="S6" s="941"/>
      <c r="T6" s="942">
        <f t="shared" si="11"/>
        <v>0</v>
      </c>
      <c r="U6" s="937"/>
      <c r="V6" s="938">
        <f t="shared" si="12"/>
        <v>0</v>
      </c>
      <c r="W6" s="939"/>
      <c r="X6" s="940">
        <f t="shared" si="13"/>
        <v>0</v>
      </c>
      <c r="Y6" s="941"/>
      <c r="Z6" s="942">
        <f t="shared" si="14"/>
        <v>0</v>
      </c>
      <c r="AA6" s="937"/>
      <c r="AB6" s="943">
        <f t="shared" si="15"/>
        <v>0</v>
      </c>
      <c r="AC6" s="941"/>
      <c r="AD6" s="942">
        <f t="shared" si="16"/>
        <v>0</v>
      </c>
      <c r="AE6" s="938">
        <f t="shared" si="17"/>
        <v>0</v>
      </c>
      <c r="AF6" s="940">
        <f t="shared" si="18"/>
        <v>0</v>
      </c>
      <c r="AG6" s="942">
        <f t="shared" si="19"/>
        <v>0</v>
      </c>
      <c r="AH6" s="938">
        <f t="shared" si="20"/>
        <v>0</v>
      </c>
      <c r="AI6" s="940">
        <f t="shared" si="21"/>
        <v>0</v>
      </c>
      <c r="AJ6" s="942">
        <f t="shared" si="22"/>
        <v>0</v>
      </c>
      <c r="AK6" s="944">
        <f t="shared" si="23"/>
        <v>0</v>
      </c>
      <c r="AL6" s="945">
        <f t="shared" si="24"/>
        <v>0</v>
      </c>
      <c r="AM6" s="946">
        <f t="shared" si="25"/>
        <v>0</v>
      </c>
      <c r="AN6" s="946">
        <f t="shared" si="25"/>
        <v>0</v>
      </c>
      <c r="AO6" s="947">
        <f t="shared" si="25"/>
        <v>0</v>
      </c>
      <c r="AP6" s="947">
        <f t="shared" si="25"/>
        <v>0</v>
      </c>
      <c r="AQ6" s="948">
        <f t="shared" si="26"/>
        <v>0</v>
      </c>
      <c r="AR6" s="949">
        <f t="shared" si="27"/>
        <v>0</v>
      </c>
      <c r="AS6" s="950">
        <f t="shared" si="28"/>
        <v>0</v>
      </c>
      <c r="AT6" s="950">
        <f t="shared" si="28"/>
        <v>0</v>
      </c>
      <c r="AU6" s="951">
        <f t="shared" si="29"/>
        <v>0</v>
      </c>
      <c r="AV6" s="951">
        <f t="shared" si="29"/>
        <v>0</v>
      </c>
      <c r="AW6" s="940">
        <f t="shared" si="30"/>
        <v>0</v>
      </c>
      <c r="AX6" s="951">
        <f t="shared" si="31"/>
        <v>0</v>
      </c>
      <c r="AY6" s="912"/>
    </row>
    <row r="7" ht="22.2" customHeight="1" spans="1:51">
      <c r="A7" s="930"/>
      <c r="B7" s="930"/>
      <c r="C7" s="931"/>
      <c r="D7" s="932">
        <f t="shared" si="1"/>
        <v>0</v>
      </c>
      <c r="E7" s="933"/>
      <c r="F7" s="934">
        <f t="shared" si="2"/>
        <v>0</v>
      </c>
      <c r="G7" s="932">
        <f t="shared" si="3"/>
        <v>0</v>
      </c>
      <c r="H7" s="934">
        <f t="shared" si="4"/>
        <v>0</v>
      </c>
      <c r="I7" s="935"/>
      <c r="J7" s="935">
        <f t="shared" si="5"/>
        <v>0</v>
      </c>
      <c r="K7" s="936"/>
      <c r="L7" s="936">
        <f t="shared" si="6"/>
        <v>0</v>
      </c>
      <c r="M7" s="935">
        <f t="shared" si="7"/>
        <v>0</v>
      </c>
      <c r="N7" s="936">
        <f t="shared" si="8"/>
        <v>0</v>
      </c>
      <c r="O7" s="937"/>
      <c r="P7" s="938">
        <f t="shared" si="9"/>
        <v>0</v>
      </c>
      <c r="Q7" s="939"/>
      <c r="R7" s="940">
        <f t="shared" si="10"/>
        <v>0</v>
      </c>
      <c r="S7" s="941"/>
      <c r="T7" s="942">
        <f t="shared" si="11"/>
        <v>0</v>
      </c>
      <c r="U7" s="937"/>
      <c r="V7" s="938">
        <f t="shared" si="12"/>
        <v>0</v>
      </c>
      <c r="W7" s="939"/>
      <c r="X7" s="940">
        <f t="shared" si="13"/>
        <v>0</v>
      </c>
      <c r="Y7" s="941"/>
      <c r="Z7" s="942">
        <f t="shared" si="14"/>
        <v>0</v>
      </c>
      <c r="AA7" s="937"/>
      <c r="AB7" s="943">
        <f t="shared" si="15"/>
        <v>0</v>
      </c>
      <c r="AC7" s="941"/>
      <c r="AD7" s="942">
        <f t="shared" si="16"/>
        <v>0</v>
      </c>
      <c r="AE7" s="938">
        <f t="shared" si="17"/>
        <v>0</v>
      </c>
      <c r="AF7" s="940">
        <f t="shared" si="18"/>
        <v>0</v>
      </c>
      <c r="AG7" s="942">
        <f t="shared" si="19"/>
        <v>0</v>
      </c>
      <c r="AH7" s="938">
        <f t="shared" si="20"/>
        <v>0</v>
      </c>
      <c r="AI7" s="940">
        <f t="shared" si="21"/>
        <v>0</v>
      </c>
      <c r="AJ7" s="942">
        <f t="shared" si="22"/>
        <v>0</v>
      </c>
      <c r="AK7" s="944">
        <f t="shared" si="23"/>
        <v>0</v>
      </c>
      <c r="AL7" s="945">
        <f t="shared" si="24"/>
        <v>0</v>
      </c>
      <c r="AM7" s="946">
        <f t="shared" si="25"/>
        <v>0</v>
      </c>
      <c r="AN7" s="946">
        <f t="shared" si="25"/>
        <v>0</v>
      </c>
      <c r="AO7" s="947">
        <f t="shared" si="25"/>
        <v>0</v>
      </c>
      <c r="AP7" s="947">
        <f t="shared" si="25"/>
        <v>0</v>
      </c>
      <c r="AQ7" s="948">
        <f t="shared" si="26"/>
        <v>0</v>
      </c>
      <c r="AR7" s="949">
        <f t="shared" si="27"/>
        <v>0</v>
      </c>
      <c r="AS7" s="950">
        <f t="shared" si="28"/>
        <v>0</v>
      </c>
      <c r="AT7" s="950">
        <f t="shared" si="28"/>
        <v>0</v>
      </c>
      <c r="AU7" s="951">
        <f t="shared" si="29"/>
        <v>0</v>
      </c>
      <c r="AV7" s="951">
        <f t="shared" si="29"/>
        <v>0</v>
      </c>
      <c r="AW7" s="940">
        <f t="shared" si="30"/>
        <v>0</v>
      </c>
      <c r="AX7" s="951">
        <f t="shared" si="31"/>
        <v>0</v>
      </c>
      <c r="AY7" s="912"/>
    </row>
    <row r="8" ht="22.2" customHeight="1" spans="1:51">
      <c r="A8" s="930"/>
      <c r="B8" s="930"/>
      <c r="C8" s="931"/>
      <c r="D8" s="932">
        <f t="shared" si="1"/>
        <v>0</v>
      </c>
      <c r="E8" s="933"/>
      <c r="F8" s="934">
        <f t="shared" si="2"/>
        <v>0</v>
      </c>
      <c r="G8" s="932">
        <f t="shared" si="3"/>
        <v>0</v>
      </c>
      <c r="H8" s="934">
        <f t="shared" si="4"/>
        <v>0</v>
      </c>
      <c r="I8" s="935"/>
      <c r="J8" s="935">
        <f t="shared" si="5"/>
        <v>0</v>
      </c>
      <c r="K8" s="936"/>
      <c r="L8" s="936">
        <f t="shared" si="6"/>
        <v>0</v>
      </c>
      <c r="M8" s="935">
        <f t="shared" si="7"/>
        <v>0</v>
      </c>
      <c r="N8" s="936">
        <f t="shared" si="8"/>
        <v>0</v>
      </c>
      <c r="O8" s="937"/>
      <c r="P8" s="938">
        <f t="shared" si="9"/>
        <v>0</v>
      </c>
      <c r="Q8" s="939"/>
      <c r="R8" s="940">
        <f t="shared" si="10"/>
        <v>0</v>
      </c>
      <c r="S8" s="941"/>
      <c r="T8" s="942">
        <f t="shared" si="11"/>
        <v>0</v>
      </c>
      <c r="U8" s="937"/>
      <c r="V8" s="938">
        <f t="shared" si="12"/>
        <v>0</v>
      </c>
      <c r="W8" s="939"/>
      <c r="X8" s="940">
        <f t="shared" si="13"/>
        <v>0</v>
      </c>
      <c r="Y8" s="941"/>
      <c r="Z8" s="942">
        <f t="shared" si="14"/>
        <v>0</v>
      </c>
      <c r="AA8" s="937"/>
      <c r="AB8" s="943">
        <f t="shared" si="15"/>
        <v>0</v>
      </c>
      <c r="AC8" s="941"/>
      <c r="AD8" s="942">
        <f t="shared" si="16"/>
        <v>0</v>
      </c>
      <c r="AE8" s="938">
        <f t="shared" si="17"/>
        <v>0</v>
      </c>
      <c r="AF8" s="940">
        <f t="shared" si="18"/>
        <v>0</v>
      </c>
      <c r="AG8" s="942">
        <f t="shared" si="19"/>
        <v>0</v>
      </c>
      <c r="AH8" s="938">
        <f t="shared" si="20"/>
        <v>0</v>
      </c>
      <c r="AI8" s="940">
        <f t="shared" si="21"/>
        <v>0</v>
      </c>
      <c r="AJ8" s="942">
        <f t="shared" si="22"/>
        <v>0</v>
      </c>
      <c r="AK8" s="944">
        <f t="shared" si="23"/>
        <v>0</v>
      </c>
      <c r="AL8" s="945">
        <f t="shared" si="24"/>
        <v>0</v>
      </c>
      <c r="AM8" s="946">
        <f t="shared" si="25"/>
        <v>0</v>
      </c>
      <c r="AN8" s="946">
        <f t="shared" si="25"/>
        <v>0</v>
      </c>
      <c r="AO8" s="947">
        <f t="shared" si="25"/>
        <v>0</v>
      </c>
      <c r="AP8" s="947">
        <f t="shared" si="25"/>
        <v>0</v>
      </c>
      <c r="AQ8" s="948">
        <f t="shared" si="26"/>
        <v>0</v>
      </c>
      <c r="AR8" s="949">
        <f t="shared" si="27"/>
        <v>0</v>
      </c>
      <c r="AS8" s="950">
        <f t="shared" si="28"/>
        <v>0</v>
      </c>
      <c r="AT8" s="950">
        <f t="shared" si="28"/>
        <v>0</v>
      </c>
      <c r="AU8" s="951">
        <f t="shared" si="29"/>
        <v>0</v>
      </c>
      <c r="AV8" s="951">
        <f t="shared" si="29"/>
        <v>0</v>
      </c>
      <c r="AW8" s="940">
        <f t="shared" si="30"/>
        <v>0</v>
      </c>
      <c r="AX8" s="951">
        <f t="shared" si="31"/>
        <v>0</v>
      </c>
      <c r="AY8" s="912"/>
    </row>
    <row r="9" ht="22.2" customHeight="1" spans="1:51">
      <c r="A9" s="930"/>
      <c r="B9" s="930"/>
      <c r="C9" s="931"/>
      <c r="D9" s="932">
        <f t="shared" si="1"/>
        <v>0</v>
      </c>
      <c r="E9" s="933"/>
      <c r="F9" s="934">
        <f t="shared" si="2"/>
        <v>0</v>
      </c>
      <c r="G9" s="932">
        <f t="shared" si="3"/>
        <v>0</v>
      </c>
      <c r="H9" s="934">
        <f t="shared" si="4"/>
        <v>0</v>
      </c>
      <c r="I9" s="935"/>
      <c r="J9" s="935">
        <f t="shared" si="5"/>
        <v>0</v>
      </c>
      <c r="K9" s="936"/>
      <c r="L9" s="936">
        <f t="shared" si="6"/>
        <v>0</v>
      </c>
      <c r="M9" s="935">
        <f t="shared" si="7"/>
        <v>0</v>
      </c>
      <c r="N9" s="936">
        <f t="shared" si="8"/>
        <v>0</v>
      </c>
      <c r="O9" s="937"/>
      <c r="P9" s="938">
        <f t="shared" si="9"/>
        <v>0</v>
      </c>
      <c r="Q9" s="939"/>
      <c r="R9" s="940">
        <f t="shared" si="10"/>
        <v>0</v>
      </c>
      <c r="S9" s="941"/>
      <c r="T9" s="942">
        <f t="shared" si="11"/>
        <v>0</v>
      </c>
      <c r="U9" s="937"/>
      <c r="V9" s="938">
        <f t="shared" si="12"/>
        <v>0</v>
      </c>
      <c r="W9" s="939"/>
      <c r="X9" s="940">
        <f t="shared" si="13"/>
        <v>0</v>
      </c>
      <c r="Y9" s="941"/>
      <c r="Z9" s="942">
        <f t="shared" si="14"/>
        <v>0</v>
      </c>
      <c r="AA9" s="937"/>
      <c r="AB9" s="943">
        <f t="shared" si="15"/>
        <v>0</v>
      </c>
      <c r="AC9" s="941"/>
      <c r="AD9" s="942">
        <f t="shared" si="16"/>
        <v>0</v>
      </c>
      <c r="AE9" s="938">
        <f t="shared" si="17"/>
        <v>0</v>
      </c>
      <c r="AF9" s="940">
        <f t="shared" si="18"/>
        <v>0</v>
      </c>
      <c r="AG9" s="942">
        <f t="shared" si="19"/>
        <v>0</v>
      </c>
      <c r="AH9" s="938">
        <f t="shared" si="20"/>
        <v>0</v>
      </c>
      <c r="AI9" s="940">
        <f t="shared" si="21"/>
        <v>0</v>
      </c>
      <c r="AJ9" s="942">
        <f t="shared" si="22"/>
        <v>0</v>
      </c>
      <c r="AK9" s="944">
        <f t="shared" si="23"/>
        <v>0</v>
      </c>
      <c r="AL9" s="945">
        <f t="shared" si="24"/>
        <v>0</v>
      </c>
      <c r="AM9" s="946">
        <f t="shared" si="25"/>
        <v>0</v>
      </c>
      <c r="AN9" s="946">
        <f t="shared" si="25"/>
        <v>0</v>
      </c>
      <c r="AO9" s="947">
        <f t="shared" si="25"/>
        <v>0</v>
      </c>
      <c r="AP9" s="947">
        <f t="shared" si="25"/>
        <v>0</v>
      </c>
      <c r="AQ9" s="948">
        <f t="shared" si="26"/>
        <v>0</v>
      </c>
      <c r="AR9" s="949">
        <f t="shared" si="27"/>
        <v>0</v>
      </c>
      <c r="AS9" s="950">
        <f t="shared" si="28"/>
        <v>0</v>
      </c>
      <c r="AT9" s="950">
        <f t="shared" si="28"/>
        <v>0</v>
      </c>
      <c r="AU9" s="951">
        <f t="shared" si="29"/>
        <v>0</v>
      </c>
      <c r="AV9" s="951">
        <f t="shared" si="29"/>
        <v>0</v>
      </c>
      <c r="AW9" s="940">
        <f t="shared" si="30"/>
        <v>0</v>
      </c>
      <c r="AX9" s="951">
        <f t="shared" si="31"/>
        <v>0</v>
      </c>
      <c r="AY9" s="912"/>
    </row>
    <row r="10" ht="22.2" customHeight="1" spans="1:51">
      <c r="A10" s="930"/>
      <c r="B10" s="930"/>
      <c r="C10" s="931"/>
      <c r="D10" s="932">
        <f t="shared" si="1"/>
        <v>0</v>
      </c>
      <c r="E10" s="933"/>
      <c r="F10" s="934">
        <f t="shared" si="2"/>
        <v>0</v>
      </c>
      <c r="G10" s="932">
        <f t="shared" si="3"/>
        <v>0</v>
      </c>
      <c r="H10" s="934">
        <f t="shared" si="4"/>
        <v>0</v>
      </c>
      <c r="I10" s="935"/>
      <c r="J10" s="935">
        <f t="shared" si="5"/>
        <v>0</v>
      </c>
      <c r="K10" s="936"/>
      <c r="L10" s="936">
        <f t="shared" si="6"/>
        <v>0</v>
      </c>
      <c r="M10" s="935">
        <f t="shared" si="7"/>
        <v>0</v>
      </c>
      <c r="N10" s="936">
        <f t="shared" si="8"/>
        <v>0</v>
      </c>
      <c r="O10" s="937"/>
      <c r="P10" s="938">
        <f t="shared" si="9"/>
        <v>0</v>
      </c>
      <c r="Q10" s="939"/>
      <c r="R10" s="940">
        <f t="shared" si="10"/>
        <v>0</v>
      </c>
      <c r="S10" s="941"/>
      <c r="T10" s="942">
        <f t="shared" si="11"/>
        <v>0</v>
      </c>
      <c r="U10" s="937"/>
      <c r="V10" s="938">
        <f t="shared" si="12"/>
        <v>0</v>
      </c>
      <c r="W10" s="939"/>
      <c r="X10" s="940">
        <f t="shared" si="13"/>
        <v>0</v>
      </c>
      <c r="Y10" s="941"/>
      <c r="Z10" s="942">
        <f t="shared" si="14"/>
        <v>0</v>
      </c>
      <c r="AA10" s="937"/>
      <c r="AB10" s="943">
        <f t="shared" si="15"/>
        <v>0</v>
      </c>
      <c r="AC10" s="941"/>
      <c r="AD10" s="942">
        <f t="shared" si="16"/>
        <v>0</v>
      </c>
      <c r="AE10" s="938">
        <f t="shared" si="17"/>
        <v>0</v>
      </c>
      <c r="AF10" s="940">
        <f t="shared" si="18"/>
        <v>0</v>
      </c>
      <c r="AG10" s="942">
        <f t="shared" si="19"/>
        <v>0</v>
      </c>
      <c r="AH10" s="938">
        <f t="shared" si="20"/>
        <v>0</v>
      </c>
      <c r="AI10" s="940">
        <f t="shared" si="21"/>
        <v>0</v>
      </c>
      <c r="AJ10" s="942">
        <f t="shared" si="22"/>
        <v>0</v>
      </c>
      <c r="AK10" s="944">
        <f t="shared" si="23"/>
        <v>0</v>
      </c>
      <c r="AL10" s="945">
        <f t="shared" si="24"/>
        <v>0</v>
      </c>
      <c r="AM10" s="946">
        <f t="shared" si="25"/>
        <v>0</v>
      </c>
      <c r="AN10" s="946">
        <f t="shared" si="25"/>
        <v>0</v>
      </c>
      <c r="AO10" s="947">
        <f t="shared" si="25"/>
        <v>0</v>
      </c>
      <c r="AP10" s="947">
        <f t="shared" si="25"/>
        <v>0</v>
      </c>
      <c r="AQ10" s="948">
        <f t="shared" si="26"/>
        <v>0</v>
      </c>
      <c r="AR10" s="949">
        <f t="shared" si="27"/>
        <v>0</v>
      </c>
      <c r="AS10" s="950">
        <f t="shared" si="28"/>
        <v>0</v>
      </c>
      <c r="AT10" s="950">
        <f t="shared" si="28"/>
        <v>0</v>
      </c>
      <c r="AU10" s="951">
        <f t="shared" si="29"/>
        <v>0</v>
      </c>
      <c r="AV10" s="951">
        <f t="shared" si="29"/>
        <v>0</v>
      </c>
      <c r="AW10" s="940">
        <f t="shared" si="30"/>
        <v>0</v>
      </c>
      <c r="AX10" s="951">
        <f t="shared" si="31"/>
        <v>0</v>
      </c>
      <c r="AY10" s="912"/>
    </row>
    <row r="11" ht="22.2" customHeight="1" spans="1:51">
      <c r="A11" s="930"/>
      <c r="B11" s="930"/>
      <c r="C11" s="931"/>
      <c r="D11" s="932">
        <f t="shared" si="1"/>
        <v>0</v>
      </c>
      <c r="E11" s="933"/>
      <c r="F11" s="934">
        <f t="shared" si="2"/>
        <v>0</v>
      </c>
      <c r="G11" s="932">
        <f t="shared" si="3"/>
        <v>0</v>
      </c>
      <c r="H11" s="934">
        <f t="shared" si="4"/>
        <v>0</v>
      </c>
      <c r="I11" s="935"/>
      <c r="J11" s="935">
        <f t="shared" si="5"/>
        <v>0</v>
      </c>
      <c r="K11" s="936"/>
      <c r="L11" s="936">
        <f t="shared" si="6"/>
        <v>0</v>
      </c>
      <c r="M11" s="935">
        <f t="shared" si="7"/>
        <v>0</v>
      </c>
      <c r="N11" s="936">
        <f t="shared" si="8"/>
        <v>0</v>
      </c>
      <c r="O11" s="937"/>
      <c r="P11" s="938">
        <f t="shared" si="9"/>
        <v>0</v>
      </c>
      <c r="Q11" s="939"/>
      <c r="R11" s="940">
        <f t="shared" si="10"/>
        <v>0</v>
      </c>
      <c r="S11" s="941"/>
      <c r="T11" s="942">
        <f t="shared" si="11"/>
        <v>0</v>
      </c>
      <c r="U11" s="937"/>
      <c r="V11" s="938">
        <f t="shared" si="12"/>
        <v>0</v>
      </c>
      <c r="W11" s="939"/>
      <c r="X11" s="940">
        <f t="shared" si="13"/>
        <v>0</v>
      </c>
      <c r="Y11" s="941"/>
      <c r="Z11" s="942">
        <f t="shared" si="14"/>
        <v>0</v>
      </c>
      <c r="AA11" s="937"/>
      <c r="AB11" s="943">
        <f t="shared" si="15"/>
        <v>0</v>
      </c>
      <c r="AC11" s="941"/>
      <c r="AD11" s="942">
        <f t="shared" si="16"/>
        <v>0</v>
      </c>
      <c r="AE11" s="938">
        <f t="shared" si="17"/>
        <v>0</v>
      </c>
      <c r="AF11" s="940">
        <f t="shared" si="18"/>
        <v>0</v>
      </c>
      <c r="AG11" s="942">
        <f t="shared" si="19"/>
        <v>0</v>
      </c>
      <c r="AH11" s="938">
        <f t="shared" si="20"/>
        <v>0</v>
      </c>
      <c r="AI11" s="940">
        <f t="shared" si="21"/>
        <v>0</v>
      </c>
      <c r="AJ11" s="942">
        <f t="shared" si="22"/>
        <v>0</v>
      </c>
      <c r="AK11" s="944">
        <f t="shared" si="23"/>
        <v>0</v>
      </c>
      <c r="AL11" s="945">
        <f t="shared" si="24"/>
        <v>0</v>
      </c>
      <c r="AM11" s="946">
        <f t="shared" si="25"/>
        <v>0</v>
      </c>
      <c r="AN11" s="946">
        <f t="shared" si="25"/>
        <v>0</v>
      </c>
      <c r="AO11" s="947">
        <f t="shared" si="25"/>
        <v>0</v>
      </c>
      <c r="AP11" s="947">
        <f t="shared" si="25"/>
        <v>0</v>
      </c>
      <c r="AQ11" s="948">
        <f t="shared" si="26"/>
        <v>0</v>
      </c>
      <c r="AR11" s="949">
        <f t="shared" si="27"/>
        <v>0</v>
      </c>
      <c r="AS11" s="950">
        <f t="shared" si="28"/>
        <v>0</v>
      </c>
      <c r="AT11" s="950">
        <f t="shared" si="28"/>
        <v>0</v>
      </c>
      <c r="AU11" s="951">
        <f t="shared" si="29"/>
        <v>0</v>
      </c>
      <c r="AV11" s="951">
        <f t="shared" si="29"/>
        <v>0</v>
      </c>
      <c r="AW11" s="940">
        <f t="shared" si="30"/>
        <v>0</v>
      </c>
      <c r="AX11" s="951">
        <f t="shared" si="31"/>
        <v>0</v>
      </c>
      <c r="AY11" s="912"/>
    </row>
    <row r="12" ht="22.2" customHeight="1" spans="1:51">
      <c r="A12" s="930"/>
      <c r="B12" s="930"/>
      <c r="C12" s="931"/>
      <c r="D12" s="932">
        <f t="shared" si="1"/>
        <v>0</v>
      </c>
      <c r="E12" s="933"/>
      <c r="F12" s="934">
        <f t="shared" si="2"/>
        <v>0</v>
      </c>
      <c r="G12" s="932">
        <f t="shared" si="3"/>
        <v>0</v>
      </c>
      <c r="H12" s="934">
        <f t="shared" si="4"/>
        <v>0</v>
      </c>
      <c r="I12" s="935"/>
      <c r="J12" s="935">
        <f t="shared" si="5"/>
        <v>0</v>
      </c>
      <c r="K12" s="936"/>
      <c r="L12" s="936">
        <f t="shared" si="6"/>
        <v>0</v>
      </c>
      <c r="M12" s="935">
        <f t="shared" si="7"/>
        <v>0</v>
      </c>
      <c r="N12" s="936">
        <f t="shared" si="8"/>
        <v>0</v>
      </c>
      <c r="O12" s="937"/>
      <c r="P12" s="938">
        <f t="shared" si="9"/>
        <v>0</v>
      </c>
      <c r="Q12" s="939"/>
      <c r="R12" s="940">
        <f t="shared" si="10"/>
        <v>0</v>
      </c>
      <c r="S12" s="941"/>
      <c r="T12" s="942">
        <f t="shared" si="11"/>
        <v>0</v>
      </c>
      <c r="U12" s="937"/>
      <c r="V12" s="938">
        <f t="shared" si="12"/>
        <v>0</v>
      </c>
      <c r="W12" s="939"/>
      <c r="X12" s="940">
        <f t="shared" si="13"/>
        <v>0</v>
      </c>
      <c r="Y12" s="941"/>
      <c r="Z12" s="942">
        <f t="shared" si="14"/>
        <v>0</v>
      </c>
      <c r="AA12" s="937"/>
      <c r="AB12" s="943">
        <f t="shared" si="15"/>
        <v>0</v>
      </c>
      <c r="AC12" s="941"/>
      <c r="AD12" s="942">
        <f t="shared" si="16"/>
        <v>0</v>
      </c>
      <c r="AE12" s="938">
        <f t="shared" si="17"/>
        <v>0</v>
      </c>
      <c r="AF12" s="940">
        <f t="shared" si="18"/>
        <v>0</v>
      </c>
      <c r="AG12" s="942">
        <f t="shared" si="19"/>
        <v>0</v>
      </c>
      <c r="AH12" s="938">
        <f t="shared" si="20"/>
        <v>0</v>
      </c>
      <c r="AI12" s="940">
        <f t="shared" si="21"/>
        <v>0</v>
      </c>
      <c r="AJ12" s="942">
        <f t="shared" si="22"/>
        <v>0</v>
      </c>
      <c r="AK12" s="944">
        <f t="shared" si="23"/>
        <v>0</v>
      </c>
      <c r="AL12" s="945">
        <f t="shared" si="24"/>
        <v>0</v>
      </c>
      <c r="AM12" s="946">
        <f t="shared" si="25"/>
        <v>0</v>
      </c>
      <c r="AN12" s="946">
        <f t="shared" si="25"/>
        <v>0</v>
      </c>
      <c r="AO12" s="947">
        <f t="shared" si="25"/>
        <v>0</v>
      </c>
      <c r="AP12" s="947">
        <f t="shared" si="25"/>
        <v>0</v>
      </c>
      <c r="AQ12" s="948">
        <f t="shared" si="26"/>
        <v>0</v>
      </c>
      <c r="AR12" s="949">
        <f t="shared" si="27"/>
        <v>0</v>
      </c>
      <c r="AS12" s="950">
        <f t="shared" si="28"/>
        <v>0</v>
      </c>
      <c r="AT12" s="950">
        <f t="shared" si="28"/>
        <v>0</v>
      </c>
      <c r="AU12" s="951">
        <f t="shared" si="29"/>
        <v>0</v>
      </c>
      <c r="AV12" s="951">
        <f t="shared" si="29"/>
        <v>0</v>
      </c>
      <c r="AW12" s="940">
        <f t="shared" si="30"/>
        <v>0</v>
      </c>
      <c r="AX12" s="951">
        <f t="shared" si="31"/>
        <v>0</v>
      </c>
      <c r="AY12" s="912"/>
    </row>
    <row r="13" ht="22.2" customHeight="1" spans="1:51">
      <c r="A13" s="930"/>
      <c r="B13" s="930"/>
      <c r="C13" s="931"/>
      <c r="D13" s="932">
        <f t="shared" si="1"/>
        <v>0</v>
      </c>
      <c r="E13" s="933"/>
      <c r="F13" s="934">
        <f t="shared" si="2"/>
        <v>0</v>
      </c>
      <c r="G13" s="932">
        <f t="shared" si="3"/>
        <v>0</v>
      </c>
      <c r="H13" s="934">
        <f t="shared" si="4"/>
        <v>0</v>
      </c>
      <c r="I13" s="935"/>
      <c r="J13" s="935">
        <f t="shared" si="5"/>
        <v>0</v>
      </c>
      <c r="K13" s="936"/>
      <c r="L13" s="936">
        <f t="shared" si="6"/>
        <v>0</v>
      </c>
      <c r="M13" s="935">
        <f t="shared" si="7"/>
        <v>0</v>
      </c>
      <c r="N13" s="936">
        <f t="shared" si="8"/>
        <v>0</v>
      </c>
      <c r="O13" s="937"/>
      <c r="P13" s="938">
        <f t="shared" si="9"/>
        <v>0</v>
      </c>
      <c r="Q13" s="939"/>
      <c r="R13" s="940">
        <f t="shared" si="10"/>
        <v>0</v>
      </c>
      <c r="S13" s="941"/>
      <c r="T13" s="942">
        <f t="shared" si="11"/>
        <v>0</v>
      </c>
      <c r="U13" s="937"/>
      <c r="V13" s="938">
        <f t="shared" si="12"/>
        <v>0</v>
      </c>
      <c r="W13" s="939"/>
      <c r="X13" s="940">
        <f t="shared" si="13"/>
        <v>0</v>
      </c>
      <c r="Y13" s="941"/>
      <c r="Z13" s="942">
        <f t="shared" si="14"/>
        <v>0</v>
      </c>
      <c r="AA13" s="937"/>
      <c r="AB13" s="943">
        <f t="shared" si="15"/>
        <v>0</v>
      </c>
      <c r="AC13" s="941"/>
      <c r="AD13" s="942">
        <f t="shared" si="16"/>
        <v>0</v>
      </c>
      <c r="AE13" s="938">
        <f t="shared" si="17"/>
        <v>0</v>
      </c>
      <c r="AF13" s="940">
        <f t="shared" si="18"/>
        <v>0</v>
      </c>
      <c r="AG13" s="942">
        <f t="shared" si="19"/>
        <v>0</v>
      </c>
      <c r="AH13" s="938">
        <f t="shared" si="20"/>
        <v>0</v>
      </c>
      <c r="AI13" s="940">
        <f t="shared" si="21"/>
        <v>0</v>
      </c>
      <c r="AJ13" s="942">
        <f t="shared" si="22"/>
        <v>0</v>
      </c>
      <c r="AK13" s="944">
        <f t="shared" si="23"/>
        <v>0</v>
      </c>
      <c r="AL13" s="945">
        <f t="shared" si="24"/>
        <v>0</v>
      </c>
      <c r="AM13" s="946">
        <f t="shared" si="25"/>
        <v>0</v>
      </c>
      <c r="AN13" s="946">
        <f t="shared" si="25"/>
        <v>0</v>
      </c>
      <c r="AO13" s="947">
        <f t="shared" si="25"/>
        <v>0</v>
      </c>
      <c r="AP13" s="947">
        <f t="shared" si="25"/>
        <v>0</v>
      </c>
      <c r="AQ13" s="948">
        <f t="shared" si="26"/>
        <v>0</v>
      </c>
      <c r="AR13" s="949">
        <f t="shared" si="27"/>
        <v>0</v>
      </c>
      <c r="AS13" s="950">
        <f t="shared" si="28"/>
        <v>0</v>
      </c>
      <c r="AT13" s="950">
        <f t="shared" si="28"/>
        <v>0</v>
      </c>
      <c r="AU13" s="951">
        <f t="shared" si="29"/>
        <v>0</v>
      </c>
      <c r="AV13" s="951">
        <f t="shared" si="29"/>
        <v>0</v>
      </c>
      <c r="AW13" s="940">
        <f t="shared" si="30"/>
        <v>0</v>
      </c>
      <c r="AX13" s="951">
        <f t="shared" si="31"/>
        <v>0</v>
      </c>
      <c r="AY13" s="912"/>
    </row>
    <row r="14" ht="22.2" customHeight="1" spans="1:51">
      <c r="A14" s="930"/>
      <c r="B14" s="930"/>
      <c r="C14" s="931"/>
      <c r="D14" s="932">
        <f t="shared" si="1"/>
        <v>0</v>
      </c>
      <c r="E14" s="933"/>
      <c r="F14" s="934">
        <f t="shared" si="2"/>
        <v>0</v>
      </c>
      <c r="G14" s="932">
        <f t="shared" si="3"/>
        <v>0</v>
      </c>
      <c r="H14" s="934">
        <f t="shared" si="4"/>
        <v>0</v>
      </c>
      <c r="I14" s="935"/>
      <c r="J14" s="935">
        <f t="shared" si="5"/>
        <v>0</v>
      </c>
      <c r="K14" s="936"/>
      <c r="L14" s="936">
        <f t="shared" si="6"/>
        <v>0</v>
      </c>
      <c r="M14" s="935">
        <f t="shared" si="7"/>
        <v>0</v>
      </c>
      <c r="N14" s="936">
        <f t="shared" si="8"/>
        <v>0</v>
      </c>
      <c r="O14" s="937"/>
      <c r="P14" s="938">
        <f t="shared" si="9"/>
        <v>0</v>
      </c>
      <c r="Q14" s="939"/>
      <c r="R14" s="940">
        <f t="shared" si="10"/>
        <v>0</v>
      </c>
      <c r="S14" s="941"/>
      <c r="T14" s="942">
        <f t="shared" si="11"/>
        <v>0</v>
      </c>
      <c r="U14" s="937"/>
      <c r="V14" s="938">
        <f t="shared" si="12"/>
        <v>0</v>
      </c>
      <c r="W14" s="939"/>
      <c r="X14" s="940">
        <f t="shared" si="13"/>
        <v>0</v>
      </c>
      <c r="Y14" s="941"/>
      <c r="Z14" s="942">
        <f t="shared" si="14"/>
        <v>0</v>
      </c>
      <c r="AA14" s="937"/>
      <c r="AB14" s="943">
        <f t="shared" si="15"/>
        <v>0</v>
      </c>
      <c r="AC14" s="941"/>
      <c r="AD14" s="942">
        <f t="shared" si="16"/>
        <v>0</v>
      </c>
      <c r="AE14" s="938">
        <f t="shared" si="17"/>
        <v>0</v>
      </c>
      <c r="AF14" s="940">
        <f t="shared" si="18"/>
        <v>0</v>
      </c>
      <c r="AG14" s="942">
        <f t="shared" si="19"/>
        <v>0</v>
      </c>
      <c r="AH14" s="938">
        <f t="shared" si="20"/>
        <v>0</v>
      </c>
      <c r="AI14" s="940">
        <f t="shared" si="21"/>
        <v>0</v>
      </c>
      <c r="AJ14" s="942">
        <f t="shared" si="22"/>
        <v>0</v>
      </c>
      <c r="AK14" s="944">
        <f t="shared" si="23"/>
        <v>0</v>
      </c>
      <c r="AL14" s="945">
        <f t="shared" si="24"/>
        <v>0</v>
      </c>
      <c r="AM14" s="946">
        <f t="shared" si="25"/>
        <v>0</v>
      </c>
      <c r="AN14" s="946">
        <f t="shared" si="25"/>
        <v>0</v>
      </c>
      <c r="AO14" s="947">
        <f t="shared" si="25"/>
        <v>0</v>
      </c>
      <c r="AP14" s="947">
        <f t="shared" si="25"/>
        <v>0</v>
      </c>
      <c r="AQ14" s="948">
        <f t="shared" si="26"/>
        <v>0</v>
      </c>
      <c r="AR14" s="949">
        <f t="shared" si="27"/>
        <v>0</v>
      </c>
      <c r="AS14" s="950">
        <f t="shared" si="28"/>
        <v>0</v>
      </c>
      <c r="AT14" s="950">
        <f t="shared" si="28"/>
        <v>0</v>
      </c>
      <c r="AU14" s="951">
        <f t="shared" si="29"/>
        <v>0</v>
      </c>
      <c r="AV14" s="951">
        <f t="shared" si="29"/>
        <v>0</v>
      </c>
      <c r="AW14" s="940">
        <f t="shared" si="30"/>
        <v>0</v>
      </c>
      <c r="AX14" s="951">
        <f t="shared" si="31"/>
        <v>0</v>
      </c>
      <c r="AY14" s="912"/>
    </row>
    <row r="15" ht="22.2" customHeight="1" spans="1:51">
      <c r="A15" s="930"/>
      <c r="B15" s="930"/>
      <c r="C15" s="931"/>
      <c r="D15" s="932">
        <f t="shared" si="1"/>
        <v>0</v>
      </c>
      <c r="E15" s="933"/>
      <c r="F15" s="934">
        <f t="shared" si="2"/>
        <v>0</v>
      </c>
      <c r="G15" s="932">
        <f t="shared" si="3"/>
        <v>0</v>
      </c>
      <c r="H15" s="934">
        <f t="shared" si="4"/>
        <v>0</v>
      </c>
      <c r="I15" s="935"/>
      <c r="J15" s="935">
        <f t="shared" si="5"/>
        <v>0</v>
      </c>
      <c r="K15" s="936"/>
      <c r="L15" s="936">
        <f t="shared" si="6"/>
        <v>0</v>
      </c>
      <c r="M15" s="935">
        <f t="shared" si="7"/>
        <v>0</v>
      </c>
      <c r="N15" s="936">
        <f t="shared" si="8"/>
        <v>0</v>
      </c>
      <c r="O15" s="937"/>
      <c r="P15" s="938">
        <f t="shared" si="9"/>
        <v>0</v>
      </c>
      <c r="Q15" s="939"/>
      <c r="R15" s="940">
        <f t="shared" si="10"/>
        <v>0</v>
      </c>
      <c r="S15" s="941"/>
      <c r="T15" s="942">
        <f t="shared" si="11"/>
        <v>0</v>
      </c>
      <c r="U15" s="937"/>
      <c r="V15" s="938">
        <f t="shared" si="12"/>
        <v>0</v>
      </c>
      <c r="W15" s="939"/>
      <c r="X15" s="940">
        <f t="shared" si="13"/>
        <v>0</v>
      </c>
      <c r="Y15" s="941"/>
      <c r="Z15" s="942">
        <f t="shared" si="14"/>
        <v>0</v>
      </c>
      <c r="AA15" s="937"/>
      <c r="AB15" s="943">
        <f t="shared" si="15"/>
        <v>0</v>
      </c>
      <c r="AC15" s="941"/>
      <c r="AD15" s="942">
        <f t="shared" si="16"/>
        <v>0</v>
      </c>
      <c r="AE15" s="938">
        <f t="shared" si="17"/>
        <v>0</v>
      </c>
      <c r="AF15" s="940">
        <f t="shared" si="18"/>
        <v>0</v>
      </c>
      <c r="AG15" s="942">
        <f t="shared" si="19"/>
        <v>0</v>
      </c>
      <c r="AH15" s="938">
        <f t="shared" si="20"/>
        <v>0</v>
      </c>
      <c r="AI15" s="940">
        <f t="shared" si="21"/>
        <v>0</v>
      </c>
      <c r="AJ15" s="942">
        <f t="shared" si="22"/>
        <v>0</v>
      </c>
      <c r="AK15" s="944">
        <f t="shared" si="23"/>
        <v>0</v>
      </c>
      <c r="AL15" s="945">
        <f t="shared" si="24"/>
        <v>0</v>
      </c>
      <c r="AM15" s="946">
        <f t="shared" si="25"/>
        <v>0</v>
      </c>
      <c r="AN15" s="946">
        <f t="shared" si="25"/>
        <v>0</v>
      </c>
      <c r="AO15" s="947">
        <f t="shared" si="25"/>
        <v>0</v>
      </c>
      <c r="AP15" s="947">
        <f t="shared" si="25"/>
        <v>0</v>
      </c>
      <c r="AQ15" s="948">
        <f t="shared" si="26"/>
        <v>0</v>
      </c>
      <c r="AR15" s="949">
        <f t="shared" si="27"/>
        <v>0</v>
      </c>
      <c r="AS15" s="950">
        <f t="shared" si="28"/>
        <v>0</v>
      </c>
      <c r="AT15" s="950">
        <f t="shared" si="28"/>
        <v>0</v>
      </c>
      <c r="AU15" s="951">
        <f t="shared" si="29"/>
        <v>0</v>
      </c>
      <c r="AV15" s="951">
        <f t="shared" si="29"/>
        <v>0</v>
      </c>
      <c r="AW15" s="940">
        <f t="shared" si="30"/>
        <v>0</v>
      </c>
      <c r="AX15" s="951">
        <f t="shared" si="31"/>
        <v>0</v>
      </c>
      <c r="AY15" s="912"/>
    </row>
    <row r="16" ht="22.2" customHeight="1" spans="1:51">
      <c r="A16" s="930"/>
      <c r="B16" s="930"/>
      <c r="C16" s="931"/>
      <c r="D16" s="932">
        <f t="shared" si="1"/>
        <v>0</v>
      </c>
      <c r="E16" s="933"/>
      <c r="F16" s="934">
        <f t="shared" si="2"/>
        <v>0</v>
      </c>
      <c r="G16" s="932">
        <f t="shared" si="3"/>
        <v>0</v>
      </c>
      <c r="H16" s="934">
        <f t="shared" si="4"/>
        <v>0</v>
      </c>
      <c r="I16" s="935"/>
      <c r="J16" s="935">
        <f t="shared" si="5"/>
        <v>0</v>
      </c>
      <c r="K16" s="936"/>
      <c r="L16" s="936">
        <f t="shared" si="6"/>
        <v>0</v>
      </c>
      <c r="M16" s="935">
        <f t="shared" si="7"/>
        <v>0</v>
      </c>
      <c r="N16" s="936">
        <f t="shared" si="8"/>
        <v>0</v>
      </c>
      <c r="O16" s="937"/>
      <c r="P16" s="938">
        <f t="shared" si="9"/>
        <v>0</v>
      </c>
      <c r="Q16" s="939"/>
      <c r="R16" s="940">
        <f t="shared" si="10"/>
        <v>0</v>
      </c>
      <c r="S16" s="941"/>
      <c r="T16" s="942">
        <f t="shared" si="11"/>
        <v>0</v>
      </c>
      <c r="U16" s="937"/>
      <c r="V16" s="938">
        <f t="shared" si="12"/>
        <v>0</v>
      </c>
      <c r="W16" s="939"/>
      <c r="X16" s="940">
        <f t="shared" si="13"/>
        <v>0</v>
      </c>
      <c r="Y16" s="941"/>
      <c r="Z16" s="942">
        <f t="shared" si="14"/>
        <v>0</v>
      </c>
      <c r="AA16" s="937"/>
      <c r="AB16" s="943">
        <f t="shared" si="15"/>
        <v>0</v>
      </c>
      <c r="AC16" s="941"/>
      <c r="AD16" s="942">
        <f t="shared" si="16"/>
        <v>0</v>
      </c>
      <c r="AE16" s="938">
        <f t="shared" si="17"/>
        <v>0</v>
      </c>
      <c r="AF16" s="940">
        <f t="shared" si="18"/>
        <v>0</v>
      </c>
      <c r="AG16" s="942">
        <f t="shared" si="19"/>
        <v>0</v>
      </c>
      <c r="AH16" s="938">
        <f t="shared" si="20"/>
        <v>0</v>
      </c>
      <c r="AI16" s="940">
        <f t="shared" si="21"/>
        <v>0</v>
      </c>
      <c r="AJ16" s="942">
        <f t="shared" si="22"/>
        <v>0</v>
      </c>
      <c r="AK16" s="944">
        <f t="shared" si="23"/>
        <v>0</v>
      </c>
      <c r="AL16" s="945">
        <f t="shared" si="24"/>
        <v>0</v>
      </c>
      <c r="AM16" s="946">
        <f t="shared" si="25"/>
        <v>0</v>
      </c>
      <c r="AN16" s="946">
        <f t="shared" si="25"/>
        <v>0</v>
      </c>
      <c r="AO16" s="947">
        <f t="shared" si="25"/>
        <v>0</v>
      </c>
      <c r="AP16" s="947">
        <f t="shared" si="25"/>
        <v>0</v>
      </c>
      <c r="AQ16" s="948">
        <f t="shared" si="26"/>
        <v>0</v>
      </c>
      <c r="AR16" s="949">
        <f t="shared" si="27"/>
        <v>0</v>
      </c>
      <c r="AS16" s="950">
        <f t="shared" si="28"/>
        <v>0</v>
      </c>
      <c r="AT16" s="950">
        <f t="shared" si="28"/>
        <v>0</v>
      </c>
      <c r="AU16" s="951">
        <f t="shared" si="29"/>
        <v>0</v>
      </c>
      <c r="AV16" s="951">
        <f t="shared" si="29"/>
        <v>0</v>
      </c>
      <c r="AW16" s="940">
        <f t="shared" si="30"/>
        <v>0</v>
      </c>
      <c r="AX16" s="951">
        <f t="shared" si="31"/>
        <v>0</v>
      </c>
      <c r="AY16" s="912"/>
    </row>
    <row r="17" ht="22.2" customHeight="1" spans="1:51">
      <c r="A17" s="930"/>
      <c r="B17" s="930"/>
      <c r="C17" s="931"/>
      <c r="D17" s="932">
        <f t="shared" si="1"/>
        <v>0</v>
      </c>
      <c r="E17" s="933"/>
      <c r="F17" s="934">
        <f t="shared" si="2"/>
        <v>0</v>
      </c>
      <c r="G17" s="932">
        <f t="shared" si="3"/>
        <v>0</v>
      </c>
      <c r="H17" s="934">
        <f t="shared" si="4"/>
        <v>0</v>
      </c>
      <c r="I17" s="935"/>
      <c r="J17" s="935">
        <f t="shared" si="5"/>
        <v>0</v>
      </c>
      <c r="K17" s="936"/>
      <c r="L17" s="936">
        <f t="shared" si="6"/>
        <v>0</v>
      </c>
      <c r="M17" s="935">
        <f t="shared" si="7"/>
        <v>0</v>
      </c>
      <c r="N17" s="936">
        <f t="shared" si="8"/>
        <v>0</v>
      </c>
      <c r="O17" s="937"/>
      <c r="P17" s="938">
        <f t="shared" si="9"/>
        <v>0</v>
      </c>
      <c r="Q17" s="939"/>
      <c r="R17" s="940">
        <f t="shared" si="10"/>
        <v>0</v>
      </c>
      <c r="S17" s="941"/>
      <c r="T17" s="942">
        <f t="shared" si="11"/>
        <v>0</v>
      </c>
      <c r="U17" s="937"/>
      <c r="V17" s="938">
        <f t="shared" si="12"/>
        <v>0</v>
      </c>
      <c r="W17" s="939"/>
      <c r="X17" s="940">
        <f t="shared" si="13"/>
        <v>0</v>
      </c>
      <c r="Y17" s="941"/>
      <c r="Z17" s="942">
        <f t="shared" si="14"/>
        <v>0</v>
      </c>
      <c r="AA17" s="937"/>
      <c r="AB17" s="943">
        <f t="shared" si="15"/>
        <v>0</v>
      </c>
      <c r="AC17" s="941"/>
      <c r="AD17" s="942">
        <f t="shared" si="16"/>
        <v>0</v>
      </c>
      <c r="AE17" s="938">
        <f t="shared" si="17"/>
        <v>0</v>
      </c>
      <c r="AF17" s="940">
        <f t="shared" si="18"/>
        <v>0</v>
      </c>
      <c r="AG17" s="942">
        <f t="shared" si="19"/>
        <v>0</v>
      </c>
      <c r="AH17" s="938">
        <f t="shared" si="20"/>
        <v>0</v>
      </c>
      <c r="AI17" s="940">
        <f t="shared" si="21"/>
        <v>0</v>
      </c>
      <c r="AJ17" s="942">
        <f t="shared" si="22"/>
        <v>0</v>
      </c>
      <c r="AK17" s="944">
        <f t="shared" si="23"/>
        <v>0</v>
      </c>
      <c r="AL17" s="945">
        <f t="shared" si="24"/>
        <v>0</v>
      </c>
      <c r="AM17" s="946">
        <f t="shared" si="25"/>
        <v>0</v>
      </c>
      <c r="AN17" s="946">
        <f t="shared" si="25"/>
        <v>0</v>
      </c>
      <c r="AO17" s="947">
        <f t="shared" si="25"/>
        <v>0</v>
      </c>
      <c r="AP17" s="947">
        <f t="shared" si="25"/>
        <v>0</v>
      </c>
      <c r="AQ17" s="948">
        <f t="shared" si="26"/>
        <v>0</v>
      </c>
      <c r="AR17" s="949">
        <f t="shared" si="27"/>
        <v>0</v>
      </c>
      <c r="AS17" s="950">
        <f t="shared" si="28"/>
        <v>0</v>
      </c>
      <c r="AT17" s="950">
        <f t="shared" si="28"/>
        <v>0</v>
      </c>
      <c r="AU17" s="951">
        <f t="shared" si="29"/>
        <v>0</v>
      </c>
      <c r="AV17" s="951">
        <f t="shared" si="29"/>
        <v>0</v>
      </c>
      <c r="AW17" s="940">
        <f t="shared" si="30"/>
        <v>0</v>
      </c>
      <c r="AX17" s="951">
        <f t="shared" si="31"/>
        <v>0</v>
      </c>
      <c r="AY17" s="912"/>
    </row>
    <row r="18" ht="22.2" customHeight="1" spans="1:51">
      <c r="A18" s="930"/>
      <c r="B18" s="930"/>
      <c r="C18" s="931"/>
      <c r="D18" s="932">
        <f t="shared" si="1"/>
        <v>0</v>
      </c>
      <c r="E18" s="933"/>
      <c r="F18" s="934">
        <f t="shared" si="2"/>
        <v>0</v>
      </c>
      <c r="G18" s="932">
        <f t="shared" si="3"/>
        <v>0</v>
      </c>
      <c r="H18" s="934">
        <f t="shared" si="4"/>
        <v>0</v>
      </c>
      <c r="I18" s="935"/>
      <c r="J18" s="935">
        <f t="shared" si="5"/>
        <v>0</v>
      </c>
      <c r="K18" s="936"/>
      <c r="L18" s="936">
        <f t="shared" si="6"/>
        <v>0</v>
      </c>
      <c r="M18" s="935">
        <f t="shared" si="7"/>
        <v>0</v>
      </c>
      <c r="N18" s="936">
        <f t="shared" si="8"/>
        <v>0</v>
      </c>
      <c r="O18" s="937"/>
      <c r="P18" s="938">
        <f t="shared" si="9"/>
        <v>0</v>
      </c>
      <c r="Q18" s="939"/>
      <c r="R18" s="940">
        <f t="shared" si="10"/>
        <v>0</v>
      </c>
      <c r="S18" s="941"/>
      <c r="T18" s="942">
        <f t="shared" si="11"/>
        <v>0</v>
      </c>
      <c r="U18" s="937"/>
      <c r="V18" s="938">
        <f t="shared" si="12"/>
        <v>0</v>
      </c>
      <c r="W18" s="939"/>
      <c r="X18" s="940">
        <f t="shared" si="13"/>
        <v>0</v>
      </c>
      <c r="Y18" s="941"/>
      <c r="Z18" s="942">
        <f t="shared" si="14"/>
        <v>0</v>
      </c>
      <c r="AA18" s="937"/>
      <c r="AB18" s="943">
        <f t="shared" si="15"/>
        <v>0</v>
      </c>
      <c r="AC18" s="941"/>
      <c r="AD18" s="942">
        <f t="shared" si="16"/>
        <v>0</v>
      </c>
      <c r="AE18" s="938">
        <f t="shared" si="17"/>
        <v>0</v>
      </c>
      <c r="AF18" s="940">
        <f t="shared" si="18"/>
        <v>0</v>
      </c>
      <c r="AG18" s="942">
        <f t="shared" si="19"/>
        <v>0</v>
      </c>
      <c r="AH18" s="938">
        <f t="shared" si="20"/>
        <v>0</v>
      </c>
      <c r="AI18" s="940">
        <f t="shared" si="21"/>
        <v>0</v>
      </c>
      <c r="AJ18" s="942">
        <f t="shared" si="22"/>
        <v>0</v>
      </c>
      <c r="AK18" s="944">
        <f t="shared" si="23"/>
        <v>0</v>
      </c>
      <c r="AL18" s="945">
        <f t="shared" si="24"/>
        <v>0</v>
      </c>
      <c r="AM18" s="946">
        <f t="shared" si="25"/>
        <v>0</v>
      </c>
      <c r="AN18" s="946">
        <f t="shared" si="25"/>
        <v>0</v>
      </c>
      <c r="AO18" s="947">
        <f t="shared" si="25"/>
        <v>0</v>
      </c>
      <c r="AP18" s="947">
        <f t="shared" si="25"/>
        <v>0</v>
      </c>
      <c r="AQ18" s="948">
        <f t="shared" si="26"/>
        <v>0</v>
      </c>
      <c r="AR18" s="949">
        <f t="shared" si="27"/>
        <v>0</v>
      </c>
      <c r="AS18" s="950">
        <f t="shared" si="28"/>
        <v>0</v>
      </c>
      <c r="AT18" s="950">
        <f t="shared" si="28"/>
        <v>0</v>
      </c>
      <c r="AU18" s="951">
        <f t="shared" si="29"/>
        <v>0</v>
      </c>
      <c r="AV18" s="951">
        <f t="shared" si="29"/>
        <v>0</v>
      </c>
      <c r="AW18" s="940">
        <f t="shared" si="30"/>
        <v>0</v>
      </c>
      <c r="AX18" s="951">
        <f t="shared" si="31"/>
        <v>0</v>
      </c>
      <c r="AY18" s="912"/>
    </row>
    <row r="19" ht="22.2" customHeight="1" spans="1:51">
      <c r="A19" s="930"/>
      <c r="B19" s="930"/>
      <c r="C19" s="931"/>
      <c r="D19" s="932">
        <f t="shared" si="1"/>
        <v>0</v>
      </c>
      <c r="E19" s="933"/>
      <c r="F19" s="934">
        <f t="shared" si="2"/>
        <v>0</v>
      </c>
      <c r="G19" s="932">
        <f t="shared" si="3"/>
        <v>0</v>
      </c>
      <c r="H19" s="934">
        <f t="shared" si="4"/>
        <v>0</v>
      </c>
      <c r="I19" s="935"/>
      <c r="J19" s="935">
        <f t="shared" si="5"/>
        <v>0</v>
      </c>
      <c r="K19" s="936"/>
      <c r="L19" s="936">
        <f t="shared" si="6"/>
        <v>0</v>
      </c>
      <c r="M19" s="935">
        <f t="shared" si="7"/>
        <v>0</v>
      </c>
      <c r="N19" s="936">
        <f t="shared" si="8"/>
        <v>0</v>
      </c>
      <c r="O19" s="937"/>
      <c r="P19" s="938">
        <f t="shared" si="9"/>
        <v>0</v>
      </c>
      <c r="Q19" s="939"/>
      <c r="R19" s="940">
        <f t="shared" si="10"/>
        <v>0</v>
      </c>
      <c r="S19" s="941"/>
      <c r="T19" s="942">
        <f t="shared" si="11"/>
        <v>0</v>
      </c>
      <c r="U19" s="937"/>
      <c r="V19" s="938">
        <f t="shared" si="12"/>
        <v>0</v>
      </c>
      <c r="W19" s="939"/>
      <c r="X19" s="940">
        <f t="shared" si="13"/>
        <v>0</v>
      </c>
      <c r="Y19" s="941"/>
      <c r="Z19" s="942">
        <f t="shared" si="14"/>
        <v>0</v>
      </c>
      <c r="AA19" s="937"/>
      <c r="AB19" s="943">
        <f t="shared" si="15"/>
        <v>0</v>
      </c>
      <c r="AC19" s="941"/>
      <c r="AD19" s="942">
        <f t="shared" si="16"/>
        <v>0</v>
      </c>
      <c r="AE19" s="938">
        <f t="shared" si="17"/>
        <v>0</v>
      </c>
      <c r="AF19" s="940">
        <f t="shared" si="18"/>
        <v>0</v>
      </c>
      <c r="AG19" s="942">
        <f t="shared" si="19"/>
        <v>0</v>
      </c>
      <c r="AH19" s="938">
        <f t="shared" si="20"/>
        <v>0</v>
      </c>
      <c r="AI19" s="940">
        <f t="shared" si="21"/>
        <v>0</v>
      </c>
      <c r="AJ19" s="942">
        <f t="shared" si="22"/>
        <v>0</v>
      </c>
      <c r="AK19" s="944">
        <f t="shared" si="23"/>
        <v>0</v>
      </c>
      <c r="AL19" s="945">
        <f t="shared" si="24"/>
        <v>0</v>
      </c>
      <c r="AM19" s="946">
        <f t="shared" si="25"/>
        <v>0</v>
      </c>
      <c r="AN19" s="946">
        <f t="shared" si="25"/>
        <v>0</v>
      </c>
      <c r="AO19" s="947">
        <f t="shared" si="25"/>
        <v>0</v>
      </c>
      <c r="AP19" s="947">
        <f t="shared" si="25"/>
        <v>0</v>
      </c>
      <c r="AQ19" s="948">
        <f t="shared" si="26"/>
        <v>0</v>
      </c>
      <c r="AR19" s="949">
        <f t="shared" si="27"/>
        <v>0</v>
      </c>
      <c r="AS19" s="950">
        <f t="shared" si="28"/>
        <v>0</v>
      </c>
      <c r="AT19" s="950">
        <f t="shared" si="28"/>
        <v>0</v>
      </c>
      <c r="AU19" s="951">
        <f t="shared" si="29"/>
        <v>0</v>
      </c>
      <c r="AV19" s="951">
        <f t="shared" si="29"/>
        <v>0</v>
      </c>
      <c r="AW19" s="940">
        <f t="shared" si="30"/>
        <v>0</v>
      </c>
      <c r="AX19" s="951">
        <f t="shared" si="31"/>
        <v>0</v>
      </c>
      <c r="AY19" s="912"/>
    </row>
    <row r="20" ht="22.2" customHeight="1" spans="1:51">
      <c r="A20" s="930"/>
      <c r="B20" s="930"/>
      <c r="C20" s="931"/>
      <c r="D20" s="932">
        <f t="shared" si="1"/>
        <v>0</v>
      </c>
      <c r="E20" s="933"/>
      <c r="F20" s="934">
        <f t="shared" si="2"/>
        <v>0</v>
      </c>
      <c r="G20" s="932">
        <f t="shared" si="3"/>
        <v>0</v>
      </c>
      <c r="H20" s="934">
        <f t="shared" si="4"/>
        <v>0</v>
      </c>
      <c r="I20" s="935"/>
      <c r="J20" s="935">
        <f t="shared" si="5"/>
        <v>0</v>
      </c>
      <c r="K20" s="936"/>
      <c r="L20" s="936">
        <f t="shared" si="6"/>
        <v>0</v>
      </c>
      <c r="M20" s="935">
        <f t="shared" si="7"/>
        <v>0</v>
      </c>
      <c r="N20" s="936">
        <f t="shared" si="8"/>
        <v>0</v>
      </c>
      <c r="O20" s="937"/>
      <c r="P20" s="938">
        <f t="shared" si="9"/>
        <v>0</v>
      </c>
      <c r="Q20" s="939"/>
      <c r="R20" s="940">
        <f t="shared" si="10"/>
        <v>0</v>
      </c>
      <c r="S20" s="941"/>
      <c r="T20" s="942">
        <f t="shared" si="11"/>
        <v>0</v>
      </c>
      <c r="U20" s="937"/>
      <c r="V20" s="938">
        <f t="shared" si="12"/>
        <v>0</v>
      </c>
      <c r="W20" s="939"/>
      <c r="X20" s="940">
        <f t="shared" si="13"/>
        <v>0</v>
      </c>
      <c r="Y20" s="941"/>
      <c r="Z20" s="942">
        <f t="shared" si="14"/>
        <v>0</v>
      </c>
      <c r="AA20" s="937"/>
      <c r="AB20" s="943">
        <f t="shared" si="15"/>
        <v>0</v>
      </c>
      <c r="AC20" s="941"/>
      <c r="AD20" s="942">
        <f t="shared" si="16"/>
        <v>0</v>
      </c>
      <c r="AE20" s="938">
        <f t="shared" si="17"/>
        <v>0</v>
      </c>
      <c r="AF20" s="940">
        <f t="shared" si="18"/>
        <v>0</v>
      </c>
      <c r="AG20" s="942">
        <f t="shared" si="19"/>
        <v>0</v>
      </c>
      <c r="AH20" s="938">
        <f t="shared" si="20"/>
        <v>0</v>
      </c>
      <c r="AI20" s="940">
        <f t="shared" si="21"/>
        <v>0</v>
      </c>
      <c r="AJ20" s="942">
        <f t="shared" si="22"/>
        <v>0</v>
      </c>
      <c r="AK20" s="944">
        <f t="shared" si="23"/>
        <v>0</v>
      </c>
      <c r="AL20" s="945">
        <f t="shared" si="24"/>
        <v>0</v>
      </c>
      <c r="AM20" s="946">
        <f t="shared" si="25"/>
        <v>0</v>
      </c>
      <c r="AN20" s="946">
        <f t="shared" si="25"/>
        <v>0</v>
      </c>
      <c r="AO20" s="947">
        <f t="shared" si="25"/>
        <v>0</v>
      </c>
      <c r="AP20" s="947">
        <f t="shared" si="25"/>
        <v>0</v>
      </c>
      <c r="AQ20" s="948">
        <f t="shared" si="26"/>
        <v>0</v>
      </c>
      <c r="AR20" s="949">
        <f t="shared" si="27"/>
        <v>0</v>
      </c>
      <c r="AS20" s="950">
        <f t="shared" si="28"/>
        <v>0</v>
      </c>
      <c r="AT20" s="950">
        <f t="shared" si="28"/>
        <v>0</v>
      </c>
      <c r="AU20" s="951">
        <f t="shared" si="29"/>
        <v>0</v>
      </c>
      <c r="AV20" s="951">
        <f t="shared" si="29"/>
        <v>0</v>
      </c>
      <c r="AW20" s="940">
        <f t="shared" si="30"/>
        <v>0</v>
      </c>
      <c r="AX20" s="951">
        <f t="shared" si="31"/>
        <v>0</v>
      </c>
      <c r="AY20" s="912"/>
    </row>
    <row r="21" ht="22.2" customHeight="1" spans="1:51">
      <c r="A21" s="930"/>
      <c r="B21" s="930"/>
      <c r="C21" s="931"/>
      <c r="D21" s="932">
        <f t="shared" si="1"/>
        <v>0</v>
      </c>
      <c r="E21" s="933"/>
      <c r="F21" s="934">
        <f t="shared" si="2"/>
        <v>0</v>
      </c>
      <c r="G21" s="932">
        <f t="shared" si="3"/>
        <v>0</v>
      </c>
      <c r="H21" s="934">
        <f t="shared" si="4"/>
        <v>0</v>
      </c>
      <c r="I21" s="935"/>
      <c r="J21" s="935">
        <f t="shared" si="5"/>
        <v>0</v>
      </c>
      <c r="K21" s="936"/>
      <c r="L21" s="936">
        <f t="shared" si="6"/>
        <v>0</v>
      </c>
      <c r="M21" s="935">
        <f t="shared" si="7"/>
        <v>0</v>
      </c>
      <c r="N21" s="936">
        <f t="shared" si="8"/>
        <v>0</v>
      </c>
      <c r="O21" s="937"/>
      <c r="P21" s="938">
        <f t="shared" si="9"/>
        <v>0</v>
      </c>
      <c r="Q21" s="939"/>
      <c r="R21" s="940">
        <f t="shared" si="10"/>
        <v>0</v>
      </c>
      <c r="S21" s="941"/>
      <c r="T21" s="942">
        <f t="shared" si="11"/>
        <v>0</v>
      </c>
      <c r="U21" s="937"/>
      <c r="V21" s="938">
        <f t="shared" si="12"/>
        <v>0</v>
      </c>
      <c r="W21" s="939"/>
      <c r="X21" s="940">
        <f t="shared" si="13"/>
        <v>0</v>
      </c>
      <c r="Y21" s="941"/>
      <c r="Z21" s="942">
        <f t="shared" si="14"/>
        <v>0</v>
      </c>
      <c r="AA21" s="937"/>
      <c r="AB21" s="943">
        <f t="shared" si="15"/>
        <v>0</v>
      </c>
      <c r="AC21" s="941"/>
      <c r="AD21" s="942">
        <f t="shared" si="16"/>
        <v>0</v>
      </c>
      <c r="AE21" s="938">
        <f t="shared" si="17"/>
        <v>0</v>
      </c>
      <c r="AF21" s="940">
        <f t="shared" si="18"/>
        <v>0</v>
      </c>
      <c r="AG21" s="942">
        <f t="shared" si="19"/>
        <v>0</v>
      </c>
      <c r="AH21" s="938">
        <f t="shared" si="20"/>
        <v>0</v>
      </c>
      <c r="AI21" s="940">
        <f t="shared" si="21"/>
        <v>0</v>
      </c>
      <c r="AJ21" s="942">
        <f t="shared" si="22"/>
        <v>0</v>
      </c>
      <c r="AK21" s="944">
        <f t="shared" si="23"/>
        <v>0</v>
      </c>
      <c r="AL21" s="945">
        <f t="shared" si="24"/>
        <v>0</v>
      </c>
      <c r="AM21" s="946">
        <f t="shared" si="25"/>
        <v>0</v>
      </c>
      <c r="AN21" s="946">
        <f t="shared" si="25"/>
        <v>0</v>
      </c>
      <c r="AO21" s="947">
        <f t="shared" si="25"/>
        <v>0</v>
      </c>
      <c r="AP21" s="947">
        <f t="shared" si="25"/>
        <v>0</v>
      </c>
      <c r="AQ21" s="948">
        <f t="shared" si="26"/>
        <v>0</v>
      </c>
      <c r="AR21" s="949">
        <f t="shared" si="27"/>
        <v>0</v>
      </c>
      <c r="AS21" s="950">
        <f t="shared" si="28"/>
        <v>0</v>
      </c>
      <c r="AT21" s="950">
        <f t="shared" si="28"/>
        <v>0</v>
      </c>
      <c r="AU21" s="951">
        <f t="shared" si="29"/>
        <v>0</v>
      </c>
      <c r="AV21" s="951">
        <f t="shared" si="29"/>
        <v>0</v>
      </c>
      <c r="AW21" s="940">
        <f t="shared" si="30"/>
        <v>0</v>
      </c>
      <c r="AX21" s="951">
        <f t="shared" si="31"/>
        <v>0</v>
      </c>
      <c r="AY21" s="912"/>
    </row>
    <row r="22" ht="22.2" customHeight="1" spans="1:51">
      <c r="A22" s="930"/>
      <c r="B22" s="930"/>
      <c r="C22" s="931"/>
      <c r="D22" s="932">
        <f t="shared" si="1"/>
        <v>0</v>
      </c>
      <c r="E22" s="933"/>
      <c r="F22" s="934">
        <f t="shared" si="2"/>
        <v>0</v>
      </c>
      <c r="G22" s="932">
        <f t="shared" si="3"/>
        <v>0</v>
      </c>
      <c r="H22" s="934">
        <f t="shared" si="4"/>
        <v>0</v>
      </c>
      <c r="I22" s="935"/>
      <c r="J22" s="935">
        <f t="shared" si="5"/>
        <v>0</v>
      </c>
      <c r="K22" s="936"/>
      <c r="L22" s="936">
        <f t="shared" si="6"/>
        <v>0</v>
      </c>
      <c r="M22" s="935">
        <f t="shared" si="7"/>
        <v>0</v>
      </c>
      <c r="N22" s="936">
        <f t="shared" si="8"/>
        <v>0</v>
      </c>
      <c r="O22" s="937"/>
      <c r="P22" s="938">
        <f t="shared" si="9"/>
        <v>0</v>
      </c>
      <c r="Q22" s="939"/>
      <c r="R22" s="940">
        <f t="shared" si="10"/>
        <v>0</v>
      </c>
      <c r="S22" s="941"/>
      <c r="T22" s="942">
        <f t="shared" si="11"/>
        <v>0</v>
      </c>
      <c r="U22" s="937"/>
      <c r="V22" s="938">
        <f t="shared" si="12"/>
        <v>0</v>
      </c>
      <c r="W22" s="939"/>
      <c r="X22" s="940">
        <f t="shared" si="13"/>
        <v>0</v>
      </c>
      <c r="Y22" s="941"/>
      <c r="Z22" s="942">
        <f t="shared" si="14"/>
        <v>0</v>
      </c>
      <c r="AA22" s="937"/>
      <c r="AB22" s="943">
        <f t="shared" si="15"/>
        <v>0</v>
      </c>
      <c r="AC22" s="941"/>
      <c r="AD22" s="942">
        <f t="shared" si="16"/>
        <v>0</v>
      </c>
      <c r="AE22" s="938">
        <f t="shared" si="17"/>
        <v>0</v>
      </c>
      <c r="AF22" s="940">
        <f t="shared" si="18"/>
        <v>0</v>
      </c>
      <c r="AG22" s="942">
        <f t="shared" si="19"/>
        <v>0</v>
      </c>
      <c r="AH22" s="938">
        <f t="shared" si="20"/>
        <v>0</v>
      </c>
      <c r="AI22" s="940">
        <f t="shared" si="21"/>
        <v>0</v>
      </c>
      <c r="AJ22" s="942">
        <f t="shared" si="22"/>
        <v>0</v>
      </c>
      <c r="AK22" s="944">
        <f t="shared" si="23"/>
        <v>0</v>
      </c>
      <c r="AL22" s="945">
        <f t="shared" si="24"/>
        <v>0</v>
      </c>
      <c r="AM22" s="946">
        <f>C22+I22-Q22-W22-AA22</f>
        <v>0</v>
      </c>
      <c r="AN22" s="946">
        <f>D22+J22-R22-X22-AB22</f>
        <v>0</v>
      </c>
      <c r="AO22" s="947">
        <f>E22+K22-S22-Y22-AC22</f>
        <v>0</v>
      </c>
      <c r="AP22" s="947">
        <f>F22+L22-T22-Z22-AD22</f>
        <v>0</v>
      </c>
      <c r="AQ22" s="948">
        <f t="shared" si="26"/>
        <v>0</v>
      </c>
      <c r="AR22" s="949">
        <f t="shared" si="27"/>
        <v>0</v>
      </c>
      <c r="AS22" s="950">
        <f>O22-Q22+U22-W22</f>
        <v>0</v>
      </c>
      <c r="AT22" s="950">
        <f>P22-R22+V22-X22</f>
        <v>0</v>
      </c>
      <c r="AU22" s="951">
        <f>IFERROR(AS22/(O22+U22),0)</f>
        <v>0</v>
      </c>
      <c r="AV22" s="951">
        <f>IFERROR(AT22/(P22+V22),0)</f>
        <v>0</v>
      </c>
      <c r="AW22" s="940">
        <f t="shared" si="30"/>
        <v>0</v>
      </c>
      <c r="AX22" s="951">
        <f t="shared" si="31"/>
        <v>0</v>
      </c>
      <c r="AY22" s="912"/>
    </row>
    <row r="23" ht="22.2" customHeight="1" spans="1:51">
      <c r="A23" s="930"/>
      <c r="B23" s="930"/>
      <c r="C23" s="931"/>
      <c r="D23" s="932">
        <f t="shared" si="1"/>
        <v>0</v>
      </c>
      <c r="E23" s="933"/>
      <c r="F23" s="934">
        <f t="shared" si="2"/>
        <v>0</v>
      </c>
      <c r="G23" s="932">
        <f t="shared" ref="G23:G26" si="32">C23-D23</f>
        <v>0</v>
      </c>
      <c r="H23" s="934">
        <f t="shared" ref="H23:H26" si="33">E23-F23</f>
        <v>0</v>
      </c>
      <c r="I23" s="935"/>
      <c r="J23" s="935">
        <f t="shared" si="5"/>
        <v>0</v>
      </c>
      <c r="K23" s="936"/>
      <c r="L23" s="936">
        <f t="shared" si="6"/>
        <v>0</v>
      </c>
      <c r="M23" s="935">
        <f t="shared" ref="M23:M26" si="34">I23-J23</f>
        <v>0</v>
      </c>
      <c r="N23" s="936">
        <f t="shared" ref="N23:N26" si="35">K23-L23</f>
        <v>0</v>
      </c>
      <c r="O23" s="937"/>
      <c r="P23" s="938">
        <f t="shared" si="9"/>
        <v>0</v>
      </c>
      <c r="Q23" s="939"/>
      <c r="R23" s="940">
        <f t="shared" ref="R23:R26" si="36">IFERROR(T23*($D23+$J23)/($F23+$L23),0)</f>
        <v>0</v>
      </c>
      <c r="S23" s="941"/>
      <c r="T23" s="942">
        <f t="shared" si="11"/>
        <v>0</v>
      </c>
      <c r="U23" s="937"/>
      <c r="V23" s="938">
        <f t="shared" si="12"/>
        <v>0</v>
      </c>
      <c r="W23" s="939"/>
      <c r="X23" s="940">
        <f t="shared" ref="X23:X26" si="37">IFERROR(Z23*($D23+$J23)/($F23+$L23),0)</f>
        <v>0</v>
      </c>
      <c r="Y23" s="941"/>
      <c r="Z23" s="942">
        <f t="shared" si="14"/>
        <v>0</v>
      </c>
      <c r="AA23" s="937"/>
      <c r="AB23" s="943">
        <f t="shared" ref="AB23:AB26" si="38">IFERROR(AD23*($D23+$J23)/($F23+$L23),0)</f>
        <v>0</v>
      </c>
      <c r="AC23" s="941"/>
      <c r="AD23" s="942">
        <f t="shared" si="16"/>
        <v>0</v>
      </c>
      <c r="AE23" s="938">
        <f t="shared" ref="AE23:AE26" si="39">O23-P23</f>
        <v>0</v>
      </c>
      <c r="AF23" s="940">
        <f t="shared" ref="AF23:AF26" si="40">Q23-R23</f>
        <v>0</v>
      </c>
      <c r="AG23" s="942">
        <f t="shared" ref="AG23:AG26" si="41">S23-T23</f>
        <v>0</v>
      </c>
      <c r="AH23" s="938">
        <f t="shared" ref="AH23:AH26" si="42">U23-V23</f>
        <v>0</v>
      </c>
      <c r="AI23" s="940">
        <f t="shared" ref="AI23:AI26" si="43">W23-X23</f>
        <v>0</v>
      </c>
      <c r="AJ23" s="942">
        <f t="shared" ref="AJ23:AJ26" si="44">Y23-Z23</f>
        <v>0</v>
      </c>
      <c r="AK23" s="944">
        <f t="shared" ref="AK23:AK26" si="45">AA23-AB23</f>
        <v>0</v>
      </c>
      <c r="AL23" s="945">
        <f t="shared" ref="AL23:AL26" si="46">AC23-AD23</f>
        <v>0</v>
      </c>
      <c r="AM23" s="946">
        <f t="shared" ref="AM23:AP26" si="47">C23+I23-Q23-W23-AA23</f>
        <v>0</v>
      </c>
      <c r="AN23" s="946">
        <f t="shared" si="47"/>
        <v>0</v>
      </c>
      <c r="AO23" s="947">
        <f t="shared" si="47"/>
        <v>0</v>
      </c>
      <c r="AP23" s="947">
        <f t="shared" si="47"/>
        <v>0</v>
      </c>
      <c r="AQ23" s="948">
        <f t="shared" ref="AQ23:AQ26" si="48">AM23-AN23</f>
        <v>0</v>
      </c>
      <c r="AR23" s="949">
        <f t="shared" ref="AR23:AR26" si="49">AO23-AP23</f>
        <v>0</v>
      </c>
      <c r="AS23" s="950">
        <f t="shared" ref="AS23:AT26" si="50">O23-Q23+U23-W23</f>
        <v>0</v>
      </c>
      <c r="AT23" s="950">
        <f t="shared" si="50"/>
        <v>0</v>
      </c>
      <c r="AU23" s="951">
        <f t="shared" ref="AU23:AV27" si="51">IFERROR(AS23/(O23+U23),0)</f>
        <v>0</v>
      </c>
      <c r="AV23" s="951">
        <f t="shared" si="51"/>
        <v>0</v>
      </c>
      <c r="AW23" s="940">
        <f t="shared" ref="AW23:AW27" si="52">AS23-AT23</f>
        <v>0</v>
      </c>
      <c r="AX23" s="951">
        <f t="shared" ref="AX23:AX27" si="53">AU23-AV23</f>
        <v>0</v>
      </c>
      <c r="AY23" s="912"/>
    </row>
    <row r="24" ht="22.2" customHeight="1" spans="1:51">
      <c r="A24" s="930"/>
      <c r="B24" s="930"/>
      <c r="C24" s="931"/>
      <c r="D24" s="932">
        <f t="shared" si="1"/>
        <v>0</v>
      </c>
      <c r="E24" s="933"/>
      <c r="F24" s="934">
        <f t="shared" si="2"/>
        <v>0</v>
      </c>
      <c r="G24" s="932">
        <f t="shared" si="32"/>
        <v>0</v>
      </c>
      <c r="H24" s="934">
        <f t="shared" si="33"/>
        <v>0</v>
      </c>
      <c r="I24" s="935"/>
      <c r="J24" s="935">
        <f t="shared" si="5"/>
        <v>0</v>
      </c>
      <c r="K24" s="936"/>
      <c r="L24" s="936">
        <f t="shared" si="6"/>
        <v>0</v>
      </c>
      <c r="M24" s="935">
        <f t="shared" si="34"/>
        <v>0</v>
      </c>
      <c r="N24" s="936">
        <f t="shared" si="35"/>
        <v>0</v>
      </c>
      <c r="O24" s="937"/>
      <c r="P24" s="938">
        <f t="shared" si="9"/>
        <v>0</v>
      </c>
      <c r="Q24" s="939"/>
      <c r="R24" s="940">
        <f t="shared" si="36"/>
        <v>0</v>
      </c>
      <c r="S24" s="941"/>
      <c r="T24" s="942">
        <f t="shared" si="11"/>
        <v>0</v>
      </c>
      <c r="U24" s="937"/>
      <c r="V24" s="938">
        <f t="shared" si="12"/>
        <v>0</v>
      </c>
      <c r="W24" s="939"/>
      <c r="X24" s="940">
        <f t="shared" si="37"/>
        <v>0</v>
      </c>
      <c r="Y24" s="941"/>
      <c r="Z24" s="942">
        <f t="shared" si="14"/>
        <v>0</v>
      </c>
      <c r="AA24" s="937"/>
      <c r="AB24" s="943">
        <f t="shared" si="38"/>
        <v>0</v>
      </c>
      <c r="AC24" s="941"/>
      <c r="AD24" s="942">
        <f t="shared" si="16"/>
        <v>0</v>
      </c>
      <c r="AE24" s="938">
        <f t="shared" si="39"/>
        <v>0</v>
      </c>
      <c r="AF24" s="940">
        <f t="shared" si="40"/>
        <v>0</v>
      </c>
      <c r="AG24" s="942">
        <f t="shared" si="41"/>
        <v>0</v>
      </c>
      <c r="AH24" s="938">
        <f t="shared" si="42"/>
        <v>0</v>
      </c>
      <c r="AI24" s="940">
        <f t="shared" si="43"/>
        <v>0</v>
      </c>
      <c r="AJ24" s="942">
        <f t="shared" si="44"/>
        <v>0</v>
      </c>
      <c r="AK24" s="944">
        <f t="shared" si="45"/>
        <v>0</v>
      </c>
      <c r="AL24" s="945">
        <f t="shared" si="46"/>
        <v>0</v>
      </c>
      <c r="AM24" s="946">
        <f t="shared" si="47"/>
        <v>0</v>
      </c>
      <c r="AN24" s="946">
        <f t="shared" si="47"/>
        <v>0</v>
      </c>
      <c r="AO24" s="947">
        <f t="shared" si="47"/>
        <v>0</v>
      </c>
      <c r="AP24" s="947">
        <f t="shared" si="47"/>
        <v>0</v>
      </c>
      <c r="AQ24" s="948">
        <f t="shared" si="48"/>
        <v>0</v>
      </c>
      <c r="AR24" s="949">
        <f t="shared" si="49"/>
        <v>0</v>
      </c>
      <c r="AS24" s="950">
        <f t="shared" si="50"/>
        <v>0</v>
      </c>
      <c r="AT24" s="950">
        <f t="shared" si="50"/>
        <v>0</v>
      </c>
      <c r="AU24" s="951">
        <f t="shared" si="51"/>
        <v>0</v>
      </c>
      <c r="AV24" s="951">
        <f t="shared" si="51"/>
        <v>0</v>
      </c>
      <c r="AW24" s="940">
        <f t="shared" si="52"/>
        <v>0</v>
      </c>
      <c r="AX24" s="951">
        <f t="shared" si="53"/>
        <v>0</v>
      </c>
      <c r="AY24" s="912"/>
    </row>
    <row r="25" ht="22.2" customHeight="1" spans="1:51">
      <c r="A25" s="930"/>
      <c r="B25" s="930"/>
      <c r="C25" s="931"/>
      <c r="D25" s="932">
        <f t="shared" si="1"/>
        <v>0</v>
      </c>
      <c r="E25" s="933"/>
      <c r="F25" s="934">
        <f t="shared" si="2"/>
        <v>0</v>
      </c>
      <c r="G25" s="932">
        <f t="shared" si="32"/>
        <v>0</v>
      </c>
      <c r="H25" s="934">
        <f t="shared" si="33"/>
        <v>0</v>
      </c>
      <c r="I25" s="935"/>
      <c r="J25" s="935">
        <f t="shared" si="5"/>
        <v>0</v>
      </c>
      <c r="K25" s="936"/>
      <c r="L25" s="936">
        <f t="shared" si="6"/>
        <v>0</v>
      </c>
      <c r="M25" s="935">
        <f t="shared" si="34"/>
        <v>0</v>
      </c>
      <c r="N25" s="936">
        <f t="shared" si="35"/>
        <v>0</v>
      </c>
      <c r="O25" s="937"/>
      <c r="P25" s="938">
        <f t="shared" si="9"/>
        <v>0</v>
      </c>
      <c r="Q25" s="939"/>
      <c r="R25" s="940">
        <f t="shared" si="36"/>
        <v>0</v>
      </c>
      <c r="S25" s="941"/>
      <c r="T25" s="942">
        <f t="shared" si="11"/>
        <v>0</v>
      </c>
      <c r="U25" s="937"/>
      <c r="V25" s="938">
        <f t="shared" si="12"/>
        <v>0</v>
      </c>
      <c r="W25" s="939"/>
      <c r="X25" s="940">
        <f t="shared" si="37"/>
        <v>0</v>
      </c>
      <c r="Y25" s="941"/>
      <c r="Z25" s="942">
        <f t="shared" si="14"/>
        <v>0</v>
      </c>
      <c r="AA25" s="937"/>
      <c r="AB25" s="943">
        <f t="shared" si="38"/>
        <v>0</v>
      </c>
      <c r="AC25" s="941"/>
      <c r="AD25" s="942">
        <f t="shared" si="16"/>
        <v>0</v>
      </c>
      <c r="AE25" s="938">
        <f t="shared" si="39"/>
        <v>0</v>
      </c>
      <c r="AF25" s="940">
        <f t="shared" si="40"/>
        <v>0</v>
      </c>
      <c r="AG25" s="942">
        <f t="shared" si="41"/>
        <v>0</v>
      </c>
      <c r="AH25" s="938">
        <f t="shared" si="42"/>
        <v>0</v>
      </c>
      <c r="AI25" s="940">
        <f t="shared" si="43"/>
        <v>0</v>
      </c>
      <c r="AJ25" s="942">
        <f t="shared" si="44"/>
        <v>0</v>
      </c>
      <c r="AK25" s="944">
        <f t="shared" si="45"/>
        <v>0</v>
      </c>
      <c r="AL25" s="945">
        <f t="shared" si="46"/>
        <v>0</v>
      </c>
      <c r="AM25" s="946">
        <f t="shared" si="47"/>
        <v>0</v>
      </c>
      <c r="AN25" s="946">
        <f t="shared" si="47"/>
        <v>0</v>
      </c>
      <c r="AO25" s="947">
        <f t="shared" si="47"/>
        <v>0</v>
      </c>
      <c r="AP25" s="947">
        <f t="shared" si="47"/>
        <v>0</v>
      </c>
      <c r="AQ25" s="948">
        <f t="shared" si="48"/>
        <v>0</v>
      </c>
      <c r="AR25" s="949">
        <f t="shared" si="49"/>
        <v>0</v>
      </c>
      <c r="AS25" s="950">
        <f t="shared" si="50"/>
        <v>0</v>
      </c>
      <c r="AT25" s="950">
        <f t="shared" si="50"/>
        <v>0</v>
      </c>
      <c r="AU25" s="951">
        <f t="shared" si="51"/>
        <v>0</v>
      </c>
      <c r="AV25" s="951">
        <f t="shared" si="51"/>
        <v>0</v>
      </c>
      <c r="AW25" s="940">
        <f t="shared" si="52"/>
        <v>0</v>
      </c>
      <c r="AX25" s="951">
        <f t="shared" si="53"/>
        <v>0</v>
      </c>
      <c r="AY25" s="912"/>
    </row>
    <row r="26" ht="22.2" customHeight="1" spans="1:51">
      <c r="A26" s="930"/>
      <c r="B26" s="930"/>
      <c r="C26" s="931"/>
      <c r="D26" s="932">
        <f t="shared" si="1"/>
        <v>0</v>
      </c>
      <c r="E26" s="933"/>
      <c r="F26" s="934">
        <f t="shared" si="2"/>
        <v>0</v>
      </c>
      <c r="G26" s="932">
        <f t="shared" si="32"/>
        <v>0</v>
      </c>
      <c r="H26" s="934">
        <f t="shared" si="33"/>
        <v>0</v>
      </c>
      <c r="I26" s="935"/>
      <c r="J26" s="935">
        <f t="shared" si="5"/>
        <v>0</v>
      </c>
      <c r="K26" s="936"/>
      <c r="L26" s="936">
        <f t="shared" si="6"/>
        <v>0</v>
      </c>
      <c r="M26" s="935">
        <f t="shared" si="34"/>
        <v>0</v>
      </c>
      <c r="N26" s="936">
        <f t="shared" si="35"/>
        <v>0</v>
      </c>
      <c r="O26" s="937"/>
      <c r="P26" s="938">
        <f t="shared" si="9"/>
        <v>0</v>
      </c>
      <c r="Q26" s="939"/>
      <c r="R26" s="940">
        <f t="shared" si="36"/>
        <v>0</v>
      </c>
      <c r="S26" s="941"/>
      <c r="T26" s="942">
        <f t="shared" si="11"/>
        <v>0</v>
      </c>
      <c r="U26" s="937"/>
      <c r="V26" s="938">
        <f t="shared" si="12"/>
        <v>0</v>
      </c>
      <c r="W26" s="939"/>
      <c r="X26" s="940">
        <f t="shared" si="37"/>
        <v>0</v>
      </c>
      <c r="Y26" s="941"/>
      <c r="Z26" s="942">
        <f t="shared" si="14"/>
        <v>0</v>
      </c>
      <c r="AA26" s="937"/>
      <c r="AB26" s="943">
        <f t="shared" si="38"/>
        <v>0</v>
      </c>
      <c r="AC26" s="941"/>
      <c r="AD26" s="942">
        <f t="shared" si="16"/>
        <v>0</v>
      </c>
      <c r="AE26" s="938">
        <f t="shared" si="39"/>
        <v>0</v>
      </c>
      <c r="AF26" s="940">
        <f t="shared" si="40"/>
        <v>0</v>
      </c>
      <c r="AG26" s="942">
        <f t="shared" si="41"/>
        <v>0</v>
      </c>
      <c r="AH26" s="938">
        <f t="shared" si="42"/>
        <v>0</v>
      </c>
      <c r="AI26" s="940">
        <f t="shared" si="43"/>
        <v>0</v>
      </c>
      <c r="AJ26" s="942">
        <f t="shared" si="44"/>
        <v>0</v>
      </c>
      <c r="AK26" s="944">
        <f t="shared" si="45"/>
        <v>0</v>
      </c>
      <c r="AL26" s="945">
        <f t="shared" si="46"/>
        <v>0</v>
      </c>
      <c r="AM26" s="946">
        <f t="shared" si="47"/>
        <v>0</v>
      </c>
      <c r="AN26" s="946">
        <f t="shared" si="47"/>
        <v>0</v>
      </c>
      <c r="AO26" s="947">
        <f t="shared" si="47"/>
        <v>0</v>
      </c>
      <c r="AP26" s="947">
        <f t="shared" si="47"/>
        <v>0</v>
      </c>
      <c r="AQ26" s="948">
        <f t="shared" si="48"/>
        <v>0</v>
      </c>
      <c r="AR26" s="949">
        <f t="shared" si="49"/>
        <v>0</v>
      </c>
      <c r="AS26" s="950">
        <f t="shared" si="50"/>
        <v>0</v>
      </c>
      <c r="AT26" s="950">
        <f t="shared" si="50"/>
        <v>0</v>
      </c>
      <c r="AU26" s="951">
        <f t="shared" si="51"/>
        <v>0</v>
      </c>
      <c r="AV26" s="951">
        <f t="shared" si="51"/>
        <v>0</v>
      </c>
      <c r="AW26" s="940">
        <f t="shared" si="52"/>
        <v>0</v>
      </c>
      <c r="AX26" s="951">
        <f t="shared" si="53"/>
        <v>0</v>
      </c>
      <c r="AY26" s="912"/>
    </row>
    <row r="27" ht="22.2" customHeight="1" spans="1:51">
      <c r="A27" s="952" t="s">
        <v>282</v>
      </c>
      <c r="B27" s="953"/>
      <c r="C27" s="954">
        <f t="shared" ref="C27:AT27" si="54">SUM(C4:C26)</f>
        <v>0</v>
      </c>
      <c r="D27" s="954">
        <f t="shared" si="54"/>
        <v>0</v>
      </c>
      <c r="E27" s="954">
        <f t="shared" si="54"/>
        <v>0</v>
      </c>
      <c r="F27" s="954">
        <f t="shared" si="54"/>
        <v>0</v>
      </c>
      <c r="G27" s="954">
        <f t="shared" si="54"/>
        <v>0</v>
      </c>
      <c r="H27" s="954">
        <f t="shared" si="54"/>
        <v>0</v>
      </c>
      <c r="I27" s="954">
        <f t="shared" si="54"/>
        <v>0</v>
      </c>
      <c r="J27" s="954">
        <f t="shared" si="54"/>
        <v>0</v>
      </c>
      <c r="K27" s="954">
        <f t="shared" si="54"/>
        <v>0</v>
      </c>
      <c r="L27" s="954">
        <f t="shared" si="54"/>
        <v>0</v>
      </c>
      <c r="M27" s="954">
        <f t="shared" si="54"/>
        <v>0</v>
      </c>
      <c r="N27" s="954">
        <f t="shared" si="54"/>
        <v>0</v>
      </c>
      <c r="O27" s="954">
        <f t="shared" si="54"/>
        <v>0</v>
      </c>
      <c r="P27" s="954">
        <f t="shared" si="54"/>
        <v>0</v>
      </c>
      <c r="Q27" s="954">
        <f t="shared" si="54"/>
        <v>0</v>
      </c>
      <c r="R27" s="954">
        <f t="shared" si="54"/>
        <v>0</v>
      </c>
      <c r="S27" s="954">
        <f t="shared" si="54"/>
        <v>0</v>
      </c>
      <c r="T27" s="954">
        <f t="shared" si="54"/>
        <v>0</v>
      </c>
      <c r="U27" s="954">
        <f t="shared" si="54"/>
        <v>0</v>
      </c>
      <c r="V27" s="954">
        <f t="shared" si="54"/>
        <v>0</v>
      </c>
      <c r="W27" s="954">
        <f t="shared" si="54"/>
        <v>0</v>
      </c>
      <c r="X27" s="954">
        <f t="shared" si="54"/>
        <v>0</v>
      </c>
      <c r="Y27" s="954">
        <f t="shared" si="54"/>
        <v>0</v>
      </c>
      <c r="Z27" s="954">
        <f t="shared" si="54"/>
        <v>0</v>
      </c>
      <c r="AA27" s="954">
        <f t="shared" si="54"/>
        <v>0</v>
      </c>
      <c r="AB27" s="954">
        <f t="shared" si="54"/>
        <v>0</v>
      </c>
      <c r="AC27" s="954">
        <f t="shared" si="54"/>
        <v>0</v>
      </c>
      <c r="AD27" s="954">
        <f t="shared" si="54"/>
        <v>0</v>
      </c>
      <c r="AE27" s="954">
        <f t="shared" si="54"/>
        <v>0</v>
      </c>
      <c r="AF27" s="954">
        <f t="shared" si="54"/>
        <v>0</v>
      </c>
      <c r="AG27" s="954">
        <f t="shared" si="54"/>
        <v>0</v>
      </c>
      <c r="AH27" s="954">
        <f t="shared" si="54"/>
        <v>0</v>
      </c>
      <c r="AI27" s="954">
        <f t="shared" si="54"/>
        <v>0</v>
      </c>
      <c r="AJ27" s="954">
        <f t="shared" si="54"/>
        <v>0</v>
      </c>
      <c r="AK27" s="954">
        <f t="shared" si="54"/>
        <v>0</v>
      </c>
      <c r="AL27" s="954">
        <f t="shared" si="54"/>
        <v>0</v>
      </c>
      <c r="AM27" s="954">
        <f t="shared" si="54"/>
        <v>0</v>
      </c>
      <c r="AN27" s="954">
        <f t="shared" si="54"/>
        <v>0</v>
      </c>
      <c r="AO27" s="954">
        <f t="shared" si="54"/>
        <v>0</v>
      </c>
      <c r="AP27" s="954">
        <f t="shared" si="54"/>
        <v>0</v>
      </c>
      <c r="AQ27" s="954">
        <f t="shared" si="54"/>
        <v>0</v>
      </c>
      <c r="AR27" s="954">
        <f t="shared" si="54"/>
        <v>0</v>
      </c>
      <c r="AS27" s="954">
        <f t="shared" si="54"/>
        <v>0</v>
      </c>
      <c r="AT27" s="954">
        <f t="shared" si="54"/>
        <v>0</v>
      </c>
      <c r="AU27" s="951">
        <f t="shared" si="51"/>
        <v>0</v>
      </c>
      <c r="AV27" s="951">
        <f t="shared" si="51"/>
        <v>0</v>
      </c>
      <c r="AW27" s="940">
        <f t="shared" si="52"/>
        <v>0</v>
      </c>
      <c r="AX27" s="951">
        <f t="shared" si="53"/>
        <v>0</v>
      </c>
      <c r="AY27" s="912"/>
    </row>
  </sheetData>
  <mergeCells count="24">
    <mergeCell ref="A1:E1"/>
    <mergeCell ref="C2:D2"/>
    <mergeCell ref="E2:F2"/>
    <mergeCell ref="G2:H2"/>
    <mergeCell ref="I2:J2"/>
    <mergeCell ref="K2:L2"/>
    <mergeCell ref="M2:N2"/>
    <mergeCell ref="O2:P2"/>
    <mergeCell ref="Q2:R2"/>
    <mergeCell ref="S2:T2"/>
    <mergeCell ref="U2:V2"/>
    <mergeCell ref="W2:X2"/>
    <mergeCell ref="Y2:Z2"/>
    <mergeCell ref="AA2:AB2"/>
    <mergeCell ref="AC2:AD2"/>
    <mergeCell ref="AE2:AL2"/>
    <mergeCell ref="AM2:AN2"/>
    <mergeCell ref="AO2:AP2"/>
    <mergeCell ref="AQ2:AR2"/>
    <mergeCell ref="AS2:AT2"/>
    <mergeCell ref="AU2:AV2"/>
    <mergeCell ref="AW2:AX2"/>
    <mergeCell ref="A2:A3"/>
    <mergeCell ref="B2:B3"/>
  </mergeCells>
  <pageMargins left="0.275" right="0.275" top="0.747916666666667" bottom="0.747916666666667" header="0.313888888888889" footer="0.313888888888889"/>
  <pageSetup paperSize="9" scale="75"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M36"/>
  <sheetViews>
    <sheetView workbookViewId="0">
      <pane xSplit="1" ySplit="2" topLeftCell="B12" activePane="bottomRight" state="frozen"/>
      <selection/>
      <selection pane="topRight"/>
      <selection pane="bottomLeft"/>
      <selection pane="bottomRight" activeCell="J12" sqref="J12"/>
    </sheetView>
  </sheetViews>
  <sheetFormatPr defaultColWidth="9" defaultRowHeight="14.25"/>
  <cols>
    <col min="1" max="3" width="9" style="679"/>
    <col min="4" max="4" width="10.5" style="679" customWidth="1"/>
    <col min="5" max="5" width="11.5" style="679" customWidth="1"/>
    <col min="6" max="6" width="12.6" style="679" customWidth="1"/>
    <col min="7" max="7" width="14.4" style="679" customWidth="1"/>
    <col min="8" max="8" width="16.4" style="679" customWidth="1"/>
    <col min="9" max="16384" width="9" style="679"/>
  </cols>
  <sheetData>
    <row r="1" ht="22.5" spans="1:13">
      <c r="A1" s="849" t="str">
        <f>YEAR(Sheet1!F11)&amp;"年"&amp;Sheet1!F9&amp;"利息收支情况明细表"</f>
        <v>2025年91652801576209018D利息收支情况明细表</v>
      </c>
      <c r="B1" s="849"/>
      <c r="C1" s="849"/>
      <c r="D1" s="849"/>
      <c r="E1" s="849"/>
      <c r="F1" s="849"/>
      <c r="G1" s="849"/>
      <c r="H1" s="849"/>
      <c r="I1" s="849"/>
      <c r="J1" s="850"/>
      <c r="K1" s="850"/>
      <c r="L1" s="285"/>
      <c r="M1" s="286"/>
    </row>
    <row r="2" s="848" customFormat="1" ht="33" spans="1:13">
      <c r="A2" s="838" t="s">
        <v>892</v>
      </c>
      <c r="B2" s="838" t="s">
        <v>893</v>
      </c>
      <c r="C2" s="838" t="s">
        <v>894</v>
      </c>
      <c r="D2" s="838" t="s">
        <v>895</v>
      </c>
      <c r="E2" s="838" t="s">
        <v>896</v>
      </c>
      <c r="F2" s="838" t="s">
        <v>897</v>
      </c>
      <c r="G2" s="838" t="s">
        <v>898</v>
      </c>
      <c r="H2" s="838" t="s">
        <v>899</v>
      </c>
      <c r="I2" s="838" t="s">
        <v>900</v>
      </c>
      <c r="J2" s="851"/>
      <c r="K2" s="851"/>
      <c r="L2" s="289"/>
      <c r="M2" s="289"/>
    </row>
    <row r="3" ht="17.25" spans="1:13">
      <c r="A3" s="842"/>
      <c r="B3" s="842" t="s">
        <v>901</v>
      </c>
      <c r="C3" s="842"/>
      <c r="D3" s="842"/>
      <c r="E3" s="842"/>
      <c r="F3" s="842"/>
      <c r="G3" s="842"/>
      <c r="H3" s="842"/>
      <c r="I3" s="842"/>
      <c r="J3" s="852"/>
      <c r="K3" s="852"/>
      <c r="L3" s="289"/>
      <c r="M3" s="289"/>
    </row>
    <row r="4" ht="18.75" spans="1:13">
      <c r="A4" s="842"/>
      <c r="B4" s="842"/>
      <c r="C4" s="842"/>
      <c r="D4" s="842"/>
      <c r="E4" s="842"/>
      <c r="F4" s="842"/>
      <c r="G4" s="842"/>
      <c r="H4" s="842"/>
      <c r="I4" s="842"/>
      <c r="J4" s="852"/>
      <c r="K4" s="852"/>
      <c r="L4" s="293"/>
      <c r="M4" s="293"/>
    </row>
    <row r="5" ht="17.25" spans="1:13">
      <c r="A5" s="842"/>
      <c r="B5" s="842"/>
      <c r="C5" s="842"/>
      <c r="D5" s="842"/>
      <c r="E5" s="842"/>
      <c r="F5" s="842"/>
      <c r="G5" s="842"/>
      <c r="H5" s="842"/>
      <c r="I5" s="842"/>
      <c r="J5" s="852"/>
      <c r="K5" s="852"/>
    </row>
    <row r="6" ht="17.25" spans="1:13">
      <c r="A6" s="842"/>
      <c r="B6" s="842"/>
      <c r="C6" s="842"/>
      <c r="D6" s="842"/>
      <c r="E6" s="842"/>
      <c r="F6" s="842"/>
      <c r="G6" s="842"/>
      <c r="H6" s="842"/>
      <c r="I6" s="842"/>
      <c r="J6" s="852"/>
      <c r="K6" s="852"/>
    </row>
    <row r="7" ht="17.25" spans="1:13">
      <c r="A7" s="842"/>
      <c r="B7" s="842"/>
      <c r="C7" s="842"/>
      <c r="D7" s="842"/>
      <c r="E7" s="842"/>
      <c r="F7" s="842"/>
      <c r="G7" s="842"/>
      <c r="H7" s="842"/>
      <c r="I7" s="842"/>
      <c r="J7" s="852"/>
      <c r="K7" s="852"/>
    </row>
    <row r="8" ht="17.25" spans="1:13">
      <c r="A8" s="842"/>
      <c r="B8" s="842"/>
      <c r="C8" s="842"/>
      <c r="D8" s="842"/>
      <c r="E8" s="842"/>
      <c r="F8" s="842"/>
      <c r="G8" s="842"/>
      <c r="H8" s="842"/>
      <c r="I8" s="842"/>
      <c r="J8" s="852"/>
      <c r="K8" s="852"/>
    </row>
    <row r="9" ht="17.25" spans="1:13">
      <c r="A9" s="842"/>
      <c r="B9" s="842"/>
      <c r="C9" s="842"/>
      <c r="D9" s="842"/>
      <c r="E9" s="842"/>
      <c r="F9" s="842"/>
      <c r="G9" s="842"/>
      <c r="H9" s="842"/>
      <c r="I9" s="842"/>
      <c r="J9" s="852"/>
      <c r="K9" s="852"/>
    </row>
    <row r="10" ht="17.25" spans="1:13">
      <c r="A10" s="842"/>
      <c r="B10" s="842"/>
      <c r="C10" s="842"/>
      <c r="D10" s="842"/>
      <c r="E10" s="842"/>
      <c r="F10" s="842"/>
      <c r="G10" s="842"/>
      <c r="H10" s="842"/>
      <c r="I10" s="842"/>
      <c r="J10" s="852"/>
      <c r="K10" s="852"/>
    </row>
    <row r="11" ht="17.25" spans="1:13">
      <c r="A11" s="842"/>
      <c r="B11" s="842"/>
      <c r="C11" s="842"/>
      <c r="D11" s="842"/>
      <c r="E11" s="842"/>
      <c r="F11" s="842"/>
      <c r="G11" s="842"/>
      <c r="H11" s="842"/>
      <c r="I11" s="842"/>
      <c r="J11" s="852"/>
      <c r="K11" s="852"/>
    </row>
    <row r="12" s="848" customFormat="1" ht="49.5" spans="1:13">
      <c r="A12" s="838" t="s">
        <v>902</v>
      </c>
      <c r="B12" s="838" t="s">
        <v>903</v>
      </c>
      <c r="C12" s="838" t="s">
        <v>894</v>
      </c>
      <c r="D12" s="838" t="s">
        <v>895</v>
      </c>
      <c r="E12" s="838" t="s">
        <v>904</v>
      </c>
      <c r="F12" s="838" t="s">
        <v>905</v>
      </c>
      <c r="G12" s="838" t="s">
        <v>906</v>
      </c>
      <c r="H12" s="838" t="s">
        <v>907</v>
      </c>
      <c r="I12" s="838" t="s">
        <v>908</v>
      </c>
      <c r="J12" s="851"/>
      <c r="K12" s="851"/>
    </row>
    <row r="13" ht="17.25" spans="1:13">
      <c r="A13" s="842"/>
      <c r="B13" s="842"/>
      <c r="C13" s="842"/>
      <c r="D13" s="842"/>
      <c r="E13" s="842"/>
      <c r="F13" s="842"/>
      <c r="G13" s="842"/>
      <c r="H13" s="842"/>
      <c r="I13" s="842"/>
      <c r="J13" s="852"/>
      <c r="K13" s="852"/>
    </row>
    <row r="14" ht="17.25" spans="1:13">
      <c r="A14" s="842"/>
      <c r="B14" s="842"/>
      <c r="C14" s="842"/>
      <c r="D14" s="842"/>
      <c r="E14" s="842"/>
      <c r="F14" s="842"/>
      <c r="G14" s="842"/>
      <c r="H14" s="842"/>
      <c r="I14" s="842"/>
      <c r="J14" s="852"/>
      <c r="K14" s="852"/>
    </row>
    <row r="15" ht="17.25" spans="1:13">
      <c r="A15" s="842"/>
      <c r="B15" s="842"/>
      <c r="C15" s="842"/>
      <c r="D15" s="842"/>
      <c r="E15" s="842"/>
      <c r="F15" s="842"/>
      <c r="G15" s="842"/>
      <c r="H15" s="842"/>
      <c r="I15" s="842"/>
      <c r="J15" s="852"/>
      <c r="K15" s="852"/>
    </row>
    <row r="16" ht="17.25" spans="1:13">
      <c r="A16" s="842"/>
      <c r="B16" s="842"/>
      <c r="C16" s="842"/>
      <c r="D16" s="842"/>
      <c r="E16" s="842"/>
      <c r="F16" s="842"/>
      <c r="G16" s="842"/>
      <c r="H16" s="842"/>
      <c r="I16" s="842"/>
      <c r="J16" s="852"/>
      <c r="K16" s="852"/>
    </row>
    <row r="17" ht="17.25" spans="1:12">
      <c r="A17" s="842"/>
      <c r="B17" s="842"/>
      <c r="C17" s="842"/>
      <c r="D17" s="842"/>
      <c r="E17" s="842"/>
      <c r="F17" s="842"/>
      <c r="G17" s="842"/>
      <c r="H17" s="842"/>
      <c r="I17" s="842"/>
      <c r="J17" s="852"/>
      <c r="K17" s="852"/>
    </row>
    <row r="18" ht="17.25" spans="1:12">
      <c r="A18" s="842"/>
      <c r="B18" s="842"/>
      <c r="C18" s="842"/>
      <c r="D18" s="842"/>
      <c r="E18" s="842"/>
      <c r="F18" s="842"/>
      <c r="G18" s="842"/>
      <c r="H18" s="842"/>
      <c r="I18" s="842"/>
      <c r="J18" s="852"/>
      <c r="K18" s="852"/>
    </row>
    <row r="19" ht="17.25" spans="1:12">
      <c r="A19" s="842"/>
      <c r="B19" s="842"/>
      <c r="C19" s="842"/>
      <c r="D19" s="842"/>
      <c r="E19" s="842"/>
      <c r="F19" s="842"/>
      <c r="G19" s="842"/>
      <c r="H19" s="842"/>
      <c r="I19" s="842"/>
      <c r="J19" s="852"/>
      <c r="K19" s="852"/>
    </row>
    <row r="20" ht="17.25" spans="1:12">
      <c r="A20" s="842"/>
      <c r="B20" s="842"/>
      <c r="C20" s="842"/>
      <c r="D20" s="842"/>
      <c r="E20" s="842"/>
      <c r="F20" s="842"/>
      <c r="G20" s="842"/>
      <c r="H20" s="842"/>
      <c r="I20" s="842"/>
      <c r="J20" s="852"/>
      <c r="K20" s="852"/>
    </row>
    <row r="21" ht="17.25" spans="1:12">
      <c r="A21" s="842"/>
      <c r="B21" s="842"/>
      <c r="C21" s="842"/>
      <c r="D21" s="842"/>
      <c r="E21" s="842"/>
      <c r="F21" s="842"/>
      <c r="G21" s="842"/>
      <c r="H21" s="842"/>
      <c r="I21" s="842"/>
      <c r="J21" s="852"/>
      <c r="K21" s="852"/>
    </row>
    <row r="22" ht="17.25" spans="1:12">
      <c r="A22" s="842"/>
      <c r="B22" s="842"/>
      <c r="C22" s="842"/>
      <c r="D22" s="842"/>
      <c r="E22" s="842"/>
      <c r="F22" s="842"/>
      <c r="G22" s="842"/>
      <c r="H22" s="842"/>
      <c r="I22" s="842"/>
      <c r="J22" s="852"/>
      <c r="K22" s="852"/>
    </row>
    <row r="23" ht="17.25" spans="1:12">
      <c r="A23" s="842"/>
      <c r="B23" s="842"/>
      <c r="C23" s="842"/>
      <c r="D23" s="842"/>
      <c r="E23" s="842"/>
      <c r="F23" s="842"/>
      <c r="G23" s="842"/>
      <c r="H23" s="842"/>
      <c r="I23" s="842"/>
      <c r="J23" s="852"/>
      <c r="K23" s="852"/>
    </row>
    <row r="24" ht="24" customHeight="1" spans="1:12">
      <c r="A24" s="853" t="s">
        <v>488</v>
      </c>
      <c r="B24" s="854" t="s">
        <v>909</v>
      </c>
      <c r="C24" s="855" t="s">
        <v>910</v>
      </c>
      <c r="D24" s="854" t="s">
        <v>911</v>
      </c>
      <c r="E24" s="856" t="s">
        <v>912</v>
      </c>
      <c r="F24" s="855" t="s">
        <v>913</v>
      </c>
      <c r="G24" s="855" t="s">
        <v>914</v>
      </c>
      <c r="H24" s="857" t="s">
        <v>915</v>
      </c>
      <c r="I24" s="858"/>
      <c r="J24" s="857" t="s">
        <v>916</v>
      </c>
      <c r="K24" s="858"/>
      <c r="L24" s="855" t="s">
        <v>622</v>
      </c>
    </row>
    <row r="25" spans="1:12">
      <c r="A25" s="859"/>
      <c r="B25" s="855"/>
      <c r="C25" s="860"/>
      <c r="D25" s="855"/>
      <c r="E25" s="855"/>
      <c r="F25" s="860"/>
      <c r="G25" s="860"/>
      <c r="H25" s="855" t="s">
        <v>917</v>
      </c>
      <c r="I25" s="855" t="s">
        <v>918</v>
      </c>
      <c r="J25" s="855" t="s">
        <v>917</v>
      </c>
      <c r="K25" s="855" t="s">
        <v>918</v>
      </c>
      <c r="L25" s="860"/>
    </row>
    <row r="26" spans="1:12">
      <c r="A26" s="859">
        <v>1</v>
      </c>
      <c r="B26" s="861"/>
      <c r="C26" s="862"/>
      <c r="D26" s="862"/>
      <c r="E26" s="863"/>
      <c r="F26" s="864"/>
      <c r="G26" s="865"/>
      <c r="H26" s="866"/>
      <c r="I26" s="866"/>
      <c r="J26" s="866"/>
      <c r="K26" s="866"/>
      <c r="L26" s="867">
        <v>0</v>
      </c>
    </row>
    <row r="27" spans="1:12">
      <c r="A27" s="859">
        <v>2</v>
      </c>
      <c r="B27" s="861"/>
      <c r="C27" s="862"/>
      <c r="D27" s="862"/>
      <c r="E27" s="862"/>
      <c r="F27" s="864"/>
      <c r="G27" s="865"/>
      <c r="H27" s="866"/>
      <c r="I27" s="866"/>
      <c r="J27" s="866"/>
      <c r="K27" s="866"/>
      <c r="L27" s="867">
        <v>0</v>
      </c>
    </row>
    <row r="28" spans="1:12">
      <c r="A28" s="859">
        <v>3</v>
      </c>
      <c r="B28" s="861"/>
      <c r="C28" s="862"/>
      <c r="D28" s="862"/>
      <c r="E28" s="862"/>
      <c r="F28" s="864"/>
      <c r="G28" s="865"/>
      <c r="H28" s="866"/>
      <c r="I28" s="866"/>
      <c r="J28" s="866"/>
      <c r="K28" s="866"/>
      <c r="L28" s="867">
        <v>0</v>
      </c>
    </row>
    <row r="29" spans="1:12">
      <c r="A29" s="859">
        <v>4</v>
      </c>
      <c r="B29" s="861"/>
      <c r="C29" s="862"/>
      <c r="D29" s="862"/>
      <c r="E29" s="862"/>
      <c r="F29" s="864"/>
      <c r="G29" s="865"/>
      <c r="H29" s="866"/>
      <c r="I29" s="866"/>
      <c r="J29" s="866"/>
      <c r="K29" s="866"/>
      <c r="L29" s="867">
        <v>0</v>
      </c>
    </row>
    <row r="30" spans="1:12">
      <c r="A30" s="859">
        <v>5</v>
      </c>
      <c r="B30" s="861"/>
      <c r="C30" s="862"/>
      <c r="D30" s="862"/>
      <c r="E30" s="862"/>
      <c r="F30" s="864"/>
      <c r="G30" s="865"/>
      <c r="H30" s="866"/>
      <c r="I30" s="866"/>
      <c r="J30" s="866"/>
      <c r="K30" s="866"/>
      <c r="L30" s="867">
        <v>0</v>
      </c>
    </row>
    <row r="31" spans="1:12">
      <c r="A31" s="859">
        <v>6</v>
      </c>
      <c r="B31" s="861"/>
      <c r="C31" s="862"/>
      <c r="D31" s="862"/>
      <c r="E31" s="862"/>
      <c r="F31" s="864"/>
      <c r="G31" s="865"/>
      <c r="H31" s="866"/>
      <c r="I31" s="866"/>
      <c r="J31" s="866"/>
      <c r="K31" s="866"/>
      <c r="L31" s="867">
        <v>0</v>
      </c>
    </row>
    <row r="32" spans="1:12">
      <c r="A32" s="859">
        <v>7</v>
      </c>
      <c r="B32" s="861"/>
      <c r="C32" s="862"/>
      <c r="D32" s="862"/>
      <c r="E32" s="862"/>
      <c r="F32" s="864"/>
      <c r="G32" s="865"/>
      <c r="H32" s="866"/>
      <c r="I32" s="866"/>
      <c r="J32" s="866"/>
      <c r="K32" s="866"/>
      <c r="L32" s="867">
        <v>0</v>
      </c>
    </row>
    <row r="33" spans="1:12">
      <c r="A33" s="859">
        <v>8</v>
      </c>
      <c r="B33" s="861"/>
      <c r="C33" s="862"/>
      <c r="D33" s="862"/>
      <c r="E33" s="862"/>
      <c r="F33" s="864"/>
      <c r="G33" s="865"/>
      <c r="H33" s="866"/>
      <c r="I33" s="866"/>
      <c r="J33" s="866"/>
      <c r="K33" s="866"/>
      <c r="L33" s="867">
        <v>0</v>
      </c>
    </row>
    <row r="34" spans="1:12">
      <c r="A34" s="859">
        <v>9</v>
      </c>
      <c r="B34" s="861"/>
      <c r="C34" s="862"/>
      <c r="D34" s="862"/>
      <c r="E34" s="862"/>
      <c r="F34" s="864"/>
      <c r="G34" s="865"/>
      <c r="H34" s="866"/>
      <c r="I34" s="866"/>
      <c r="J34" s="866"/>
      <c r="K34" s="866"/>
      <c r="L34" s="867">
        <v>0</v>
      </c>
    </row>
    <row r="35" spans="1:12">
      <c r="A35" s="859">
        <v>10</v>
      </c>
      <c r="B35" s="861"/>
      <c r="C35" s="862"/>
      <c r="D35" s="862"/>
      <c r="E35" s="862"/>
      <c r="F35" s="864"/>
      <c r="G35" s="865"/>
      <c r="H35" s="866"/>
      <c r="I35" s="866"/>
      <c r="J35" s="866"/>
      <c r="K35" s="866"/>
      <c r="L35" s="867">
        <v>0</v>
      </c>
    </row>
    <row r="36" spans="1:12">
      <c r="A36" s="868" t="s">
        <v>282</v>
      </c>
      <c r="B36" s="869"/>
      <c r="C36" s="870">
        <v>0</v>
      </c>
      <c r="D36" s="870"/>
      <c r="E36" s="870"/>
      <c r="F36" s="871" t="s">
        <v>919</v>
      </c>
      <c r="G36" s="872" t="s">
        <v>919</v>
      </c>
      <c r="H36" s="870">
        <v>0</v>
      </c>
      <c r="I36" s="870"/>
      <c r="J36" s="870"/>
      <c r="K36" s="870"/>
      <c r="L36" s="870">
        <v>0</v>
      </c>
    </row>
  </sheetData>
  <mergeCells count="12">
    <mergeCell ref="A1:I1"/>
    <mergeCell ref="H24:I24"/>
    <mergeCell ref="J24:K24"/>
    <mergeCell ref="A36:B36"/>
    <mergeCell ref="A24:A25"/>
    <mergeCell ref="B24:B25"/>
    <mergeCell ref="C24:C25"/>
    <mergeCell ref="D24:D25"/>
    <mergeCell ref="E24:E25"/>
    <mergeCell ref="F24:F25"/>
    <mergeCell ref="G24:G25"/>
    <mergeCell ref="L24:L25"/>
  </mergeCells>
  <pageMargins left="0.707638888888889" right="0.707638888888889" top="0.747916666666667" bottom="0.747916666666667" header="0.313888888888889" footer="0.313888888888889"/>
  <pageSetup paperSize="9" orientation="landscape"/>
  <headerFooter/>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AB38"/>
  <sheetViews>
    <sheetView workbookViewId="0">
      <pane xSplit="1" ySplit="2" topLeftCell="B3" activePane="bottomRight" state="frozen"/>
      <selection/>
      <selection pane="topRight"/>
      <selection pane="bottomLeft"/>
      <selection pane="bottomRight" activeCell="J12" sqref="J12"/>
    </sheetView>
  </sheetViews>
  <sheetFormatPr defaultColWidth="9" defaultRowHeight="16.5"/>
  <cols>
    <col min="1" max="1" width="9" style="833"/>
    <col min="2" max="2" width="22.2" style="833" customWidth="1"/>
    <col min="3" max="3" width="10.2" style="833" customWidth="1"/>
    <col min="4" max="5" width="16.1" style="833" customWidth="1"/>
    <col min="6" max="6" width="9" style="834" hidden="1" customWidth="1" outlineLevel="1"/>
    <col min="7" max="7" width="9" style="835" hidden="1" customWidth="1" outlineLevel="1"/>
    <col min="8" max="8" width="10.9" style="834" hidden="1" customWidth="1" outlineLevel="1"/>
    <col min="9" max="9" width="9" style="833" hidden="1" customWidth="1" outlineLevel="1"/>
    <col min="10" max="10" width="9" style="836" hidden="1" customWidth="1" outlineLevel="1"/>
    <col min="11" max="11" width="10.9" style="833" hidden="1" customWidth="1" outlineLevel="1"/>
    <col min="12" max="12" width="9" style="834" hidden="1" customWidth="1" outlineLevel="1"/>
    <col min="13" max="13" width="9" style="835" hidden="1" customWidth="1" outlineLevel="1"/>
    <col min="14" max="14" width="10.9" style="834" hidden="1" customWidth="1" outlineLevel="1"/>
    <col min="15" max="15" width="9" style="833" hidden="1" customWidth="1" outlineLevel="1"/>
    <col min="16" max="16" width="9" style="836" hidden="1" customWidth="1" outlineLevel="1"/>
    <col min="17" max="17" width="10.9" style="833" hidden="1" customWidth="1" outlineLevel="1"/>
    <col min="18" max="18" width="9" style="834" hidden="1" customWidth="1" outlineLevel="1"/>
    <col min="19" max="19" width="9" style="835" hidden="1" customWidth="1" outlineLevel="1"/>
    <col min="20" max="20" width="10.9" style="834" hidden="1" customWidth="1" outlineLevel="1"/>
    <col min="21" max="21" width="15.4" style="833" customWidth="1" collapsed="1"/>
    <col min="22" max="22" width="12.9" style="836" customWidth="1"/>
    <col min="23" max="23" width="12.5" style="836" customWidth="1"/>
    <col min="24" max="24" width="12.9" style="836" customWidth="1"/>
    <col min="25" max="25" width="6.4" style="833" customWidth="1"/>
    <col min="26" max="26" width="19" style="833" customWidth="1"/>
    <col min="27" max="16384" width="9" style="833"/>
  </cols>
  <sheetData>
    <row r="1" ht="27" customHeight="1" spans="1:28">
      <c r="A1" s="837" t="str">
        <f>YEAR(Sheet1!F11)&amp;"年"&amp;Sheet1!F9&amp;"政府补助明细"</f>
        <v>2025年91652801576209018D政府补助明细</v>
      </c>
      <c r="B1" s="837"/>
      <c r="C1" s="837"/>
      <c r="D1" s="837"/>
      <c r="E1" s="837"/>
      <c r="F1" s="837"/>
      <c r="G1" s="837"/>
      <c r="H1" s="837"/>
      <c r="I1" s="837"/>
      <c r="J1" s="837"/>
      <c r="K1" s="837"/>
      <c r="L1" s="837"/>
      <c r="M1" s="837"/>
      <c r="N1" s="837"/>
      <c r="O1" s="837"/>
      <c r="P1" s="837"/>
      <c r="Q1" s="837"/>
      <c r="R1" s="837"/>
      <c r="S1" s="837"/>
      <c r="T1" s="837"/>
      <c r="U1" s="837"/>
      <c r="V1" s="837"/>
      <c r="W1" s="837"/>
      <c r="X1" s="837"/>
      <c r="Y1" s="837"/>
      <c r="AA1" s="285"/>
      <c r="AB1" s="286"/>
    </row>
    <row r="2" s="832" customFormat="1" ht="33" spans="1:28">
      <c r="A2" s="838" t="s">
        <v>920</v>
      </c>
      <c r="B2" s="838" t="s">
        <v>261</v>
      </c>
      <c r="C2" s="838" t="s">
        <v>921</v>
      </c>
      <c r="D2" s="838" t="s">
        <v>922</v>
      </c>
      <c r="E2" s="838" t="s">
        <v>787</v>
      </c>
      <c r="F2" s="839" t="s">
        <v>923</v>
      </c>
      <c r="G2" s="840" t="s">
        <v>924</v>
      </c>
      <c r="H2" s="839" t="s">
        <v>925</v>
      </c>
      <c r="I2" s="838" t="s">
        <v>926</v>
      </c>
      <c r="J2" s="841" t="s">
        <v>927</v>
      </c>
      <c r="K2" s="838" t="s">
        <v>928</v>
      </c>
      <c r="L2" s="839" t="s">
        <v>929</v>
      </c>
      <c r="M2" s="840" t="s">
        <v>930</v>
      </c>
      <c r="N2" s="839" t="s">
        <v>931</v>
      </c>
      <c r="O2" s="838" t="s">
        <v>932</v>
      </c>
      <c r="P2" s="841" t="s">
        <v>933</v>
      </c>
      <c r="Q2" s="838" t="s">
        <v>934</v>
      </c>
      <c r="R2" s="839" t="s">
        <v>935</v>
      </c>
      <c r="S2" s="840" t="s">
        <v>936</v>
      </c>
      <c r="T2" s="839" t="s">
        <v>937</v>
      </c>
      <c r="U2" s="838" t="s">
        <v>938</v>
      </c>
      <c r="V2" s="841" t="s">
        <v>939</v>
      </c>
      <c r="W2" s="841" t="s">
        <v>940</v>
      </c>
      <c r="X2" s="841" t="s">
        <v>941</v>
      </c>
      <c r="Y2" s="838" t="s">
        <v>942</v>
      </c>
      <c r="Z2" s="838" t="s">
        <v>264</v>
      </c>
      <c r="AA2" s="289"/>
      <c r="AB2" s="289"/>
    </row>
    <row r="3" spans="1:28">
      <c r="A3" s="842" t="s">
        <v>943</v>
      </c>
      <c r="B3" s="842"/>
      <c r="C3" s="843"/>
      <c r="D3" s="844"/>
      <c r="E3" s="844">
        <f>G3+J3+M3+P3+S3</f>
        <v>0</v>
      </c>
      <c r="F3" s="845"/>
      <c r="G3" s="846"/>
      <c r="H3" s="845"/>
      <c r="I3" s="842"/>
      <c r="J3" s="844"/>
      <c r="K3" s="842"/>
      <c r="L3" s="845"/>
      <c r="M3" s="846"/>
      <c r="N3" s="845"/>
      <c r="O3" s="842"/>
      <c r="P3" s="844"/>
      <c r="Q3" s="842"/>
      <c r="R3" s="845"/>
      <c r="S3" s="846"/>
      <c r="T3" s="845"/>
      <c r="U3" s="844">
        <f>D3-E3</f>
        <v>0</v>
      </c>
      <c r="V3" s="844">
        <f>D3</f>
        <v>0</v>
      </c>
      <c r="W3" s="844"/>
      <c r="X3" s="844">
        <f>D3-V3-W3</f>
        <v>0</v>
      </c>
      <c r="Y3" s="842"/>
      <c r="Z3" s="842"/>
      <c r="AA3" s="289"/>
      <c r="AB3" s="289"/>
    </row>
    <row r="4" ht="18.75" spans="1:28">
      <c r="A4" s="842" t="s">
        <v>943</v>
      </c>
      <c r="B4" s="842"/>
      <c r="C4" s="843"/>
      <c r="D4" s="844"/>
      <c r="E4" s="844">
        <f t="shared" ref="E4:E38" si="0">G4+J4+M4+P4+S4</f>
        <v>0</v>
      </c>
      <c r="F4" s="845"/>
      <c r="G4" s="846"/>
      <c r="H4" s="845"/>
      <c r="I4" s="842"/>
      <c r="J4" s="844"/>
      <c r="K4" s="842"/>
      <c r="L4" s="845"/>
      <c r="M4" s="846"/>
      <c r="N4" s="845"/>
      <c r="O4" s="842"/>
      <c r="P4" s="844"/>
      <c r="Q4" s="842"/>
      <c r="R4" s="845"/>
      <c r="S4" s="846"/>
      <c r="T4" s="845"/>
      <c r="U4" s="844">
        <f t="shared" ref="U4:U38" si="1">D4-E4</f>
        <v>0</v>
      </c>
      <c r="V4" s="844">
        <f t="shared" ref="V4:V6" si="2">D4</f>
        <v>0</v>
      </c>
      <c r="W4" s="844"/>
      <c r="X4" s="844">
        <f>D4-V4-W4</f>
        <v>0</v>
      </c>
      <c r="Y4" s="842"/>
      <c r="Z4" s="842"/>
      <c r="AA4" s="293"/>
      <c r="AB4" s="293"/>
    </row>
    <row r="5" spans="1:28">
      <c r="A5" s="842" t="s">
        <v>943</v>
      </c>
      <c r="B5" s="842"/>
      <c r="C5" s="843"/>
      <c r="D5" s="844"/>
      <c r="E5" s="844">
        <f t="shared" si="0"/>
        <v>0</v>
      </c>
      <c r="F5" s="845"/>
      <c r="G5" s="846"/>
      <c r="H5" s="845"/>
      <c r="I5" s="842"/>
      <c r="J5" s="844"/>
      <c r="K5" s="842"/>
      <c r="L5" s="845"/>
      <c r="M5" s="846"/>
      <c r="N5" s="845"/>
      <c r="O5" s="842"/>
      <c r="P5" s="844"/>
      <c r="Q5" s="842"/>
      <c r="R5" s="845"/>
      <c r="S5" s="846"/>
      <c r="T5" s="845"/>
      <c r="U5" s="844">
        <f t="shared" si="1"/>
        <v>0</v>
      </c>
      <c r="V5" s="844">
        <f t="shared" si="2"/>
        <v>0</v>
      </c>
      <c r="W5" s="844"/>
      <c r="X5" s="844">
        <f>D5-V5-W5</f>
        <v>0</v>
      </c>
      <c r="Y5" s="842"/>
      <c r="Z5" s="842"/>
    </row>
    <row r="6" spans="1:28">
      <c r="A6" s="842" t="s">
        <v>943</v>
      </c>
      <c r="B6" s="842"/>
      <c r="C6" s="843"/>
      <c r="D6" s="844"/>
      <c r="E6" s="844">
        <f t="shared" si="0"/>
        <v>0</v>
      </c>
      <c r="F6" s="845"/>
      <c r="G6" s="846"/>
      <c r="H6" s="845"/>
      <c r="I6" s="842"/>
      <c r="J6" s="844"/>
      <c r="K6" s="842"/>
      <c r="L6" s="845"/>
      <c r="M6" s="846"/>
      <c r="N6" s="845"/>
      <c r="O6" s="842"/>
      <c r="P6" s="844"/>
      <c r="Q6" s="842"/>
      <c r="R6" s="845"/>
      <c r="S6" s="846"/>
      <c r="T6" s="845"/>
      <c r="U6" s="844">
        <f t="shared" si="1"/>
        <v>0</v>
      </c>
      <c r="V6" s="844">
        <f t="shared" si="2"/>
        <v>0</v>
      </c>
      <c r="W6" s="844"/>
      <c r="X6" s="844">
        <f>D6-V6-W6</f>
        <v>0</v>
      </c>
      <c r="Y6" s="842"/>
      <c r="Z6" s="842"/>
    </row>
    <row r="7" spans="1:28">
      <c r="A7" s="842" t="s">
        <v>943</v>
      </c>
      <c r="B7" s="842"/>
      <c r="C7" s="843"/>
      <c r="D7" s="844"/>
      <c r="E7" s="844">
        <f t="shared" si="0"/>
        <v>0</v>
      </c>
      <c r="F7" s="845"/>
      <c r="G7" s="846"/>
      <c r="H7" s="845"/>
      <c r="I7" s="842"/>
      <c r="J7" s="844"/>
      <c r="K7" s="842"/>
      <c r="L7" s="845"/>
      <c r="M7" s="846"/>
      <c r="N7" s="845"/>
      <c r="O7" s="842"/>
      <c r="P7" s="844"/>
      <c r="Q7" s="842"/>
      <c r="R7" s="845"/>
      <c r="S7" s="846"/>
      <c r="T7" s="845"/>
      <c r="U7" s="844">
        <f t="shared" si="1"/>
        <v>0</v>
      </c>
      <c r="V7" s="844"/>
      <c r="W7" s="844"/>
      <c r="X7" s="844"/>
      <c r="Y7" s="842"/>
      <c r="Z7" s="842"/>
    </row>
    <row r="8" spans="1:28">
      <c r="A8" s="842" t="s">
        <v>943</v>
      </c>
      <c r="B8" s="842"/>
      <c r="C8" s="843"/>
      <c r="D8" s="844"/>
      <c r="E8" s="844">
        <f t="shared" si="0"/>
        <v>0</v>
      </c>
      <c r="F8" s="845"/>
      <c r="G8" s="846"/>
      <c r="H8" s="845"/>
      <c r="I8" s="842"/>
      <c r="J8" s="844"/>
      <c r="K8" s="842"/>
      <c r="L8" s="845"/>
      <c r="M8" s="846"/>
      <c r="N8" s="845"/>
      <c r="O8" s="842"/>
      <c r="P8" s="844"/>
      <c r="Q8" s="842"/>
      <c r="R8" s="845"/>
      <c r="S8" s="846"/>
      <c r="T8" s="845"/>
      <c r="U8" s="844">
        <f t="shared" si="1"/>
        <v>0</v>
      </c>
      <c r="V8" s="844"/>
      <c r="W8" s="844"/>
      <c r="X8" s="844"/>
      <c r="Y8" s="842"/>
      <c r="Z8" s="842"/>
    </row>
    <row r="9" spans="1:28">
      <c r="A9" s="842" t="s">
        <v>943</v>
      </c>
      <c r="B9" s="842"/>
      <c r="C9" s="843"/>
      <c r="D9" s="844"/>
      <c r="E9" s="844">
        <f t="shared" si="0"/>
        <v>0</v>
      </c>
      <c r="F9" s="845"/>
      <c r="G9" s="846"/>
      <c r="H9" s="845"/>
      <c r="I9" s="842"/>
      <c r="J9" s="844"/>
      <c r="K9" s="842"/>
      <c r="L9" s="845"/>
      <c r="M9" s="846"/>
      <c r="N9" s="845"/>
      <c r="O9" s="842"/>
      <c r="P9" s="844"/>
      <c r="Q9" s="842"/>
      <c r="R9" s="845"/>
      <c r="S9" s="846"/>
      <c r="T9" s="845"/>
      <c r="U9" s="844">
        <f t="shared" si="1"/>
        <v>0</v>
      </c>
      <c r="V9" s="844"/>
      <c r="W9" s="844"/>
      <c r="X9" s="844"/>
      <c r="Y9" s="842"/>
      <c r="Z9" s="842"/>
    </row>
    <row r="10" spans="1:28">
      <c r="A10" s="842" t="s">
        <v>943</v>
      </c>
      <c r="B10" s="842"/>
      <c r="C10" s="843"/>
      <c r="D10" s="844"/>
      <c r="E10" s="844">
        <f t="shared" si="0"/>
        <v>0</v>
      </c>
      <c r="F10" s="845"/>
      <c r="G10" s="846"/>
      <c r="H10" s="845"/>
      <c r="I10" s="842"/>
      <c r="J10" s="844"/>
      <c r="K10" s="842"/>
      <c r="L10" s="845"/>
      <c r="M10" s="846"/>
      <c r="N10" s="845"/>
      <c r="O10" s="842"/>
      <c r="P10" s="844"/>
      <c r="Q10" s="842"/>
      <c r="R10" s="845"/>
      <c r="S10" s="846"/>
      <c r="T10" s="845"/>
      <c r="U10" s="844">
        <f t="shared" si="1"/>
        <v>0</v>
      </c>
      <c r="V10" s="844"/>
      <c r="W10" s="844"/>
      <c r="X10" s="844"/>
      <c r="Y10" s="842"/>
      <c r="Z10" s="842"/>
    </row>
    <row r="11" spans="1:28">
      <c r="A11" s="842" t="s">
        <v>943</v>
      </c>
      <c r="B11" s="842"/>
      <c r="C11" s="843"/>
      <c r="D11" s="844"/>
      <c r="E11" s="844">
        <f t="shared" si="0"/>
        <v>0</v>
      </c>
      <c r="F11" s="845"/>
      <c r="G11" s="846"/>
      <c r="H11" s="845"/>
      <c r="I11" s="842"/>
      <c r="J11" s="844"/>
      <c r="K11" s="842"/>
      <c r="L11" s="845"/>
      <c r="M11" s="846"/>
      <c r="N11" s="845"/>
      <c r="O11" s="842"/>
      <c r="P11" s="844"/>
      <c r="Q11" s="842"/>
      <c r="R11" s="845"/>
      <c r="S11" s="846"/>
      <c r="T11" s="845"/>
      <c r="U11" s="844">
        <f t="shared" si="1"/>
        <v>0</v>
      </c>
      <c r="V11" s="844">
        <v>0</v>
      </c>
      <c r="W11" s="844"/>
      <c r="X11" s="844"/>
      <c r="Y11" s="842"/>
      <c r="Z11" s="842"/>
    </row>
    <row r="12" spans="1:28">
      <c r="A12" s="842" t="s">
        <v>944</v>
      </c>
      <c r="B12" s="842"/>
      <c r="C12" s="842"/>
      <c r="D12" s="842"/>
      <c r="E12" s="847">
        <f t="shared" si="0"/>
        <v>0</v>
      </c>
      <c r="F12" s="845"/>
      <c r="G12" s="846"/>
      <c r="H12" s="845"/>
      <c r="I12" s="842"/>
      <c r="J12" s="847"/>
      <c r="K12" s="842"/>
      <c r="L12" s="845"/>
      <c r="M12" s="846"/>
      <c r="N12" s="845"/>
      <c r="O12" s="842"/>
      <c r="P12" s="847"/>
      <c r="Q12" s="842"/>
      <c r="R12" s="845"/>
      <c r="S12" s="846"/>
      <c r="T12" s="845"/>
      <c r="U12" s="847">
        <f t="shared" si="1"/>
        <v>0</v>
      </c>
      <c r="V12" s="847"/>
      <c r="W12" s="847"/>
      <c r="X12" s="847"/>
      <c r="Y12" s="842"/>
      <c r="Z12" s="842"/>
    </row>
    <row r="13" spans="1:28">
      <c r="A13" s="842" t="s">
        <v>944</v>
      </c>
      <c r="B13" s="842"/>
      <c r="C13" s="842"/>
      <c r="D13" s="842"/>
      <c r="E13" s="847">
        <f t="shared" si="0"/>
        <v>0</v>
      </c>
      <c r="F13" s="845"/>
      <c r="G13" s="846"/>
      <c r="H13" s="845"/>
      <c r="I13" s="842"/>
      <c r="J13" s="847"/>
      <c r="K13" s="842"/>
      <c r="L13" s="845"/>
      <c r="M13" s="846"/>
      <c r="N13" s="845"/>
      <c r="O13" s="842"/>
      <c r="P13" s="847"/>
      <c r="Q13" s="842"/>
      <c r="R13" s="845"/>
      <c r="S13" s="846"/>
      <c r="T13" s="845"/>
      <c r="U13" s="847">
        <f t="shared" si="1"/>
        <v>0</v>
      </c>
      <c r="V13" s="847"/>
      <c r="W13" s="847"/>
      <c r="X13" s="847"/>
      <c r="Y13" s="842"/>
      <c r="Z13" s="842"/>
    </row>
    <row r="14" spans="1:28">
      <c r="A14" s="842" t="s">
        <v>944</v>
      </c>
      <c r="B14" s="842"/>
      <c r="C14" s="842"/>
      <c r="D14" s="842"/>
      <c r="E14" s="847">
        <f t="shared" si="0"/>
        <v>0</v>
      </c>
      <c r="F14" s="845"/>
      <c r="G14" s="846"/>
      <c r="H14" s="845"/>
      <c r="I14" s="842"/>
      <c r="J14" s="847"/>
      <c r="K14" s="842"/>
      <c r="L14" s="845"/>
      <c r="M14" s="846"/>
      <c r="N14" s="845"/>
      <c r="O14" s="842"/>
      <c r="P14" s="847"/>
      <c r="Q14" s="842"/>
      <c r="R14" s="845"/>
      <c r="S14" s="846"/>
      <c r="T14" s="845"/>
      <c r="U14" s="847">
        <f t="shared" si="1"/>
        <v>0</v>
      </c>
      <c r="V14" s="847"/>
      <c r="W14" s="847"/>
      <c r="X14" s="847"/>
      <c r="Y14" s="842"/>
      <c r="Z14" s="842"/>
    </row>
    <row r="15" spans="1:28">
      <c r="A15" s="842" t="s">
        <v>944</v>
      </c>
      <c r="B15" s="842"/>
      <c r="C15" s="842"/>
      <c r="D15" s="842"/>
      <c r="E15" s="847">
        <f t="shared" si="0"/>
        <v>0</v>
      </c>
      <c r="F15" s="845"/>
      <c r="G15" s="846"/>
      <c r="H15" s="845"/>
      <c r="I15" s="842"/>
      <c r="J15" s="847"/>
      <c r="K15" s="842"/>
      <c r="L15" s="845"/>
      <c r="M15" s="846"/>
      <c r="N15" s="845"/>
      <c r="O15" s="842"/>
      <c r="P15" s="847"/>
      <c r="Q15" s="842"/>
      <c r="R15" s="845"/>
      <c r="S15" s="846"/>
      <c r="T15" s="845"/>
      <c r="U15" s="847">
        <f t="shared" si="1"/>
        <v>0</v>
      </c>
      <c r="V15" s="847"/>
      <c r="W15" s="847"/>
      <c r="X15" s="847"/>
      <c r="Y15" s="842"/>
      <c r="Z15" s="842"/>
    </row>
    <row r="16" spans="1:28">
      <c r="A16" s="842" t="s">
        <v>944</v>
      </c>
      <c r="B16" s="842"/>
      <c r="C16" s="842"/>
      <c r="D16" s="842"/>
      <c r="E16" s="847">
        <f t="shared" si="0"/>
        <v>0</v>
      </c>
      <c r="F16" s="845"/>
      <c r="G16" s="846"/>
      <c r="H16" s="845"/>
      <c r="I16" s="842"/>
      <c r="J16" s="847"/>
      <c r="K16" s="842"/>
      <c r="L16" s="845"/>
      <c r="M16" s="846"/>
      <c r="N16" s="845"/>
      <c r="O16" s="842"/>
      <c r="P16" s="847"/>
      <c r="Q16" s="842"/>
      <c r="R16" s="845"/>
      <c r="S16" s="846"/>
      <c r="T16" s="845"/>
      <c r="U16" s="847">
        <f t="shared" si="1"/>
        <v>0</v>
      </c>
      <c r="V16" s="847"/>
      <c r="W16" s="847"/>
      <c r="X16" s="847"/>
      <c r="Y16" s="842"/>
      <c r="Z16" s="842"/>
    </row>
    <row r="17" spans="1:26">
      <c r="A17" s="842" t="s">
        <v>944</v>
      </c>
      <c r="B17" s="842"/>
      <c r="C17" s="842"/>
      <c r="D17" s="842"/>
      <c r="E17" s="847">
        <f t="shared" si="0"/>
        <v>0</v>
      </c>
      <c r="F17" s="845"/>
      <c r="G17" s="846"/>
      <c r="H17" s="845"/>
      <c r="I17" s="842"/>
      <c r="J17" s="847"/>
      <c r="K17" s="842"/>
      <c r="L17" s="845"/>
      <c r="M17" s="846"/>
      <c r="N17" s="845"/>
      <c r="O17" s="842"/>
      <c r="P17" s="847"/>
      <c r="Q17" s="842"/>
      <c r="R17" s="845"/>
      <c r="S17" s="846"/>
      <c r="T17" s="845"/>
      <c r="U17" s="847">
        <f t="shared" si="1"/>
        <v>0</v>
      </c>
      <c r="V17" s="847"/>
      <c r="W17" s="847"/>
      <c r="X17" s="847"/>
      <c r="Y17" s="842"/>
      <c r="Z17" s="842"/>
    </row>
    <row r="18" spans="1:26">
      <c r="A18" s="842" t="s">
        <v>944</v>
      </c>
      <c r="B18" s="842"/>
      <c r="C18" s="842"/>
      <c r="D18" s="842"/>
      <c r="E18" s="847">
        <f t="shared" si="0"/>
        <v>0</v>
      </c>
      <c r="F18" s="845"/>
      <c r="G18" s="846"/>
      <c r="H18" s="845"/>
      <c r="I18" s="842"/>
      <c r="J18" s="847"/>
      <c r="K18" s="842"/>
      <c r="L18" s="845"/>
      <c r="M18" s="846"/>
      <c r="N18" s="845"/>
      <c r="O18" s="842"/>
      <c r="P18" s="847"/>
      <c r="Q18" s="842"/>
      <c r="R18" s="845"/>
      <c r="S18" s="846"/>
      <c r="T18" s="845"/>
      <c r="U18" s="847">
        <f t="shared" si="1"/>
        <v>0</v>
      </c>
      <c r="V18" s="847"/>
      <c r="W18" s="847"/>
      <c r="X18" s="847"/>
      <c r="Y18" s="842"/>
      <c r="Z18" s="842"/>
    </row>
    <row r="19" spans="1:26">
      <c r="A19" s="842" t="s">
        <v>944</v>
      </c>
      <c r="B19" s="842"/>
      <c r="C19" s="842"/>
      <c r="D19" s="842"/>
      <c r="E19" s="847">
        <f t="shared" si="0"/>
        <v>0</v>
      </c>
      <c r="F19" s="845"/>
      <c r="G19" s="846"/>
      <c r="H19" s="845"/>
      <c r="I19" s="842"/>
      <c r="J19" s="847"/>
      <c r="K19" s="842"/>
      <c r="L19" s="845"/>
      <c r="M19" s="846"/>
      <c r="N19" s="845"/>
      <c r="O19" s="842"/>
      <c r="P19" s="847"/>
      <c r="Q19" s="842"/>
      <c r="R19" s="845"/>
      <c r="S19" s="846"/>
      <c r="T19" s="845"/>
      <c r="U19" s="847">
        <f t="shared" si="1"/>
        <v>0</v>
      </c>
      <c r="V19" s="847"/>
      <c r="W19" s="847"/>
      <c r="X19" s="847"/>
      <c r="Y19" s="842"/>
      <c r="Z19" s="842"/>
    </row>
    <row r="20" spans="1:26">
      <c r="A20" s="842" t="s">
        <v>944</v>
      </c>
      <c r="B20" s="842"/>
      <c r="C20" s="842"/>
      <c r="D20" s="842"/>
      <c r="E20" s="847">
        <f t="shared" si="0"/>
        <v>0</v>
      </c>
      <c r="F20" s="845"/>
      <c r="G20" s="846"/>
      <c r="H20" s="845"/>
      <c r="I20" s="842"/>
      <c r="J20" s="847"/>
      <c r="K20" s="842"/>
      <c r="L20" s="845"/>
      <c r="M20" s="846"/>
      <c r="N20" s="845"/>
      <c r="O20" s="842"/>
      <c r="P20" s="847"/>
      <c r="Q20" s="842"/>
      <c r="R20" s="845"/>
      <c r="S20" s="846"/>
      <c r="T20" s="845"/>
      <c r="U20" s="847">
        <f t="shared" si="1"/>
        <v>0</v>
      </c>
      <c r="V20" s="847"/>
      <c r="W20" s="847"/>
      <c r="X20" s="847"/>
      <c r="Y20" s="842"/>
      <c r="Z20" s="842"/>
    </row>
    <row r="21" spans="1:26">
      <c r="A21" s="842" t="s">
        <v>944</v>
      </c>
      <c r="B21" s="842"/>
      <c r="C21" s="842"/>
      <c r="D21" s="842"/>
      <c r="E21" s="847">
        <f t="shared" si="0"/>
        <v>0</v>
      </c>
      <c r="F21" s="845"/>
      <c r="G21" s="846"/>
      <c r="H21" s="845"/>
      <c r="I21" s="842"/>
      <c r="J21" s="847"/>
      <c r="K21" s="842"/>
      <c r="L21" s="845"/>
      <c r="M21" s="846"/>
      <c r="N21" s="845"/>
      <c r="O21" s="842"/>
      <c r="P21" s="847"/>
      <c r="Q21" s="842"/>
      <c r="R21" s="845"/>
      <c r="S21" s="846"/>
      <c r="T21" s="845"/>
      <c r="U21" s="847">
        <f t="shared" si="1"/>
        <v>0</v>
      </c>
      <c r="V21" s="847"/>
      <c r="W21" s="847"/>
      <c r="X21" s="847"/>
      <c r="Y21" s="842"/>
      <c r="Z21" s="842"/>
    </row>
    <row r="22" spans="1:26">
      <c r="A22" s="842" t="s">
        <v>944</v>
      </c>
      <c r="B22" s="842"/>
      <c r="C22" s="842"/>
      <c r="D22" s="842"/>
      <c r="E22" s="847">
        <f t="shared" si="0"/>
        <v>0</v>
      </c>
      <c r="F22" s="845"/>
      <c r="G22" s="846"/>
      <c r="H22" s="845"/>
      <c r="I22" s="842"/>
      <c r="J22" s="847"/>
      <c r="K22" s="842"/>
      <c r="L22" s="845"/>
      <c r="M22" s="846"/>
      <c r="N22" s="845"/>
      <c r="O22" s="842"/>
      <c r="P22" s="847"/>
      <c r="Q22" s="842"/>
      <c r="R22" s="845"/>
      <c r="S22" s="846"/>
      <c r="T22" s="845"/>
      <c r="U22" s="847">
        <f t="shared" si="1"/>
        <v>0</v>
      </c>
      <c r="V22" s="847"/>
      <c r="W22" s="847"/>
      <c r="X22" s="847"/>
      <c r="Y22" s="842"/>
      <c r="Z22" s="842"/>
    </row>
    <row r="23" spans="1:26">
      <c r="A23" s="842" t="s">
        <v>944</v>
      </c>
      <c r="B23" s="842"/>
      <c r="C23" s="842"/>
      <c r="D23" s="842"/>
      <c r="E23" s="847">
        <f t="shared" si="0"/>
        <v>0</v>
      </c>
      <c r="F23" s="845"/>
      <c r="G23" s="846"/>
      <c r="H23" s="845"/>
      <c r="I23" s="842"/>
      <c r="J23" s="847"/>
      <c r="K23" s="842"/>
      <c r="L23" s="845"/>
      <c r="M23" s="846"/>
      <c r="N23" s="845"/>
      <c r="O23" s="842"/>
      <c r="P23" s="847"/>
      <c r="Q23" s="842"/>
      <c r="R23" s="845"/>
      <c r="S23" s="846"/>
      <c r="T23" s="845"/>
      <c r="U23" s="847">
        <f t="shared" si="1"/>
        <v>0</v>
      </c>
      <c r="V23" s="847"/>
      <c r="W23" s="847"/>
      <c r="X23" s="847"/>
      <c r="Y23" s="842"/>
      <c r="Z23" s="842"/>
    </row>
    <row r="24" spans="1:26">
      <c r="A24" s="842" t="s">
        <v>945</v>
      </c>
      <c r="B24" s="842"/>
      <c r="C24" s="842"/>
      <c r="D24" s="842"/>
      <c r="E24" s="847">
        <f t="shared" si="0"/>
        <v>0</v>
      </c>
      <c r="F24" s="845"/>
      <c r="G24" s="846"/>
      <c r="H24" s="845"/>
      <c r="I24" s="842"/>
      <c r="J24" s="847"/>
      <c r="K24" s="842"/>
      <c r="L24" s="845"/>
      <c r="M24" s="846"/>
      <c r="N24" s="845"/>
      <c r="O24" s="842"/>
      <c r="P24" s="847"/>
      <c r="Q24" s="842"/>
      <c r="R24" s="845"/>
      <c r="S24" s="846"/>
      <c r="T24" s="845"/>
      <c r="U24" s="847">
        <f t="shared" si="1"/>
        <v>0</v>
      </c>
      <c r="V24" s="847"/>
      <c r="W24" s="847"/>
      <c r="X24" s="847"/>
      <c r="Y24" s="842"/>
      <c r="Z24" s="842"/>
    </row>
    <row r="25" spans="1:26">
      <c r="A25" s="842" t="s">
        <v>945</v>
      </c>
      <c r="B25" s="842"/>
      <c r="C25" s="842"/>
      <c r="D25" s="842"/>
      <c r="E25" s="847">
        <f t="shared" si="0"/>
        <v>0</v>
      </c>
      <c r="F25" s="845"/>
      <c r="G25" s="846"/>
      <c r="H25" s="845"/>
      <c r="I25" s="842"/>
      <c r="J25" s="847"/>
      <c r="K25" s="842"/>
      <c r="L25" s="845"/>
      <c r="M25" s="846"/>
      <c r="N25" s="845"/>
      <c r="O25" s="842"/>
      <c r="P25" s="847"/>
      <c r="Q25" s="842"/>
      <c r="R25" s="845"/>
      <c r="S25" s="846"/>
      <c r="T25" s="845"/>
      <c r="U25" s="847">
        <f t="shared" si="1"/>
        <v>0</v>
      </c>
      <c r="V25" s="847"/>
      <c r="W25" s="847"/>
      <c r="X25" s="847"/>
      <c r="Y25" s="842"/>
      <c r="Z25" s="842"/>
    </row>
    <row r="26" spans="1:26">
      <c r="A26" s="842" t="s">
        <v>945</v>
      </c>
      <c r="B26" s="842"/>
      <c r="C26" s="842"/>
      <c r="D26" s="842"/>
      <c r="E26" s="847">
        <f t="shared" si="0"/>
        <v>0</v>
      </c>
      <c r="F26" s="845"/>
      <c r="G26" s="846"/>
      <c r="H26" s="845"/>
      <c r="I26" s="842"/>
      <c r="J26" s="847"/>
      <c r="K26" s="842"/>
      <c r="L26" s="845"/>
      <c r="M26" s="846"/>
      <c r="N26" s="845"/>
      <c r="O26" s="842"/>
      <c r="P26" s="847"/>
      <c r="Q26" s="842"/>
      <c r="R26" s="845"/>
      <c r="S26" s="846"/>
      <c r="T26" s="845"/>
      <c r="U26" s="847">
        <f t="shared" si="1"/>
        <v>0</v>
      </c>
      <c r="V26" s="847"/>
      <c r="W26" s="847"/>
      <c r="X26" s="847"/>
      <c r="Y26" s="842"/>
      <c r="Z26" s="842"/>
    </row>
    <row r="27" spans="1:26">
      <c r="A27" s="842" t="s">
        <v>945</v>
      </c>
      <c r="B27" s="842"/>
      <c r="C27" s="842"/>
      <c r="D27" s="842"/>
      <c r="E27" s="847">
        <f t="shared" si="0"/>
        <v>0</v>
      </c>
      <c r="F27" s="845"/>
      <c r="G27" s="846"/>
      <c r="H27" s="845"/>
      <c r="I27" s="842"/>
      <c r="J27" s="847"/>
      <c r="K27" s="842"/>
      <c r="L27" s="845"/>
      <c r="M27" s="846"/>
      <c r="N27" s="845"/>
      <c r="O27" s="842"/>
      <c r="P27" s="847"/>
      <c r="Q27" s="842"/>
      <c r="R27" s="845"/>
      <c r="S27" s="846"/>
      <c r="T27" s="845"/>
      <c r="U27" s="847">
        <f t="shared" si="1"/>
        <v>0</v>
      </c>
      <c r="V27" s="847"/>
      <c r="W27" s="847"/>
      <c r="X27" s="847"/>
      <c r="Y27" s="842"/>
      <c r="Z27" s="842"/>
    </row>
    <row r="28" spans="1:26">
      <c r="A28" s="842" t="s">
        <v>945</v>
      </c>
      <c r="B28" s="842"/>
      <c r="C28" s="842"/>
      <c r="D28" s="842"/>
      <c r="E28" s="847">
        <f t="shared" si="0"/>
        <v>0</v>
      </c>
      <c r="F28" s="845"/>
      <c r="G28" s="846"/>
      <c r="H28" s="845"/>
      <c r="I28" s="842"/>
      <c r="J28" s="847"/>
      <c r="K28" s="842"/>
      <c r="L28" s="845"/>
      <c r="M28" s="846"/>
      <c r="N28" s="845"/>
      <c r="O28" s="842"/>
      <c r="P28" s="847"/>
      <c r="Q28" s="842"/>
      <c r="R28" s="845"/>
      <c r="S28" s="846"/>
      <c r="T28" s="845"/>
      <c r="U28" s="847">
        <f t="shared" si="1"/>
        <v>0</v>
      </c>
      <c r="V28" s="847"/>
      <c r="W28" s="847"/>
      <c r="X28" s="847"/>
      <c r="Y28" s="842"/>
      <c r="Z28" s="842"/>
    </row>
    <row r="29" spans="1:26">
      <c r="A29" s="842" t="s">
        <v>945</v>
      </c>
      <c r="B29" s="842"/>
      <c r="C29" s="842"/>
      <c r="D29" s="842"/>
      <c r="E29" s="847">
        <f t="shared" si="0"/>
        <v>0</v>
      </c>
      <c r="F29" s="845"/>
      <c r="G29" s="846"/>
      <c r="H29" s="845"/>
      <c r="I29" s="842"/>
      <c r="J29" s="847"/>
      <c r="K29" s="842"/>
      <c r="L29" s="845"/>
      <c r="M29" s="846"/>
      <c r="N29" s="845"/>
      <c r="O29" s="842"/>
      <c r="P29" s="847"/>
      <c r="Q29" s="842"/>
      <c r="R29" s="845"/>
      <c r="S29" s="846"/>
      <c r="T29" s="845"/>
      <c r="U29" s="847">
        <f t="shared" si="1"/>
        <v>0</v>
      </c>
      <c r="V29" s="847"/>
      <c r="W29" s="847"/>
      <c r="X29" s="847"/>
      <c r="Y29" s="842"/>
      <c r="Z29" s="842"/>
    </row>
    <row r="30" spans="1:26">
      <c r="A30" s="842" t="s">
        <v>945</v>
      </c>
      <c r="B30" s="842"/>
      <c r="C30" s="842"/>
      <c r="D30" s="842"/>
      <c r="E30" s="847">
        <f t="shared" si="0"/>
        <v>0</v>
      </c>
      <c r="F30" s="845"/>
      <c r="G30" s="846"/>
      <c r="H30" s="845"/>
      <c r="I30" s="842"/>
      <c r="J30" s="847"/>
      <c r="K30" s="842"/>
      <c r="L30" s="845"/>
      <c r="M30" s="846"/>
      <c r="N30" s="845"/>
      <c r="O30" s="842"/>
      <c r="P30" s="847"/>
      <c r="Q30" s="842"/>
      <c r="R30" s="845"/>
      <c r="S30" s="846"/>
      <c r="T30" s="845"/>
      <c r="U30" s="847">
        <f t="shared" si="1"/>
        <v>0</v>
      </c>
      <c r="V30" s="847"/>
      <c r="W30" s="847"/>
      <c r="X30" s="847"/>
      <c r="Y30" s="842"/>
      <c r="Z30" s="842"/>
    </row>
    <row r="31" spans="1:26">
      <c r="A31" s="842" t="s">
        <v>945</v>
      </c>
      <c r="B31" s="842"/>
      <c r="C31" s="842"/>
      <c r="D31" s="842"/>
      <c r="E31" s="847">
        <f t="shared" si="0"/>
        <v>0</v>
      </c>
      <c r="F31" s="845"/>
      <c r="G31" s="846"/>
      <c r="H31" s="845"/>
      <c r="I31" s="842"/>
      <c r="J31" s="847"/>
      <c r="K31" s="842"/>
      <c r="L31" s="845"/>
      <c r="M31" s="846"/>
      <c r="N31" s="845"/>
      <c r="O31" s="842"/>
      <c r="P31" s="847"/>
      <c r="Q31" s="842"/>
      <c r="R31" s="845"/>
      <c r="S31" s="846"/>
      <c r="T31" s="845"/>
      <c r="U31" s="847">
        <f t="shared" si="1"/>
        <v>0</v>
      </c>
      <c r="V31" s="847"/>
      <c r="W31" s="847"/>
      <c r="X31" s="847"/>
      <c r="Y31" s="842"/>
      <c r="Z31" s="842"/>
    </row>
    <row r="32" spans="1:26">
      <c r="A32" s="842" t="s">
        <v>945</v>
      </c>
      <c r="B32" s="842"/>
      <c r="C32" s="842"/>
      <c r="D32" s="842"/>
      <c r="E32" s="847">
        <f t="shared" si="0"/>
        <v>0</v>
      </c>
      <c r="F32" s="845"/>
      <c r="G32" s="846"/>
      <c r="H32" s="845"/>
      <c r="I32" s="842"/>
      <c r="J32" s="847"/>
      <c r="K32" s="842"/>
      <c r="L32" s="845"/>
      <c r="M32" s="846"/>
      <c r="N32" s="845"/>
      <c r="O32" s="842"/>
      <c r="P32" s="847"/>
      <c r="Q32" s="842"/>
      <c r="R32" s="845"/>
      <c r="S32" s="846"/>
      <c r="T32" s="845"/>
      <c r="U32" s="847">
        <f t="shared" si="1"/>
        <v>0</v>
      </c>
      <c r="V32" s="847"/>
      <c r="W32" s="847"/>
      <c r="X32" s="847"/>
      <c r="Y32" s="842"/>
      <c r="Z32" s="842"/>
    </row>
    <row r="33" spans="1:26">
      <c r="A33" s="842" t="s">
        <v>945</v>
      </c>
      <c r="B33" s="842"/>
      <c r="C33" s="842"/>
      <c r="D33" s="842"/>
      <c r="E33" s="847">
        <f t="shared" si="0"/>
        <v>0</v>
      </c>
      <c r="F33" s="845"/>
      <c r="G33" s="846"/>
      <c r="H33" s="845"/>
      <c r="I33" s="842"/>
      <c r="J33" s="847"/>
      <c r="K33" s="842"/>
      <c r="L33" s="845"/>
      <c r="M33" s="846"/>
      <c r="N33" s="845"/>
      <c r="O33" s="842"/>
      <c r="P33" s="847"/>
      <c r="Q33" s="842"/>
      <c r="R33" s="845"/>
      <c r="S33" s="846"/>
      <c r="T33" s="845"/>
      <c r="U33" s="847">
        <f t="shared" si="1"/>
        <v>0</v>
      </c>
      <c r="V33" s="847"/>
      <c r="W33" s="847"/>
      <c r="X33" s="847"/>
      <c r="Y33" s="842"/>
      <c r="Z33" s="842"/>
    </row>
    <row r="34" spans="1:26">
      <c r="A34" s="842" t="s">
        <v>945</v>
      </c>
      <c r="B34" s="842"/>
      <c r="C34" s="842"/>
      <c r="D34" s="842"/>
      <c r="E34" s="847">
        <f t="shared" si="0"/>
        <v>0</v>
      </c>
      <c r="F34" s="845"/>
      <c r="G34" s="846"/>
      <c r="H34" s="845"/>
      <c r="I34" s="842"/>
      <c r="J34" s="847"/>
      <c r="K34" s="842"/>
      <c r="L34" s="845"/>
      <c r="M34" s="846"/>
      <c r="N34" s="845"/>
      <c r="O34" s="842"/>
      <c r="P34" s="847"/>
      <c r="Q34" s="842"/>
      <c r="R34" s="845"/>
      <c r="S34" s="846"/>
      <c r="T34" s="845"/>
      <c r="U34" s="847">
        <f t="shared" si="1"/>
        <v>0</v>
      </c>
      <c r="V34" s="847"/>
      <c r="W34" s="847"/>
      <c r="X34" s="847"/>
      <c r="Y34" s="842"/>
      <c r="Z34" s="842"/>
    </row>
    <row r="35" spans="1:26">
      <c r="A35" s="842" t="s">
        <v>945</v>
      </c>
      <c r="B35" s="842"/>
      <c r="C35" s="842"/>
      <c r="D35" s="842"/>
      <c r="E35" s="847">
        <f t="shared" si="0"/>
        <v>0</v>
      </c>
      <c r="F35" s="845"/>
      <c r="G35" s="846"/>
      <c r="H35" s="845"/>
      <c r="I35" s="842"/>
      <c r="J35" s="847"/>
      <c r="K35" s="842"/>
      <c r="L35" s="845"/>
      <c r="M35" s="846"/>
      <c r="N35" s="845"/>
      <c r="O35" s="842"/>
      <c r="P35" s="847"/>
      <c r="Q35" s="842"/>
      <c r="R35" s="845"/>
      <c r="S35" s="846"/>
      <c r="T35" s="845"/>
      <c r="U35" s="847">
        <f t="shared" si="1"/>
        <v>0</v>
      </c>
      <c r="V35" s="847"/>
      <c r="W35" s="847"/>
      <c r="X35" s="847"/>
      <c r="Y35" s="842"/>
      <c r="Z35" s="842"/>
    </row>
    <row r="36" spans="1:26">
      <c r="A36" s="842" t="s">
        <v>945</v>
      </c>
      <c r="B36" s="842"/>
      <c r="C36" s="842"/>
      <c r="D36" s="842"/>
      <c r="E36" s="847">
        <f t="shared" si="0"/>
        <v>0</v>
      </c>
      <c r="F36" s="845"/>
      <c r="G36" s="846"/>
      <c r="H36" s="845"/>
      <c r="I36" s="842"/>
      <c r="J36" s="847"/>
      <c r="K36" s="842"/>
      <c r="L36" s="845"/>
      <c r="M36" s="846"/>
      <c r="N36" s="845"/>
      <c r="O36" s="842"/>
      <c r="P36" s="847"/>
      <c r="Q36" s="842"/>
      <c r="R36" s="845"/>
      <c r="S36" s="846"/>
      <c r="T36" s="845"/>
      <c r="U36" s="847">
        <f t="shared" si="1"/>
        <v>0</v>
      </c>
      <c r="V36" s="847"/>
      <c r="W36" s="847"/>
      <c r="X36" s="847"/>
      <c r="Y36" s="842"/>
      <c r="Z36" s="842"/>
    </row>
    <row r="37" spans="1:26">
      <c r="A37" s="842" t="s">
        <v>945</v>
      </c>
      <c r="B37" s="842"/>
      <c r="C37" s="842"/>
      <c r="D37" s="842"/>
      <c r="E37" s="847">
        <f t="shared" si="0"/>
        <v>0</v>
      </c>
      <c r="F37" s="845"/>
      <c r="G37" s="846"/>
      <c r="H37" s="845"/>
      <c r="I37" s="842"/>
      <c r="J37" s="847"/>
      <c r="K37" s="842"/>
      <c r="L37" s="845"/>
      <c r="M37" s="846"/>
      <c r="N37" s="845"/>
      <c r="O37" s="842"/>
      <c r="P37" s="847"/>
      <c r="Q37" s="842"/>
      <c r="R37" s="845"/>
      <c r="S37" s="846"/>
      <c r="T37" s="845"/>
      <c r="U37" s="847">
        <f t="shared" si="1"/>
        <v>0</v>
      </c>
      <c r="V37" s="847"/>
      <c r="W37" s="847"/>
      <c r="X37" s="847"/>
      <c r="Y37" s="842"/>
      <c r="Z37" s="842"/>
    </row>
    <row r="38" spans="1:26">
      <c r="A38" s="842" t="s">
        <v>945</v>
      </c>
      <c r="B38" s="842"/>
      <c r="C38" s="842"/>
      <c r="D38" s="842"/>
      <c r="E38" s="847">
        <f t="shared" si="0"/>
        <v>0</v>
      </c>
      <c r="F38" s="845"/>
      <c r="G38" s="846"/>
      <c r="H38" s="845"/>
      <c r="I38" s="842"/>
      <c r="J38" s="847"/>
      <c r="K38" s="842"/>
      <c r="L38" s="845"/>
      <c r="M38" s="846"/>
      <c r="N38" s="845"/>
      <c r="O38" s="842"/>
      <c r="P38" s="847"/>
      <c r="Q38" s="842"/>
      <c r="R38" s="845"/>
      <c r="S38" s="846"/>
      <c r="T38" s="845"/>
      <c r="U38" s="847">
        <f t="shared" si="1"/>
        <v>0</v>
      </c>
      <c r="V38" s="847"/>
      <c r="W38" s="847"/>
      <c r="X38" s="847"/>
      <c r="Y38" s="842"/>
      <c r="Z38" s="842"/>
    </row>
  </sheetData>
  <mergeCells count="1">
    <mergeCell ref="A1:Y1"/>
  </mergeCells>
  <pageMargins left="0.707638888888889" right="0.707638888888889" top="0.747916666666667" bottom="0.747916666666667" header="0.313888888888889" footer="0.313888888888889"/>
  <pageSetup paperSize="9" scale="80" fitToHeight="10" orientation="landscape"/>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D42"/>
  <sheetViews>
    <sheetView topLeftCell="A13" workbookViewId="0">
      <selection activeCell="J12" sqref="J12"/>
    </sheetView>
  </sheetViews>
  <sheetFormatPr defaultColWidth="20.4" defaultRowHeight="22.5" outlineLevelCol="3"/>
  <cols>
    <col min="1" max="1" width="5.1" style="809" customWidth="1"/>
    <col min="2" max="2" width="5.1" style="810" customWidth="1"/>
    <col min="3" max="3" width="51.6" style="809" customWidth="1"/>
    <col min="4" max="4" width="18.6" style="809" customWidth="1"/>
    <col min="5" max="16384" width="20.4" style="809"/>
  </cols>
  <sheetData>
    <row r="1" ht="20.1" customHeight="1" spans="1:4">
      <c r="A1" s="811" t="s">
        <v>946</v>
      </c>
      <c r="B1" s="811"/>
      <c r="C1" s="811"/>
      <c r="D1" s="811"/>
    </row>
    <row r="2" ht="25.5" customHeight="1" spans="1:4">
      <c r="A2" s="812" t="s">
        <v>947</v>
      </c>
      <c r="B2" s="812"/>
      <c r="C2" s="812"/>
      <c r="D2" s="812"/>
    </row>
    <row r="3" s="808" customFormat="1" ht="14.25" customHeight="1" spans="1:4">
      <c r="A3" s="804" t="s">
        <v>257</v>
      </c>
      <c r="B3" s="794" t="s">
        <v>348</v>
      </c>
      <c r="C3" s="813" t="s">
        <v>948</v>
      </c>
      <c r="D3" s="804" t="s">
        <v>949</v>
      </c>
    </row>
    <row r="4" s="808" customFormat="1" ht="14.25" customHeight="1" spans="1:4">
      <c r="A4" s="814">
        <v>1</v>
      </c>
      <c r="B4" s="815" t="s">
        <v>950</v>
      </c>
      <c r="C4" s="816" t="s">
        <v>951</v>
      </c>
      <c r="D4" s="817">
        <v>0</v>
      </c>
    </row>
    <row r="5" s="808" customFormat="1" ht="14.25" customHeight="1" spans="1:4">
      <c r="A5" s="814">
        <v>2</v>
      </c>
      <c r="B5" s="815"/>
      <c r="C5" s="816" t="s">
        <v>952</v>
      </c>
      <c r="D5" s="817">
        <v>0</v>
      </c>
    </row>
    <row r="6" s="808" customFormat="1" ht="14.25" customHeight="1" spans="1:4">
      <c r="A6" s="814">
        <v>3</v>
      </c>
      <c r="B6" s="815"/>
      <c r="C6" s="816" t="s">
        <v>821</v>
      </c>
      <c r="D6" s="818"/>
    </row>
    <row r="7" s="808" customFormat="1" ht="14.25" customHeight="1" spans="1:4">
      <c r="A7" s="814">
        <v>4</v>
      </c>
      <c r="B7" s="815"/>
      <c r="C7" s="816" t="s">
        <v>953</v>
      </c>
      <c r="D7" s="817">
        <v>0</v>
      </c>
    </row>
    <row r="8" s="808" customFormat="1" ht="14.25" customHeight="1" spans="1:4">
      <c r="A8" s="814">
        <v>5</v>
      </c>
      <c r="B8" s="815"/>
      <c r="C8" s="816" t="s">
        <v>954</v>
      </c>
      <c r="D8" s="817">
        <v>0</v>
      </c>
    </row>
    <row r="9" s="808" customFormat="1" ht="14.25" customHeight="1" spans="1:4">
      <c r="A9" s="814">
        <v>6</v>
      </c>
      <c r="B9" s="815"/>
      <c r="C9" s="816" t="s">
        <v>955</v>
      </c>
      <c r="D9" s="817">
        <v>0</v>
      </c>
    </row>
    <row r="10" s="808" customFormat="1" ht="14.25" customHeight="1" spans="1:4">
      <c r="A10" s="814">
        <v>7</v>
      </c>
      <c r="B10" s="815"/>
      <c r="C10" s="816" t="s">
        <v>825</v>
      </c>
      <c r="D10" s="818"/>
    </row>
    <row r="11" s="808" customFormat="1" ht="14.25" customHeight="1" spans="1:4">
      <c r="A11" s="814">
        <v>8</v>
      </c>
      <c r="B11" s="815"/>
      <c r="C11" s="816" t="s">
        <v>956</v>
      </c>
      <c r="D11" s="818"/>
    </row>
    <row r="12" s="808" customFormat="1" ht="14.25" customHeight="1" spans="1:4">
      <c r="A12" s="814">
        <v>9</v>
      </c>
      <c r="B12" s="815"/>
      <c r="C12" s="816" t="s">
        <v>812</v>
      </c>
      <c r="D12" s="818"/>
    </row>
    <row r="13" s="808" customFormat="1" ht="14.25" customHeight="1" spans="1:4">
      <c r="A13" s="814">
        <v>10</v>
      </c>
      <c r="B13" s="815"/>
      <c r="C13" s="816" t="s">
        <v>957</v>
      </c>
      <c r="D13" s="817">
        <f>D4-D5-D6-D7-D8-D9-D10+D11+D12</f>
        <v>0</v>
      </c>
    </row>
    <row r="14" s="808" customFormat="1" ht="14.25" customHeight="1" spans="1:4">
      <c r="A14" s="814">
        <v>11</v>
      </c>
      <c r="B14" s="815"/>
      <c r="C14" s="816" t="s">
        <v>958</v>
      </c>
      <c r="D14" s="817">
        <v>0</v>
      </c>
    </row>
    <row r="15" s="808" customFormat="1" ht="14.25" customHeight="1" spans="1:4">
      <c r="A15" s="814">
        <v>12</v>
      </c>
      <c r="B15" s="815"/>
      <c r="C15" s="816" t="s">
        <v>959</v>
      </c>
      <c r="D15" s="817">
        <v>0</v>
      </c>
    </row>
    <row r="16" s="808" customFormat="1" ht="14.25" customHeight="1" spans="1:4">
      <c r="A16" s="814">
        <v>13</v>
      </c>
      <c r="B16" s="815"/>
      <c r="C16" s="816" t="s">
        <v>960</v>
      </c>
      <c r="D16" s="817">
        <f>D13+D14-D15</f>
        <v>0</v>
      </c>
    </row>
    <row r="17" s="808" customFormat="1" ht="14.25" customHeight="1" spans="1:4">
      <c r="A17" s="814">
        <v>14</v>
      </c>
      <c r="B17" s="819" t="s">
        <v>961</v>
      </c>
      <c r="C17" s="816" t="s">
        <v>962</v>
      </c>
      <c r="D17" s="817">
        <v>0</v>
      </c>
    </row>
    <row r="18" s="808" customFormat="1" ht="14.25" customHeight="1" spans="1:4">
      <c r="A18" s="814">
        <v>15</v>
      </c>
      <c r="B18" s="820"/>
      <c r="C18" s="816" t="s">
        <v>963</v>
      </c>
      <c r="D18" s="821" t="e">
        <f>#REF!</f>
        <v>#REF!</v>
      </c>
    </row>
    <row r="19" s="808" customFormat="1" ht="14.25" customHeight="1" spans="1:4">
      <c r="A19" s="814">
        <v>16</v>
      </c>
      <c r="B19" s="820"/>
      <c r="C19" s="816" t="s">
        <v>964</v>
      </c>
      <c r="D19" s="821" t="e">
        <f>#REF!</f>
        <v>#REF!</v>
      </c>
    </row>
    <row r="20" s="808" customFormat="1" ht="14.25" customHeight="1" spans="1:4">
      <c r="A20" s="814">
        <v>17</v>
      </c>
      <c r="B20" s="820"/>
      <c r="C20" s="816" t="s">
        <v>965</v>
      </c>
      <c r="D20" s="821">
        <v>0</v>
      </c>
    </row>
    <row r="21" s="808" customFormat="1" ht="14.25" customHeight="1" spans="1:4">
      <c r="A21" s="814">
        <v>18</v>
      </c>
      <c r="B21" s="820"/>
      <c r="C21" s="816" t="s">
        <v>966</v>
      </c>
      <c r="D21" s="821">
        <v>0</v>
      </c>
    </row>
    <row r="22" s="808" customFormat="1" ht="14.25" customHeight="1" spans="1:4">
      <c r="A22" s="814">
        <v>19</v>
      </c>
      <c r="B22" s="820"/>
      <c r="C22" s="816" t="s">
        <v>967</v>
      </c>
      <c r="D22" s="821" t="e">
        <f>D16-D17+D18-D19-D20+D21</f>
        <v>#REF!</v>
      </c>
    </row>
    <row r="23" s="808" customFormat="1" ht="14.1" customHeight="1" spans="1:4">
      <c r="A23" s="814">
        <v>20</v>
      </c>
      <c r="B23" s="820"/>
      <c r="C23" s="816" t="s">
        <v>968</v>
      </c>
      <c r="D23" s="821">
        <v>273500.23</v>
      </c>
    </row>
    <row r="24" s="808" customFormat="1" ht="14.1" customHeight="1" spans="1:4">
      <c r="A24" s="814">
        <v>21</v>
      </c>
      <c r="B24" s="820"/>
      <c r="C24" s="816" t="s">
        <v>969</v>
      </c>
      <c r="D24" s="821">
        <v>0</v>
      </c>
    </row>
    <row r="25" s="808" customFormat="1" ht="14.1" customHeight="1" spans="1:4">
      <c r="A25" s="814">
        <v>22</v>
      </c>
      <c r="B25" s="820"/>
      <c r="C25" s="816" t="s">
        <v>970</v>
      </c>
      <c r="D25" s="821">
        <v>0</v>
      </c>
    </row>
    <row r="26" s="808" customFormat="1" ht="14.1" customHeight="1" spans="1:4">
      <c r="A26" s="814">
        <v>23</v>
      </c>
      <c r="B26" s="822"/>
      <c r="C26" s="816" t="s">
        <v>971</v>
      </c>
      <c r="D26" s="821" t="e">
        <f>MAX(D22-D23-D24-D25,0)</f>
        <v>#REF!</v>
      </c>
    </row>
    <row r="27" s="808" customFormat="1" ht="14.25" customHeight="1" spans="1:4">
      <c r="A27" s="814">
        <v>24</v>
      </c>
      <c r="B27" s="794" t="s">
        <v>972</v>
      </c>
      <c r="C27" s="816" t="s">
        <v>973</v>
      </c>
      <c r="D27" s="823">
        <v>0.25</v>
      </c>
    </row>
    <row r="28" s="808" customFormat="1" ht="14.25" customHeight="1" spans="1:4">
      <c r="A28" s="814">
        <v>25</v>
      </c>
      <c r="B28" s="794"/>
      <c r="C28" s="816" t="s">
        <v>974</v>
      </c>
      <c r="D28" s="821" t="e">
        <f>D26*D27</f>
        <v>#REF!</v>
      </c>
    </row>
    <row r="29" s="808" customFormat="1" ht="14.25" customHeight="1" spans="1:4">
      <c r="A29" s="814">
        <v>26</v>
      </c>
      <c r="B29" s="794"/>
      <c r="C29" s="816" t="s">
        <v>975</v>
      </c>
      <c r="D29" s="821">
        <v>0</v>
      </c>
    </row>
    <row r="30" s="808" customFormat="1" ht="14.25" customHeight="1" spans="1:4">
      <c r="A30" s="814">
        <v>27</v>
      </c>
      <c r="B30" s="794"/>
      <c r="C30" s="816" t="s">
        <v>976</v>
      </c>
      <c r="D30" s="821">
        <v>0</v>
      </c>
    </row>
    <row r="31" s="808" customFormat="1" ht="14.25" customHeight="1" spans="1:4">
      <c r="A31" s="814">
        <v>28</v>
      </c>
      <c r="B31" s="794"/>
      <c r="C31" s="816" t="s">
        <v>977</v>
      </c>
      <c r="D31" s="821" t="e">
        <f>D28-D29-D30</f>
        <v>#REF!</v>
      </c>
    </row>
    <row r="32" s="808" customFormat="1" ht="14.25" customHeight="1" spans="1:4">
      <c r="A32" s="814">
        <v>29</v>
      </c>
      <c r="B32" s="794"/>
      <c r="C32" s="816" t="s">
        <v>978</v>
      </c>
      <c r="D32" s="821">
        <v>0</v>
      </c>
    </row>
    <row r="33" s="808" customFormat="1" ht="14.25" customHeight="1" spans="1:4">
      <c r="A33" s="814">
        <v>30</v>
      </c>
      <c r="B33" s="794"/>
      <c r="C33" s="816" t="s">
        <v>979</v>
      </c>
      <c r="D33" s="821">
        <v>0</v>
      </c>
    </row>
    <row r="34" s="808" customFormat="1" ht="14.25" customHeight="1" spans="1:4">
      <c r="A34" s="814">
        <v>31</v>
      </c>
      <c r="B34" s="794"/>
      <c r="C34" s="816" t="s">
        <v>980</v>
      </c>
      <c r="D34" s="821" t="e">
        <f>D31+D32-D33</f>
        <v>#REF!</v>
      </c>
    </row>
    <row r="35" s="808" customFormat="1" ht="14.25" customHeight="1" spans="1:4">
      <c r="A35" s="814">
        <v>32</v>
      </c>
      <c r="B35" s="794"/>
      <c r="C35" s="816" t="s">
        <v>981</v>
      </c>
      <c r="D35" s="824"/>
    </row>
    <row r="36" s="808" customFormat="1" ht="14.25" customHeight="1" spans="1:4">
      <c r="A36" s="814">
        <v>33</v>
      </c>
      <c r="B36" s="794"/>
      <c r="C36" s="816" t="s">
        <v>982</v>
      </c>
      <c r="D36" s="821" t="e">
        <f>D34-D35</f>
        <v>#REF!</v>
      </c>
    </row>
    <row r="37" s="808" customFormat="1" ht="14.25" customHeight="1" spans="1:4">
      <c r="A37" s="814">
        <v>34</v>
      </c>
      <c r="B37" s="794"/>
      <c r="C37" s="825" t="s">
        <v>983</v>
      </c>
      <c r="D37" s="821">
        <v>0</v>
      </c>
    </row>
    <row r="38" s="808" customFormat="1" ht="22.65" customHeight="1" spans="1:4">
      <c r="A38" s="814">
        <v>35</v>
      </c>
      <c r="B38" s="794"/>
      <c r="C38" s="825" t="s">
        <v>984</v>
      </c>
      <c r="D38" s="821">
        <v>0</v>
      </c>
    </row>
    <row r="39" s="808" customFormat="1" ht="14.25" customHeight="1" spans="1:4">
      <c r="A39" s="826">
        <v>36</v>
      </c>
      <c r="B39" s="794"/>
      <c r="C39" s="827" t="s">
        <v>985</v>
      </c>
      <c r="D39" s="828">
        <v>0</v>
      </c>
    </row>
    <row r="40" s="808" customFormat="1" ht="14.25" customHeight="1" spans="1:4">
      <c r="A40" s="829"/>
      <c r="B40" s="794"/>
      <c r="C40" s="830"/>
      <c r="D40" s="831"/>
    </row>
    <row r="41" s="808" customFormat="1" ht="14.25" customHeight="1" spans="1:4">
      <c r="A41" s="814">
        <v>37</v>
      </c>
      <c r="B41" s="794" t="s">
        <v>986</v>
      </c>
      <c r="C41" s="816" t="s">
        <v>987</v>
      </c>
      <c r="D41" s="824"/>
    </row>
    <row r="42" s="808" customFormat="1" ht="14.25" customHeight="1" spans="1:4">
      <c r="A42" s="814">
        <v>38</v>
      </c>
      <c r="B42" s="794"/>
      <c r="C42" s="816" t="s">
        <v>988</v>
      </c>
      <c r="D42" s="824"/>
    </row>
  </sheetData>
  <mergeCells count="9">
    <mergeCell ref="A1:D1"/>
    <mergeCell ref="A2:D2"/>
    <mergeCell ref="A39:A40"/>
    <mergeCell ref="B4:B16"/>
    <mergeCell ref="B17:B26"/>
    <mergeCell ref="B27:B40"/>
    <mergeCell ref="B41:B42"/>
    <mergeCell ref="C39:C40"/>
    <mergeCell ref="D39:D40"/>
  </mergeCells>
  <printOptions horizontalCentered="1"/>
  <pageMargins left="0.179166666666667" right="0.21875" top="0.41875" bottom="0.21875" header="0.511805555555556" footer="0.36875"/>
  <pageSetup paperSize="9" orientation="portrait" cellComments="asDisplayed"/>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tabColor indexed="47"/>
    <pageSetUpPr fitToPage="1"/>
  </sheetPr>
  <dimension ref="A1:R49"/>
  <sheetViews>
    <sheetView zoomScale="90" zoomScaleNormal="90" topLeftCell="A4" workbookViewId="0">
      <pane xSplit="2" ySplit="2" topLeftCell="C6" activePane="bottomRight" state="frozen"/>
      <selection/>
      <selection pane="topRight"/>
      <selection pane="bottomLeft"/>
      <selection pane="bottomRight" activeCell="E18" sqref="E18"/>
    </sheetView>
  </sheetViews>
  <sheetFormatPr defaultColWidth="9" defaultRowHeight="12"/>
  <cols>
    <col min="1" max="1" width="7.4" style="28" customWidth="1"/>
    <col min="2" max="2" width="25.5" style="28" customWidth="1"/>
    <col min="3" max="3" width="16.1" style="28" customWidth="1"/>
    <col min="4" max="4" width="14.5" style="28" customWidth="1"/>
    <col min="5" max="5" width="15" style="28" customWidth="1"/>
    <col min="6" max="6" width="13.2" style="28" customWidth="1"/>
    <col min="7" max="7" width="13" style="150" customWidth="1"/>
    <col min="8" max="8" width="12.9" style="150" customWidth="1"/>
    <col min="9" max="9" width="12.5" style="150" customWidth="1"/>
    <col min="10" max="10" width="12.6" style="150" customWidth="1"/>
    <col min="11" max="11" width="14.1583333333333" style="150" customWidth="1"/>
    <col min="12" max="12" width="11.525" style="28" customWidth="1"/>
    <col min="13" max="13" width="20.1333333333333" style="28" customWidth="1"/>
    <col min="14" max="15" width="9" style="28"/>
    <col min="16" max="16" width="9.75" style="28"/>
    <col min="17" max="16384" width="9" style="28"/>
  </cols>
  <sheetData>
    <row r="1" spans="1:18">
      <c r="A1" s="133" t="str">
        <f>应免税分配!A1</f>
        <v>新疆华政华政华瑞税务师事务所有限公司巴州分所工作底稿</v>
      </c>
      <c r="B1" s="756"/>
      <c r="C1" s="368"/>
      <c r="D1" s="285" t="s">
        <v>283</v>
      </c>
      <c r="E1" s="757" t="str">
        <f>Sheet1!F15</f>
        <v>王翠英</v>
      </c>
      <c r="F1" s="370" t="s">
        <v>96</v>
      </c>
      <c r="G1" s="714">
        <f>主营业务收入!K1</f>
        <v>46040</v>
      </c>
      <c r="H1" s="281"/>
      <c r="I1" s="758"/>
    </row>
    <row r="2" spans="1:18">
      <c r="A2" s="605" t="str">
        <f>利润总额!B2</f>
        <v>被审核单位:  新疆通力房地产开发有限公司库尔勒二分公司</v>
      </c>
      <c r="B2" s="756"/>
      <c r="C2" s="368"/>
      <c r="D2" s="285" t="s">
        <v>285</v>
      </c>
      <c r="E2" s="606" t="str">
        <f>Sheet1!F17</f>
        <v>刘洁</v>
      </c>
      <c r="F2" s="370" t="s">
        <v>96</v>
      </c>
      <c r="G2" s="714">
        <f>主营业务收入!K2</f>
        <v>46140</v>
      </c>
    </row>
    <row r="3" spans="1:18">
      <c r="A3" s="605" t="str">
        <f>利润总额!B3</f>
        <v>纳税年度:  2025年度</v>
      </c>
      <c r="B3" s="759"/>
      <c r="C3" s="375"/>
      <c r="D3" s="375"/>
      <c r="E3" s="375"/>
      <c r="F3" s="375"/>
      <c r="H3" s="653"/>
      <c r="I3" s="653"/>
      <c r="J3" s="653"/>
      <c r="M3" s="285"/>
      <c r="N3" s="606"/>
      <c r="P3" s="150"/>
      <c r="Q3" s="610"/>
      <c r="R3" s="610"/>
    </row>
    <row r="4" ht="18.75" spans="1:18">
      <c r="A4" s="185" t="s">
        <v>989</v>
      </c>
      <c r="B4" s="185"/>
      <c r="C4" s="185"/>
      <c r="D4" s="185"/>
      <c r="E4" s="185"/>
      <c r="F4" s="185"/>
      <c r="G4" s="760"/>
      <c r="H4" s="761"/>
      <c r="I4" s="762"/>
      <c r="J4" s="762"/>
      <c r="L4" s="610"/>
      <c r="M4" s="610"/>
    </row>
    <row r="5" ht="20.25" customHeight="1" spans="1:18">
      <c r="A5" s="115" t="s">
        <v>488</v>
      </c>
      <c r="B5" s="115" t="s">
        <v>990</v>
      </c>
      <c r="C5" s="115" t="s">
        <v>991</v>
      </c>
      <c r="D5" s="115" t="s">
        <v>992</v>
      </c>
      <c r="E5" s="115" t="s">
        <v>993</v>
      </c>
      <c r="F5" s="115" t="s">
        <v>994</v>
      </c>
      <c r="G5" s="664" t="s">
        <v>434</v>
      </c>
      <c r="H5" s="664" t="s">
        <v>435</v>
      </c>
      <c r="I5" s="664" t="s">
        <v>995</v>
      </c>
      <c r="J5" s="664" t="s">
        <v>438</v>
      </c>
      <c r="K5" s="664" t="s">
        <v>996</v>
      </c>
    </row>
    <row r="6" ht="20.25" customHeight="1" spans="1:18">
      <c r="A6" s="115">
        <v>1</v>
      </c>
      <c r="B6" s="763" t="s">
        <v>997</v>
      </c>
      <c r="C6" s="261"/>
      <c r="D6" s="261"/>
      <c r="E6" s="261"/>
      <c r="F6" s="261"/>
      <c r="G6" s="334"/>
      <c r="H6" s="334"/>
      <c r="I6" s="334"/>
      <c r="J6" s="334"/>
      <c r="K6" s="764">
        <f t="shared" ref="K6:K20" si="0">SUM(C6:J6)</f>
        <v>0</v>
      </c>
    </row>
    <row r="7" ht="20.25" customHeight="1" spans="1:18">
      <c r="A7" s="115">
        <v>2</v>
      </c>
      <c r="B7" s="763" t="s">
        <v>998</v>
      </c>
      <c r="C7" s="261"/>
      <c r="D7" s="261"/>
      <c r="E7" s="261"/>
      <c r="F7" s="261"/>
      <c r="G7" s="334"/>
      <c r="H7" s="334"/>
      <c r="I7" s="334"/>
      <c r="J7" s="334"/>
      <c r="K7" s="764">
        <f t="shared" si="0"/>
        <v>0</v>
      </c>
    </row>
    <row r="8" ht="20.25" customHeight="1" spans="1:18">
      <c r="A8" s="115">
        <v>3</v>
      </c>
      <c r="B8" s="763" t="s">
        <v>999</v>
      </c>
      <c r="C8" s="261">
        <f>销售费用!C8</f>
        <v>1366805.56</v>
      </c>
      <c r="D8" s="261">
        <f>销售费用!C9</f>
        <v>5600</v>
      </c>
      <c r="E8" s="261">
        <f>销售费用!C11</f>
        <v>0</v>
      </c>
      <c r="F8" s="261">
        <f>销售费用!C10</f>
        <v>0</v>
      </c>
      <c r="G8" s="334">
        <f>销售费用!C13</f>
        <v>141264.25</v>
      </c>
      <c r="H8" s="334">
        <f>销售费用!C12</f>
        <v>0</v>
      </c>
      <c r="I8" s="334">
        <f>销售费用!C14</f>
        <v>0</v>
      </c>
      <c r="J8" s="334">
        <f>销售费用!C15</f>
        <v>0</v>
      </c>
      <c r="K8" s="764">
        <f t="shared" si="0"/>
        <v>1513669.81</v>
      </c>
    </row>
    <row r="9" ht="20.25" customHeight="1" spans="1:18">
      <c r="A9" s="115">
        <v>4</v>
      </c>
      <c r="B9" s="763" t="s">
        <v>69</v>
      </c>
      <c r="C9" s="261">
        <f>管理费用!C8</f>
        <v>2029106.83</v>
      </c>
      <c r="D9" s="261">
        <f>管理费用!C9</f>
        <v>22076</v>
      </c>
      <c r="E9" s="261">
        <f>管理费用!C11</f>
        <v>67918.25</v>
      </c>
      <c r="F9" s="261">
        <f>管理费用!C10</f>
        <v>200051</v>
      </c>
      <c r="G9" s="334">
        <f>管理费用!C13</f>
        <v>77125.93</v>
      </c>
      <c r="H9" s="334">
        <f>管理费用!C12</f>
        <v>37300</v>
      </c>
      <c r="I9" s="334">
        <f>管理费用!C14</f>
        <v>0</v>
      </c>
      <c r="J9" s="334">
        <f>管理费用!C15</f>
        <v>0</v>
      </c>
      <c r="K9" s="764">
        <f t="shared" si="0"/>
        <v>2433578.01</v>
      </c>
    </row>
    <row r="10" ht="20.25" customHeight="1" spans="1:18">
      <c r="A10" s="115">
        <v>5</v>
      </c>
      <c r="B10" s="763" t="s">
        <v>1000</v>
      </c>
      <c r="C10" s="261"/>
      <c r="D10" s="261"/>
      <c r="E10" s="261"/>
      <c r="F10" s="261"/>
      <c r="G10" s="334"/>
      <c r="H10" s="334"/>
      <c r="I10" s="334"/>
      <c r="J10" s="334"/>
      <c r="K10" s="764">
        <f t="shared" si="0"/>
        <v>0</v>
      </c>
    </row>
    <row r="11" ht="20.25" customHeight="1" spans="1:18">
      <c r="A11" s="115">
        <v>6</v>
      </c>
      <c r="B11" s="763" t="s">
        <v>1001</v>
      </c>
      <c r="C11" s="261"/>
      <c r="D11" s="261"/>
      <c r="E11" s="261"/>
      <c r="F11" s="261"/>
      <c r="G11" s="334"/>
      <c r="H11" s="334"/>
      <c r="I11" s="334"/>
      <c r="J11" s="334"/>
      <c r="K11" s="764">
        <f t="shared" si="0"/>
        <v>0</v>
      </c>
    </row>
    <row r="12" ht="20.25" customHeight="1" spans="1:18">
      <c r="A12" s="115">
        <v>7</v>
      </c>
      <c r="B12" s="763" t="s">
        <v>575</v>
      </c>
      <c r="C12" s="261"/>
      <c r="D12" s="261"/>
      <c r="E12" s="261"/>
      <c r="F12" s="261"/>
      <c r="G12" s="261"/>
      <c r="H12" s="334"/>
      <c r="I12" s="334"/>
      <c r="J12" s="334"/>
      <c r="K12" s="764">
        <f t="shared" si="0"/>
        <v>0</v>
      </c>
    </row>
    <row r="13" ht="20.25" customHeight="1" spans="1:18">
      <c r="A13" s="115">
        <v>8</v>
      </c>
      <c r="B13" s="763" t="s">
        <v>1002</v>
      </c>
      <c r="C13" s="261"/>
      <c r="D13" s="261"/>
      <c r="E13" s="261"/>
      <c r="F13" s="261"/>
      <c r="G13" s="334"/>
      <c r="H13" s="334"/>
      <c r="I13" s="334"/>
      <c r="J13" s="334"/>
      <c r="K13" s="764">
        <f t="shared" si="0"/>
        <v>0</v>
      </c>
    </row>
    <row r="14" ht="20.25" customHeight="1" spans="1:18">
      <c r="A14" s="115">
        <v>9</v>
      </c>
      <c r="B14" s="763" t="s">
        <v>1003</v>
      </c>
      <c r="C14" s="261">
        <f t="shared" ref="C14:J14" si="1">SUM(C6:C13)</f>
        <v>3395912.39</v>
      </c>
      <c r="D14" s="261">
        <f t="shared" si="1"/>
        <v>27676</v>
      </c>
      <c r="E14" s="261">
        <f t="shared" si="1"/>
        <v>67918.25</v>
      </c>
      <c r="F14" s="261">
        <f t="shared" si="1"/>
        <v>200051</v>
      </c>
      <c r="G14" s="334">
        <f t="shared" si="1"/>
        <v>218390.18</v>
      </c>
      <c r="H14" s="334">
        <f t="shared" si="1"/>
        <v>37300</v>
      </c>
      <c r="I14" s="334">
        <f t="shared" si="1"/>
        <v>0</v>
      </c>
      <c r="J14" s="334">
        <f t="shared" si="1"/>
        <v>0</v>
      </c>
      <c r="K14" s="764">
        <f t="shared" si="0"/>
        <v>3947247.82</v>
      </c>
    </row>
    <row r="15" ht="20.25" customHeight="1" spans="1:18">
      <c r="A15" s="115">
        <v>10</v>
      </c>
      <c r="B15" s="763" t="s">
        <v>1004</v>
      </c>
      <c r="C15" s="261">
        <f>SUMIF(凭证检查表!H7:H5005,调整事项!B15,凭证检查表!G7:G5005)</f>
        <v>0</v>
      </c>
      <c r="D15" s="261">
        <f>SUMIF(凭证检查表!H7:H5005,调整事项!B16,凭证检查表!G7:G5005)</f>
        <v>11867.02</v>
      </c>
      <c r="E15" s="261">
        <f>SUMIF(凭证检查表!H7:H5005,调整事项!B18,凭证检查表!G7:G5005)</f>
        <v>0</v>
      </c>
      <c r="F15" s="261">
        <f>SUMIF(凭证检查表!H7:H5005,调整事项!B17,凭证检查表!G7:G5005)</f>
        <v>0</v>
      </c>
      <c r="G15" s="334">
        <f>管理费用!D13-管理费用!E13+销售费用!D13-销售费用!E13</f>
        <v>0</v>
      </c>
      <c r="H15" s="334"/>
      <c r="I15" s="334">
        <f>SUMIF(凭证检查表!H7:H5005,调整事项!B22,凭证检查表!G7:G5005)</f>
        <v>0</v>
      </c>
      <c r="J15" s="334">
        <f>SUMIF(凭证检查表!H7:H5005,调整事项!B23,凭证检查表!G7:G5005)</f>
        <v>0</v>
      </c>
      <c r="K15" s="764">
        <f t="shared" si="0"/>
        <v>11867.02</v>
      </c>
      <c r="L15" s="28">
        <v>7526.33</v>
      </c>
    </row>
    <row r="16" ht="20.25" customHeight="1" spans="1:18">
      <c r="A16" s="115">
        <v>11</v>
      </c>
      <c r="B16" s="765" t="s">
        <v>1005</v>
      </c>
      <c r="C16" s="261">
        <f t="shared" ref="C16:J16" si="2">C14+C15</f>
        <v>3395912.39</v>
      </c>
      <c r="D16" s="261">
        <f t="shared" si="2"/>
        <v>39543.02</v>
      </c>
      <c r="E16" s="261">
        <f t="shared" si="2"/>
        <v>67918.25</v>
      </c>
      <c r="F16" s="261">
        <f t="shared" si="2"/>
        <v>200051</v>
      </c>
      <c r="G16" s="334">
        <f t="shared" si="2"/>
        <v>218390.18</v>
      </c>
      <c r="H16" s="334">
        <f t="shared" si="2"/>
        <v>37300</v>
      </c>
      <c r="I16" s="334">
        <f t="shared" si="2"/>
        <v>0</v>
      </c>
      <c r="J16" s="334">
        <f t="shared" si="2"/>
        <v>0</v>
      </c>
      <c r="K16" s="764">
        <f t="shared" si="0"/>
        <v>3959114.84</v>
      </c>
      <c r="L16" s="28">
        <f>L18-L17</f>
        <v>2184.23999999999</v>
      </c>
      <c r="M16" s="28">
        <f>L16+L15</f>
        <v>9710.56999999999</v>
      </c>
    </row>
    <row r="17" ht="20.25" customHeight="1" spans="1:16">
      <c r="A17" s="115">
        <v>12</v>
      </c>
      <c r="B17" s="763" t="s">
        <v>1006</v>
      </c>
      <c r="C17" s="261"/>
      <c r="D17" s="261"/>
      <c r="E17" s="261"/>
      <c r="F17" s="261"/>
      <c r="G17" s="334"/>
      <c r="H17" s="334"/>
      <c r="I17" s="334"/>
      <c r="J17" s="334"/>
      <c r="K17" s="764">
        <f t="shared" si="0"/>
        <v>0</v>
      </c>
      <c r="L17" s="28">
        <f>1572290.72+7526.33</f>
        <v>1579817.05</v>
      </c>
    </row>
    <row r="18" ht="20.25" customHeight="1" spans="1:16">
      <c r="A18" s="115">
        <v>13</v>
      </c>
      <c r="B18" s="763" t="s">
        <v>259</v>
      </c>
      <c r="C18" s="261">
        <f>C16-C19</f>
        <v>3395912.39</v>
      </c>
      <c r="D18" s="261">
        <f>ROUNDDOWN(MIN(C18*14%,D16-D20),2)</f>
        <v>39543.02</v>
      </c>
      <c r="E18" s="261">
        <f>ROUNDDOWN(MIN(C18*2%,E16-E20),2)</f>
        <v>67918.24</v>
      </c>
      <c r="F18" s="261">
        <f>ROUNDDOWN(MIN(C18*8%,F16+F17-F20),2)</f>
        <v>200051</v>
      </c>
      <c r="G18" s="334">
        <f>G16-G19</f>
        <v>218390.18</v>
      </c>
      <c r="H18" s="334">
        <f>H16</f>
        <v>37300</v>
      </c>
      <c r="I18" s="334">
        <f>ROUNDDOWN(MIN(I16,C18*0.05),2)</f>
        <v>0</v>
      </c>
      <c r="J18" s="334">
        <f>ROUNDDOWN(MIN(J16,C18*0.05),2)</f>
        <v>0</v>
      </c>
      <c r="K18" s="764">
        <f t="shared" si="0"/>
        <v>3959114.83</v>
      </c>
      <c r="L18" s="28">
        <v>1582001.29</v>
      </c>
      <c r="M18" s="28">
        <f>L18-C18</f>
        <v>-1813911.1</v>
      </c>
      <c r="P18" s="28">
        <f>C18*0.02</f>
        <v>67918.2478</v>
      </c>
    </row>
    <row r="19" ht="20.25" customHeight="1" spans="1:16">
      <c r="A19" s="115">
        <v>14</v>
      </c>
      <c r="B19" s="763" t="s">
        <v>1007</v>
      </c>
      <c r="C19" s="766">
        <f>C20-C21</f>
        <v>0</v>
      </c>
      <c r="D19" s="261">
        <f>D16-D18</f>
        <v>0</v>
      </c>
      <c r="E19" s="261">
        <f>E16-E18</f>
        <v>0.00999999999476131</v>
      </c>
      <c r="F19" s="261">
        <f>F16-F18</f>
        <v>0</v>
      </c>
      <c r="G19" s="334"/>
      <c r="H19" s="334">
        <f>H16-H18</f>
        <v>0</v>
      </c>
      <c r="I19" s="334">
        <f>I16-I18</f>
        <v>0</v>
      </c>
      <c r="J19" s="334">
        <f>J16-J18</f>
        <v>0</v>
      </c>
      <c r="K19" s="764">
        <f t="shared" si="0"/>
        <v>0.00999999999476131</v>
      </c>
      <c r="L19" s="28">
        <f>C14-C26</f>
        <v>0</v>
      </c>
      <c r="O19" s="28">
        <f>E19/0.02</f>
        <v>0.499999999738066</v>
      </c>
    </row>
    <row r="20" s="752" customFormat="1" ht="20.25" customHeight="1" spans="1:16">
      <c r="A20" s="767"/>
      <c r="B20" s="768" t="s">
        <v>1008</v>
      </c>
      <c r="C20" s="766"/>
      <c r="D20" s="766">
        <f t="shared" ref="D20:J20" si="3">D16-D30</f>
        <v>0</v>
      </c>
      <c r="E20" s="766">
        <f t="shared" si="3"/>
        <v>0</v>
      </c>
      <c r="F20" s="766">
        <f t="shared" si="3"/>
        <v>0</v>
      </c>
      <c r="G20" s="769">
        <f t="shared" si="3"/>
        <v>0</v>
      </c>
      <c r="H20" s="769">
        <f t="shared" si="3"/>
        <v>0</v>
      </c>
      <c r="I20" s="769">
        <f t="shared" si="3"/>
        <v>0</v>
      </c>
      <c r="J20" s="769">
        <f t="shared" si="3"/>
        <v>0</v>
      </c>
      <c r="K20" s="770">
        <f t="shared" si="0"/>
        <v>0</v>
      </c>
    </row>
    <row r="21" s="752" customFormat="1" ht="21" customHeight="1" spans="1:16">
      <c r="A21" s="767"/>
      <c r="B21" s="771" t="s">
        <v>1009</v>
      </c>
      <c r="C21" s="766"/>
      <c r="D21" s="766"/>
      <c r="E21" s="766"/>
      <c r="F21" s="766"/>
      <c r="G21" s="769"/>
      <c r="H21" s="769"/>
      <c r="I21" s="769"/>
      <c r="J21" s="769"/>
      <c r="K21" s="770"/>
      <c r="O21" s="752">
        <f>O19-M18</f>
        <v>1813911.6</v>
      </c>
    </row>
    <row r="22" ht="20.25" customHeight="1" spans="1:16">
      <c r="A22" s="115">
        <v>15</v>
      </c>
      <c r="B22" s="763" t="s">
        <v>1010</v>
      </c>
      <c r="C22" s="261"/>
      <c r="D22" s="261"/>
      <c r="E22" s="261"/>
      <c r="F22" s="261">
        <f>MAX((F16-F20)+F17-F18+N("（本期账载金额-计提数）+以前结转-本期调增数"),0)</f>
        <v>0</v>
      </c>
      <c r="G22" s="334"/>
      <c r="H22" s="334"/>
      <c r="I22" s="334"/>
      <c r="J22" s="334"/>
      <c r="K22" s="764">
        <f>SUM(C22:J22)</f>
        <v>0</v>
      </c>
    </row>
    <row r="23" s="753" customFormat="1" ht="20.25" customHeight="1" spans="1:16">
      <c r="A23" s="772" t="s">
        <v>1011</v>
      </c>
      <c r="B23" s="773" t="s">
        <v>1012</v>
      </c>
      <c r="C23" s="549"/>
      <c r="D23" s="774"/>
      <c r="E23" s="549"/>
      <c r="F23" s="774">
        <v>0</v>
      </c>
      <c r="G23" s="775"/>
      <c r="H23" s="775"/>
      <c r="I23" s="775"/>
      <c r="J23" s="775"/>
      <c r="K23" s="775">
        <f>SUM(C23:J23)</f>
        <v>0</v>
      </c>
      <c r="M23" s="753">
        <v>155144.02</v>
      </c>
      <c r="N23" s="753">
        <f>C23-M23</f>
        <v>-155144.02</v>
      </c>
    </row>
    <row r="24" s="753" customFormat="1" ht="20.25" customHeight="1" spans="1:16">
      <c r="A24" s="772"/>
      <c r="B24" s="773" t="s">
        <v>1013</v>
      </c>
      <c r="C24" s="776">
        <v>3200788.27</v>
      </c>
      <c r="D24" s="549">
        <v>3613.91</v>
      </c>
      <c r="E24" s="569">
        <v>62190.05</v>
      </c>
      <c r="F24" s="547"/>
      <c r="G24" s="569">
        <v>312047.92</v>
      </c>
      <c r="H24" s="570"/>
      <c r="I24" s="775"/>
      <c r="J24" s="775"/>
      <c r="K24" s="775">
        <f t="shared" ref="K24:K30" si="4">SUM(C24:J24)</f>
        <v>3578640.15</v>
      </c>
      <c r="N24" s="753">
        <f>M18-N23</f>
        <v>-1658767.08</v>
      </c>
    </row>
    <row r="25" s="753" customFormat="1" ht="24" spans="1:16">
      <c r="A25" s="772"/>
      <c r="B25" s="777" t="s">
        <v>1014</v>
      </c>
      <c r="C25" s="774"/>
      <c r="D25" s="774"/>
      <c r="E25" s="774"/>
      <c r="F25" s="774"/>
      <c r="G25" s="775"/>
      <c r="H25" s="775"/>
      <c r="I25" s="775"/>
      <c r="J25" s="775"/>
      <c r="K25" s="775">
        <f t="shared" si="4"/>
        <v>0</v>
      </c>
      <c r="O25" s="753">
        <f>N24*0.02</f>
        <v>-33175.3416</v>
      </c>
    </row>
    <row r="26" s="753" customFormat="1" ht="20.25" customHeight="1" spans="1:16">
      <c r="A26" s="772"/>
      <c r="B26" s="773" t="s">
        <v>1015</v>
      </c>
      <c r="C26" s="776">
        <v>3395912.39</v>
      </c>
      <c r="D26" s="774">
        <f t="shared" ref="D26:J26" si="5">D24</f>
        <v>3613.91</v>
      </c>
      <c r="E26" s="569">
        <v>76333.65</v>
      </c>
      <c r="F26" s="547"/>
      <c r="G26" s="775">
        <f t="shared" si="5"/>
        <v>312047.92</v>
      </c>
      <c r="H26" s="775">
        <f t="shared" si="5"/>
        <v>0</v>
      </c>
      <c r="I26" s="775">
        <f t="shared" si="5"/>
        <v>0</v>
      </c>
      <c r="J26" s="775">
        <f t="shared" si="5"/>
        <v>0</v>
      </c>
      <c r="K26" s="775">
        <f t="shared" si="4"/>
        <v>3787907.87</v>
      </c>
      <c r="M26" s="753">
        <v>13742166.25</v>
      </c>
      <c r="N26" s="753">
        <f>C26-M26</f>
        <v>-10346253.86</v>
      </c>
    </row>
    <row r="27" s="753" customFormat="1" ht="20.25" customHeight="1" spans="1:16">
      <c r="A27" s="772"/>
      <c r="B27" s="773" t="s">
        <v>1016</v>
      </c>
      <c r="C27" s="774">
        <f>C23-C24+C26</f>
        <v>195124.12</v>
      </c>
      <c r="D27" s="774">
        <f t="shared" ref="D27:J27" si="6">D23-D24+D26</f>
        <v>0</v>
      </c>
      <c r="E27" s="774">
        <f t="shared" si="6"/>
        <v>14143.6</v>
      </c>
      <c r="F27" s="774">
        <f t="shared" si="6"/>
        <v>0</v>
      </c>
      <c r="G27" s="775">
        <f t="shared" si="6"/>
        <v>0</v>
      </c>
      <c r="H27" s="775">
        <f t="shared" si="6"/>
        <v>0</v>
      </c>
      <c r="I27" s="775">
        <f t="shared" si="6"/>
        <v>0</v>
      </c>
      <c r="J27" s="775">
        <f t="shared" si="6"/>
        <v>0</v>
      </c>
      <c r="K27" s="775">
        <f t="shared" si="4"/>
        <v>209267.72</v>
      </c>
    </row>
    <row r="28" s="753" customFormat="1" ht="20.25" customHeight="1" spans="1:16">
      <c r="A28" s="772"/>
      <c r="B28" s="773" t="s">
        <v>1017</v>
      </c>
      <c r="C28" s="774">
        <f>C27</f>
        <v>195124.12</v>
      </c>
      <c r="D28" s="774"/>
      <c r="E28" s="774"/>
      <c r="F28" s="774"/>
      <c r="G28" s="775"/>
      <c r="H28" s="775"/>
      <c r="I28" s="775"/>
      <c r="J28" s="775"/>
      <c r="K28" s="775">
        <f t="shared" si="4"/>
        <v>195124.12</v>
      </c>
      <c r="M28" s="753">
        <v>596414.87</v>
      </c>
    </row>
    <row r="29" s="753" customFormat="1" ht="21" customHeight="1" spans="1:16">
      <c r="A29" s="772"/>
      <c r="B29" s="778" t="s">
        <v>1018</v>
      </c>
      <c r="C29" s="774">
        <f>C14-C26</f>
        <v>0</v>
      </c>
      <c r="D29" s="774">
        <f>D16-D24+D25-D28</f>
        <v>35929.11</v>
      </c>
      <c r="E29" s="774">
        <f>E16-E24+E25-E28</f>
        <v>5728.2</v>
      </c>
      <c r="F29" s="774">
        <f t="shared" ref="F29:J29" si="7">F16-F24+F25-F28</f>
        <v>200051</v>
      </c>
      <c r="G29" s="775">
        <f t="shared" si="7"/>
        <v>-93657.74</v>
      </c>
      <c r="H29" s="775">
        <f t="shared" si="7"/>
        <v>37300</v>
      </c>
      <c r="I29" s="775">
        <f t="shared" si="7"/>
        <v>0</v>
      </c>
      <c r="J29" s="775">
        <f t="shared" si="7"/>
        <v>0</v>
      </c>
      <c r="K29" s="775">
        <f t="shared" si="4"/>
        <v>185350.57</v>
      </c>
    </row>
    <row r="30" s="753" customFormat="1" ht="20.25" customHeight="1" spans="1:16">
      <c r="A30" s="772"/>
      <c r="B30" s="773" t="s">
        <v>1019</v>
      </c>
      <c r="C30" s="774">
        <f>C24-C25+C28+C29</f>
        <v>3395912.39</v>
      </c>
      <c r="D30" s="774">
        <f t="shared" ref="D30:J30" si="8">D24-D25+D28+D29</f>
        <v>39543.02</v>
      </c>
      <c r="E30" s="774">
        <f t="shared" si="8"/>
        <v>67918.25</v>
      </c>
      <c r="F30" s="774">
        <f t="shared" si="8"/>
        <v>200051</v>
      </c>
      <c r="G30" s="775">
        <f t="shared" si="8"/>
        <v>218390.18</v>
      </c>
      <c r="H30" s="775">
        <f t="shared" si="8"/>
        <v>37300</v>
      </c>
      <c r="I30" s="775">
        <f t="shared" si="8"/>
        <v>0</v>
      </c>
      <c r="J30" s="775">
        <f t="shared" si="8"/>
        <v>0</v>
      </c>
      <c r="K30" s="775">
        <f t="shared" si="4"/>
        <v>3959114.84</v>
      </c>
      <c r="M30" s="779">
        <f>C9-C20-M28</f>
        <v>1432691.96</v>
      </c>
    </row>
    <row r="31" s="753" customFormat="1" ht="20.25" customHeight="1" spans="1:16">
      <c r="A31" s="780" t="s">
        <v>1020</v>
      </c>
      <c r="B31" s="780"/>
      <c r="C31" s="781"/>
      <c r="D31" s="781"/>
      <c r="E31" s="781"/>
      <c r="F31" s="781"/>
      <c r="G31" s="782"/>
      <c r="H31" s="782"/>
      <c r="I31" s="782"/>
      <c r="J31" s="782"/>
      <c r="K31" s="782"/>
      <c r="M31" s="753">
        <v>140488.2</v>
      </c>
    </row>
    <row r="32" s="753" customFormat="1" ht="20.25" customHeight="1" spans="1:16">
      <c r="A32" s="780"/>
      <c r="B32" s="783" t="s">
        <v>1021</v>
      </c>
      <c r="C32" s="781">
        <f>C28</f>
        <v>195124.12</v>
      </c>
      <c r="D32" s="781"/>
      <c r="E32" s="781">
        <f>C18-C26</f>
        <v>0</v>
      </c>
      <c r="F32" s="781"/>
      <c r="G32" s="782"/>
      <c r="H32" s="782"/>
      <c r="I32" s="782"/>
      <c r="J32" s="782"/>
      <c r="K32" s="782"/>
      <c r="M32" s="779">
        <f>M31-C8</f>
        <v>-1226317.36</v>
      </c>
    </row>
    <row r="33" s="753" customFormat="1" ht="20.25" customHeight="1" spans="1:13">
      <c r="A33" s="784">
        <f>C33-C19</f>
        <v>0</v>
      </c>
      <c r="B33" s="783" t="s">
        <v>1022</v>
      </c>
      <c r="C33" s="781">
        <f>C27-C31-C32</f>
        <v>0</v>
      </c>
      <c r="D33" s="781"/>
      <c r="E33" s="781"/>
      <c r="F33" s="781"/>
      <c r="G33" s="782"/>
      <c r="H33" s="782"/>
      <c r="I33" s="782"/>
      <c r="J33" s="782"/>
      <c r="K33" s="782"/>
      <c r="M33" s="779">
        <f>M30+M32</f>
        <v>206374.6</v>
      </c>
    </row>
    <row r="34" s="754" customFormat="1" spans="1:13">
      <c r="A34" s="785" t="s">
        <v>1023</v>
      </c>
      <c r="B34" s="786"/>
      <c r="C34" s="787"/>
      <c r="D34" s="787"/>
      <c r="E34" s="787"/>
      <c r="F34" s="788"/>
      <c r="G34" s="788"/>
      <c r="H34" s="788"/>
      <c r="I34" s="788"/>
      <c r="J34" s="788"/>
      <c r="K34" s="788"/>
    </row>
    <row r="35" s="754" customFormat="1" ht="18.75" customHeight="1" spans="1:13">
      <c r="A35" s="789"/>
      <c r="B35" s="790" t="s">
        <v>320</v>
      </c>
      <c r="C35" s="790" t="s">
        <v>321</v>
      </c>
      <c r="D35" s="790" t="s">
        <v>322</v>
      </c>
      <c r="E35" s="790"/>
      <c r="F35" s="791" t="s">
        <v>264</v>
      </c>
      <c r="G35" s="791"/>
      <c r="H35" s="791"/>
      <c r="I35" s="791"/>
      <c r="J35" s="791"/>
      <c r="K35" s="791"/>
    </row>
    <row r="36" s="754" customFormat="1" ht="21" customHeight="1" spans="1:13">
      <c r="A36" s="789"/>
      <c r="B36" s="792" t="s">
        <v>1024</v>
      </c>
      <c r="C36" s="793" t="s">
        <v>1025</v>
      </c>
      <c r="D36" s="793" t="s">
        <v>1025</v>
      </c>
      <c r="E36" s="789"/>
      <c r="F36" s="794"/>
      <c r="G36" s="794"/>
      <c r="H36" s="794"/>
      <c r="I36" s="794"/>
      <c r="J36" s="794"/>
      <c r="K36" s="794"/>
    </row>
    <row r="37" s="755" customFormat="1" ht="18.75" customHeight="1" spans="1:13">
      <c r="A37" s="795" t="s">
        <v>1026</v>
      </c>
      <c r="B37" s="796"/>
      <c r="C37" s="796"/>
      <c r="D37" s="796"/>
      <c r="E37" s="797"/>
      <c r="F37" s="798"/>
      <c r="G37" s="799"/>
      <c r="H37" s="799"/>
      <c r="I37" s="799"/>
      <c r="J37" s="799"/>
      <c r="K37" s="799"/>
    </row>
    <row r="38" s="755" customFormat="1" ht="14.25" customHeight="1" spans="1:13">
      <c r="A38" s="800" t="s">
        <v>257</v>
      </c>
      <c r="B38" s="801" t="s">
        <v>1027</v>
      </c>
      <c r="C38" s="802"/>
      <c r="D38" s="802"/>
      <c r="E38" s="803"/>
      <c r="F38" s="804" t="s">
        <v>264</v>
      </c>
      <c r="G38" s="804"/>
      <c r="H38" s="804"/>
      <c r="I38" s="804"/>
      <c r="J38" s="804"/>
      <c r="K38" s="804"/>
    </row>
    <row r="39" s="755" customFormat="1" ht="18.75" customHeight="1" spans="1:13">
      <c r="A39" s="800" t="s">
        <v>1028</v>
      </c>
      <c r="B39" s="805" t="s">
        <v>1029</v>
      </c>
      <c r="C39" s="806"/>
      <c r="D39" s="806"/>
      <c r="E39" s="807"/>
      <c r="F39" s="804"/>
      <c r="G39" s="804"/>
      <c r="H39" s="804"/>
      <c r="I39" s="804"/>
      <c r="J39" s="804"/>
      <c r="K39" s="804"/>
    </row>
    <row r="40" s="755" customFormat="1" ht="18.75" customHeight="1" spans="1:13">
      <c r="A40" s="800" t="s">
        <v>1030</v>
      </c>
      <c r="B40" s="805" t="s">
        <v>1031</v>
      </c>
      <c r="C40" s="806"/>
      <c r="D40" s="806"/>
      <c r="E40" s="807"/>
      <c r="F40" s="804" t="s">
        <v>85</v>
      </c>
      <c r="G40" s="804"/>
      <c r="H40" s="804"/>
      <c r="I40" s="804"/>
      <c r="J40" s="804"/>
      <c r="K40" s="804"/>
    </row>
    <row r="41" s="755" customFormat="1" ht="18.75" customHeight="1" spans="1:13">
      <c r="A41" s="800" t="s">
        <v>1032</v>
      </c>
      <c r="B41" s="805" t="s">
        <v>1033</v>
      </c>
      <c r="C41" s="806"/>
      <c r="D41" s="806"/>
      <c r="E41" s="807"/>
      <c r="F41" s="804" t="s">
        <v>85</v>
      </c>
      <c r="G41" s="804"/>
      <c r="H41" s="804"/>
      <c r="I41" s="804"/>
      <c r="J41" s="804"/>
      <c r="K41" s="804"/>
    </row>
    <row r="42" s="755" customFormat="1" ht="18.75" customHeight="1" spans="1:13">
      <c r="A42" s="800" t="s">
        <v>1034</v>
      </c>
      <c r="B42" s="805" t="s">
        <v>1035</v>
      </c>
      <c r="C42" s="806"/>
      <c r="D42" s="806"/>
      <c r="E42" s="807"/>
      <c r="F42" s="804" t="s">
        <v>85</v>
      </c>
      <c r="G42" s="804"/>
      <c r="H42" s="804"/>
      <c r="I42" s="804"/>
      <c r="J42" s="804"/>
      <c r="K42" s="804"/>
    </row>
    <row r="43" s="755" customFormat="1" ht="18.75" customHeight="1" spans="1:13">
      <c r="A43" s="800" t="s">
        <v>1036</v>
      </c>
      <c r="B43" s="805" t="s">
        <v>1037</v>
      </c>
      <c r="C43" s="806"/>
      <c r="D43" s="806"/>
      <c r="E43" s="807"/>
      <c r="F43" s="804" t="s">
        <v>85</v>
      </c>
      <c r="G43" s="804"/>
      <c r="H43" s="804"/>
      <c r="I43" s="804"/>
      <c r="J43" s="804"/>
      <c r="K43" s="804"/>
    </row>
    <row r="44" s="755" customFormat="1" ht="18.75" customHeight="1" spans="1:13">
      <c r="A44" s="800" t="s">
        <v>1038</v>
      </c>
      <c r="B44" s="805" t="s">
        <v>1039</v>
      </c>
      <c r="C44" s="806"/>
      <c r="D44" s="806"/>
      <c r="E44" s="807"/>
      <c r="F44" s="804" t="s">
        <v>85</v>
      </c>
      <c r="G44" s="804"/>
      <c r="H44" s="804"/>
      <c r="I44" s="804"/>
      <c r="J44" s="804"/>
      <c r="K44" s="804"/>
    </row>
    <row r="48" spans="1:13">
      <c r="D48" s="28">
        <f>596414.87+5000000</f>
        <v>5596414.87</v>
      </c>
    </row>
    <row r="49" spans="4:4">
      <c r="D49" s="28">
        <f>C9-D48</f>
        <v>-3567308.04</v>
      </c>
    </row>
  </sheetData>
  <mergeCells count="23">
    <mergeCell ref="A4:G4"/>
    <mergeCell ref="A31:B31"/>
    <mergeCell ref="F34:K34"/>
    <mergeCell ref="D35:E35"/>
    <mergeCell ref="F35:K35"/>
    <mergeCell ref="D36:E36"/>
    <mergeCell ref="F36:K36"/>
    <mergeCell ref="A37:E37"/>
    <mergeCell ref="B38:E38"/>
    <mergeCell ref="F38:K38"/>
    <mergeCell ref="B39:E39"/>
    <mergeCell ref="F39:K39"/>
    <mergeCell ref="B40:E40"/>
    <mergeCell ref="F40:K40"/>
    <mergeCell ref="B41:E41"/>
    <mergeCell ref="F41:K41"/>
    <mergeCell ref="B42:E42"/>
    <mergeCell ref="F42:K42"/>
    <mergeCell ref="B43:E43"/>
    <mergeCell ref="F43:K43"/>
    <mergeCell ref="B44:E44"/>
    <mergeCell ref="F44:K44"/>
    <mergeCell ref="A23:A30"/>
  </mergeCells>
  <conditionalFormatting sqref="D24">
    <cfRule type="expression" dxfId="0" priority="2" stopIfTrue="1">
      <formula>MOD(ROW(),2)=0</formula>
    </cfRule>
  </conditionalFormatting>
  <conditionalFormatting sqref="H24">
    <cfRule type="expression" dxfId="0" priority="1" stopIfTrue="1">
      <formula>MOD(ROW(),2)=0</formula>
    </cfRule>
  </conditionalFormatting>
  <hyperlinks>
    <hyperlink ref="A1" location="索引!A1" display="=应免税分配!A1"/>
  </hyperlinks>
  <printOptions horizontalCentered="1"/>
  <pageMargins left="0.41875" right="0.259027777777778" top="0.409027777777778" bottom="0.429166666666667" header="0.21875" footer="0.179166666666667"/>
  <pageSetup paperSize="9" scale="74" orientation="landscape"/>
  <headerFooter alignWithMargins="0"/>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tabColor indexed="47"/>
    <pageSetUpPr fitToPage="1"/>
  </sheetPr>
  <dimension ref="A1:T25"/>
  <sheetViews>
    <sheetView workbookViewId="0">
      <pane xSplit="1" ySplit="5" topLeftCell="B6" activePane="bottomRight" state="frozen"/>
      <selection/>
      <selection pane="topRight"/>
      <selection pane="bottomLeft"/>
      <selection pane="bottomRight" activeCell="E17" sqref="E17"/>
    </sheetView>
  </sheetViews>
  <sheetFormatPr defaultColWidth="9" defaultRowHeight="14.25"/>
  <cols>
    <col min="1" max="1" width="9.7" customWidth="1"/>
    <col min="2" max="2" width="17.2" customWidth="1"/>
    <col min="3" max="3" width="19.125" style="645" customWidth="1"/>
    <col min="4" max="5" width="15.1" style="645" customWidth="1"/>
    <col min="6" max="6" width="12.1" style="645" customWidth="1"/>
    <col min="7" max="8" width="16.1" style="645" customWidth="1"/>
    <col min="9" max="9" width="15.75" style="645" customWidth="1"/>
    <col min="10" max="10" width="12.7" style="128" customWidth="1"/>
    <col min="11" max="11" width="11.6" style="128" customWidth="1"/>
  </cols>
  <sheetData>
    <row r="1" ht="18.75" customHeight="1" spans="1:20">
      <c r="A1" s="393" t="str">
        <f>工资薪金和三项经费支出!A1</f>
        <v>新疆华政华政华瑞税务师事务所有限公司巴州分所工作底稿</v>
      </c>
      <c r="B1" s="646"/>
      <c r="C1" s="647"/>
      <c r="D1" s="647"/>
      <c r="E1" s="647"/>
      <c r="F1" s="647"/>
      <c r="G1" s="681" t="s">
        <v>283</v>
      </c>
      <c r="H1" s="681"/>
      <c r="I1" s="692" t="str">
        <f>Sheet1!F15</f>
        <v>王翠英</v>
      </c>
      <c r="J1" s="684" t="s">
        <v>96</v>
      </c>
      <c r="K1" s="689">
        <f>Sheet1!H15</f>
        <v>46040</v>
      </c>
      <c r="L1" s="285"/>
      <c r="M1" s="286"/>
    </row>
    <row r="2" s="28" customFormat="1" ht="15.75" customHeight="1" spans="1:20">
      <c r="A2" s="605" t="str">
        <f>工资薪金和三项经费支出!A2</f>
        <v>被审核单位:  新疆通力房地产开发有限公司库尔勒二分公司</v>
      </c>
      <c r="B2" s="649"/>
      <c r="C2" s="650"/>
      <c r="D2" s="650"/>
      <c r="E2" s="650"/>
      <c r="F2" s="650"/>
      <c r="G2" s="733" t="s">
        <v>285</v>
      </c>
      <c r="H2" s="733"/>
      <c r="I2" s="734" t="str">
        <f>Sheet1!F17</f>
        <v>刘洁</v>
      </c>
      <c r="J2" s="283" t="s">
        <v>96</v>
      </c>
      <c r="K2" s="652">
        <f>Sheet1!H17</f>
        <v>46140</v>
      </c>
      <c r="L2" s="610"/>
      <c r="M2" s="610"/>
    </row>
    <row r="3" s="28" customFormat="1" ht="17.25" customHeight="1" spans="1:20">
      <c r="A3" s="605" t="str">
        <f>工资薪金和三项经费支出!A3</f>
        <v>纳税年度:  2025年度</v>
      </c>
      <c r="B3" s="368"/>
      <c r="C3" s="653"/>
      <c r="D3" s="650"/>
      <c r="E3" s="650"/>
      <c r="F3" s="650"/>
      <c r="G3" s="735" t="s">
        <v>286</v>
      </c>
      <c r="H3" s="735"/>
      <c r="I3" s="736" t="s">
        <v>1040</v>
      </c>
      <c r="J3" s="149"/>
      <c r="K3" s="149"/>
      <c r="L3" s="610"/>
      <c r="M3" s="610"/>
    </row>
    <row r="4" s="28" customFormat="1" ht="13.5" spans="1:20">
      <c r="A4" s="715" t="s">
        <v>1041</v>
      </c>
      <c r="B4" s="715"/>
      <c r="C4" s="715"/>
      <c r="D4" s="715"/>
      <c r="E4" s="715"/>
      <c r="F4" s="715"/>
      <c r="G4" s="715"/>
      <c r="H4" s="715"/>
      <c r="I4" s="715"/>
      <c r="J4" s="715"/>
      <c r="K4" s="715"/>
      <c r="L4" s="610"/>
      <c r="M4" s="610"/>
    </row>
    <row r="5" s="28" customFormat="1" ht="27" customHeight="1" spans="1:20">
      <c r="A5" s="115" t="s">
        <v>319</v>
      </c>
      <c r="B5" s="115" t="s">
        <v>1042</v>
      </c>
      <c r="C5" s="150" t="s">
        <v>1043</v>
      </c>
      <c r="D5" s="28" t="s">
        <v>627</v>
      </c>
      <c r="E5" s="150" t="s">
        <v>630</v>
      </c>
      <c r="F5" s="150"/>
      <c r="G5" s="150"/>
      <c r="H5" s="150"/>
      <c r="I5" s="150"/>
      <c r="J5" s="727" t="s">
        <v>848</v>
      </c>
      <c r="K5" s="737" t="s">
        <v>1044</v>
      </c>
    </row>
    <row r="6" s="150" customFormat="1" ht="20.1" customHeight="1" spans="1:20">
      <c r="A6" s="738" t="s">
        <v>496</v>
      </c>
      <c r="B6" s="739">
        <f t="shared" ref="B6:B18" si="0">SUM(C6:I6)</f>
        <v>0</v>
      </c>
      <c r="C6" s="549"/>
      <c r="D6" s="720"/>
      <c r="E6" s="720"/>
      <c r="F6" s="720"/>
      <c r="G6" s="719"/>
      <c r="H6" s="719"/>
      <c r="I6" s="721"/>
      <c r="J6" s="740">
        <f>IFERROR((B6-主营业务成本!B6)/B6,0)</f>
        <v>0</v>
      </c>
      <c r="K6" s="58">
        <f>IFERROR((B6-主营业务成本!J6)/B6,0)</f>
        <v>0</v>
      </c>
    </row>
    <row r="7" s="150" customFormat="1" ht="20.1" customHeight="1" spans="1:20">
      <c r="A7" s="738" t="s">
        <v>497</v>
      </c>
      <c r="B7" s="739">
        <f t="shared" si="0"/>
        <v>0</v>
      </c>
      <c r="C7" s="741"/>
      <c r="D7" s="742"/>
      <c r="E7" s="742"/>
      <c r="F7" s="720"/>
      <c r="G7" s="723"/>
      <c r="H7" s="723"/>
      <c r="I7" s="723"/>
      <c r="J7" s="740">
        <f>IFERROR((B7-主营业务成本!B7)/B7,0)</f>
        <v>0</v>
      </c>
      <c r="K7" s="58">
        <f>IFERROR((B7-主营业务成本!J7)/B7,0)</f>
        <v>0</v>
      </c>
    </row>
    <row r="8" s="150" customFormat="1" ht="20.1" customHeight="1" spans="1:20">
      <c r="A8" s="738" t="s">
        <v>498</v>
      </c>
      <c r="B8" s="739">
        <f t="shared" si="0"/>
        <v>0</v>
      </c>
      <c r="C8" s="549"/>
      <c r="D8" s="720"/>
      <c r="E8" s="743"/>
      <c r="F8" s="742"/>
      <c r="G8" s="723"/>
      <c r="H8" s="723"/>
      <c r="I8" s="723"/>
      <c r="J8" s="740">
        <f>IFERROR((B8-主营业务成本!B8)/B8,0)</f>
        <v>0</v>
      </c>
      <c r="K8" s="58">
        <f>IFERROR((B8-主营业务成本!J8)/B8,0)</f>
        <v>0</v>
      </c>
    </row>
    <row r="9" s="150" customFormat="1" ht="20.1" customHeight="1" spans="1:20">
      <c r="A9" s="738" t="s">
        <v>499</v>
      </c>
      <c r="B9" s="739">
        <f t="shared" si="0"/>
        <v>0</v>
      </c>
      <c r="C9" s="723"/>
      <c r="D9" s="720"/>
      <c r="E9" s="720"/>
      <c r="F9" s="720"/>
      <c r="G9" s="720"/>
      <c r="H9" s="720"/>
      <c r="I9" s="723"/>
      <c r="J9" s="740">
        <f>IFERROR((B9-主营业务成本!B9)/B9,0)</f>
        <v>0</v>
      </c>
      <c r="K9" s="58">
        <f>IFERROR((B9-主营业务成本!J9)/B9,0)</f>
        <v>0</v>
      </c>
      <c r="N9" s="150" t="s">
        <v>556</v>
      </c>
      <c r="O9" s="150" t="s">
        <v>559</v>
      </c>
      <c r="P9" s="150" t="s">
        <v>562</v>
      </c>
      <c r="Q9" s="150" t="s">
        <v>1045</v>
      </c>
      <c r="R9" s="150" t="s">
        <v>532</v>
      </c>
      <c r="S9" s="150" t="s">
        <v>565</v>
      </c>
      <c r="T9" s="150" t="s">
        <v>525</v>
      </c>
    </row>
    <row r="10" s="150" customFormat="1" ht="20.1" customHeight="1" spans="1:20">
      <c r="A10" s="738" t="s">
        <v>500</v>
      </c>
      <c r="B10" s="739">
        <f t="shared" si="0"/>
        <v>0</v>
      </c>
      <c r="C10" s="723"/>
      <c r="D10" s="742"/>
      <c r="E10" s="742"/>
      <c r="F10" s="742"/>
      <c r="G10" s="723"/>
      <c r="H10" s="723"/>
      <c r="I10" s="723"/>
      <c r="J10" s="740">
        <f>IFERROR((B10-主营业务成本!B10)/B10,0)</f>
        <v>0</v>
      </c>
      <c r="K10" s="58">
        <f>IFERROR((B10-主营业务成本!J10)/B10,0)</f>
        <v>0</v>
      </c>
    </row>
    <row r="11" s="150" customFormat="1" ht="20.1" customHeight="1" spans="1:20">
      <c r="A11" s="738" t="s">
        <v>501</v>
      </c>
      <c r="B11" s="739">
        <f t="shared" si="0"/>
        <v>0</v>
      </c>
      <c r="C11" s="720"/>
      <c r="D11" s="742"/>
      <c r="E11" s="742"/>
      <c r="F11" s="720"/>
      <c r="G11" s="723"/>
      <c r="H11" s="723"/>
      <c r="I11" s="723"/>
      <c r="J11" s="740">
        <f>IFERROR((B11-主营业务成本!B11)/B11,0)</f>
        <v>0</v>
      </c>
      <c r="K11" s="58">
        <f>IFERROR((B11-主营业务成本!J11)/B11,0)</f>
        <v>0</v>
      </c>
    </row>
    <row r="12" s="150" customFormat="1" ht="20.1" customHeight="1" spans="1:20">
      <c r="A12" s="738" t="s">
        <v>502</v>
      </c>
      <c r="B12" s="739">
        <f t="shared" si="0"/>
        <v>0</v>
      </c>
      <c r="C12" s="723"/>
      <c r="D12" s="742"/>
      <c r="E12" s="742"/>
      <c r="F12" s="720"/>
      <c r="G12" s="720"/>
      <c r="H12" s="720"/>
      <c r="I12" s="720"/>
      <c r="J12" s="740">
        <f>IFERROR((B12-主营业务成本!B12)/B12,0)</f>
        <v>0</v>
      </c>
      <c r="K12" s="58">
        <f>IFERROR((B12-主营业务成本!J12)/B12,0)</f>
        <v>0</v>
      </c>
    </row>
    <row r="13" s="150" customFormat="1" ht="20.1" customHeight="1" spans="1:20">
      <c r="A13" s="738" t="s">
        <v>503</v>
      </c>
      <c r="B13" s="739">
        <f t="shared" si="0"/>
        <v>0</v>
      </c>
      <c r="C13" s="723"/>
      <c r="D13" s="742"/>
      <c r="E13" s="742"/>
      <c r="F13" s="742"/>
      <c r="G13" s="723"/>
      <c r="H13" s="723"/>
      <c r="I13" s="723"/>
      <c r="J13" s="740">
        <f>IFERROR((B13-主营业务成本!B13)/B13,0)</f>
        <v>0</v>
      </c>
      <c r="K13" s="58">
        <f>IFERROR((B13-主营业务成本!J13)/B13,0)</f>
        <v>0</v>
      </c>
    </row>
    <row r="14" s="150" customFormat="1" ht="20.1" customHeight="1" spans="1:20">
      <c r="A14" s="738" t="s">
        <v>504</v>
      </c>
      <c r="B14" s="739">
        <f t="shared" si="0"/>
        <v>0</v>
      </c>
      <c r="C14" s="723"/>
      <c r="D14" s="742"/>
      <c r="E14" s="742"/>
      <c r="F14" s="742"/>
      <c r="G14" s="723"/>
      <c r="H14" s="723"/>
      <c r="I14" s="723"/>
      <c r="J14" s="740">
        <f>IFERROR((B14-主营业务成本!B14)/B14,0)</f>
        <v>0</v>
      </c>
      <c r="K14" s="58">
        <f>IFERROR((B14-主营业务成本!J14)/B14,0)</f>
        <v>0</v>
      </c>
    </row>
    <row r="15" s="150" customFormat="1" ht="20.1" customHeight="1" spans="1:20">
      <c r="A15" s="738" t="s">
        <v>505</v>
      </c>
      <c r="B15" s="739">
        <f t="shared" si="0"/>
        <v>0</v>
      </c>
      <c r="C15" s="723"/>
      <c r="D15" s="742"/>
      <c r="E15" s="742"/>
      <c r="F15" s="742"/>
      <c r="G15" s="723"/>
      <c r="H15" s="723"/>
      <c r="I15" s="723"/>
      <c r="J15" s="740">
        <f>IFERROR((B15-主营业务成本!B15)/B15,0)</f>
        <v>0</v>
      </c>
      <c r="K15" s="58">
        <f>IFERROR((B15-主营业务成本!J15)/B15,0)</f>
        <v>0</v>
      </c>
    </row>
    <row r="16" s="150" customFormat="1" ht="20.1" customHeight="1" spans="1:20">
      <c r="A16" s="738" t="s">
        <v>506</v>
      </c>
      <c r="B16" s="739">
        <f t="shared" si="0"/>
        <v>0</v>
      </c>
      <c r="C16" s="723"/>
      <c r="D16" s="742"/>
      <c r="E16" s="742"/>
      <c r="F16" s="742"/>
      <c r="G16" s="723"/>
      <c r="H16" s="723"/>
      <c r="I16" s="723"/>
      <c r="J16" s="740">
        <f>IFERROR((B16-主营业务成本!B16)/B16,0)</f>
        <v>0</v>
      </c>
      <c r="K16" s="58">
        <f>IFERROR((B16-主营业务成本!J16)/B16,0)</f>
        <v>0</v>
      </c>
    </row>
    <row r="17" s="150" customFormat="1" ht="25.5" customHeight="1" spans="1:11">
      <c r="A17" s="738" t="s">
        <v>507</v>
      </c>
      <c r="B17" s="739">
        <f t="shared" si="0"/>
        <v>269241861.46</v>
      </c>
      <c r="C17" s="547">
        <f>[18]Sheet1!$J$1997</f>
        <v>-12257426.6</v>
      </c>
      <c r="D17" s="744">
        <f>[18]Sheet1!$J$1995</f>
        <v>22303974.3</v>
      </c>
      <c r="E17" s="744">
        <f>[18]Sheet1!$J$1998</f>
        <v>259195313.76</v>
      </c>
      <c r="F17" s="744"/>
      <c r="G17" s="744"/>
      <c r="H17" s="547"/>
      <c r="I17" s="547"/>
      <c r="J17" s="745">
        <f>IFERROR((B17-主营业务成本!B17)/B17,0)</f>
        <v>0.165095010333688</v>
      </c>
      <c r="K17" s="172">
        <f>IFERROR((B17-主营业务成本!J17)/B17,0)</f>
        <v>1</v>
      </c>
    </row>
    <row r="18" s="150" customFormat="1" ht="27" customHeight="1" spans="1:11">
      <c r="A18" s="738" t="s">
        <v>282</v>
      </c>
      <c r="B18" s="739">
        <f t="shared" si="0"/>
        <v>269241861.46</v>
      </c>
      <c r="C18" s="744">
        <f>SUM(C6:C17)</f>
        <v>-12257426.6</v>
      </c>
      <c r="D18" s="744">
        <f>SUM(D6:D17)</f>
        <v>22303974.3</v>
      </c>
      <c r="E18" s="744">
        <f>SUM(E6:E17)</f>
        <v>259195313.76</v>
      </c>
      <c r="F18" s="744"/>
      <c r="G18" s="744"/>
      <c r="H18" s="744"/>
      <c r="I18" s="744"/>
      <c r="J18" s="745">
        <f>IFERROR((B18-主营业务成本!B18)/B18,0)</f>
        <v>0.165095010333688</v>
      </c>
      <c r="K18" s="172">
        <f>IFERROR((B18-主营业务成本!J18)/B18,0)</f>
        <v>1</v>
      </c>
    </row>
    <row r="19" s="150" customFormat="1" ht="27" customHeight="1" spans="1:11">
      <c r="A19" s="727" t="s">
        <v>251</v>
      </c>
      <c r="B19" s="739">
        <f>N("少计收入")</f>
        <v>0</v>
      </c>
      <c r="C19" s="744"/>
      <c r="D19" s="744"/>
      <c r="E19" s="744"/>
      <c r="F19" s="744"/>
      <c r="G19" s="744"/>
      <c r="H19" s="744"/>
      <c r="I19" s="744"/>
      <c r="J19" s="746"/>
      <c r="K19" s="172"/>
    </row>
    <row r="20" s="732" customFormat="1" ht="27" customHeight="1" spans="1:11">
      <c r="A20" s="727" t="s">
        <v>1046</v>
      </c>
      <c r="B20" s="739">
        <f>SUM(C20:I20)</f>
        <v>269241861.46</v>
      </c>
      <c r="C20" s="744">
        <f t="shared" ref="C20:I20" si="1">C18+C19</f>
        <v>-12257426.6</v>
      </c>
      <c r="D20" s="744">
        <f t="shared" si="1"/>
        <v>22303974.3</v>
      </c>
      <c r="E20" s="744">
        <f t="shared" si="1"/>
        <v>259195313.76</v>
      </c>
      <c r="F20" s="744">
        <f t="shared" si="1"/>
        <v>0</v>
      </c>
      <c r="G20" s="744">
        <f t="shared" si="1"/>
        <v>0</v>
      </c>
      <c r="H20" s="744">
        <f t="shared" si="1"/>
        <v>0</v>
      </c>
      <c r="I20" s="744">
        <f t="shared" si="1"/>
        <v>0</v>
      </c>
      <c r="J20" s="746">
        <f t="shared" ref="J20:K20" si="2">J18+J19</f>
        <v>0.165095010333688</v>
      </c>
      <c r="K20" s="172">
        <f t="shared" si="2"/>
        <v>1</v>
      </c>
    </row>
    <row r="21" s="28" customFormat="1" ht="30.6" customHeight="1" spans="1:11">
      <c r="A21" s="674" t="s">
        <v>1047</v>
      </c>
      <c r="B21" s="674"/>
      <c r="C21" s="747"/>
      <c r="D21" s="674"/>
      <c r="E21" s="674"/>
      <c r="F21" s="674"/>
      <c r="G21" s="674"/>
      <c r="H21" s="674"/>
      <c r="I21" s="674"/>
      <c r="J21" s="748"/>
      <c r="K21" s="749"/>
    </row>
    <row r="22" s="620" customFormat="1" ht="17.25" spans="1:11">
      <c r="C22" s="750"/>
      <c r="D22" s="750"/>
      <c r="E22" s="750"/>
      <c r="F22" s="750"/>
      <c r="G22" s="750"/>
      <c r="H22" s="750"/>
      <c r="I22" s="750"/>
      <c r="J22" s="751"/>
      <c r="K22" s="751"/>
    </row>
    <row r="23" spans="1:11">
      <c r="B23">
        <v>12151648.99</v>
      </c>
    </row>
    <row r="25" spans="1:11">
      <c r="B25">
        <f>B17-B23</f>
        <v>257090212.47</v>
      </c>
      <c r="H25" s="645">
        <f>H17-主营业务成本!H17</f>
        <v>0</v>
      </c>
    </row>
  </sheetData>
  <mergeCells count="2">
    <mergeCell ref="A4:K4"/>
    <mergeCell ref="A21:J21"/>
  </mergeCells>
  <hyperlinks>
    <hyperlink ref="A1" location="索引!A1" display="=工资薪金和三项经费支出!A1"/>
    <hyperlink ref="A2" location="索引!A1" display="=工资薪金和三项经费支出!A2"/>
    <hyperlink ref="A3" location="索引!A1" display="=工资薪金和三项经费支出!A3"/>
  </hyperlinks>
  <pageMargins left="0.747916666666667" right="0.747916666666667" top="0.471527777777778" bottom="0.629166666666667" header="0.511805555555556" footer="0.511805555555556"/>
  <pageSetup paperSize="9" scale="80" orientation="landscape"/>
  <headerFooter alignWithMargins="0"/>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tabColor indexed="47"/>
    <pageSetUpPr fitToPage="1"/>
  </sheetPr>
  <dimension ref="A1:K26"/>
  <sheetViews>
    <sheetView workbookViewId="0">
      <pane xSplit="1" ySplit="5" topLeftCell="B6" activePane="bottomRight" state="frozen"/>
      <selection/>
      <selection pane="topRight"/>
      <selection pane="bottomLeft"/>
      <selection pane="bottomRight" activeCell="B20" sqref="B20"/>
    </sheetView>
  </sheetViews>
  <sheetFormatPr defaultColWidth="9" defaultRowHeight="14.25"/>
  <cols>
    <col min="1" max="1" width="11.1" customWidth="1"/>
    <col min="2" max="2" width="17.2" customWidth="1"/>
    <col min="3" max="3" width="15.6" style="645" customWidth="1"/>
    <col min="4" max="6" width="15.1" style="645" customWidth="1"/>
    <col min="7" max="7" width="15.2" style="645" customWidth="1"/>
    <col min="8" max="8" width="11.5" style="645" customWidth="1"/>
    <col min="9" max="9" width="12.9" style="645" customWidth="1"/>
    <col min="10" max="10" width="11.4" style="645" customWidth="1"/>
    <col min="12" max="12" width="11.5"/>
  </cols>
  <sheetData>
    <row r="1" ht="19.5" spans="1:11">
      <c r="A1" s="393" t="str">
        <f>主营业务收入!A1</f>
        <v>新疆华政华政华瑞税务师事务所有限公司巴州分所工作底稿</v>
      </c>
      <c r="B1" s="571"/>
      <c r="C1" s="647"/>
      <c r="G1" s="711" t="s">
        <v>283</v>
      </c>
      <c r="H1" s="712" t="str">
        <f>Sheet1!F15</f>
        <v>王翠英</v>
      </c>
      <c r="I1" s="684" t="s">
        <v>96</v>
      </c>
      <c r="J1" s="713">
        <f>主营业务收入!K1</f>
        <v>46040</v>
      </c>
      <c r="K1" s="286"/>
    </row>
    <row r="2" s="28" customFormat="1" ht="12" spans="1:11">
      <c r="A2" s="605" t="str">
        <f>主营业务收入!A2</f>
        <v>被审核单位:  新疆通力房地产开发有限公司库尔勒二分公司</v>
      </c>
      <c r="B2" s="368"/>
      <c r="C2" s="650"/>
      <c r="D2" s="150"/>
      <c r="E2" s="150"/>
      <c r="F2" s="150"/>
      <c r="G2" s="281" t="s">
        <v>285</v>
      </c>
      <c r="H2" s="651" t="str">
        <f>Sheet1!F17</f>
        <v>刘洁</v>
      </c>
      <c r="I2" s="283" t="s">
        <v>96</v>
      </c>
      <c r="J2" s="714">
        <f>主营业务收入!K2</f>
        <v>46140</v>
      </c>
      <c r="K2" s="610"/>
    </row>
    <row r="3" s="28" customFormat="1" ht="12" spans="1:11">
      <c r="A3" s="368" t="str">
        <f>主营业务收入!A3</f>
        <v>纳税年度:  2025年度</v>
      </c>
      <c r="B3" s="375"/>
      <c r="C3" s="653"/>
      <c r="D3" s="150"/>
      <c r="E3" s="150"/>
      <c r="F3" s="150"/>
      <c r="G3" s="281" t="s">
        <v>286</v>
      </c>
      <c r="H3" s="651" t="s">
        <v>1048</v>
      </c>
      <c r="I3" s="150"/>
      <c r="J3" s="150"/>
      <c r="K3" s="610"/>
    </row>
    <row r="4" s="28" customFormat="1" ht="32.25" customHeight="1" spans="1:11">
      <c r="A4" s="715" t="s">
        <v>1049</v>
      </c>
      <c r="B4" s="715"/>
      <c r="C4" s="715"/>
      <c r="D4" s="715"/>
      <c r="E4" s="715"/>
      <c r="F4" s="715"/>
      <c r="G4" s="715"/>
      <c r="H4" s="715"/>
      <c r="I4" s="150"/>
      <c r="J4" s="150"/>
      <c r="K4" s="610"/>
    </row>
    <row r="5" s="28" customFormat="1" ht="21.75" customHeight="1" spans="1:11">
      <c r="A5" s="716" t="s">
        <v>319</v>
      </c>
      <c r="B5" s="716" t="s">
        <v>1042</v>
      </c>
      <c r="C5" s="717" t="s">
        <v>627</v>
      </c>
      <c r="D5" s="717" t="s">
        <v>630</v>
      </c>
      <c r="E5" s="717" t="s">
        <v>559</v>
      </c>
      <c r="F5" s="717" t="s">
        <v>1050</v>
      </c>
      <c r="G5" s="717" t="s">
        <v>1051</v>
      </c>
      <c r="H5" s="717" t="s">
        <v>565</v>
      </c>
      <c r="I5" s="718" t="s">
        <v>525</v>
      </c>
      <c r="J5" s="52"/>
    </row>
    <row r="6" s="28" customFormat="1" ht="20.25" customHeight="1" spans="1:11">
      <c r="A6" s="716" t="s">
        <v>496</v>
      </c>
      <c r="B6" s="719">
        <f t="shared" ref="B6:B17" si="0">SUM(C6:J6)</f>
        <v>0</v>
      </c>
      <c r="C6" s="719"/>
      <c r="D6" s="720"/>
      <c r="E6" s="720"/>
      <c r="F6" s="720"/>
      <c r="G6" s="719"/>
      <c r="H6" s="721"/>
      <c r="I6" s="722"/>
      <c r="J6" s="117"/>
    </row>
    <row r="7" s="28" customFormat="1" ht="20.25" customHeight="1" spans="1:11">
      <c r="A7" s="716" t="s">
        <v>497</v>
      </c>
      <c r="B7" s="719">
        <f t="shared" si="0"/>
        <v>0</v>
      </c>
      <c r="C7" s="723"/>
      <c r="D7" s="720"/>
      <c r="E7" s="720"/>
      <c r="F7" s="720"/>
      <c r="G7" s="723"/>
      <c r="H7" s="723"/>
      <c r="I7" s="724"/>
      <c r="J7" s="117"/>
    </row>
    <row r="8" s="28" customFormat="1" ht="20.25" customHeight="1" spans="1:11">
      <c r="A8" s="716" t="s">
        <v>498</v>
      </c>
      <c r="B8" s="719">
        <f t="shared" si="0"/>
        <v>0</v>
      </c>
      <c r="C8" s="549"/>
      <c r="D8" s="720"/>
      <c r="E8" s="720"/>
      <c r="F8" s="723"/>
      <c r="G8" s="723"/>
      <c r="H8" s="723"/>
      <c r="I8" s="724"/>
      <c r="J8" s="117"/>
    </row>
    <row r="9" s="28" customFormat="1" ht="20.25" customHeight="1" spans="1:11">
      <c r="A9" s="716" t="s">
        <v>499</v>
      </c>
      <c r="B9" s="719">
        <f t="shared" si="0"/>
        <v>0</v>
      </c>
      <c r="C9" s="723"/>
      <c r="D9" s="720"/>
      <c r="E9" s="720"/>
      <c r="F9" s="720"/>
      <c r="G9" s="720"/>
      <c r="H9" s="723"/>
      <c r="I9" s="724"/>
      <c r="J9" s="117"/>
    </row>
    <row r="10" s="28" customFormat="1" ht="20.25" customHeight="1" spans="1:11">
      <c r="A10" s="716" t="s">
        <v>500</v>
      </c>
      <c r="B10" s="719">
        <f t="shared" si="0"/>
        <v>0</v>
      </c>
      <c r="C10" s="723"/>
      <c r="D10" s="723"/>
      <c r="E10" s="723"/>
      <c r="F10" s="723"/>
      <c r="G10" s="723"/>
      <c r="H10" s="723"/>
      <c r="I10" s="724"/>
      <c r="J10" s="117"/>
    </row>
    <row r="11" s="28" customFormat="1" ht="20.25" customHeight="1" spans="1:11">
      <c r="A11" s="716" t="s">
        <v>501</v>
      </c>
      <c r="B11" s="719">
        <f t="shared" si="0"/>
        <v>0</v>
      </c>
      <c r="C11" s="720"/>
      <c r="D11" s="723"/>
      <c r="E11" s="723"/>
      <c r="F11" s="720"/>
      <c r="G11" s="723"/>
      <c r="H11" s="720"/>
      <c r="I11" s="724"/>
      <c r="J11" s="117"/>
    </row>
    <row r="12" s="28" customFormat="1" ht="20.25" customHeight="1" spans="1:11">
      <c r="A12" s="716" t="s">
        <v>502</v>
      </c>
      <c r="B12" s="719">
        <f t="shared" si="0"/>
        <v>0</v>
      </c>
      <c r="C12" s="723"/>
      <c r="D12" s="723"/>
      <c r="E12" s="723"/>
      <c r="F12" s="725"/>
      <c r="G12" s="720"/>
      <c r="H12" s="720"/>
      <c r="I12" s="724"/>
      <c r="J12" s="117"/>
    </row>
    <row r="13" s="28" customFormat="1" ht="20.25" customHeight="1" spans="1:11">
      <c r="A13" s="716" t="s">
        <v>503</v>
      </c>
      <c r="B13" s="719">
        <f t="shared" si="0"/>
        <v>0</v>
      </c>
      <c r="C13" s="723"/>
      <c r="D13" s="723"/>
      <c r="E13" s="723"/>
      <c r="F13" s="723"/>
      <c r="G13" s="723"/>
      <c r="H13" s="723"/>
      <c r="I13" s="724"/>
      <c r="J13" s="117"/>
    </row>
    <row r="14" s="28" customFormat="1" ht="20.25" customHeight="1" spans="1:11">
      <c r="A14" s="716" t="s">
        <v>504</v>
      </c>
      <c r="B14" s="719">
        <f t="shared" si="0"/>
        <v>0</v>
      </c>
      <c r="C14" s="723"/>
      <c r="D14" s="723"/>
      <c r="E14" s="723"/>
      <c r="F14" s="723"/>
      <c r="G14" s="723"/>
      <c r="H14" s="723"/>
      <c r="I14" s="724"/>
      <c r="J14" s="117"/>
    </row>
    <row r="15" s="28" customFormat="1" ht="20.25" customHeight="1" spans="1:11">
      <c r="A15" s="716" t="s">
        <v>505</v>
      </c>
      <c r="B15" s="719">
        <f t="shared" si="0"/>
        <v>0</v>
      </c>
      <c r="C15" s="723"/>
      <c r="D15" s="723"/>
      <c r="E15" s="723"/>
      <c r="F15" s="723"/>
      <c r="G15" s="723"/>
      <c r="H15" s="723"/>
      <c r="I15" s="724"/>
      <c r="J15" s="117"/>
    </row>
    <row r="16" s="28" customFormat="1" ht="20.25" customHeight="1" spans="1:11">
      <c r="A16" s="716" t="s">
        <v>506</v>
      </c>
      <c r="B16" s="719">
        <f t="shared" si="0"/>
        <v>0</v>
      </c>
      <c r="C16" s="726"/>
      <c r="D16" s="726"/>
      <c r="E16" s="726"/>
      <c r="F16" s="726"/>
      <c r="G16" s="726"/>
      <c r="H16" s="726"/>
      <c r="I16" s="726"/>
      <c r="J16" s="117"/>
      <c r="K16" s="28" t="s">
        <v>251</v>
      </c>
    </row>
    <row r="17" s="28" customFormat="1" ht="21" customHeight="1" spans="1:11">
      <c r="A17" s="716" t="s">
        <v>507</v>
      </c>
      <c r="B17" s="719">
        <f t="shared" si="0"/>
        <v>224791373.56</v>
      </c>
      <c r="C17" s="726">
        <f>[18]Sheet1!$I$2010</f>
        <v>12880646.84</v>
      </c>
      <c r="D17" s="726">
        <f>[18]Sheet1!$I$2011</f>
        <v>211910726.72</v>
      </c>
      <c r="E17" s="726"/>
      <c r="F17" s="726"/>
      <c r="G17" s="726"/>
      <c r="H17" s="726"/>
      <c r="I17" s="726"/>
      <c r="J17" s="117"/>
      <c r="K17" s="28" t="s">
        <v>1052</v>
      </c>
    </row>
    <row r="18" s="28" customFormat="1" ht="22.5" customHeight="1" spans="1:11">
      <c r="A18" s="716" t="s">
        <v>282</v>
      </c>
      <c r="B18" s="719">
        <f>SUM(B6:B17)</f>
        <v>224791373.56</v>
      </c>
      <c r="C18" s="719">
        <f>SUM(C6:C17)</f>
        <v>12880646.84</v>
      </c>
      <c r="D18" s="719">
        <f>SUM(D6:D17)</f>
        <v>211910726.72</v>
      </c>
      <c r="E18" s="719"/>
      <c r="F18" s="719"/>
      <c r="G18" s="719"/>
      <c r="H18" s="719"/>
      <c r="I18" s="719"/>
      <c r="J18" s="719">
        <f t="shared" ref="H18:J18" si="1">SUM(J6:J17)</f>
        <v>0</v>
      </c>
    </row>
    <row r="19" s="28" customFormat="1" ht="21" customHeight="1" spans="1:11">
      <c r="A19" s="672" t="s">
        <v>251</v>
      </c>
      <c r="B19" s="719">
        <v>2686454.68</v>
      </c>
      <c r="C19" s="64"/>
      <c r="D19" s="64"/>
      <c r="E19" s="64"/>
      <c r="F19" s="64"/>
      <c r="G19" s="64"/>
      <c r="H19" s="64"/>
      <c r="I19" s="727"/>
      <c r="J19" s="117"/>
    </row>
    <row r="20" s="28" customFormat="1" ht="36" customHeight="1" spans="1:11">
      <c r="A20" s="672" t="s">
        <v>1046</v>
      </c>
      <c r="B20" s="719">
        <f>B18+B19+N("账面成本+调整的成本")</f>
        <v>227477828.24</v>
      </c>
      <c r="C20" s="719">
        <f>C18+C19+N("账面成本+调整的成本")</f>
        <v>12880646.84</v>
      </c>
      <c r="D20" s="719">
        <f>D18+D19+N("账面成本+调整的成本")</f>
        <v>211910726.72</v>
      </c>
      <c r="E20" s="719"/>
      <c r="F20" s="719">
        <f>F18+F19+N("账面成本+调整的成本")</f>
        <v>0</v>
      </c>
      <c r="G20" s="719">
        <f>G18+G19+N("账面成本+调整的成本")</f>
        <v>0</v>
      </c>
      <c r="H20" s="719">
        <f>H18+H19+N("账面成本+调整的成本")</f>
        <v>0</v>
      </c>
      <c r="I20" s="719">
        <f>I18+I19+N("账面成本+调整的成本")</f>
        <v>0</v>
      </c>
      <c r="J20" s="719">
        <f>J18+J19+N("账面成本+调整的成本")</f>
        <v>0</v>
      </c>
    </row>
    <row r="21" s="28" customFormat="1" ht="12" spans="1:11">
      <c r="A21" s="728" t="s">
        <v>1047</v>
      </c>
      <c r="B21" s="729"/>
      <c r="C21" s="729"/>
      <c r="D21" s="729"/>
      <c r="E21" s="729"/>
      <c r="F21" s="729"/>
      <c r="G21" s="729"/>
      <c r="H21" s="729"/>
      <c r="I21" s="729"/>
      <c r="J21" s="730"/>
    </row>
    <row r="24" spans="1:11">
      <c r="C24" s="731" t="e">
        <f>#REF!</f>
        <v>#REF!</v>
      </c>
      <c r="D24" s="731" t="e">
        <f>#REF!+#REF!</f>
        <v>#REF!</v>
      </c>
      <c r="E24" s="731" t="e">
        <f>#REF!+#REF!</f>
        <v>#REF!</v>
      </c>
      <c r="F24" s="731" t="e">
        <f>#REF!</f>
        <v>#REF!</v>
      </c>
      <c r="G24" s="731"/>
      <c r="H24" s="731"/>
      <c r="I24" s="731" t="e">
        <f>#REF!</f>
        <v>#REF!</v>
      </c>
      <c r="J24" s="731"/>
    </row>
    <row r="26" spans="1:11">
      <c r="I26" s="731"/>
    </row>
  </sheetData>
  <mergeCells count="2">
    <mergeCell ref="A4:H4"/>
    <mergeCell ref="A21:I21"/>
  </mergeCells>
  <hyperlinks>
    <hyperlink ref="A1" location="索引!A1" display="=主营业务收入!A1"/>
    <hyperlink ref="A2" location="索引!A1" display="=主营业务收入!A2"/>
    <hyperlink ref="A3" location="索引!A1" display="=主营业务收入!A3"/>
  </hyperlinks>
  <printOptions horizontalCentered="1"/>
  <pageMargins left="0.55" right="0.393055555555556" top="0.629166666666667" bottom="0.55" header="0.235416666666667" footer="0.235416666666667"/>
  <pageSetup paperSize="9" scale="92" orientation="landscape"/>
  <headerFooter alignWithMargins="0"/>
  <drawing r:id="rId2"/>
  <legacyDrawing r:id="rId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tabColor rgb="FF00B0F0"/>
  </sheetPr>
  <dimension ref="A1:X23"/>
  <sheetViews>
    <sheetView showZeros="0" workbookViewId="0">
      <pane xSplit="1" ySplit="7" topLeftCell="B8" activePane="bottomRight" state="frozen"/>
      <selection/>
      <selection pane="topRight"/>
      <selection pane="bottomLeft"/>
      <selection pane="bottomRight" activeCell="P19" sqref="P19"/>
    </sheetView>
  </sheetViews>
  <sheetFormatPr defaultColWidth="9" defaultRowHeight="14.25"/>
  <cols>
    <col min="1" max="1" width="5.9" style="679" customWidth="1"/>
    <col min="2" max="10" width="9.9" style="679" customWidth="1"/>
    <col min="11" max="11" width="9.9" style="680" customWidth="1"/>
    <col min="12" max="22" width="9.9" style="679" customWidth="1"/>
    <col min="23" max="23" width="7" style="679" customWidth="1"/>
    <col min="24" max="258" width="9" style="679"/>
    <col min="259" max="259" width="5.9" style="679" customWidth="1"/>
    <col min="260" max="279" width="7" style="679" customWidth="1"/>
    <col min="280" max="514" width="9" style="679"/>
    <col min="515" max="515" width="5.9" style="679" customWidth="1"/>
    <col min="516" max="535" width="7" style="679" customWidth="1"/>
    <col min="536" max="770" width="9" style="679"/>
    <col min="771" max="771" width="5.9" style="679" customWidth="1"/>
    <col min="772" max="791" width="7" style="679" customWidth="1"/>
    <col min="792" max="1026" width="9" style="679"/>
    <col min="1027" max="1027" width="5.9" style="679" customWidth="1"/>
    <col min="1028" max="1047" width="7" style="679" customWidth="1"/>
    <col min="1048" max="1282" width="9" style="679"/>
    <col min="1283" max="1283" width="5.9" style="679" customWidth="1"/>
    <col min="1284" max="1303" width="7" style="679" customWidth="1"/>
    <col min="1304" max="1538" width="9" style="679"/>
    <col min="1539" max="1539" width="5.9" style="679" customWidth="1"/>
    <col min="1540" max="1559" width="7" style="679" customWidth="1"/>
    <col min="1560" max="1794" width="9" style="679"/>
    <col min="1795" max="1795" width="5.9" style="679" customWidth="1"/>
    <col min="1796" max="1815" width="7" style="679" customWidth="1"/>
    <col min="1816" max="2050" width="9" style="679"/>
    <col min="2051" max="2051" width="5.9" style="679" customWidth="1"/>
    <col min="2052" max="2071" width="7" style="679" customWidth="1"/>
    <col min="2072" max="2306" width="9" style="679"/>
    <col min="2307" max="2307" width="5.9" style="679" customWidth="1"/>
    <col min="2308" max="2327" width="7" style="679" customWidth="1"/>
    <col min="2328" max="2562" width="9" style="679"/>
    <col min="2563" max="2563" width="5.9" style="679" customWidth="1"/>
    <col min="2564" max="2583" width="7" style="679" customWidth="1"/>
    <col min="2584" max="2818" width="9" style="679"/>
    <col min="2819" max="2819" width="5.9" style="679" customWidth="1"/>
    <col min="2820" max="2839" width="7" style="679" customWidth="1"/>
    <col min="2840" max="3074" width="9" style="679"/>
    <col min="3075" max="3075" width="5.9" style="679" customWidth="1"/>
    <col min="3076" max="3095" width="7" style="679" customWidth="1"/>
    <col min="3096" max="3330" width="9" style="679"/>
    <col min="3331" max="3331" width="5.9" style="679" customWidth="1"/>
    <col min="3332" max="3351" width="7" style="679" customWidth="1"/>
    <col min="3352" max="3586" width="9" style="679"/>
    <col min="3587" max="3587" width="5.9" style="679" customWidth="1"/>
    <col min="3588" max="3607" width="7" style="679" customWidth="1"/>
    <col min="3608" max="3842" width="9" style="679"/>
    <col min="3843" max="3843" width="5.9" style="679" customWidth="1"/>
    <col min="3844" max="3863" width="7" style="679" customWidth="1"/>
    <col min="3864" max="4098" width="9" style="679"/>
    <col min="4099" max="4099" width="5.9" style="679" customWidth="1"/>
    <col min="4100" max="4119" width="7" style="679" customWidth="1"/>
    <col min="4120" max="4354" width="9" style="679"/>
    <col min="4355" max="4355" width="5.9" style="679" customWidth="1"/>
    <col min="4356" max="4375" width="7" style="679" customWidth="1"/>
    <col min="4376" max="4610" width="9" style="679"/>
    <col min="4611" max="4611" width="5.9" style="679" customWidth="1"/>
    <col min="4612" max="4631" width="7" style="679" customWidth="1"/>
    <col min="4632" max="4866" width="9" style="679"/>
    <col min="4867" max="4867" width="5.9" style="679" customWidth="1"/>
    <col min="4868" max="4887" width="7" style="679" customWidth="1"/>
    <col min="4888" max="5122" width="9" style="679"/>
    <col min="5123" max="5123" width="5.9" style="679" customWidth="1"/>
    <col min="5124" max="5143" width="7" style="679" customWidth="1"/>
    <col min="5144" max="5378" width="9" style="679"/>
    <col min="5379" max="5379" width="5.9" style="679" customWidth="1"/>
    <col min="5380" max="5399" width="7" style="679" customWidth="1"/>
    <col min="5400" max="5634" width="9" style="679"/>
    <col min="5635" max="5635" width="5.9" style="679" customWidth="1"/>
    <col min="5636" max="5655" width="7" style="679" customWidth="1"/>
    <col min="5656" max="5890" width="9" style="679"/>
    <col min="5891" max="5891" width="5.9" style="679" customWidth="1"/>
    <col min="5892" max="5911" width="7" style="679" customWidth="1"/>
    <col min="5912" max="6146" width="9" style="679"/>
    <col min="6147" max="6147" width="5.9" style="679" customWidth="1"/>
    <col min="6148" max="6167" width="7" style="679" customWidth="1"/>
    <col min="6168" max="6402" width="9" style="679"/>
    <col min="6403" max="6403" width="5.9" style="679" customWidth="1"/>
    <col min="6404" max="6423" width="7" style="679" customWidth="1"/>
    <col min="6424" max="6658" width="9" style="679"/>
    <col min="6659" max="6659" width="5.9" style="679" customWidth="1"/>
    <col min="6660" max="6679" width="7" style="679" customWidth="1"/>
    <col min="6680" max="6914" width="9" style="679"/>
    <col min="6915" max="6915" width="5.9" style="679" customWidth="1"/>
    <col min="6916" max="6935" width="7" style="679" customWidth="1"/>
    <col min="6936" max="7170" width="9" style="679"/>
    <col min="7171" max="7171" width="5.9" style="679" customWidth="1"/>
    <col min="7172" max="7191" width="7" style="679" customWidth="1"/>
    <col min="7192" max="7426" width="9" style="679"/>
    <col min="7427" max="7427" width="5.9" style="679" customWidth="1"/>
    <col min="7428" max="7447" width="7" style="679" customWidth="1"/>
    <col min="7448" max="7682" width="9" style="679"/>
    <col min="7683" max="7683" width="5.9" style="679" customWidth="1"/>
    <col min="7684" max="7703" width="7" style="679" customWidth="1"/>
    <col min="7704" max="7938" width="9" style="679"/>
    <col min="7939" max="7939" width="5.9" style="679" customWidth="1"/>
    <col min="7940" max="7959" width="7" style="679" customWidth="1"/>
    <col min="7960" max="8194" width="9" style="679"/>
    <col min="8195" max="8195" width="5.9" style="679" customWidth="1"/>
    <col min="8196" max="8215" width="7" style="679" customWidth="1"/>
    <col min="8216" max="8450" width="9" style="679"/>
    <col min="8451" max="8451" width="5.9" style="679" customWidth="1"/>
    <col min="8452" max="8471" width="7" style="679" customWidth="1"/>
    <col min="8472" max="8706" width="9" style="679"/>
    <col min="8707" max="8707" width="5.9" style="679" customWidth="1"/>
    <col min="8708" max="8727" width="7" style="679" customWidth="1"/>
    <col min="8728" max="8962" width="9" style="679"/>
    <col min="8963" max="8963" width="5.9" style="679" customWidth="1"/>
    <col min="8964" max="8983" width="7" style="679" customWidth="1"/>
    <col min="8984" max="9218" width="9" style="679"/>
    <col min="9219" max="9219" width="5.9" style="679" customWidth="1"/>
    <col min="9220" max="9239" width="7" style="679" customWidth="1"/>
    <col min="9240" max="9474" width="9" style="679"/>
    <col min="9475" max="9475" width="5.9" style="679" customWidth="1"/>
    <col min="9476" max="9495" width="7" style="679" customWidth="1"/>
    <col min="9496" max="9730" width="9" style="679"/>
    <col min="9731" max="9731" width="5.9" style="679" customWidth="1"/>
    <col min="9732" max="9751" width="7" style="679" customWidth="1"/>
    <col min="9752" max="9986" width="9" style="679"/>
    <col min="9987" max="9987" width="5.9" style="679" customWidth="1"/>
    <col min="9988" max="10007" width="7" style="679" customWidth="1"/>
    <col min="10008" max="10242" width="9" style="679"/>
    <col min="10243" max="10243" width="5.9" style="679" customWidth="1"/>
    <col min="10244" max="10263" width="7" style="679" customWidth="1"/>
    <col min="10264" max="10498" width="9" style="679"/>
    <col min="10499" max="10499" width="5.9" style="679" customWidth="1"/>
    <col min="10500" max="10519" width="7" style="679" customWidth="1"/>
    <col min="10520" max="10754" width="9" style="679"/>
    <col min="10755" max="10755" width="5.9" style="679" customWidth="1"/>
    <col min="10756" max="10775" width="7" style="679" customWidth="1"/>
    <col min="10776" max="11010" width="9" style="679"/>
    <col min="11011" max="11011" width="5.9" style="679" customWidth="1"/>
    <col min="11012" max="11031" width="7" style="679" customWidth="1"/>
    <col min="11032" max="11266" width="9" style="679"/>
    <col min="11267" max="11267" width="5.9" style="679" customWidth="1"/>
    <col min="11268" max="11287" width="7" style="679" customWidth="1"/>
    <col min="11288" max="11522" width="9" style="679"/>
    <col min="11523" max="11523" width="5.9" style="679" customWidth="1"/>
    <col min="11524" max="11543" width="7" style="679" customWidth="1"/>
    <col min="11544" max="11778" width="9" style="679"/>
    <col min="11779" max="11779" width="5.9" style="679" customWidth="1"/>
    <col min="11780" max="11799" width="7" style="679" customWidth="1"/>
    <col min="11800" max="12034" width="9" style="679"/>
    <col min="12035" max="12035" width="5.9" style="679" customWidth="1"/>
    <col min="12036" max="12055" width="7" style="679" customWidth="1"/>
    <col min="12056" max="12290" width="9" style="679"/>
    <col min="12291" max="12291" width="5.9" style="679" customWidth="1"/>
    <col min="12292" max="12311" width="7" style="679" customWidth="1"/>
    <col min="12312" max="12546" width="9" style="679"/>
    <col min="12547" max="12547" width="5.9" style="679" customWidth="1"/>
    <col min="12548" max="12567" width="7" style="679" customWidth="1"/>
    <col min="12568" max="12802" width="9" style="679"/>
    <col min="12803" max="12803" width="5.9" style="679" customWidth="1"/>
    <col min="12804" max="12823" width="7" style="679" customWidth="1"/>
    <col min="12824" max="13058" width="9" style="679"/>
    <col min="13059" max="13059" width="5.9" style="679" customWidth="1"/>
    <col min="13060" max="13079" width="7" style="679" customWidth="1"/>
    <col min="13080" max="13314" width="9" style="679"/>
    <col min="13315" max="13315" width="5.9" style="679" customWidth="1"/>
    <col min="13316" max="13335" width="7" style="679" customWidth="1"/>
    <col min="13336" max="13570" width="9" style="679"/>
    <col min="13571" max="13571" width="5.9" style="679" customWidth="1"/>
    <col min="13572" max="13591" width="7" style="679" customWidth="1"/>
    <col min="13592" max="13826" width="9" style="679"/>
    <col min="13827" max="13827" width="5.9" style="679" customWidth="1"/>
    <col min="13828" max="13847" width="7" style="679" customWidth="1"/>
    <col min="13848" max="14082" width="9" style="679"/>
    <col min="14083" max="14083" width="5.9" style="679" customWidth="1"/>
    <col min="14084" max="14103" width="7" style="679" customWidth="1"/>
    <col min="14104" max="14338" width="9" style="679"/>
    <col min="14339" max="14339" width="5.9" style="679" customWidth="1"/>
    <col min="14340" max="14359" width="7" style="679" customWidth="1"/>
    <col min="14360" max="14594" width="9" style="679"/>
    <col min="14595" max="14595" width="5.9" style="679" customWidth="1"/>
    <col min="14596" max="14615" width="7" style="679" customWidth="1"/>
    <col min="14616" max="14850" width="9" style="679"/>
    <col min="14851" max="14851" width="5.9" style="679" customWidth="1"/>
    <col min="14852" max="14871" width="7" style="679" customWidth="1"/>
    <col min="14872" max="15106" width="9" style="679"/>
    <col min="15107" max="15107" width="5.9" style="679" customWidth="1"/>
    <col min="15108" max="15127" width="7" style="679" customWidth="1"/>
    <col min="15128" max="15362" width="9" style="679"/>
    <col min="15363" max="15363" width="5.9" style="679" customWidth="1"/>
    <col min="15364" max="15383" width="7" style="679" customWidth="1"/>
    <col min="15384" max="15618" width="9" style="679"/>
    <col min="15619" max="15619" width="5.9" style="679" customWidth="1"/>
    <col min="15620" max="15639" width="7" style="679" customWidth="1"/>
    <col min="15640" max="15874" width="9" style="679"/>
    <col min="15875" max="15875" width="5.9" style="679" customWidth="1"/>
    <col min="15876" max="15895" width="7" style="679" customWidth="1"/>
    <col min="15896" max="16130" width="9" style="679"/>
    <col min="16131" max="16131" width="5.9" style="679" customWidth="1"/>
    <col min="16132" max="16151" width="7" style="679" customWidth="1"/>
    <col min="16152" max="16384" width="9" style="679"/>
  </cols>
  <sheetData>
    <row r="1" customFormat="1" ht="18.75" customHeight="1" spans="1:24">
      <c r="A1" s="393" t="str">
        <f>主营业务成本!A1</f>
        <v>新疆华政华政华瑞税务师事务所有限公司巴州分所工作底稿</v>
      </c>
      <c r="B1" s="646"/>
      <c r="C1" s="647"/>
      <c r="D1" s="647"/>
      <c r="E1" s="647"/>
      <c r="F1" s="647"/>
      <c r="G1" s="647"/>
      <c r="H1" s="647"/>
      <c r="I1" s="647"/>
      <c r="J1" s="681"/>
      <c r="K1" s="682"/>
      <c r="L1" s="681"/>
      <c r="M1" s="681"/>
      <c r="N1" s="683"/>
      <c r="O1" s="684"/>
      <c r="P1" s="685"/>
      <c r="W1" s="285"/>
      <c r="X1" s="286"/>
    </row>
    <row r="2" s="620" customFormat="1" ht="15.75" customHeight="1" spans="1:24">
      <c r="A2" s="393" t="str">
        <f>主营业务成本!A2</f>
        <v>被审核单位:  新疆通力房地产开发有限公司库尔勒二分公司</v>
      </c>
      <c r="B2" s="686"/>
      <c r="C2" s="687"/>
      <c r="D2" s="687"/>
      <c r="E2" s="687"/>
      <c r="F2" s="681" t="s">
        <v>283</v>
      </c>
      <c r="G2" s="688" t="str">
        <f>Sheet1!F15</f>
        <v>王翠英</v>
      </c>
      <c r="H2" s="684" t="s">
        <v>96</v>
      </c>
      <c r="I2" s="689">
        <f>Sheet1!H15</f>
        <v>46040</v>
      </c>
      <c r="K2" s="690"/>
      <c r="S2" s="289"/>
      <c r="T2" s="289"/>
    </row>
    <row r="3" s="620" customFormat="1" ht="17.25" customHeight="1" spans="1:24">
      <c r="A3" s="393" t="str">
        <f>主营业务成本!A3</f>
        <v>纳税年度:  2025年度</v>
      </c>
      <c r="B3" s="625"/>
      <c r="C3" s="691"/>
      <c r="D3" s="687"/>
      <c r="E3" s="687"/>
      <c r="F3" s="681" t="s">
        <v>285</v>
      </c>
      <c r="G3" s="692" t="str">
        <f>Sheet1!F17</f>
        <v>刘洁</v>
      </c>
      <c r="H3" s="684" t="s">
        <v>96</v>
      </c>
      <c r="I3" s="689">
        <f>Sheet1!H17</f>
        <v>46140</v>
      </c>
      <c r="K3" s="690"/>
      <c r="S3" s="289"/>
      <c r="T3" s="289"/>
    </row>
    <row r="4" ht="18.75" spans="1:24">
      <c r="W4" s="293"/>
      <c r="X4" s="293"/>
    </row>
    <row r="5" ht="20.25" spans="1:24">
      <c r="A5" s="693" t="s">
        <v>29</v>
      </c>
      <c r="B5" s="693"/>
      <c r="C5" s="693"/>
      <c r="D5" s="693"/>
      <c r="E5" s="693"/>
      <c r="F5" s="693"/>
      <c r="G5" s="693"/>
      <c r="H5" s="694"/>
      <c r="I5" s="694"/>
      <c r="J5" s="694"/>
      <c r="K5" s="695"/>
      <c r="L5" s="694"/>
      <c r="M5" s="694"/>
      <c r="N5" s="694"/>
      <c r="O5" s="694"/>
      <c r="P5" s="694"/>
      <c r="Q5" s="694"/>
      <c r="R5" s="694"/>
      <c r="S5" s="694"/>
      <c r="T5" s="694"/>
      <c r="U5" s="694"/>
      <c r="V5" s="694"/>
    </row>
    <row r="6" s="677" customFormat="1" ht="12.75" spans="1:24">
      <c r="A6" s="696" t="s">
        <v>1053</v>
      </c>
      <c r="B6" s="697" t="s">
        <v>1054</v>
      </c>
      <c r="C6" s="698"/>
      <c r="D6" s="698"/>
      <c r="E6" s="699" t="str">
        <f>主营业务收入!C5</f>
        <v>画堂春锦苑一期（商业）</v>
      </c>
      <c r="F6" s="698"/>
      <c r="G6" s="698"/>
      <c r="H6" s="699" t="str">
        <f>主营业务收入!E5</f>
        <v>画堂春锦苑二期</v>
      </c>
      <c r="I6" s="698"/>
      <c r="J6" s="698"/>
      <c r="K6" s="700" t="str">
        <f>主营业务成本!E5</f>
        <v>沁春锦苑三期</v>
      </c>
      <c r="L6" s="698"/>
      <c r="M6" s="698"/>
      <c r="N6" s="699">
        <f>主营业务收入!F5</f>
        <v>0</v>
      </c>
      <c r="O6" s="698"/>
      <c r="P6" s="698"/>
      <c r="Q6" s="699">
        <f>主营业务收入!G5</f>
        <v>0</v>
      </c>
      <c r="R6" s="698"/>
      <c r="S6" s="698"/>
      <c r="T6" s="699">
        <f>主营业务收入!I5</f>
        <v>0</v>
      </c>
      <c r="U6" s="698"/>
      <c r="V6" s="698"/>
    </row>
    <row r="7" s="677" customFormat="1" ht="12.75" spans="1:24">
      <c r="A7" s="701" t="s">
        <v>1055</v>
      </c>
      <c r="B7" s="697" t="s">
        <v>1056</v>
      </c>
      <c r="C7" s="699" t="s">
        <v>1057</v>
      </c>
      <c r="D7" s="699" t="s">
        <v>1058</v>
      </c>
      <c r="E7" s="699" t="s">
        <v>1056</v>
      </c>
      <c r="F7" s="699" t="s">
        <v>1057</v>
      </c>
      <c r="G7" s="699" t="s">
        <v>1058</v>
      </c>
      <c r="H7" s="699" t="s">
        <v>1056</v>
      </c>
      <c r="I7" s="699" t="s">
        <v>1057</v>
      </c>
      <c r="J7" s="699" t="s">
        <v>1058</v>
      </c>
      <c r="K7" s="700" t="s">
        <v>1056</v>
      </c>
      <c r="L7" s="699" t="s">
        <v>1057</v>
      </c>
      <c r="M7" s="699" t="s">
        <v>1058</v>
      </c>
      <c r="N7" s="699" t="s">
        <v>1056</v>
      </c>
      <c r="O7" s="699" t="s">
        <v>1057</v>
      </c>
      <c r="P7" s="699" t="s">
        <v>1058</v>
      </c>
      <c r="Q7" s="699" t="s">
        <v>1056</v>
      </c>
      <c r="R7" s="699" t="s">
        <v>1057</v>
      </c>
      <c r="S7" s="699" t="s">
        <v>1058</v>
      </c>
      <c r="T7" s="699" t="s">
        <v>1056</v>
      </c>
      <c r="U7" s="699" t="s">
        <v>1057</v>
      </c>
      <c r="V7" s="699" t="s">
        <v>1058</v>
      </c>
    </row>
    <row r="8" s="677" customFormat="1" ht="16.5" customHeight="1" spans="1:24">
      <c r="A8" s="702" t="s">
        <v>1059</v>
      </c>
      <c r="B8" s="703">
        <f>E8+H8+N8+Q8+T8</f>
        <v>0</v>
      </c>
      <c r="C8" s="703">
        <f>F8+I8+O8+R8+U8</f>
        <v>0</v>
      </c>
      <c r="D8" s="704">
        <f>IFERROR((B8-C8)/C8,0)</f>
        <v>0</v>
      </c>
      <c r="E8" s="703">
        <f>主营业务收入!C6</f>
        <v>0</v>
      </c>
      <c r="F8" s="703">
        <f>主营业务成本!C6</f>
        <v>0</v>
      </c>
      <c r="G8" s="704">
        <f>IFERROR((E8-F8)/F8,0)</f>
        <v>0</v>
      </c>
      <c r="H8" s="703">
        <f>主营业务收入!D6</f>
        <v>0</v>
      </c>
      <c r="I8" s="703">
        <f>主营业务成本!D6</f>
        <v>0</v>
      </c>
      <c r="J8" s="704">
        <f>IFERROR((H8-I8)/I8,0)</f>
        <v>0</v>
      </c>
      <c r="K8" s="703">
        <f>主营业务收入!E6</f>
        <v>0</v>
      </c>
      <c r="L8" s="704">
        <f>主营业务成本!E6</f>
        <v>0</v>
      </c>
      <c r="M8" s="704"/>
      <c r="N8" s="703">
        <f>主营业务收入!F6</f>
        <v>0</v>
      </c>
      <c r="O8" s="703">
        <f>主营业务成本!F6</f>
        <v>0</v>
      </c>
      <c r="P8" s="704">
        <f>IFERROR((N8-O8)/O8,0)</f>
        <v>0</v>
      </c>
      <c r="Q8" s="703">
        <f>主营业务收入!G6</f>
        <v>0</v>
      </c>
      <c r="R8" s="703">
        <f>主营业务成本!G6</f>
        <v>0</v>
      </c>
      <c r="S8" s="704">
        <f>IFERROR((Q8-R8)/R8,0)</f>
        <v>0</v>
      </c>
      <c r="T8" s="703">
        <f>主营业务收入!I6</f>
        <v>0</v>
      </c>
      <c r="U8" s="703">
        <f>主营业务成本!H6</f>
        <v>0</v>
      </c>
      <c r="V8" s="704">
        <f>IFERROR((T8-U8)/U8,0)</f>
        <v>0</v>
      </c>
    </row>
    <row r="9" s="677" customFormat="1" ht="16.5" customHeight="1" spans="1:24">
      <c r="A9" s="698" t="s">
        <v>1060</v>
      </c>
      <c r="B9" s="703">
        <f t="shared" ref="B9:B18" si="0">E9+H9+N9+Q9+T9</f>
        <v>0</v>
      </c>
      <c r="C9" s="703">
        <f t="shared" ref="C9:C18" si="1">F9+I9+O9+R9+U9</f>
        <v>0</v>
      </c>
      <c r="D9" s="704">
        <f t="shared" ref="D9:D22" si="2">IFERROR((B9-C9)/C9,0)</f>
        <v>0</v>
      </c>
      <c r="E9" s="703">
        <f>主营业务收入!C7</f>
        <v>0</v>
      </c>
      <c r="F9" s="703">
        <f>主营业务成本!C7</f>
        <v>0</v>
      </c>
      <c r="G9" s="704">
        <f t="shared" ref="G9:G22" si="3">IFERROR((E9-F9)/F9,0)</f>
        <v>0</v>
      </c>
      <c r="H9" s="703">
        <f>主营业务收入!D7</f>
        <v>0</v>
      </c>
      <c r="I9" s="703">
        <f>主营业务成本!D7</f>
        <v>0</v>
      </c>
      <c r="J9" s="704">
        <f t="shared" ref="J9:J20" si="4">IFERROR((H9-I9)/I9,0)</f>
        <v>0</v>
      </c>
      <c r="K9" s="703">
        <f>主营业务收入!E7</f>
        <v>0</v>
      </c>
      <c r="L9" s="704">
        <f>主营业务成本!E7</f>
        <v>0</v>
      </c>
      <c r="M9" s="704"/>
      <c r="N9" s="703">
        <f>主营业务收入!F7</f>
        <v>0</v>
      </c>
      <c r="O9" s="703">
        <f>主营业务成本!F7</f>
        <v>0</v>
      </c>
      <c r="P9" s="704">
        <f t="shared" ref="P9:P22" si="5">IFERROR((N9-O9)/O9,0)</f>
        <v>0</v>
      </c>
      <c r="Q9" s="703">
        <f>主营业务收入!G7</f>
        <v>0</v>
      </c>
      <c r="R9" s="703">
        <f>主营业务成本!G7</f>
        <v>0</v>
      </c>
      <c r="S9" s="704">
        <f t="shared" ref="S9:S20" si="6">IFERROR((Q9-R9)/R9,0)</f>
        <v>0</v>
      </c>
      <c r="T9" s="703">
        <f>主营业务收入!I7</f>
        <v>0</v>
      </c>
      <c r="U9" s="703">
        <f>主营业务成本!H7</f>
        <v>0</v>
      </c>
      <c r="V9" s="704">
        <f t="shared" ref="V9:V20" si="7">IFERROR((T9-U9)/U9,0)</f>
        <v>0</v>
      </c>
    </row>
    <row r="10" s="677" customFormat="1" ht="16.5" customHeight="1" spans="1:24">
      <c r="A10" s="698" t="s">
        <v>1061</v>
      </c>
      <c r="B10" s="703">
        <f t="shared" si="0"/>
        <v>0</v>
      </c>
      <c r="C10" s="703">
        <f t="shared" si="1"/>
        <v>0</v>
      </c>
      <c r="D10" s="704">
        <f t="shared" si="2"/>
        <v>0</v>
      </c>
      <c r="E10" s="703">
        <f>主营业务收入!C8</f>
        <v>0</v>
      </c>
      <c r="F10" s="703">
        <f>主营业务成本!C8</f>
        <v>0</v>
      </c>
      <c r="G10" s="704">
        <f t="shared" si="3"/>
        <v>0</v>
      </c>
      <c r="H10" s="703">
        <f>主营业务收入!D8</f>
        <v>0</v>
      </c>
      <c r="I10" s="703">
        <f>主营业务成本!D8</f>
        <v>0</v>
      </c>
      <c r="J10" s="704">
        <f t="shared" si="4"/>
        <v>0</v>
      </c>
      <c r="K10" s="703">
        <f>主营业务收入!E8</f>
        <v>0</v>
      </c>
      <c r="L10" s="704">
        <f>主营业务成本!E8</f>
        <v>0</v>
      </c>
      <c r="M10" s="704"/>
      <c r="N10" s="703">
        <f>主营业务收入!F8</f>
        <v>0</v>
      </c>
      <c r="O10" s="703">
        <f>主营业务成本!F8</f>
        <v>0</v>
      </c>
      <c r="P10" s="704">
        <f t="shared" si="5"/>
        <v>0</v>
      </c>
      <c r="Q10" s="703">
        <f>主营业务收入!G8</f>
        <v>0</v>
      </c>
      <c r="R10" s="703">
        <f>主营业务成本!G8</f>
        <v>0</v>
      </c>
      <c r="S10" s="704">
        <f t="shared" si="6"/>
        <v>0</v>
      </c>
      <c r="T10" s="703">
        <f>主营业务收入!I8</f>
        <v>0</v>
      </c>
      <c r="U10" s="703">
        <f>主营业务成本!H8</f>
        <v>0</v>
      </c>
      <c r="V10" s="704">
        <f t="shared" si="7"/>
        <v>0</v>
      </c>
    </row>
    <row r="11" s="677" customFormat="1" ht="16.5" customHeight="1" spans="1:24">
      <c r="A11" s="698" t="s">
        <v>1062</v>
      </c>
      <c r="B11" s="703">
        <f t="shared" si="0"/>
        <v>0</v>
      </c>
      <c r="C11" s="703">
        <f t="shared" si="1"/>
        <v>0</v>
      </c>
      <c r="D11" s="704">
        <f t="shared" si="2"/>
        <v>0</v>
      </c>
      <c r="E11" s="703">
        <f>主营业务收入!C9</f>
        <v>0</v>
      </c>
      <c r="F11" s="703">
        <f>主营业务成本!C9</f>
        <v>0</v>
      </c>
      <c r="G11" s="704">
        <f t="shared" si="3"/>
        <v>0</v>
      </c>
      <c r="H11" s="703">
        <f>主营业务收入!D9</f>
        <v>0</v>
      </c>
      <c r="I11" s="703">
        <f>主营业务成本!D9</f>
        <v>0</v>
      </c>
      <c r="J11" s="704">
        <f t="shared" si="4"/>
        <v>0</v>
      </c>
      <c r="K11" s="703">
        <f>主营业务收入!E9</f>
        <v>0</v>
      </c>
      <c r="L11" s="704">
        <f>主营业务成本!E9</f>
        <v>0</v>
      </c>
      <c r="M11" s="704"/>
      <c r="N11" s="703">
        <f>主营业务收入!F9</f>
        <v>0</v>
      </c>
      <c r="O11" s="703">
        <f>主营业务成本!F9</f>
        <v>0</v>
      </c>
      <c r="P11" s="704">
        <f t="shared" si="5"/>
        <v>0</v>
      </c>
      <c r="Q11" s="703">
        <f>主营业务收入!G9</f>
        <v>0</v>
      </c>
      <c r="R11" s="703">
        <f>主营业务成本!G9</f>
        <v>0</v>
      </c>
      <c r="S11" s="704">
        <f t="shared" si="6"/>
        <v>0</v>
      </c>
      <c r="T11" s="703">
        <f>主营业务收入!I9</f>
        <v>0</v>
      </c>
      <c r="U11" s="703">
        <f>主营业务成本!H9</f>
        <v>0</v>
      </c>
      <c r="V11" s="704">
        <f t="shared" si="7"/>
        <v>0</v>
      </c>
    </row>
    <row r="12" s="677" customFormat="1" ht="16.5" customHeight="1" spans="1:24">
      <c r="A12" s="698" t="s">
        <v>1063</v>
      </c>
      <c r="B12" s="703">
        <f t="shared" si="0"/>
        <v>0</v>
      </c>
      <c r="C12" s="703">
        <f t="shared" si="1"/>
        <v>0</v>
      </c>
      <c r="D12" s="704">
        <f t="shared" si="2"/>
        <v>0</v>
      </c>
      <c r="E12" s="703">
        <f>主营业务收入!C10</f>
        <v>0</v>
      </c>
      <c r="F12" s="703">
        <f>主营业务成本!C10</f>
        <v>0</v>
      </c>
      <c r="G12" s="704">
        <f t="shared" si="3"/>
        <v>0</v>
      </c>
      <c r="H12" s="703">
        <f>主营业务收入!D10</f>
        <v>0</v>
      </c>
      <c r="I12" s="703">
        <f>主营业务成本!D10</f>
        <v>0</v>
      </c>
      <c r="J12" s="704">
        <f t="shared" si="4"/>
        <v>0</v>
      </c>
      <c r="K12" s="703">
        <f>主营业务收入!E10</f>
        <v>0</v>
      </c>
      <c r="L12" s="704">
        <f>主营业务成本!E10</f>
        <v>0</v>
      </c>
      <c r="M12" s="704"/>
      <c r="N12" s="703">
        <f>主营业务收入!F10</f>
        <v>0</v>
      </c>
      <c r="O12" s="703">
        <f>主营业务成本!F10</f>
        <v>0</v>
      </c>
      <c r="P12" s="704">
        <f t="shared" si="5"/>
        <v>0</v>
      </c>
      <c r="Q12" s="703">
        <f>主营业务收入!G10</f>
        <v>0</v>
      </c>
      <c r="R12" s="703">
        <f>主营业务成本!G10</f>
        <v>0</v>
      </c>
      <c r="S12" s="704">
        <f t="shared" si="6"/>
        <v>0</v>
      </c>
      <c r="T12" s="703">
        <f>主营业务收入!I10</f>
        <v>0</v>
      </c>
      <c r="U12" s="703">
        <f>主营业务成本!H10</f>
        <v>0</v>
      </c>
      <c r="V12" s="704">
        <f t="shared" si="7"/>
        <v>0</v>
      </c>
    </row>
    <row r="13" s="677" customFormat="1" ht="16.5" customHeight="1" spans="1:24">
      <c r="A13" s="698" t="s">
        <v>1064</v>
      </c>
      <c r="B13" s="703">
        <f t="shared" si="0"/>
        <v>0</v>
      </c>
      <c r="C13" s="703">
        <f t="shared" si="1"/>
        <v>0</v>
      </c>
      <c r="D13" s="704">
        <f t="shared" si="2"/>
        <v>0</v>
      </c>
      <c r="E13" s="703">
        <f>主营业务收入!C11</f>
        <v>0</v>
      </c>
      <c r="F13" s="703">
        <f>主营业务成本!C11</f>
        <v>0</v>
      </c>
      <c r="G13" s="704">
        <f t="shared" si="3"/>
        <v>0</v>
      </c>
      <c r="H13" s="703">
        <f>主营业务收入!D11</f>
        <v>0</v>
      </c>
      <c r="I13" s="703">
        <f>主营业务成本!D11</f>
        <v>0</v>
      </c>
      <c r="J13" s="704">
        <f t="shared" si="4"/>
        <v>0</v>
      </c>
      <c r="K13" s="703">
        <f>主营业务收入!E11</f>
        <v>0</v>
      </c>
      <c r="L13" s="704">
        <f>主营业务成本!E11</f>
        <v>0</v>
      </c>
      <c r="M13" s="704"/>
      <c r="N13" s="703">
        <f>主营业务收入!F11</f>
        <v>0</v>
      </c>
      <c r="O13" s="703">
        <f>主营业务成本!F11</f>
        <v>0</v>
      </c>
      <c r="P13" s="704">
        <f t="shared" si="5"/>
        <v>0</v>
      </c>
      <c r="Q13" s="703">
        <f>主营业务收入!G11</f>
        <v>0</v>
      </c>
      <c r="R13" s="703">
        <f>主营业务成本!G11</f>
        <v>0</v>
      </c>
      <c r="S13" s="704">
        <f t="shared" si="6"/>
        <v>0</v>
      </c>
      <c r="T13" s="703">
        <f>主营业务收入!I11</f>
        <v>0</v>
      </c>
      <c r="U13" s="703">
        <f>主营业务成本!H11</f>
        <v>0</v>
      </c>
      <c r="V13" s="704">
        <f t="shared" si="7"/>
        <v>0</v>
      </c>
    </row>
    <row r="14" s="677" customFormat="1" ht="16.5" customHeight="1" spans="1:24">
      <c r="A14" s="698" t="s">
        <v>1065</v>
      </c>
      <c r="B14" s="703">
        <f t="shared" si="0"/>
        <v>0</v>
      </c>
      <c r="C14" s="703">
        <f t="shared" si="1"/>
        <v>0</v>
      </c>
      <c r="D14" s="704">
        <f t="shared" si="2"/>
        <v>0</v>
      </c>
      <c r="E14" s="703">
        <f>主营业务收入!C12</f>
        <v>0</v>
      </c>
      <c r="F14" s="703">
        <f>主营业务成本!C12</f>
        <v>0</v>
      </c>
      <c r="G14" s="704">
        <f t="shared" si="3"/>
        <v>0</v>
      </c>
      <c r="H14" s="703">
        <f>主营业务收入!D12</f>
        <v>0</v>
      </c>
      <c r="I14" s="703">
        <f>主营业务成本!D12</f>
        <v>0</v>
      </c>
      <c r="J14" s="704">
        <f t="shared" si="4"/>
        <v>0</v>
      </c>
      <c r="K14" s="703">
        <f>主营业务收入!E12</f>
        <v>0</v>
      </c>
      <c r="L14" s="704">
        <f>主营业务成本!E12</f>
        <v>0</v>
      </c>
      <c r="M14" s="704"/>
      <c r="N14" s="703">
        <f>主营业务收入!F12</f>
        <v>0</v>
      </c>
      <c r="O14" s="703">
        <f>主营业务成本!F12</f>
        <v>0</v>
      </c>
      <c r="P14" s="704">
        <f t="shared" si="5"/>
        <v>0</v>
      </c>
      <c r="Q14" s="703">
        <f>主营业务收入!G12</f>
        <v>0</v>
      </c>
      <c r="R14" s="703">
        <f>主营业务成本!G12</f>
        <v>0</v>
      </c>
      <c r="S14" s="704">
        <f t="shared" si="6"/>
        <v>0</v>
      </c>
      <c r="T14" s="703">
        <f>主营业务收入!I12</f>
        <v>0</v>
      </c>
      <c r="U14" s="703">
        <f>主营业务成本!H12</f>
        <v>0</v>
      </c>
      <c r="V14" s="704">
        <f t="shared" si="7"/>
        <v>0</v>
      </c>
    </row>
    <row r="15" s="677" customFormat="1" ht="16.5" customHeight="1" spans="1:24">
      <c r="A15" s="698" t="s">
        <v>1066</v>
      </c>
      <c r="B15" s="703">
        <f t="shared" si="0"/>
        <v>0</v>
      </c>
      <c r="C15" s="703">
        <f t="shared" si="1"/>
        <v>0</v>
      </c>
      <c r="D15" s="704">
        <f t="shared" si="2"/>
        <v>0</v>
      </c>
      <c r="E15" s="703">
        <f>主营业务收入!C13</f>
        <v>0</v>
      </c>
      <c r="F15" s="703">
        <f>主营业务成本!C13</f>
        <v>0</v>
      </c>
      <c r="G15" s="704">
        <f t="shared" si="3"/>
        <v>0</v>
      </c>
      <c r="H15" s="703">
        <f>主营业务收入!D13</f>
        <v>0</v>
      </c>
      <c r="I15" s="703">
        <f>主营业务成本!D13</f>
        <v>0</v>
      </c>
      <c r="J15" s="704">
        <f t="shared" si="4"/>
        <v>0</v>
      </c>
      <c r="K15" s="703">
        <f>主营业务收入!E13</f>
        <v>0</v>
      </c>
      <c r="L15" s="704">
        <f>主营业务成本!E13</f>
        <v>0</v>
      </c>
      <c r="M15" s="704"/>
      <c r="N15" s="703">
        <f>主营业务收入!F13</f>
        <v>0</v>
      </c>
      <c r="O15" s="703">
        <f>主营业务成本!F13</f>
        <v>0</v>
      </c>
      <c r="P15" s="704">
        <f t="shared" si="5"/>
        <v>0</v>
      </c>
      <c r="Q15" s="703">
        <f>主营业务收入!G13</f>
        <v>0</v>
      </c>
      <c r="R15" s="703">
        <f>主营业务成本!G13</f>
        <v>0</v>
      </c>
      <c r="S15" s="704">
        <f t="shared" si="6"/>
        <v>0</v>
      </c>
      <c r="T15" s="703">
        <f>主营业务收入!I13</f>
        <v>0</v>
      </c>
      <c r="U15" s="703">
        <f>主营业务成本!H13</f>
        <v>0</v>
      </c>
      <c r="V15" s="704">
        <f t="shared" si="7"/>
        <v>0</v>
      </c>
    </row>
    <row r="16" s="677" customFormat="1" ht="16.5" customHeight="1" spans="1:24">
      <c r="A16" s="698" t="s">
        <v>1067</v>
      </c>
      <c r="B16" s="703">
        <f t="shared" si="0"/>
        <v>0</v>
      </c>
      <c r="C16" s="703">
        <f t="shared" si="1"/>
        <v>0</v>
      </c>
      <c r="D16" s="704">
        <f t="shared" si="2"/>
        <v>0</v>
      </c>
      <c r="E16" s="703">
        <f>主营业务收入!C14</f>
        <v>0</v>
      </c>
      <c r="F16" s="703">
        <f>主营业务成本!C14</f>
        <v>0</v>
      </c>
      <c r="G16" s="704">
        <f t="shared" si="3"/>
        <v>0</v>
      </c>
      <c r="H16" s="703">
        <f>主营业务收入!D14</f>
        <v>0</v>
      </c>
      <c r="I16" s="703">
        <f>主营业务成本!D14</f>
        <v>0</v>
      </c>
      <c r="J16" s="704">
        <f t="shared" si="4"/>
        <v>0</v>
      </c>
      <c r="K16" s="703">
        <f>主营业务收入!E14</f>
        <v>0</v>
      </c>
      <c r="L16" s="704">
        <f>主营业务成本!E14</f>
        <v>0</v>
      </c>
      <c r="M16" s="704"/>
      <c r="N16" s="703">
        <f>主营业务收入!F14</f>
        <v>0</v>
      </c>
      <c r="O16" s="703">
        <f>主营业务成本!F14</f>
        <v>0</v>
      </c>
      <c r="P16" s="704">
        <f t="shared" si="5"/>
        <v>0</v>
      </c>
      <c r="Q16" s="703">
        <f>主营业务收入!G14</f>
        <v>0</v>
      </c>
      <c r="R16" s="703">
        <f>主营业务成本!G14</f>
        <v>0</v>
      </c>
      <c r="S16" s="704">
        <f t="shared" si="6"/>
        <v>0</v>
      </c>
      <c r="T16" s="703">
        <f>主营业务收入!I14</f>
        <v>0</v>
      </c>
      <c r="U16" s="703">
        <f>主营业务成本!H14</f>
        <v>0</v>
      </c>
      <c r="V16" s="704">
        <f t="shared" si="7"/>
        <v>0</v>
      </c>
    </row>
    <row r="17" s="677" customFormat="1" ht="16.5" customHeight="1" spans="1:22">
      <c r="A17" s="698" t="s">
        <v>1068</v>
      </c>
      <c r="B17" s="703">
        <f t="shared" si="0"/>
        <v>0</v>
      </c>
      <c r="C17" s="703">
        <f t="shared" si="1"/>
        <v>0</v>
      </c>
      <c r="D17" s="704">
        <f t="shared" si="2"/>
        <v>0</v>
      </c>
      <c r="E17" s="703">
        <f>主营业务收入!C15</f>
        <v>0</v>
      </c>
      <c r="F17" s="703">
        <f>主营业务成本!C15</f>
        <v>0</v>
      </c>
      <c r="G17" s="704">
        <f t="shared" si="3"/>
        <v>0</v>
      </c>
      <c r="H17" s="703">
        <f>主营业务收入!D15</f>
        <v>0</v>
      </c>
      <c r="I17" s="703">
        <f>主营业务成本!D15</f>
        <v>0</v>
      </c>
      <c r="J17" s="704">
        <f t="shared" si="4"/>
        <v>0</v>
      </c>
      <c r="K17" s="703">
        <f>主营业务收入!E15</f>
        <v>0</v>
      </c>
      <c r="L17" s="704">
        <f>主营业务成本!E15</f>
        <v>0</v>
      </c>
      <c r="M17" s="704"/>
      <c r="N17" s="703">
        <f>主营业务收入!F15</f>
        <v>0</v>
      </c>
      <c r="O17" s="703">
        <f>主营业务成本!F15</f>
        <v>0</v>
      </c>
      <c r="P17" s="704">
        <f t="shared" si="5"/>
        <v>0</v>
      </c>
      <c r="Q17" s="703">
        <f>主营业务收入!G15</f>
        <v>0</v>
      </c>
      <c r="R17" s="703">
        <f>主营业务成本!G15</f>
        <v>0</v>
      </c>
      <c r="S17" s="704">
        <f t="shared" si="6"/>
        <v>0</v>
      </c>
      <c r="T17" s="703">
        <f>主营业务收入!I15</f>
        <v>0</v>
      </c>
      <c r="U17" s="703">
        <f>主营业务成本!H15</f>
        <v>0</v>
      </c>
      <c r="V17" s="704">
        <f t="shared" si="7"/>
        <v>0</v>
      </c>
    </row>
    <row r="18" s="677" customFormat="1" ht="16.5" customHeight="1" spans="1:22">
      <c r="A18" s="698" t="s">
        <v>1069</v>
      </c>
      <c r="B18" s="703">
        <f t="shared" si="0"/>
        <v>0</v>
      </c>
      <c r="C18" s="703">
        <f t="shared" si="1"/>
        <v>0</v>
      </c>
      <c r="D18" s="704">
        <f t="shared" si="2"/>
        <v>0</v>
      </c>
      <c r="E18" s="703">
        <f>主营业务收入!C16</f>
        <v>0</v>
      </c>
      <c r="F18" s="703">
        <f>主营业务成本!C16</f>
        <v>0</v>
      </c>
      <c r="G18" s="704">
        <f t="shared" si="3"/>
        <v>0</v>
      </c>
      <c r="H18" s="703">
        <f>主营业务收入!D16</f>
        <v>0</v>
      </c>
      <c r="I18" s="703">
        <f>主营业务成本!D16</f>
        <v>0</v>
      </c>
      <c r="J18" s="704">
        <f t="shared" si="4"/>
        <v>0</v>
      </c>
      <c r="K18" s="703">
        <f>主营业务收入!E16</f>
        <v>0</v>
      </c>
      <c r="L18" s="704">
        <f>主营业务成本!E16</f>
        <v>0</v>
      </c>
      <c r="M18" s="704"/>
      <c r="N18" s="703">
        <f>主营业务收入!F16</f>
        <v>0</v>
      </c>
      <c r="O18" s="703">
        <f>主营业务成本!F16</f>
        <v>0</v>
      </c>
      <c r="P18" s="704">
        <f t="shared" si="5"/>
        <v>0</v>
      </c>
      <c r="Q18" s="703">
        <f>主营业务收入!G16</f>
        <v>0</v>
      </c>
      <c r="R18" s="703">
        <f>主营业务成本!G16</f>
        <v>0</v>
      </c>
      <c r="S18" s="704">
        <f t="shared" si="6"/>
        <v>0</v>
      </c>
      <c r="T18" s="703">
        <f>主营业务收入!I16</f>
        <v>0</v>
      </c>
      <c r="U18" s="703">
        <f>主营业务成本!H16</f>
        <v>0</v>
      </c>
      <c r="V18" s="704">
        <f t="shared" si="7"/>
        <v>0</v>
      </c>
    </row>
    <row r="19" s="677" customFormat="1" ht="16.5" customHeight="1" spans="1:22">
      <c r="A19" s="698" t="s">
        <v>1070</v>
      </c>
      <c r="B19" s="703">
        <f>E19+H19+N19+Q19+T19+K19</f>
        <v>269241861.46</v>
      </c>
      <c r="C19" s="703">
        <f>F19+I19+O19+R19+U19+L19</f>
        <v>224791373.56</v>
      </c>
      <c r="D19" s="704">
        <f t="shared" si="2"/>
        <v>0.1977410751847</v>
      </c>
      <c r="E19" s="703">
        <f>主营业务收入!C17</f>
        <v>-12257426.6</v>
      </c>
      <c r="F19" s="703">
        <f>主营业务成本!C17</f>
        <v>12880646.84</v>
      </c>
      <c r="G19" s="704">
        <f t="shared" si="3"/>
        <v>-1.95161576528404</v>
      </c>
      <c r="H19" s="703">
        <f>主营业务收入!D17</f>
        <v>22303974.3</v>
      </c>
      <c r="I19" s="703">
        <f>主营业务成本!D17</f>
        <v>211910726.72</v>
      </c>
      <c r="J19" s="704">
        <f t="shared" si="4"/>
        <v>-0.894748252506016</v>
      </c>
      <c r="K19" s="703">
        <f>主营业务收入!E17</f>
        <v>259195313.76</v>
      </c>
      <c r="L19" s="703">
        <f>主营业务成本!E17</f>
        <v>0</v>
      </c>
      <c r="M19" s="704">
        <f>IFERROR((K19-L19)/L19,0)</f>
        <v>0</v>
      </c>
      <c r="N19" s="703">
        <f>主营业务收入!F17</f>
        <v>0</v>
      </c>
      <c r="O19" s="703">
        <f>主营业务成本!F17</f>
        <v>0</v>
      </c>
      <c r="P19" s="704">
        <f t="shared" si="5"/>
        <v>0</v>
      </c>
      <c r="Q19" s="703">
        <f>主营业务收入!G17</f>
        <v>0</v>
      </c>
      <c r="R19" s="703">
        <f>主营业务成本!G17</f>
        <v>0</v>
      </c>
      <c r="S19" s="704">
        <f t="shared" si="6"/>
        <v>0</v>
      </c>
      <c r="T19" s="703">
        <f>主营业务收入!I17</f>
        <v>0</v>
      </c>
      <c r="U19" s="703">
        <f>主营业务成本!H17</f>
        <v>0</v>
      </c>
      <c r="V19" s="704">
        <f t="shared" si="7"/>
        <v>0</v>
      </c>
    </row>
    <row r="20" s="677" customFormat="1" ht="16.5" customHeight="1" spans="1:22">
      <c r="A20" s="705" t="s">
        <v>1071</v>
      </c>
      <c r="B20" s="703">
        <f>SUM(B8:B19)</f>
        <v>269241861.46</v>
      </c>
      <c r="C20" s="703">
        <f>SUM(C8:C19)</f>
        <v>224791373.56</v>
      </c>
      <c r="D20" s="704">
        <f t="shared" si="2"/>
        <v>0.1977410751847</v>
      </c>
      <c r="E20" s="703">
        <f>SUM(E8:E19)</f>
        <v>-12257426.6</v>
      </c>
      <c r="F20" s="703">
        <f>SUM(F8:F19)</f>
        <v>12880646.84</v>
      </c>
      <c r="G20" s="704">
        <f t="shared" si="3"/>
        <v>-1.95161576528404</v>
      </c>
      <c r="H20" s="703">
        <f>SUM(H8:H19)</f>
        <v>22303974.3</v>
      </c>
      <c r="I20" s="703">
        <f>SUM(I8:I19)</f>
        <v>211910726.72</v>
      </c>
      <c r="J20" s="704">
        <f t="shared" si="4"/>
        <v>-0.894748252506016</v>
      </c>
      <c r="K20" s="703"/>
      <c r="L20" s="704"/>
      <c r="M20" s="704"/>
      <c r="N20" s="703">
        <f>SUM(N8:N19)</f>
        <v>0</v>
      </c>
      <c r="O20" s="703">
        <f>SUM(O8:O19)</f>
        <v>0</v>
      </c>
      <c r="P20" s="704">
        <f t="shared" si="5"/>
        <v>0</v>
      </c>
      <c r="Q20" s="703">
        <f>SUM(Q8:Q19)</f>
        <v>0</v>
      </c>
      <c r="R20" s="703">
        <f>SUM(R8:R19)</f>
        <v>0</v>
      </c>
      <c r="S20" s="704">
        <f t="shared" si="6"/>
        <v>0</v>
      </c>
      <c r="T20" s="703">
        <f>SUM(T8:T19)</f>
        <v>0</v>
      </c>
      <c r="U20" s="703">
        <f>SUM(U8:U19)</f>
        <v>0</v>
      </c>
      <c r="V20" s="704">
        <f t="shared" si="7"/>
        <v>0</v>
      </c>
    </row>
    <row r="21" s="677" customFormat="1" ht="16.5" customHeight="1" spans="1:22">
      <c r="A21" s="705" t="s">
        <v>251</v>
      </c>
      <c r="B21" s="703"/>
      <c r="C21" s="703"/>
      <c r="D21" s="706" t="s">
        <v>793</v>
      </c>
      <c r="E21" s="703"/>
      <c r="F21" s="703"/>
      <c r="G21" s="706" t="s">
        <v>793</v>
      </c>
      <c r="H21" s="703"/>
      <c r="I21" s="703"/>
      <c r="J21" s="706" t="s">
        <v>793</v>
      </c>
      <c r="K21" s="707"/>
      <c r="L21" s="706"/>
      <c r="M21" s="706"/>
      <c r="N21" s="703"/>
      <c r="O21" s="703"/>
      <c r="P21" s="706" t="s">
        <v>793</v>
      </c>
      <c r="Q21" s="703"/>
      <c r="R21" s="703"/>
      <c r="S21" s="706" t="s">
        <v>793</v>
      </c>
      <c r="T21" s="703"/>
      <c r="U21" s="703"/>
      <c r="V21" s="706" t="s">
        <v>793</v>
      </c>
    </row>
    <row r="22" s="677" customFormat="1" ht="16.5" customHeight="1" spans="1:22">
      <c r="A22" s="705" t="s">
        <v>1072</v>
      </c>
      <c r="B22" s="703">
        <f>B20+B21</f>
        <v>269241861.46</v>
      </c>
      <c r="C22" s="703">
        <f>C20+C21</f>
        <v>224791373.56</v>
      </c>
      <c r="D22" s="704">
        <f t="shared" si="2"/>
        <v>0.1977410751847</v>
      </c>
      <c r="E22" s="703">
        <f>E20+E21</f>
        <v>-12257426.6</v>
      </c>
      <c r="F22" s="703">
        <f>F20+F21</f>
        <v>12880646.84</v>
      </c>
      <c r="G22" s="704">
        <f t="shared" si="3"/>
        <v>-1.95161576528404</v>
      </c>
      <c r="H22" s="703">
        <f>H20+H21</f>
        <v>22303974.3</v>
      </c>
      <c r="I22" s="703">
        <f>I20+I21</f>
        <v>211910726.72</v>
      </c>
      <c r="J22" s="704">
        <f>IFERROR((H22-I22)/I22,0)</f>
        <v>-0.894748252506016</v>
      </c>
      <c r="K22" s="703"/>
      <c r="L22" s="704"/>
      <c r="M22" s="704"/>
      <c r="N22" s="703">
        <f>N20+N21</f>
        <v>0</v>
      </c>
      <c r="O22" s="703">
        <f>O20+O21</f>
        <v>0</v>
      </c>
      <c r="P22" s="704">
        <f t="shared" si="5"/>
        <v>0</v>
      </c>
      <c r="Q22" s="703">
        <f>Q20+Q21</f>
        <v>0</v>
      </c>
      <c r="R22" s="703">
        <f>R20+R21</f>
        <v>0</v>
      </c>
      <c r="S22" s="704">
        <f t="shared" ref="S22" si="8">IFERROR((Q22-R22)/R22,0)</f>
        <v>0</v>
      </c>
      <c r="T22" s="703">
        <f>T20+T21</f>
        <v>0</v>
      </c>
      <c r="U22" s="703">
        <f>U20+U21</f>
        <v>0</v>
      </c>
      <c r="V22" s="704">
        <f t="shared" ref="V22" si="9">IFERROR((T22-U22)/U22,0)</f>
        <v>0</v>
      </c>
    </row>
    <row r="23" s="678" customFormat="1" ht="12.75" spans="1:22">
      <c r="A23" s="708" t="s">
        <v>1073</v>
      </c>
      <c r="B23" s="709"/>
      <c r="C23" s="709"/>
      <c r="D23" s="709"/>
      <c r="E23" s="709"/>
      <c r="F23" s="709"/>
      <c r="G23" s="709"/>
      <c r="H23" s="709"/>
      <c r="I23" s="709"/>
      <c r="J23" s="709"/>
      <c r="K23" s="710"/>
      <c r="L23" s="709"/>
      <c r="M23" s="709"/>
      <c r="N23" s="709"/>
      <c r="O23" s="709"/>
      <c r="P23" s="709"/>
      <c r="Q23" s="709"/>
      <c r="R23" s="709"/>
      <c r="S23" s="709"/>
      <c r="T23" s="709"/>
      <c r="U23" s="709"/>
      <c r="V23" s="709"/>
    </row>
  </sheetData>
  <mergeCells count="9">
    <mergeCell ref="A5:V5"/>
    <mergeCell ref="B6:D6"/>
    <mergeCell ref="E6:G6"/>
    <mergeCell ref="H6:J6"/>
    <mergeCell ref="K6:M6"/>
    <mergeCell ref="N6:P6"/>
    <mergeCell ref="Q6:S6"/>
    <mergeCell ref="T6:V6"/>
    <mergeCell ref="A23:V23"/>
  </mergeCells>
  <hyperlinks>
    <hyperlink ref="A1" location="索引!A1" display="=主营业务成本!A1"/>
    <hyperlink ref="A2" location="索引!A1" display="=主营业务成本!A2"/>
    <hyperlink ref="A3" location="索引!A1" display="=主营业务成本!A3"/>
  </hyperlinks>
  <printOptions horizontalCentered="1" verticalCentered="1"/>
  <pageMargins left="0.15625" right="0.0777777777777778" top="0.590277777777778" bottom="0.747916666666667" header="0.313888888888889" footer="0.313888888888889"/>
  <pageSetup paperSize="9" scale="95" orientation="landscape"/>
  <headerFooter/>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tabColor indexed="47"/>
  </sheetPr>
  <dimension ref="A1:N21"/>
  <sheetViews>
    <sheetView workbookViewId="0">
      <pane xSplit="2" ySplit="7" topLeftCell="C8" activePane="bottomRight" state="frozen"/>
      <selection/>
      <selection pane="topRight"/>
      <selection pane="bottomLeft"/>
      <selection pane="bottomRight" activeCell="G23" sqref="G23"/>
    </sheetView>
  </sheetViews>
  <sheetFormatPr defaultColWidth="9" defaultRowHeight="14.25"/>
  <cols>
    <col min="1" max="1" width="6.7" customWidth="1"/>
    <col min="2" max="2" width="26.4" customWidth="1"/>
    <col min="3" max="3" width="12.7" style="645" customWidth="1"/>
    <col min="4" max="6" width="9.6" style="645" customWidth="1"/>
    <col min="7" max="7" width="12.7" style="645" customWidth="1"/>
    <col min="8" max="10" width="9.6" style="645" customWidth="1"/>
    <col min="11" max="11" width="11.4" customWidth="1"/>
    <col min="12" max="12" width="7.7" customWidth="1"/>
  </cols>
  <sheetData>
    <row r="1" ht="17.25" customHeight="1" spans="1:14">
      <c r="A1" s="393" t="str">
        <f>主营业务成本!A1</f>
        <v>新疆华政华政华瑞税务师事务所有限公司巴州分所工作底稿</v>
      </c>
      <c r="B1" s="646"/>
      <c r="C1" s="647"/>
      <c r="D1" s="647"/>
      <c r="E1" s="647"/>
      <c r="F1" s="281" t="s">
        <v>771</v>
      </c>
      <c r="G1" s="282" t="str">
        <f>Sheet1!F15</f>
        <v>王翠英</v>
      </c>
      <c r="H1" s="283"/>
      <c r="I1" s="283" t="s">
        <v>96</v>
      </c>
      <c r="J1" s="648">
        <f>Sheet1!H15</f>
        <v>46040</v>
      </c>
      <c r="K1" s="285"/>
      <c r="L1" s="285"/>
      <c r="M1" s="286"/>
    </row>
    <row r="2" s="28" customFormat="1" ht="15.75" customHeight="1" spans="1:14">
      <c r="A2" s="649" t="str">
        <f>主营业务成本!A2</f>
        <v>被审核单位:  新疆通力房地产开发有限公司库尔勒二分公司</v>
      </c>
      <c r="B2" s="649"/>
      <c r="C2" s="650"/>
      <c r="D2" s="650"/>
      <c r="E2" s="650"/>
      <c r="F2" s="281" t="s">
        <v>285</v>
      </c>
      <c r="G2" s="651" t="str">
        <f>Sheet1!F17</f>
        <v>刘洁</v>
      </c>
      <c r="H2" s="283"/>
      <c r="I2" s="283" t="s">
        <v>96</v>
      </c>
      <c r="J2" s="652">
        <f>Sheet1!H17</f>
        <v>46140</v>
      </c>
      <c r="K2" s="610"/>
      <c r="L2" s="610"/>
      <c r="M2" s="610"/>
    </row>
    <row r="3" s="28" customFormat="1" customHeight="1" spans="1:14">
      <c r="A3" s="368" t="str">
        <f>主营业务成本!A3</f>
        <v>纳税年度:  2025年度</v>
      </c>
      <c r="B3" s="368"/>
      <c r="C3" s="653"/>
      <c r="D3" s="653"/>
      <c r="E3" s="653"/>
      <c r="F3" s="281" t="s">
        <v>286</v>
      </c>
      <c r="G3" s="651" t="s">
        <v>1074</v>
      </c>
      <c r="H3" s="150"/>
      <c r="I3" s="150"/>
      <c r="J3" s="150"/>
      <c r="K3" s="610"/>
      <c r="L3" s="610"/>
      <c r="M3" s="610"/>
    </row>
    <row r="4" s="28" customFormat="1" ht="22.5" customHeight="1" spans="1:14">
      <c r="A4" s="654" t="s">
        <v>1075</v>
      </c>
      <c r="B4" s="654"/>
      <c r="C4" s="655"/>
      <c r="D4" s="655"/>
      <c r="E4" s="655"/>
      <c r="F4" s="655"/>
      <c r="G4" s="655"/>
      <c r="H4" s="655"/>
      <c r="I4" s="655"/>
      <c r="J4" s="655"/>
      <c r="K4" s="654"/>
      <c r="L4" s="656"/>
      <c r="M4" s="610"/>
      <c r="N4" s="610"/>
    </row>
    <row r="5" s="28" customFormat="1" ht="12" spans="1:14">
      <c r="A5" s="657" t="s">
        <v>488</v>
      </c>
      <c r="B5" s="657" t="s">
        <v>1076</v>
      </c>
      <c r="C5" s="658" t="s">
        <v>766</v>
      </c>
      <c r="D5" s="659"/>
      <c r="E5" s="659"/>
      <c r="F5" s="660"/>
      <c r="G5" s="658" t="s">
        <v>1077</v>
      </c>
      <c r="H5" s="659"/>
      <c r="I5" s="659"/>
      <c r="J5" s="660"/>
      <c r="K5" s="661" t="s">
        <v>1078</v>
      </c>
      <c r="L5" s="662"/>
    </row>
    <row r="6" s="28" customFormat="1" ht="12" spans="1:14">
      <c r="A6" s="663"/>
      <c r="B6" s="663"/>
      <c r="C6" s="664" t="s">
        <v>1079</v>
      </c>
      <c r="D6" s="664" t="s">
        <v>1080</v>
      </c>
      <c r="E6" s="664"/>
      <c r="F6" s="664" t="s">
        <v>1081</v>
      </c>
      <c r="G6" s="664" t="s">
        <v>1079</v>
      </c>
      <c r="H6" s="664" t="s">
        <v>1080</v>
      </c>
      <c r="I6" s="664"/>
      <c r="J6" s="664" t="s">
        <v>1081</v>
      </c>
      <c r="K6" s="663"/>
      <c r="L6" s="662"/>
    </row>
    <row r="7" s="28" customFormat="1" ht="12" spans="1:14">
      <c r="A7" s="665"/>
      <c r="B7" s="665"/>
      <c r="C7" s="664"/>
      <c r="D7" s="664" t="s">
        <v>1082</v>
      </c>
      <c r="E7" s="664" t="s">
        <v>1083</v>
      </c>
      <c r="F7" s="664"/>
      <c r="G7" s="664"/>
      <c r="H7" s="664" t="s">
        <v>1082</v>
      </c>
      <c r="I7" s="664" t="s">
        <v>1083</v>
      </c>
      <c r="J7" s="664"/>
      <c r="K7" s="665"/>
      <c r="L7" s="662"/>
    </row>
    <row r="8" s="28" customFormat="1" ht="20.25" customHeight="1" spans="1:14">
      <c r="A8" s="139">
        <v>1</v>
      </c>
      <c r="B8" s="666" t="s">
        <v>1084</v>
      </c>
      <c r="C8" s="549"/>
      <c r="D8" s="117"/>
      <c r="E8" s="117"/>
      <c r="F8" s="667">
        <f>C8-D8+E8</f>
        <v>0</v>
      </c>
      <c r="G8" s="549"/>
      <c r="H8" s="117"/>
      <c r="I8" s="117"/>
      <c r="J8" s="667">
        <f>G8+H8-I8</f>
        <v>0</v>
      </c>
      <c r="K8" s="139"/>
      <c r="L8" s="662"/>
    </row>
    <row r="9" s="28" customFormat="1" ht="20.25" customHeight="1" spans="1:14">
      <c r="A9" s="139">
        <v>2</v>
      </c>
      <c r="B9" s="178" t="s">
        <v>1085</v>
      </c>
      <c r="C9" s="667">
        <v>0</v>
      </c>
      <c r="D9" s="117"/>
      <c r="E9" s="117"/>
      <c r="F9" s="667">
        <f t="shared" ref="F9:F18" si="0">C9-D9+E9</f>
        <v>0</v>
      </c>
      <c r="G9" s="667">
        <v>0</v>
      </c>
      <c r="H9" s="117"/>
      <c r="I9" s="117"/>
      <c r="J9" s="667">
        <f t="shared" ref="J9:J18" si="1">G9+H9-I9</f>
        <v>0</v>
      </c>
      <c r="K9" s="139"/>
      <c r="L9" s="662"/>
    </row>
    <row r="10" s="28" customFormat="1" ht="20.25" customHeight="1" spans="1:14">
      <c r="A10" s="139">
        <v>3</v>
      </c>
      <c r="B10" s="668" t="s">
        <v>1086</v>
      </c>
      <c r="C10" s="549">
        <f>[18]Sheet1!$G$2000</f>
        <v>-302308.15</v>
      </c>
      <c r="D10" s="117"/>
      <c r="E10" s="117"/>
      <c r="F10" s="669">
        <f t="shared" si="0"/>
        <v>-302308.15</v>
      </c>
      <c r="G10" s="667">
        <v>0</v>
      </c>
      <c r="H10" s="117"/>
      <c r="I10" s="117"/>
      <c r="J10" s="667">
        <f t="shared" si="1"/>
        <v>0</v>
      </c>
      <c r="K10" s="139"/>
      <c r="L10" s="662"/>
    </row>
    <row r="11" s="28" customFormat="1" ht="20.25" customHeight="1" spans="1:14">
      <c r="A11" s="139">
        <v>4</v>
      </c>
      <c r="B11" s="668" t="s">
        <v>1087</v>
      </c>
      <c r="C11" s="667">
        <v>0</v>
      </c>
      <c r="D11" s="117"/>
      <c r="E11" s="117"/>
      <c r="F11" s="669">
        <f t="shared" si="0"/>
        <v>0</v>
      </c>
      <c r="G11" s="667">
        <v>0</v>
      </c>
      <c r="H11" s="117"/>
      <c r="I11" s="117"/>
      <c r="J11" s="667">
        <f t="shared" si="1"/>
        <v>0</v>
      </c>
      <c r="K11" s="139"/>
      <c r="L11" s="662"/>
    </row>
    <row r="12" s="28" customFormat="1" ht="20.25" customHeight="1" spans="1:14">
      <c r="A12" s="139">
        <v>5</v>
      </c>
      <c r="B12" s="668" t="s">
        <v>1088</v>
      </c>
      <c r="C12" s="667">
        <v>0</v>
      </c>
      <c r="D12" s="117"/>
      <c r="E12" s="117"/>
      <c r="F12" s="669">
        <f t="shared" si="0"/>
        <v>0</v>
      </c>
      <c r="G12" s="667">
        <v>0</v>
      </c>
      <c r="H12" s="117"/>
      <c r="I12" s="117"/>
      <c r="J12" s="667">
        <f t="shared" si="1"/>
        <v>0</v>
      </c>
      <c r="K12" s="139"/>
      <c r="L12" s="662"/>
    </row>
    <row r="13" s="28" customFormat="1" ht="20.25" customHeight="1" spans="1:14">
      <c r="A13" s="139">
        <v>6</v>
      </c>
      <c r="B13" s="670" t="s">
        <v>70</v>
      </c>
      <c r="C13" s="667">
        <f>[18]Sheet1!$G$2001</f>
        <v>1268935.38</v>
      </c>
      <c r="D13" s="667">
        <f t="shared" ref="D13:E13" si="2">SUM(D14:D18)</f>
        <v>0</v>
      </c>
      <c r="E13" s="667">
        <f t="shared" si="2"/>
        <v>0</v>
      </c>
      <c r="F13" s="669">
        <f t="shared" si="0"/>
        <v>1268935.38</v>
      </c>
      <c r="G13" s="667">
        <f t="shared" ref="G13:I13" si="3">SUM(G14:G18)</f>
        <v>0</v>
      </c>
      <c r="H13" s="667">
        <f t="shared" si="3"/>
        <v>0</v>
      </c>
      <c r="I13" s="667">
        <f t="shared" si="3"/>
        <v>0</v>
      </c>
      <c r="J13" s="667">
        <f t="shared" si="1"/>
        <v>0</v>
      </c>
      <c r="K13" s="139"/>
      <c r="L13" s="662"/>
    </row>
    <row r="14" s="28" customFormat="1" spans="1:14">
      <c r="A14" s="139"/>
      <c r="B14" s="666" t="s">
        <v>1089</v>
      </c>
      <c r="C14" s="667"/>
      <c r="D14" s="117"/>
      <c r="E14" s="117"/>
      <c r="F14" s="669">
        <f t="shared" si="0"/>
        <v>0</v>
      </c>
      <c r="G14" s="667"/>
      <c r="H14" s="117"/>
      <c r="I14" s="117"/>
      <c r="J14" s="667">
        <f t="shared" si="1"/>
        <v>0</v>
      </c>
      <c r="K14" s="139"/>
      <c r="L14" s="662"/>
    </row>
    <row r="15" s="28" customFormat="1" spans="1:14">
      <c r="A15" s="139"/>
      <c r="B15" t="s">
        <v>1090</v>
      </c>
      <c r="C15" s="547"/>
      <c r="D15" s="117"/>
      <c r="E15" s="117"/>
      <c r="F15" s="669">
        <f t="shared" si="0"/>
        <v>0</v>
      </c>
      <c r="G15" s="667"/>
      <c r="H15" s="117"/>
      <c r="I15" s="117"/>
      <c r="J15" s="667">
        <f t="shared" si="1"/>
        <v>0</v>
      </c>
      <c r="K15" s="139"/>
      <c r="L15" s="662"/>
    </row>
    <row r="16" s="28" customFormat="1" spans="1:14">
      <c r="A16" s="139"/>
      <c r="B16" t="s">
        <v>1091</v>
      </c>
      <c r="C16" s="547">
        <f>[18]Sheet1!$G$2002</f>
        <v>1268096.33</v>
      </c>
      <c r="D16" s="117"/>
      <c r="E16" s="117"/>
      <c r="F16" s="669">
        <f t="shared" si="0"/>
        <v>1268096.33</v>
      </c>
      <c r="G16" s="667"/>
      <c r="H16" s="117"/>
      <c r="I16" s="117"/>
      <c r="J16" s="667">
        <f t="shared" si="1"/>
        <v>0</v>
      </c>
      <c r="K16" s="139"/>
      <c r="L16" s="662"/>
    </row>
    <row r="17" s="28" customFormat="1" spans="1:12">
      <c r="A17" s="139"/>
      <c r="B17" t="s">
        <v>1092</v>
      </c>
      <c r="C17" s="671"/>
      <c r="D17" s="58"/>
      <c r="E17" s="58"/>
      <c r="F17" s="669">
        <f t="shared" si="0"/>
        <v>0</v>
      </c>
      <c r="G17" s="64"/>
      <c r="H17" s="58"/>
      <c r="I17" s="58"/>
      <c r="J17" s="667">
        <f t="shared" si="1"/>
        <v>0</v>
      </c>
      <c r="K17" s="672"/>
      <c r="L17" s="396"/>
    </row>
    <row r="18" s="28" customFormat="1" spans="1:12">
      <c r="A18" s="139"/>
      <c r="B18" t="s">
        <v>1093</v>
      </c>
      <c r="C18" s="671"/>
      <c r="D18" s="58"/>
      <c r="E18" s="58"/>
      <c r="F18" s="669">
        <f t="shared" si="0"/>
        <v>0</v>
      </c>
      <c r="G18" s="64"/>
      <c r="H18" s="58"/>
      <c r="I18" s="58"/>
      <c r="J18" s="667">
        <f t="shared" si="1"/>
        <v>0</v>
      </c>
      <c r="K18" s="672"/>
      <c r="L18" s="396"/>
    </row>
    <row r="19" s="28" customFormat="1" spans="1:12">
      <c r="A19" s="139"/>
      <c r="B19" t="s">
        <v>1094</v>
      </c>
      <c r="C19" s="671">
        <f>[18]Sheet1!$G$2003</f>
        <v>839.05</v>
      </c>
      <c r="D19" s="58"/>
      <c r="E19" s="58"/>
      <c r="F19" s="669"/>
      <c r="G19" s="64"/>
      <c r="H19" s="58"/>
      <c r="I19" s="58"/>
      <c r="J19" s="667"/>
      <c r="K19" s="672"/>
      <c r="L19" s="396"/>
    </row>
    <row r="20" s="28" customFormat="1" ht="18.75" customHeight="1" spans="1:12">
      <c r="A20" s="139" t="s">
        <v>282</v>
      </c>
      <c r="B20" s="261"/>
      <c r="C20" s="334">
        <f t="shared" ref="C20:J20" si="4">SUM(C8:C13)</f>
        <v>966627.23</v>
      </c>
      <c r="D20" s="334">
        <f t="shared" si="4"/>
        <v>0</v>
      </c>
      <c r="E20" s="334">
        <f t="shared" si="4"/>
        <v>0</v>
      </c>
      <c r="F20" s="306">
        <f t="shared" si="4"/>
        <v>966627.23</v>
      </c>
      <c r="G20" s="334">
        <f t="shared" si="4"/>
        <v>0</v>
      </c>
      <c r="H20" s="334">
        <f t="shared" si="4"/>
        <v>0</v>
      </c>
      <c r="I20" s="334">
        <f t="shared" si="4"/>
        <v>0</v>
      </c>
      <c r="J20" s="334">
        <f t="shared" si="4"/>
        <v>0</v>
      </c>
      <c r="K20" s="261"/>
      <c r="L20" s="673"/>
    </row>
    <row r="21" s="28" customFormat="1" ht="28.95" customHeight="1" spans="1:12">
      <c r="A21" s="674" t="s">
        <v>1047</v>
      </c>
      <c r="B21" s="674"/>
      <c r="C21" s="675"/>
      <c r="D21" s="675"/>
      <c r="E21" s="675"/>
      <c r="F21" s="675"/>
      <c r="G21" s="675"/>
      <c r="H21" s="675"/>
      <c r="I21" s="675"/>
      <c r="J21" s="675"/>
      <c r="K21" s="674"/>
      <c r="L21" s="676"/>
    </row>
  </sheetData>
  <mergeCells count="13">
    <mergeCell ref="A4:K4"/>
    <mergeCell ref="C5:F5"/>
    <mergeCell ref="G5:J5"/>
    <mergeCell ref="D6:E6"/>
    <mergeCell ref="H6:I6"/>
    <mergeCell ref="A21:K21"/>
    <mergeCell ref="A5:A7"/>
    <mergeCell ref="B5:B7"/>
    <mergeCell ref="C6:C7"/>
    <mergeCell ref="F6:F7"/>
    <mergeCell ref="G6:G7"/>
    <mergeCell ref="J6:J7"/>
    <mergeCell ref="K5:K7"/>
  </mergeCells>
  <conditionalFormatting sqref="C15">
    <cfRule type="expression" dxfId="0" priority="1" stopIfTrue="1">
      <formula>MOD(ROW(),2)=0</formula>
    </cfRule>
  </conditionalFormatting>
  <hyperlinks>
    <hyperlink ref="A1" location="索引!A1" display="=主营业务成本!A1"/>
    <hyperlink ref="A2" location="索引!A1" display="=主营业务成本!A2"/>
    <hyperlink ref="A3" location="索引!A1" display="=主营业务成本!A3"/>
  </hyperlinks>
  <pageMargins left="0.471527777777778" right="0.432638888888889" top="0.984027777777778" bottom="0.984027777777778" header="0.511805555555556" footer="0.511805555555556"/>
  <pageSetup paperSize="9" orientation="landscape"/>
  <headerFooter alignWithMargins="0"/>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tabColor indexed="47"/>
  </sheetPr>
  <dimension ref="A1:I24"/>
  <sheetViews>
    <sheetView workbookViewId="0">
      <pane xSplit="2" ySplit="6" topLeftCell="C7" activePane="bottomRight" state="frozen"/>
      <selection/>
      <selection pane="topRight"/>
      <selection pane="bottomLeft"/>
      <selection pane="bottomRight" activeCell="I21" sqref="I21"/>
    </sheetView>
  </sheetViews>
  <sheetFormatPr defaultColWidth="9" defaultRowHeight="14.25"/>
  <cols>
    <col min="1" max="1" width="5.6" customWidth="1"/>
    <col min="2" max="2" width="30.5" customWidth="1"/>
    <col min="3" max="3" width="16.1" customWidth="1"/>
    <col min="4" max="4" width="12.4" customWidth="1"/>
    <col min="5" max="5" width="14.2" customWidth="1"/>
    <col min="6" max="6" width="16.1" customWidth="1"/>
    <col min="7" max="7" width="13.7" customWidth="1"/>
  </cols>
  <sheetData>
    <row r="1" ht="19.5" spans="1:9">
      <c r="A1" s="393" t="str">
        <f>其他业务收入、成本!A1</f>
        <v>新疆华政华政华瑞税务师事务所有限公司巴州分所工作底稿</v>
      </c>
      <c r="B1" s="571"/>
      <c r="C1" s="571"/>
      <c r="D1" s="285" t="s">
        <v>771</v>
      </c>
      <c r="E1" s="574" t="str">
        <f>Sheet1!F15</f>
        <v>王翠英</v>
      </c>
      <c r="F1" s="370" t="s">
        <v>96</v>
      </c>
      <c r="G1" s="398">
        <f>Sheet1!H15</f>
        <v>46040</v>
      </c>
      <c r="H1" s="285"/>
      <c r="I1" s="286"/>
    </row>
    <row r="2" s="620" customFormat="1" ht="17.25" spans="1:9">
      <c r="A2" s="622" t="str">
        <f>其他业务收入、成本!A2</f>
        <v>被审核单位:  新疆通力房地产开发有限公司库尔勒二分公司</v>
      </c>
      <c r="B2" s="623"/>
      <c r="C2" s="623"/>
      <c r="D2" s="601" t="s">
        <v>285</v>
      </c>
      <c r="E2" s="624" t="str">
        <f>Sheet1!F17</f>
        <v>刘洁</v>
      </c>
      <c r="F2" s="603" t="s">
        <v>96</v>
      </c>
      <c r="G2" s="604">
        <f>Sheet1!H17</f>
        <v>46140</v>
      </c>
      <c r="H2" s="289"/>
      <c r="I2" s="289"/>
    </row>
    <row r="3" s="620" customFormat="1" ht="17.25" spans="1:9">
      <c r="A3" s="625" t="str">
        <f>其他业务收入、成本!A3</f>
        <v>纳税年度:  2025年度</v>
      </c>
      <c r="B3" s="626"/>
      <c r="C3" s="626"/>
      <c r="D3" s="601" t="s">
        <v>286</v>
      </c>
      <c r="E3" s="627" t="s">
        <v>1095</v>
      </c>
      <c r="H3" s="289"/>
      <c r="I3" s="289"/>
    </row>
    <row r="4" ht="25.5" customHeight="1" spans="1:9">
      <c r="A4" s="607" t="s">
        <v>1096</v>
      </c>
      <c r="B4" s="607"/>
      <c r="C4" s="607"/>
      <c r="D4" s="607"/>
      <c r="E4" s="607"/>
      <c r="F4" s="607"/>
      <c r="G4" s="607"/>
      <c r="H4" s="289"/>
      <c r="I4" s="289"/>
    </row>
    <row r="5" s="621" customFormat="1" ht="20.25" customHeight="1" spans="1:9">
      <c r="A5" s="628" t="s">
        <v>488</v>
      </c>
      <c r="B5" s="628" t="s">
        <v>1076</v>
      </c>
      <c r="C5" s="628" t="s">
        <v>1079</v>
      </c>
      <c r="D5" s="628" t="s">
        <v>1080</v>
      </c>
      <c r="E5" s="628"/>
      <c r="F5" s="628" t="s">
        <v>1081</v>
      </c>
      <c r="G5" s="628" t="s">
        <v>264</v>
      </c>
    </row>
    <row r="6" s="621" customFormat="1" ht="23.25" customHeight="1" spans="1:9">
      <c r="A6" s="628"/>
      <c r="B6" s="628"/>
      <c r="C6" s="628"/>
      <c r="D6" s="628" t="s">
        <v>1097</v>
      </c>
      <c r="E6" s="628" t="s">
        <v>1098</v>
      </c>
      <c r="F6" s="628"/>
      <c r="G6" s="628"/>
    </row>
    <row r="7" s="621" customFormat="1" ht="21" customHeight="1" spans="1:9">
      <c r="A7" s="628">
        <v>1</v>
      </c>
      <c r="B7" s="629" t="s">
        <v>1099</v>
      </c>
      <c r="C7" s="613"/>
      <c r="D7" s="630"/>
      <c r="E7" s="630"/>
      <c r="F7" s="630">
        <f t="shared" ref="F7:F20" si="0">C7-D7+E7</f>
        <v>0</v>
      </c>
      <c r="G7" s="629"/>
    </row>
    <row r="8" s="621" customFormat="1" ht="21.75" customHeight="1" spans="1:9">
      <c r="A8" s="628">
        <v>2</v>
      </c>
      <c r="B8" s="629" t="s">
        <v>1100</v>
      </c>
      <c r="C8" s="630">
        <v>0</v>
      </c>
      <c r="D8" s="630"/>
      <c r="E8" s="630"/>
      <c r="F8" s="630">
        <f t="shared" si="0"/>
        <v>0</v>
      </c>
      <c r="G8" s="629"/>
    </row>
    <row r="9" s="621" customFormat="1" ht="21" customHeight="1" spans="1:9">
      <c r="A9" s="628">
        <v>3</v>
      </c>
      <c r="B9" s="629" t="s">
        <v>1101</v>
      </c>
      <c r="C9" s="630">
        <v>0</v>
      </c>
      <c r="D9" s="630"/>
      <c r="E9" s="630"/>
      <c r="F9" s="630">
        <f t="shared" si="0"/>
        <v>0</v>
      </c>
      <c r="G9" s="629"/>
    </row>
    <row r="10" s="621" customFormat="1" ht="21" customHeight="1" spans="1:9">
      <c r="A10" s="628">
        <v>4</v>
      </c>
      <c r="B10" s="629" t="s">
        <v>1102</v>
      </c>
      <c r="C10" s="549"/>
      <c r="D10" s="630"/>
      <c r="E10" s="630"/>
      <c r="F10" s="630">
        <f t="shared" si="0"/>
        <v>0</v>
      </c>
      <c r="G10" s="629"/>
    </row>
    <row r="11" s="621" customFormat="1" ht="21" customHeight="1" spans="1:9">
      <c r="A11" s="628">
        <v>5</v>
      </c>
      <c r="B11" s="629" t="s">
        <v>1103</v>
      </c>
      <c r="C11" s="613"/>
      <c r="D11" s="630"/>
      <c r="E11" s="630"/>
      <c r="F11" s="630">
        <f t="shared" si="0"/>
        <v>0</v>
      </c>
      <c r="G11" s="629"/>
    </row>
    <row r="12" s="621" customFormat="1" ht="21" customHeight="1" spans="1:9">
      <c r="A12" s="628">
        <v>6</v>
      </c>
      <c r="B12" s="629" t="s">
        <v>1104</v>
      </c>
      <c r="C12" s="631">
        <v>0</v>
      </c>
      <c r="D12" s="631"/>
      <c r="E12" s="631"/>
      <c r="F12" s="631">
        <f t="shared" si="0"/>
        <v>0</v>
      </c>
      <c r="G12" s="629"/>
    </row>
    <row r="13" s="621" customFormat="1" ht="21" customHeight="1" spans="1:9">
      <c r="A13" s="628">
        <v>7</v>
      </c>
      <c r="B13" s="632" t="s">
        <v>1105</v>
      </c>
      <c r="C13" s="633"/>
      <c r="D13" s="634"/>
      <c r="E13" s="634"/>
      <c r="F13" s="634">
        <f t="shared" si="0"/>
        <v>0</v>
      </c>
      <c r="G13" s="635"/>
    </row>
    <row r="14" s="621" customFormat="1" ht="21" customHeight="1" spans="1:9">
      <c r="A14" s="628">
        <v>8</v>
      </c>
      <c r="B14" s="632" t="s">
        <v>1106</v>
      </c>
      <c r="C14" s="547"/>
      <c r="D14" s="634"/>
      <c r="E14" s="634"/>
      <c r="F14" s="634">
        <f t="shared" si="0"/>
        <v>0</v>
      </c>
      <c r="G14" s="635"/>
    </row>
    <row r="15" s="621" customFormat="1" ht="21" customHeight="1" spans="1:9">
      <c r="A15" s="628">
        <v>9</v>
      </c>
      <c r="B15" s="632" t="s">
        <v>1107</v>
      </c>
      <c r="C15" s="634"/>
      <c r="D15" s="634"/>
      <c r="E15" s="634"/>
      <c r="F15" s="634">
        <f t="shared" si="0"/>
        <v>0</v>
      </c>
      <c r="G15" s="635"/>
    </row>
    <row r="16" s="621" customFormat="1" ht="19.5" customHeight="1" spans="1:9">
      <c r="A16" s="629"/>
      <c r="B16" s="632" t="s">
        <v>1108</v>
      </c>
      <c r="C16" s="634">
        <f>C17+C18+C19+C22+C20+C21</f>
        <v>11014.59</v>
      </c>
      <c r="D16" s="634">
        <f>SUM(D17:D22)</f>
        <v>0</v>
      </c>
      <c r="E16" s="634">
        <f>SUM(E17:E22)</f>
        <v>0</v>
      </c>
      <c r="F16" s="634">
        <f t="shared" si="0"/>
        <v>11014.59</v>
      </c>
      <c r="G16" s="635"/>
    </row>
    <row r="17" s="621" customFormat="1" ht="19.5" customHeight="1" spans="1:7">
      <c r="A17" s="636"/>
      <c r="B17" s="636" t="s">
        <v>1109</v>
      </c>
      <c r="C17" s="547"/>
      <c r="D17" s="637"/>
      <c r="E17" s="637"/>
      <c r="F17" s="638">
        <f t="shared" si="0"/>
        <v>0</v>
      </c>
      <c r="G17" s="636"/>
    </row>
    <row r="18" s="621" customFormat="1" ht="19.5" customHeight="1" spans="1:7">
      <c r="A18" s="636"/>
      <c r="B18" s="636" t="s">
        <v>1110</v>
      </c>
      <c r="C18" s="639"/>
      <c r="D18" s="631"/>
      <c r="E18" s="631"/>
      <c r="F18" s="630">
        <f t="shared" si="0"/>
        <v>0</v>
      </c>
      <c r="G18" s="636"/>
    </row>
    <row r="19" s="621" customFormat="1" ht="19.5" customHeight="1" spans="1:7">
      <c r="A19" s="636"/>
      <c r="B19" s="636" t="s">
        <v>1111</v>
      </c>
      <c r="C19" s="640"/>
      <c r="D19" s="631"/>
      <c r="E19" s="631"/>
      <c r="F19" s="630">
        <f t="shared" si="0"/>
        <v>0</v>
      </c>
      <c r="G19" s="636"/>
    </row>
    <row r="20" s="621" customFormat="1" ht="19.5" customHeight="1" spans="1:7">
      <c r="A20" s="636"/>
      <c r="B20" s="636" t="s">
        <v>1112</v>
      </c>
      <c r="C20" s="640">
        <f>[18]Sheet1!$G$2005</f>
        <v>9000</v>
      </c>
      <c r="D20" s="631"/>
      <c r="E20" s="631"/>
      <c r="F20" s="630"/>
      <c r="G20" s="636"/>
    </row>
    <row r="21" s="621" customFormat="1" ht="19.5" customHeight="1" spans="1:7">
      <c r="A21" s="636"/>
      <c r="B21" s="636" t="s">
        <v>1113</v>
      </c>
      <c r="C21" s="640">
        <v>2014.56</v>
      </c>
      <c r="D21" s="631"/>
      <c r="E21" s="631"/>
      <c r="F21" s="630"/>
      <c r="G21" s="636"/>
    </row>
    <row r="22" s="621" customFormat="1" ht="19.5" customHeight="1" spans="1:7">
      <c r="A22" s="636"/>
      <c r="B22" s="636" t="s">
        <v>70</v>
      </c>
      <c r="C22" s="641">
        <v>0.03</v>
      </c>
      <c r="D22" s="631"/>
      <c r="E22" s="631"/>
      <c r="F22" s="630">
        <f>C22-D22+E22</f>
        <v>0.03</v>
      </c>
      <c r="G22" s="636"/>
    </row>
    <row r="23" s="621" customFormat="1" ht="21" customHeight="1" spans="1:7">
      <c r="A23" s="636" t="s">
        <v>1114</v>
      </c>
      <c r="B23" s="636"/>
      <c r="C23" s="631">
        <f>SUM(C7:C16)</f>
        <v>11014.59</v>
      </c>
      <c r="D23" s="631">
        <f t="shared" ref="D23:F23" si="1">SUM(D7:D16)</f>
        <v>0</v>
      </c>
      <c r="E23" s="631">
        <f t="shared" si="1"/>
        <v>0</v>
      </c>
      <c r="F23" s="631">
        <f t="shared" si="1"/>
        <v>11014.59</v>
      </c>
      <c r="G23" s="636"/>
    </row>
    <row r="24" s="621" customFormat="1" ht="29.4" customHeight="1" spans="1:7">
      <c r="A24" s="642" t="s">
        <v>1047</v>
      </c>
      <c r="B24" s="643"/>
      <c r="C24" s="643"/>
      <c r="D24" s="643"/>
      <c r="E24" s="643"/>
      <c r="F24" s="643"/>
      <c r="G24" s="644"/>
    </row>
  </sheetData>
  <mergeCells count="8">
    <mergeCell ref="A4:G4"/>
    <mergeCell ref="D5:E5"/>
    <mergeCell ref="A24:G24"/>
    <mergeCell ref="A5:A6"/>
    <mergeCell ref="B5:B6"/>
    <mergeCell ref="C5:C6"/>
    <mergeCell ref="F5:F6"/>
    <mergeCell ref="G5:G6"/>
  </mergeCells>
  <conditionalFormatting sqref="C7">
    <cfRule type="expression" dxfId="0" priority="3" stopIfTrue="1">
      <formula>MOD(ROW(),2)=0</formula>
    </cfRule>
  </conditionalFormatting>
  <conditionalFormatting sqref="C11">
    <cfRule type="expression" dxfId="0" priority="1" stopIfTrue="1">
      <formula>MOD(ROW(),2)=0</formula>
    </cfRule>
  </conditionalFormatting>
  <conditionalFormatting sqref="C13">
    <cfRule type="expression" dxfId="0" priority="2" stopIfTrue="1">
      <formula>MOD(ROW(),2)=0</formula>
    </cfRule>
  </conditionalFormatting>
  <hyperlinks>
    <hyperlink ref="A1" location="索引!A1" display="=其他业务收入、成本!A1"/>
    <hyperlink ref="A2" location="索引!A1" display="=其他业务收入、成本!A2"/>
    <hyperlink ref="A3" location="索引!A1" display="=其他业务收入、成本!A3"/>
  </hyperlinks>
  <printOptions horizontalCentered="1"/>
  <pageMargins left="0.747916666666667" right="0.747916666666667" top="0.669444444444445" bottom="0.46875" header="0.349305555555556" footer="0.159027777777778"/>
  <pageSetup paperSize="9" orientation="landscape"/>
  <headerFooter alignWithMargins="0"/>
  <drawing r:id="rId2"/>
  <legacyDrawing r:id="rId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tabColor indexed="47"/>
  </sheetPr>
  <dimension ref="A1:I21"/>
  <sheetViews>
    <sheetView workbookViewId="0">
      <pane xSplit="2" ySplit="6" topLeftCell="C7" activePane="bottomRight" state="frozen"/>
      <selection/>
      <selection pane="topRight"/>
      <selection pane="bottomLeft"/>
      <selection pane="bottomRight" activeCell="K18" sqref="K18"/>
    </sheetView>
  </sheetViews>
  <sheetFormatPr defaultColWidth="9" defaultRowHeight="14.25"/>
  <cols>
    <col min="1" max="1" width="4.7" customWidth="1"/>
    <col min="2" max="2" width="31.5" customWidth="1"/>
    <col min="3" max="3" width="14.2" customWidth="1"/>
    <col min="4" max="4" width="15.4" customWidth="1"/>
    <col min="5" max="5" width="17.1" customWidth="1"/>
    <col min="6" max="6" width="16.1" customWidth="1"/>
    <col min="7" max="7" width="10" customWidth="1"/>
  </cols>
  <sheetData>
    <row r="1" ht="16.5" spans="1:9">
      <c r="A1" s="393" t="str">
        <f>其他业务收入、成本!A1</f>
        <v>新疆华政华政华瑞税务师事务所有限公司巴州分所工作底稿</v>
      </c>
      <c r="B1" s="571"/>
      <c r="C1" s="571"/>
      <c r="D1" s="601" t="s">
        <v>283</v>
      </c>
      <c r="E1" s="602" t="str">
        <f>Sheet1!F15</f>
        <v>王翠英</v>
      </c>
      <c r="F1" s="603" t="s">
        <v>96</v>
      </c>
      <c r="G1" s="604">
        <f>Sheet1!H15</f>
        <v>46040</v>
      </c>
    </row>
    <row r="2" s="28" customFormat="1" ht="12" spans="1:9">
      <c r="A2" s="605" t="str">
        <f>其他业务收入、成本!A2</f>
        <v>被审核单位:  新疆通力房地产开发有限公司库尔勒二分公司</v>
      </c>
      <c r="B2" s="368"/>
      <c r="C2" s="368"/>
      <c r="D2" s="285" t="s">
        <v>285</v>
      </c>
      <c r="E2" s="606" t="str">
        <f>Sheet1!F17</f>
        <v>刘洁</v>
      </c>
      <c r="F2" s="370" t="s">
        <v>96</v>
      </c>
      <c r="G2" s="371">
        <f>Sheet1!H17</f>
        <v>46140</v>
      </c>
    </row>
    <row r="3" s="28" customFormat="1" ht="12" spans="1:9">
      <c r="A3" s="368" t="str">
        <f>其他业务收入、成本!A3</f>
        <v>纳税年度:  2025年度</v>
      </c>
      <c r="B3" s="375"/>
      <c r="C3" s="375"/>
      <c r="D3" s="285" t="s">
        <v>286</v>
      </c>
      <c r="E3" s="606" t="s">
        <v>1115</v>
      </c>
    </row>
    <row r="4" ht="24.9" customHeight="1" spans="1:9">
      <c r="A4" s="607" t="s">
        <v>1116</v>
      </c>
      <c r="B4" s="607"/>
      <c r="C4" s="607"/>
      <c r="D4" s="607"/>
      <c r="E4" s="607"/>
      <c r="F4" s="607"/>
      <c r="G4" s="607"/>
      <c r="H4" s="608"/>
      <c r="I4" s="372"/>
    </row>
    <row r="5" s="28" customFormat="1" ht="19.5" customHeight="1" spans="1:9">
      <c r="A5" s="545" t="s">
        <v>488</v>
      </c>
      <c r="B5" s="609" t="s">
        <v>1076</v>
      </c>
      <c r="C5" s="545" t="s">
        <v>1079</v>
      </c>
      <c r="D5" s="545" t="s">
        <v>1080</v>
      </c>
      <c r="E5" s="545"/>
      <c r="F5" s="545" t="s">
        <v>1081</v>
      </c>
      <c r="G5" s="545" t="s">
        <v>264</v>
      </c>
      <c r="H5" s="610"/>
      <c r="I5" s="610"/>
    </row>
    <row r="6" s="28" customFormat="1" ht="12" spans="1:9">
      <c r="A6" s="545"/>
      <c r="B6" s="611"/>
      <c r="C6" s="545"/>
      <c r="D6" s="545" t="s">
        <v>1097</v>
      </c>
      <c r="E6" s="545" t="s">
        <v>1098</v>
      </c>
      <c r="F6" s="545"/>
      <c r="G6" s="545"/>
      <c r="H6" s="610"/>
      <c r="I6" s="610"/>
    </row>
    <row r="7" s="28" customFormat="1" ht="21.75" customHeight="1" spans="1:9">
      <c r="A7" s="543">
        <v>1</v>
      </c>
      <c r="B7" s="546" t="s">
        <v>1117</v>
      </c>
      <c r="C7" s="612"/>
      <c r="D7" s="612"/>
      <c r="E7" s="612"/>
      <c r="F7" s="612">
        <f t="shared" ref="F7:F15" si="0">C7+D7-E7</f>
        <v>0</v>
      </c>
      <c r="G7" s="551"/>
      <c r="H7" s="610"/>
      <c r="I7" s="610"/>
    </row>
    <row r="8" s="28" customFormat="1" ht="32.25" customHeight="1" spans="1:9">
      <c r="A8" s="543">
        <v>2</v>
      </c>
      <c r="B8" s="546" t="s">
        <v>1118</v>
      </c>
      <c r="C8" s="612">
        <v>0</v>
      </c>
      <c r="D8" s="612"/>
      <c r="E8" s="612"/>
      <c r="F8" s="612">
        <f t="shared" si="0"/>
        <v>0</v>
      </c>
      <c r="G8" s="551"/>
    </row>
    <row r="9" s="28" customFormat="1" ht="32.25" customHeight="1" spans="1:9">
      <c r="A9" s="543">
        <v>3</v>
      </c>
      <c r="B9" s="546" t="s">
        <v>1119</v>
      </c>
      <c r="C9" s="612">
        <v>0</v>
      </c>
      <c r="D9" s="612"/>
      <c r="E9" s="612"/>
      <c r="F9" s="612">
        <f t="shared" si="0"/>
        <v>0</v>
      </c>
      <c r="G9" s="551"/>
    </row>
    <row r="10" s="28" customFormat="1" ht="28.5" customHeight="1" spans="1:9">
      <c r="A10" s="543">
        <v>4</v>
      </c>
      <c r="B10" s="546" t="s">
        <v>1120</v>
      </c>
      <c r="C10" s="612"/>
      <c r="D10" s="612"/>
      <c r="E10" s="612"/>
      <c r="F10" s="612">
        <f t="shared" si="0"/>
        <v>0</v>
      </c>
      <c r="G10" s="551"/>
    </row>
    <row r="11" s="28" customFormat="1" ht="20.25" customHeight="1" spans="1:9">
      <c r="A11" s="543">
        <v>5</v>
      </c>
      <c r="B11" s="546" t="s">
        <v>269</v>
      </c>
      <c r="C11" s="549"/>
      <c r="D11" s="612"/>
      <c r="E11" s="612"/>
      <c r="F11" s="612">
        <f t="shared" si="0"/>
        <v>0</v>
      </c>
      <c r="G11" s="551"/>
    </row>
    <row r="12" s="28" customFormat="1" ht="23.25" customHeight="1" spans="1:9">
      <c r="A12" s="543">
        <v>6</v>
      </c>
      <c r="B12" s="546" t="s">
        <v>271</v>
      </c>
      <c r="C12" s="613"/>
      <c r="D12" s="612"/>
      <c r="E12" s="612"/>
      <c r="F12" s="612">
        <f t="shared" si="0"/>
        <v>0</v>
      </c>
      <c r="G12" s="551"/>
    </row>
    <row r="13" s="28" customFormat="1" ht="24" customHeight="1" spans="1:9">
      <c r="A13" s="543">
        <v>7</v>
      </c>
      <c r="B13" s="546" t="s">
        <v>1121</v>
      </c>
      <c r="C13" s="550"/>
      <c r="D13" s="612"/>
      <c r="E13" s="612"/>
      <c r="F13" s="612">
        <f t="shared" si="0"/>
        <v>0</v>
      </c>
      <c r="G13" s="551"/>
    </row>
    <row r="14" s="28" customFormat="1" ht="21.75" customHeight="1" spans="1:9">
      <c r="A14" s="543">
        <v>8</v>
      </c>
      <c r="B14" s="546" t="s">
        <v>1122</v>
      </c>
      <c r="C14" s="549"/>
      <c r="D14" s="612"/>
      <c r="E14" s="612"/>
      <c r="F14" s="612">
        <f t="shared" si="0"/>
        <v>0</v>
      </c>
      <c r="G14" s="551"/>
    </row>
    <row r="15" s="28" customFormat="1" ht="22.5" customHeight="1" spans="1:9">
      <c r="A15" s="543">
        <v>9</v>
      </c>
      <c r="B15" s="546" t="s">
        <v>1123</v>
      </c>
      <c r="C15" s="550"/>
      <c r="D15" s="612"/>
      <c r="E15" s="612"/>
      <c r="F15" s="612">
        <f t="shared" si="0"/>
        <v>0</v>
      </c>
      <c r="G15" s="551"/>
    </row>
    <row r="16" s="28" customFormat="1" ht="22.5" customHeight="1" spans="1:9">
      <c r="A16" s="545">
        <v>10</v>
      </c>
      <c r="B16" s="546" t="s">
        <v>70</v>
      </c>
      <c r="C16" s="612">
        <f>[18]Sheet1!$G$2068</f>
        <v>11221.12</v>
      </c>
      <c r="D16" s="612">
        <f t="shared" ref="D16:E16" si="1">SUM(D17:D19)</f>
        <v>0</v>
      </c>
      <c r="E16" s="612">
        <f t="shared" si="1"/>
        <v>0</v>
      </c>
      <c r="F16" s="612">
        <f t="shared" ref="F16:F19" si="2">C16+D16-E16</f>
        <v>11221.12</v>
      </c>
      <c r="G16" s="551"/>
    </row>
    <row r="17" s="28" customFormat="1" ht="22.5" customHeight="1" spans="1:7">
      <c r="A17" s="545"/>
      <c r="B17" s="546" t="s">
        <v>1124</v>
      </c>
      <c r="C17" s="612"/>
      <c r="D17" s="612"/>
      <c r="E17" s="612"/>
      <c r="F17" s="612">
        <f t="shared" si="2"/>
        <v>0</v>
      </c>
      <c r="G17" s="551"/>
    </row>
    <row r="18" s="28" customFormat="1" ht="22.5" customHeight="1" spans="1:7">
      <c r="A18" s="545"/>
      <c r="B18" s="546" t="s">
        <v>1125</v>
      </c>
      <c r="C18" s="612"/>
      <c r="D18" s="612"/>
      <c r="E18" s="612"/>
      <c r="F18" s="612">
        <f t="shared" si="2"/>
        <v>0</v>
      </c>
      <c r="G18" s="551"/>
    </row>
    <row r="19" s="28" customFormat="1" ht="18" customHeight="1" spans="1:7">
      <c r="A19" s="551"/>
      <c r="B19" s="546" t="s">
        <v>1126</v>
      </c>
      <c r="C19" s="612"/>
      <c r="D19" s="612"/>
      <c r="E19" s="612"/>
      <c r="F19" s="612">
        <f t="shared" si="2"/>
        <v>0</v>
      </c>
      <c r="G19" s="551"/>
    </row>
    <row r="20" s="28" customFormat="1" ht="21" customHeight="1" spans="1:7">
      <c r="A20" s="614" t="s">
        <v>282</v>
      </c>
      <c r="B20" s="615"/>
      <c r="C20" s="616">
        <f>SUM(C7:C16)</f>
        <v>11221.12</v>
      </c>
      <c r="D20" s="616">
        <f t="shared" ref="D20:F20" si="3">SUM(D7:D16)</f>
        <v>0</v>
      </c>
      <c r="E20" s="616">
        <f t="shared" si="3"/>
        <v>0</v>
      </c>
      <c r="F20" s="616">
        <f t="shared" si="3"/>
        <v>11221.12</v>
      </c>
      <c r="G20" s="614"/>
    </row>
    <row r="21" s="28" customFormat="1" ht="29.4" customHeight="1" spans="1:7">
      <c r="A21" s="617" t="s">
        <v>1047</v>
      </c>
      <c r="B21" s="618"/>
      <c r="C21" s="618"/>
      <c r="D21" s="618"/>
      <c r="E21" s="618"/>
      <c r="F21" s="618"/>
      <c r="G21" s="619"/>
    </row>
  </sheetData>
  <mergeCells count="8">
    <mergeCell ref="A4:G4"/>
    <mergeCell ref="D5:E5"/>
    <mergeCell ref="A21:G21"/>
    <mergeCell ref="A5:A6"/>
    <mergeCell ref="B5:B6"/>
    <mergeCell ref="C5:C6"/>
    <mergeCell ref="F5:F6"/>
    <mergeCell ref="G5:G6"/>
  </mergeCells>
  <conditionalFormatting sqref="C12:C13">
    <cfRule type="expression" dxfId="0" priority="1" stopIfTrue="1">
      <formula>MOD(ROW(),2)=0</formula>
    </cfRule>
  </conditionalFormatting>
  <hyperlinks>
    <hyperlink ref="A1" location="索引!A1" display="=其他业务收入、成本!A1"/>
    <hyperlink ref="A2" location="索引!A1" display="=其他业务收入、成本!A2"/>
    <hyperlink ref="A3" location="索引!A1" display="=其他业务收入、成本!A3"/>
  </hyperlinks>
  <printOptions horizontalCentered="1"/>
  <pageMargins left="0.609027777777778" right="0.41875" top="0.5" bottom="0.45" header="0.21875" footer="0.159027777777778"/>
  <pageSetup paperSize="9" orientation="landscape"/>
  <headerFooter alignWithMargins="0"/>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tabColor indexed="47"/>
  </sheetPr>
  <dimension ref="A1:K30"/>
  <sheetViews>
    <sheetView workbookViewId="0">
      <selection activeCell="G23" sqref="G23"/>
    </sheetView>
  </sheetViews>
  <sheetFormatPr defaultColWidth="9" defaultRowHeight="14.25"/>
  <cols>
    <col min="2" max="2" width="14" customWidth="1"/>
    <col min="3" max="3" width="17.2" customWidth="1"/>
    <col min="4" max="4" width="11" customWidth="1"/>
    <col min="5" max="5" width="16.1" style="203" customWidth="1"/>
    <col min="6" max="6" width="12.7" customWidth="1"/>
    <col min="7" max="7" width="12.75" customWidth="1"/>
    <col min="8" max="8" width="16.1" customWidth="1"/>
    <col min="9" max="9" width="22.7" customWidth="1"/>
  </cols>
  <sheetData>
    <row r="1" ht="19.5" spans="1:11">
      <c r="A1" s="393" t="str">
        <f>其他业务收入、成本!A1</f>
        <v>新疆华政华政华瑞税务师事务所有限公司巴州分所工作底稿</v>
      </c>
      <c r="B1" s="571"/>
      <c r="C1" s="571"/>
      <c r="F1" s="285" t="s">
        <v>771</v>
      </c>
      <c r="G1" s="574" t="str">
        <f>Sheet1!F15</f>
        <v>王翠英</v>
      </c>
      <c r="H1" s="370" t="s">
        <v>96</v>
      </c>
      <c r="I1" s="398">
        <f>营业外支出!G1</f>
        <v>46040</v>
      </c>
      <c r="J1" s="285"/>
      <c r="K1" s="286"/>
    </row>
    <row r="2" ht="15.75" spans="1:11">
      <c r="A2" s="399" t="str">
        <f>其他业务收入、成本!A2</f>
        <v>被审核单位:  新疆通力房地产开发有限公司库尔勒二分公司</v>
      </c>
      <c r="B2" s="571"/>
      <c r="C2" s="571"/>
      <c r="F2" s="285" t="s">
        <v>772</v>
      </c>
      <c r="G2" s="575" t="str">
        <f>Sheet1!F17</f>
        <v>刘洁</v>
      </c>
      <c r="H2" s="370" t="s">
        <v>96</v>
      </c>
      <c r="I2" s="398">
        <f>营业外支出!G2</f>
        <v>46140</v>
      </c>
      <c r="J2" s="289"/>
      <c r="K2" s="289"/>
    </row>
    <row r="3" ht="19.5" spans="1:11">
      <c r="A3" s="374" t="str">
        <f>其他业务收入、成本!A3</f>
        <v>纳税年度:  2025年度</v>
      </c>
      <c r="B3" s="572"/>
      <c r="C3" s="572"/>
      <c r="F3" s="285" t="s">
        <v>773</v>
      </c>
      <c r="G3" s="576" t="s">
        <v>1127</v>
      </c>
      <c r="J3" s="289"/>
      <c r="K3" s="289"/>
    </row>
    <row r="4" ht="20.25" spans="1:11">
      <c r="A4" s="405" t="s">
        <v>1128</v>
      </c>
      <c r="B4" s="405"/>
      <c r="C4" s="405"/>
      <c r="D4" s="405"/>
      <c r="E4" s="577"/>
      <c r="F4" s="405"/>
      <c r="G4" s="405"/>
      <c r="H4" s="405"/>
      <c r="I4" s="405"/>
      <c r="J4" s="293"/>
      <c r="K4" s="293"/>
    </row>
    <row r="5" spans="1:11">
      <c r="A5" s="578" t="s">
        <v>488</v>
      </c>
      <c r="B5" s="578" t="s">
        <v>1129</v>
      </c>
      <c r="C5" s="578" t="s">
        <v>355</v>
      </c>
      <c r="D5" s="578" t="s">
        <v>1130</v>
      </c>
      <c r="E5" s="579" t="s">
        <v>1131</v>
      </c>
      <c r="F5" s="578"/>
      <c r="G5" s="578"/>
      <c r="H5" s="578"/>
      <c r="I5" s="578" t="s">
        <v>264</v>
      </c>
    </row>
    <row r="6" spans="1:11">
      <c r="A6" s="580"/>
      <c r="B6" s="580"/>
      <c r="C6" s="580"/>
      <c r="D6" s="580"/>
      <c r="E6" s="581" t="s">
        <v>1079</v>
      </c>
      <c r="F6" s="580" t="s">
        <v>1080</v>
      </c>
      <c r="G6" s="580"/>
      <c r="H6" s="580" t="s">
        <v>1081</v>
      </c>
      <c r="I6" s="582" t="s">
        <v>1132</v>
      </c>
    </row>
    <row r="7" spans="1:11">
      <c r="A7" s="580"/>
      <c r="B7" s="580"/>
      <c r="C7" s="580"/>
      <c r="D7" s="580"/>
      <c r="E7" s="581"/>
      <c r="F7" s="580" t="s">
        <v>1097</v>
      </c>
      <c r="G7" s="580" t="s">
        <v>1098</v>
      </c>
      <c r="H7" s="580"/>
      <c r="I7" s="583"/>
    </row>
    <row r="8" ht="20.1" customHeight="1" spans="1:11">
      <c r="A8" s="584">
        <v>1</v>
      </c>
      <c r="B8" s="585" t="s">
        <v>1133</v>
      </c>
      <c r="C8" s="586"/>
      <c r="D8" s="587"/>
      <c r="E8" s="549"/>
      <c r="F8" s="586"/>
      <c r="G8" s="586"/>
      <c r="H8" s="549">
        <f t="shared" ref="H8:H17" si="0">E8+F8-G8</f>
        <v>0</v>
      </c>
      <c r="I8" s="549"/>
    </row>
    <row r="9" ht="20.1" customHeight="1" spans="1:11">
      <c r="A9" s="584">
        <v>2</v>
      </c>
      <c r="B9" s="585" t="s">
        <v>364</v>
      </c>
      <c r="C9" s="586"/>
      <c r="D9" s="588">
        <v>0.07</v>
      </c>
      <c r="E9" s="589">
        <v>620194.99</v>
      </c>
      <c r="F9" s="590"/>
      <c r="G9" s="591"/>
      <c r="H9" s="549">
        <f t="shared" si="0"/>
        <v>620194.99</v>
      </c>
      <c r="I9" s="549">
        <f>C9*D9</f>
        <v>0</v>
      </c>
    </row>
    <row r="10" ht="20.1" customHeight="1" spans="1:11">
      <c r="A10" s="584">
        <v>3</v>
      </c>
      <c r="B10" s="585" t="s">
        <v>366</v>
      </c>
      <c r="C10" s="586"/>
      <c r="D10" s="588">
        <v>0.03</v>
      </c>
      <c r="E10" s="589">
        <v>265797.85</v>
      </c>
      <c r="F10" s="590"/>
      <c r="G10" s="591"/>
      <c r="H10" s="549">
        <f t="shared" si="0"/>
        <v>265797.85</v>
      </c>
      <c r="I10" s="549">
        <f>C10*D10</f>
        <v>0</v>
      </c>
    </row>
    <row r="11" ht="20.1" customHeight="1" spans="1:11">
      <c r="A11" s="584">
        <v>4</v>
      </c>
      <c r="B11" s="585" t="s">
        <v>367</v>
      </c>
      <c r="C11" s="586"/>
      <c r="D11" s="588">
        <v>0.02</v>
      </c>
      <c r="E11" s="589">
        <v>177198.59</v>
      </c>
      <c r="F11" s="590"/>
      <c r="G11" s="591"/>
      <c r="H11" s="549">
        <f t="shared" si="0"/>
        <v>177198.59</v>
      </c>
      <c r="I11" s="549">
        <f>C11*D11</f>
        <v>0</v>
      </c>
    </row>
    <row r="12" ht="20.1" customHeight="1" spans="1:11">
      <c r="A12" s="584">
        <v>5</v>
      </c>
      <c r="B12" s="585" t="s">
        <v>371</v>
      </c>
      <c r="C12" s="586"/>
      <c r="D12" s="588"/>
      <c r="E12" s="589">
        <v>2608419.64</v>
      </c>
      <c r="F12" s="590"/>
      <c r="G12" s="586"/>
      <c r="H12" s="549">
        <f t="shared" si="0"/>
        <v>2608419.64</v>
      </c>
      <c r="I12" s="549">
        <f>H12</f>
        <v>2608419.64</v>
      </c>
    </row>
    <row r="13" ht="20.1" customHeight="1" spans="1:11">
      <c r="A13" s="584">
        <v>6</v>
      </c>
      <c r="B13" s="585" t="s">
        <v>362</v>
      </c>
      <c r="C13" s="586"/>
      <c r="D13" s="587"/>
      <c r="E13" s="592">
        <v>0</v>
      </c>
      <c r="F13" s="586"/>
      <c r="G13" s="586"/>
      <c r="H13" s="549">
        <f t="shared" si="0"/>
        <v>0</v>
      </c>
      <c r="I13" s="549">
        <f>H13</f>
        <v>0</v>
      </c>
    </row>
    <row r="14" ht="20.1" customHeight="1" spans="1:11">
      <c r="A14" s="584">
        <v>7</v>
      </c>
      <c r="B14" s="585" t="s">
        <v>1134</v>
      </c>
      <c r="C14" s="586"/>
      <c r="D14" s="587"/>
      <c r="E14" s="589">
        <v>363614.46</v>
      </c>
      <c r="F14" s="549"/>
      <c r="G14" s="586"/>
      <c r="H14" s="549">
        <f t="shared" si="0"/>
        <v>363614.46</v>
      </c>
      <c r="I14" s="549">
        <f>H14</f>
        <v>363614.46</v>
      </c>
    </row>
    <row r="15" ht="20.1" customHeight="1" spans="1:11">
      <c r="A15" s="584">
        <v>8</v>
      </c>
      <c r="B15" s="585" t="s">
        <v>373</v>
      </c>
      <c r="C15" s="586"/>
      <c r="D15" s="588"/>
      <c r="E15" s="589">
        <v>104373.3</v>
      </c>
      <c r="F15" s="590"/>
      <c r="G15" s="586"/>
      <c r="H15" s="549">
        <f t="shared" si="0"/>
        <v>104373.3</v>
      </c>
      <c r="I15" s="549">
        <f>H15</f>
        <v>104373.3</v>
      </c>
    </row>
    <row r="16" ht="20.1" customHeight="1" spans="1:11">
      <c r="A16" s="584">
        <v>9</v>
      </c>
      <c r="B16" s="585" t="s">
        <v>1135</v>
      </c>
      <c r="C16" s="586"/>
      <c r="D16" s="588"/>
      <c r="E16" s="589">
        <v>111191.35</v>
      </c>
      <c r="F16" s="590"/>
      <c r="G16" s="586"/>
      <c r="H16" s="549">
        <f t="shared" si="0"/>
        <v>111191.35</v>
      </c>
      <c r="I16" s="549">
        <f>H16</f>
        <v>111191.35</v>
      </c>
    </row>
    <row r="17" ht="20.1" customHeight="1" spans="1:9">
      <c r="A17" s="584">
        <v>10</v>
      </c>
      <c r="B17" s="585" t="s">
        <v>1136</v>
      </c>
      <c r="C17" s="586"/>
      <c r="D17" s="586"/>
      <c r="E17" s="547">
        <v>0</v>
      </c>
      <c r="F17" s="586"/>
      <c r="G17" s="591"/>
      <c r="H17" s="549">
        <f t="shared" si="0"/>
        <v>0</v>
      </c>
      <c r="I17" s="549"/>
    </row>
    <row r="18" ht="20.1" customHeight="1" spans="1:9">
      <c r="A18" s="593" t="s">
        <v>282</v>
      </c>
      <c r="B18" s="594"/>
      <c r="C18" s="595"/>
      <c r="D18" s="595"/>
      <c r="E18" s="595">
        <f>SUM(E8:E17)</f>
        <v>4250790.18</v>
      </c>
      <c r="F18" s="595">
        <f>SUM(F8:F17)</f>
        <v>0</v>
      </c>
      <c r="G18" s="595">
        <f>SUM(G8:G17)</f>
        <v>0</v>
      </c>
      <c r="H18" s="549">
        <f>SUM(H8:H17)</f>
        <v>4250790.18</v>
      </c>
      <c r="I18" s="549">
        <f>SUM(I8:I17)</f>
        <v>3187598.75</v>
      </c>
    </row>
    <row r="19" ht="38.25" customHeight="1" spans="1:9">
      <c r="A19" s="596" t="s">
        <v>1047</v>
      </c>
      <c r="B19" s="597"/>
      <c r="C19" s="597"/>
      <c r="D19" s="597"/>
      <c r="E19" s="598"/>
      <c r="F19" s="597"/>
      <c r="G19" s="597"/>
      <c r="H19" s="597"/>
      <c r="I19" s="599"/>
    </row>
    <row r="28" spans="1:9">
      <c r="E28" s="600"/>
    </row>
    <row r="29" spans="1:9">
      <c r="E29" s="600"/>
    </row>
    <row r="30" spans="1:9">
      <c r="E30" s="600"/>
    </row>
  </sheetData>
  <mergeCells count="11">
    <mergeCell ref="A4:I4"/>
    <mergeCell ref="E5:H5"/>
    <mergeCell ref="F6:G6"/>
    <mergeCell ref="A19:I19"/>
    <mergeCell ref="A5:A7"/>
    <mergeCell ref="B5:B7"/>
    <mergeCell ref="C5:C7"/>
    <mergeCell ref="D5:D7"/>
    <mergeCell ref="E6:E7"/>
    <mergeCell ref="H6:H7"/>
    <mergeCell ref="I6:I7"/>
  </mergeCells>
  <conditionalFormatting sqref="F14">
    <cfRule type="expression" dxfId="0" priority="3" stopIfTrue="1">
      <formula>MOD(ROW(),2)=0</formula>
    </cfRule>
  </conditionalFormatting>
  <conditionalFormatting sqref="E16:E17">
    <cfRule type="expression" dxfId="0" priority="1" stopIfTrue="1">
      <formula>MOD(ROW(),2)=0</formula>
    </cfRule>
  </conditionalFormatting>
  <hyperlinks>
    <hyperlink ref="A1" location="索引!A1" display="=其他业务收入、成本!A1"/>
    <hyperlink ref="A2" location="索引!A1" display="=其他业务收入、成本!A2"/>
    <hyperlink ref="A3" location="索引!A1" display="=其他业务收入、成本!A3"/>
  </hyperlinks>
  <printOptions horizontalCentered="1"/>
  <pageMargins left="0.429166666666667" right="0.41875" top="0.479166666666667" bottom="0.41875" header="0.16875" footer="0.159027777777778"/>
  <pageSetup paperSize="9" orientation="landscape"/>
  <headerFooter alignWithMargins="0"/>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tabColor indexed="47"/>
    <pageSetUpPr fitToPage="1"/>
  </sheetPr>
  <dimension ref="A1:K61"/>
  <sheetViews>
    <sheetView workbookViewId="0">
      <pane xSplit="2" ySplit="6" topLeftCell="C7" activePane="bottomRight" state="frozen"/>
      <selection/>
      <selection pane="topRight"/>
      <selection pane="bottomLeft"/>
      <selection pane="bottomRight" activeCell="C21" sqref="C21"/>
    </sheetView>
  </sheetViews>
  <sheetFormatPr defaultColWidth="9" defaultRowHeight="14.25"/>
  <cols>
    <col min="1" max="1" width="7.4" customWidth="1"/>
    <col min="2" max="2" width="28.9" customWidth="1"/>
    <col min="3" max="3" width="16.1" style="128" customWidth="1"/>
    <col min="4" max="4" width="14.4" style="128" customWidth="1"/>
    <col min="5" max="5" width="15.7" style="128" customWidth="1"/>
    <col min="6" max="6" width="19.7" style="128" customWidth="1"/>
    <col min="7" max="7" width="13.6" customWidth="1"/>
    <col min="10" max="10" width="9.375"/>
  </cols>
  <sheetData>
    <row r="1" ht="19.5" spans="1:11">
      <c r="A1" s="393" t="str">
        <f>其他业务收入、成本!A1</f>
        <v>新疆华政华政华瑞税务师事务所有限公司巴州分所工作底稿</v>
      </c>
      <c r="B1" s="571"/>
      <c r="C1" s="556"/>
      <c r="D1" s="557" t="s">
        <v>283</v>
      </c>
      <c r="E1" s="534" t="str">
        <f>Sheet1!F15</f>
        <v>王翠英</v>
      </c>
      <c r="F1" s="535" t="s">
        <v>96</v>
      </c>
      <c r="G1" s="398">
        <f>税金及附加!I1</f>
        <v>46040</v>
      </c>
      <c r="H1" s="285"/>
      <c r="I1" s="286"/>
    </row>
    <row r="2" ht="15.75" spans="1:11">
      <c r="A2" s="399" t="str">
        <f>其他业务收入、成本!A2</f>
        <v>被审核单位:  新疆通力房地产开发有限公司库尔勒二分公司</v>
      </c>
      <c r="B2" s="571"/>
      <c r="C2" s="556"/>
      <c r="D2" s="557" t="s">
        <v>285</v>
      </c>
      <c r="E2" s="537" t="str">
        <f>Sheet1!F17</f>
        <v>刘洁</v>
      </c>
      <c r="F2" s="538" t="s">
        <v>96</v>
      </c>
      <c r="G2" s="398">
        <f>税金及附加!I2</f>
        <v>46140</v>
      </c>
      <c r="H2" s="289"/>
      <c r="I2" s="289"/>
    </row>
    <row r="3" ht="19.5" spans="1:11">
      <c r="A3" s="374" t="str">
        <f>其他业务收入、成本!A3</f>
        <v>纳税年度:  2025年度</v>
      </c>
      <c r="B3" s="572"/>
      <c r="C3" s="558"/>
      <c r="D3" s="557" t="s">
        <v>286</v>
      </c>
      <c r="E3" s="539" t="s">
        <v>1137</v>
      </c>
      <c r="H3" s="289"/>
      <c r="I3" s="289"/>
    </row>
    <row r="4" ht="16.2" customHeight="1" spans="1:11">
      <c r="A4" s="540" t="s">
        <v>1138</v>
      </c>
      <c r="B4" s="540"/>
      <c r="C4" s="541"/>
      <c r="D4" s="541"/>
      <c r="E4" s="541"/>
      <c r="F4" s="541"/>
      <c r="G4" s="540"/>
      <c r="H4" s="293"/>
      <c r="I4" s="293"/>
    </row>
    <row r="5" spans="1:11">
      <c r="A5" s="560" t="s">
        <v>488</v>
      </c>
      <c r="B5" s="560" t="s">
        <v>1076</v>
      </c>
      <c r="C5" s="561" t="s">
        <v>1079</v>
      </c>
      <c r="D5" s="561" t="s">
        <v>1080</v>
      </c>
      <c r="E5" s="561"/>
      <c r="F5" s="561" t="s">
        <v>1081</v>
      </c>
      <c r="G5" s="560" t="s">
        <v>1139</v>
      </c>
    </row>
    <row r="6" spans="1:11">
      <c r="A6" s="560"/>
      <c r="B6" s="560"/>
      <c r="C6" s="561"/>
      <c r="D6" s="561" t="s">
        <v>1097</v>
      </c>
      <c r="E6" s="561" t="s">
        <v>1098</v>
      </c>
      <c r="F6" s="561"/>
      <c r="G6" s="560"/>
    </row>
    <row r="7" ht="18" customHeight="1" spans="1:11">
      <c r="A7" s="139">
        <v>1</v>
      </c>
      <c r="B7" s="520" t="s">
        <v>1140</v>
      </c>
      <c r="C7" s="58">
        <f>C8+C9+C10+C11+C12+C13+C14+C15</f>
        <v>1513669.81</v>
      </c>
      <c r="D7" s="58">
        <f t="shared" ref="D7:E7" si="0">D8+D9+D10+D11+D12+D13+D14+D15</f>
        <v>0</v>
      </c>
      <c r="E7" s="58">
        <f t="shared" si="0"/>
        <v>0</v>
      </c>
      <c r="F7" s="58">
        <f>C7+D7-E7</f>
        <v>1513669.81</v>
      </c>
      <c r="G7" s="562">
        <f>IFERROR(C7/$C$56,0)</f>
        <v>0.289338430034805</v>
      </c>
      <c r="H7" s="184"/>
    </row>
    <row r="8" ht="22.5" customHeight="1" spans="1:11">
      <c r="A8" s="139">
        <v>2</v>
      </c>
      <c r="B8" s="563" t="s">
        <v>1141</v>
      </c>
      <c r="C8" s="549">
        <v>1366805.56</v>
      </c>
      <c r="D8" s="58"/>
      <c r="E8" s="58"/>
      <c r="F8" s="58">
        <f t="shared" ref="F8:F52" si="1">C8+D8-E8</f>
        <v>1366805.56</v>
      </c>
      <c r="G8" s="562">
        <f t="shared" ref="G8:G51" si="2">IFERROR(C8/$C$56,0)</f>
        <v>0.261265285388259</v>
      </c>
      <c r="H8" s="184"/>
      <c r="J8">
        <v>140488.2</v>
      </c>
      <c r="K8">
        <f>J8-F8</f>
        <v>-1226317.36</v>
      </c>
    </row>
    <row r="9" ht="22.5" customHeight="1" spans="1:11">
      <c r="A9" s="139">
        <v>3</v>
      </c>
      <c r="B9" s="563" t="s">
        <v>1142</v>
      </c>
      <c r="C9" s="58">
        <v>5600</v>
      </c>
      <c r="D9" s="58"/>
      <c r="E9" s="58"/>
      <c r="F9" s="58">
        <f t="shared" si="1"/>
        <v>5600</v>
      </c>
      <c r="G9" s="562">
        <f t="shared" si="2"/>
        <v>0.00107044164948689</v>
      </c>
      <c r="H9" s="184"/>
    </row>
    <row r="10" ht="22.5" customHeight="1" spans="1:11">
      <c r="A10" s="139">
        <v>4</v>
      </c>
      <c r="B10" s="563" t="s">
        <v>1143</v>
      </c>
      <c r="C10" s="58"/>
      <c r="D10" s="58"/>
      <c r="E10" s="58"/>
      <c r="F10" s="58">
        <f t="shared" si="1"/>
        <v>0</v>
      </c>
      <c r="G10" s="562">
        <f t="shared" si="2"/>
        <v>0</v>
      </c>
      <c r="H10" s="184"/>
    </row>
    <row r="11" ht="22.5" customHeight="1" spans="1:11">
      <c r="A11" s="139">
        <v>5</v>
      </c>
      <c r="B11" s="563" t="s">
        <v>1144</v>
      </c>
      <c r="C11" s="58"/>
      <c r="D11" s="58"/>
      <c r="E11" s="58"/>
      <c r="F11" s="58">
        <f t="shared" si="1"/>
        <v>0</v>
      </c>
      <c r="G11" s="562">
        <f t="shared" si="2"/>
        <v>0</v>
      </c>
      <c r="H11" s="184"/>
    </row>
    <row r="12" ht="22.5" customHeight="1" spans="1:11">
      <c r="A12" s="139">
        <v>6</v>
      </c>
      <c r="B12" s="563" t="s">
        <v>1145</v>
      </c>
      <c r="C12" s="58"/>
      <c r="D12" s="58"/>
      <c r="E12" s="58"/>
      <c r="F12" s="58">
        <f t="shared" si="1"/>
        <v>0</v>
      </c>
      <c r="G12" s="562">
        <f t="shared" si="2"/>
        <v>0</v>
      </c>
      <c r="H12" s="184"/>
    </row>
    <row r="13" ht="22.5" customHeight="1" spans="1:11">
      <c r="A13" s="139">
        <v>7</v>
      </c>
      <c r="B13" s="563" t="s">
        <v>1146</v>
      </c>
      <c r="C13" s="550">
        <v>141264.25</v>
      </c>
      <c r="D13" s="58"/>
      <c r="E13" s="58"/>
      <c r="F13" s="58">
        <f t="shared" si="1"/>
        <v>141264.25</v>
      </c>
      <c r="G13" s="562">
        <f t="shared" si="2"/>
        <v>0.0270027029970587</v>
      </c>
      <c r="H13" s="184"/>
    </row>
    <row r="14" ht="22.5" customHeight="1" spans="1:11">
      <c r="A14" s="139">
        <v>8</v>
      </c>
      <c r="B14" s="563" t="s">
        <v>1147</v>
      </c>
      <c r="C14" s="58"/>
      <c r="D14" s="58"/>
      <c r="E14" s="58"/>
      <c r="F14" s="58">
        <f t="shared" si="1"/>
        <v>0</v>
      </c>
      <c r="G14" s="562">
        <f t="shared" si="2"/>
        <v>0</v>
      </c>
      <c r="H14" s="184"/>
    </row>
    <row r="15" ht="22.5" customHeight="1" spans="1:11">
      <c r="A15" s="139">
        <v>9</v>
      </c>
      <c r="B15" s="563" t="s">
        <v>1148</v>
      </c>
      <c r="C15" s="58">
        <v>0</v>
      </c>
      <c r="D15" s="58"/>
      <c r="E15" s="58"/>
      <c r="F15" s="58">
        <f t="shared" si="1"/>
        <v>0</v>
      </c>
      <c r="G15" s="562">
        <f t="shared" si="2"/>
        <v>0</v>
      </c>
      <c r="H15" s="184"/>
    </row>
    <row r="16" ht="22.5" customHeight="1" spans="1:11">
      <c r="A16" s="139">
        <v>10</v>
      </c>
      <c r="B16" s="520" t="s">
        <v>1149</v>
      </c>
      <c r="C16" s="58"/>
      <c r="D16" s="58"/>
      <c r="E16" s="58"/>
      <c r="F16" s="58">
        <f t="shared" si="1"/>
        <v>0</v>
      </c>
      <c r="G16" s="562">
        <f t="shared" si="2"/>
        <v>0</v>
      </c>
    </row>
    <row r="17" ht="22.5" customHeight="1" spans="1:7">
      <c r="A17" s="139">
        <v>11</v>
      </c>
      <c r="B17" s="520" t="s">
        <v>1150</v>
      </c>
      <c r="C17" s="58"/>
      <c r="D17" s="58"/>
      <c r="E17" s="58"/>
      <c r="F17" s="58">
        <f t="shared" si="1"/>
        <v>0</v>
      </c>
      <c r="G17" s="562">
        <f t="shared" si="2"/>
        <v>0</v>
      </c>
    </row>
    <row r="18" ht="22.5" customHeight="1" spans="1:7">
      <c r="A18" s="139">
        <v>12</v>
      </c>
      <c r="B18" s="520" t="s">
        <v>1151</v>
      </c>
      <c r="C18" s="58">
        <v>68214.7</v>
      </c>
      <c r="D18" s="58"/>
      <c r="E18" s="58"/>
      <c r="F18" s="58">
        <f t="shared" si="1"/>
        <v>68214.7</v>
      </c>
      <c r="G18" s="562">
        <f t="shared" si="2"/>
        <v>0.0130392599977238</v>
      </c>
    </row>
    <row r="19" ht="22.5" customHeight="1" spans="1:7">
      <c r="A19" s="139">
        <v>13</v>
      </c>
      <c r="B19" s="520" t="s">
        <v>1152</v>
      </c>
      <c r="C19" s="549">
        <v>963921.59</v>
      </c>
      <c r="D19" s="58"/>
      <c r="E19" s="58"/>
      <c r="F19" s="58">
        <f t="shared" si="1"/>
        <v>963921.59</v>
      </c>
      <c r="G19" s="562">
        <f t="shared" si="2"/>
        <v>0.18425389585279</v>
      </c>
    </row>
    <row r="20" ht="22.5" customHeight="1" spans="1:7">
      <c r="A20" s="139">
        <v>14</v>
      </c>
      <c r="B20" s="520" t="s">
        <v>1153</v>
      </c>
      <c r="C20" s="547">
        <f>2652989.16-811775.23-35608</f>
        <v>1805605.93</v>
      </c>
      <c r="D20" s="58"/>
      <c r="E20" s="58"/>
      <c r="F20" s="58">
        <f t="shared" si="1"/>
        <v>1805605.93</v>
      </c>
      <c r="G20" s="562">
        <f t="shared" si="2"/>
        <v>0.345142105362948</v>
      </c>
    </row>
    <row r="21" ht="22.5" customHeight="1" spans="1:7">
      <c r="A21" s="139">
        <v>15</v>
      </c>
      <c r="B21" s="520" t="s">
        <v>1154</v>
      </c>
      <c r="C21" s="58">
        <f>SUM(C22:C25)</f>
        <v>0</v>
      </c>
      <c r="D21" s="58"/>
      <c r="E21" s="58"/>
      <c r="F21" s="58">
        <f t="shared" si="1"/>
        <v>0</v>
      </c>
      <c r="G21" s="562">
        <f t="shared" si="2"/>
        <v>0</v>
      </c>
    </row>
    <row r="22" ht="22.5" customHeight="1" spans="1:7">
      <c r="A22" s="139">
        <v>16</v>
      </c>
      <c r="B22" s="563" t="s">
        <v>1155</v>
      </c>
      <c r="C22" s="149"/>
      <c r="D22" s="58"/>
      <c r="E22" s="58"/>
      <c r="F22" s="58">
        <f t="shared" si="1"/>
        <v>0</v>
      </c>
      <c r="G22" s="562">
        <f t="shared" si="2"/>
        <v>0</v>
      </c>
    </row>
    <row r="23" ht="22.5" customHeight="1" spans="1:7">
      <c r="A23" s="139">
        <v>17</v>
      </c>
      <c r="B23" s="563" t="s">
        <v>1156</v>
      </c>
      <c r="C23" s="58"/>
      <c r="D23" s="58"/>
      <c r="E23" s="58"/>
      <c r="F23" s="58">
        <f t="shared" si="1"/>
        <v>0</v>
      </c>
      <c r="G23" s="562">
        <f t="shared" si="2"/>
        <v>0</v>
      </c>
    </row>
    <row r="24" ht="22.5" customHeight="1" spans="1:7">
      <c r="A24" s="139">
        <v>18</v>
      </c>
      <c r="B24" s="563" t="s">
        <v>1157</v>
      </c>
      <c r="C24" s="58"/>
      <c r="D24" s="58"/>
      <c r="E24" s="58"/>
      <c r="F24" s="58">
        <f t="shared" si="1"/>
        <v>0</v>
      </c>
      <c r="G24" s="562">
        <f t="shared" si="2"/>
        <v>0</v>
      </c>
    </row>
    <row r="25" ht="22.5" customHeight="1" spans="1:7">
      <c r="A25" s="139">
        <v>19</v>
      </c>
      <c r="B25" s="563" t="s">
        <v>1158</v>
      </c>
      <c r="C25" s="58"/>
      <c r="D25" s="58"/>
      <c r="E25" s="58"/>
      <c r="F25" s="58">
        <f t="shared" si="1"/>
        <v>0</v>
      </c>
      <c r="G25" s="562">
        <f t="shared" si="2"/>
        <v>0</v>
      </c>
    </row>
    <row r="26" ht="22.5" customHeight="1" spans="1:7">
      <c r="A26" s="139">
        <v>20</v>
      </c>
      <c r="B26" s="520" t="s">
        <v>1159</v>
      </c>
      <c r="C26" s="58"/>
      <c r="D26" s="58"/>
      <c r="E26" s="58"/>
      <c r="F26" s="58">
        <f t="shared" si="1"/>
        <v>0</v>
      </c>
      <c r="G26" s="562">
        <f t="shared" si="2"/>
        <v>0</v>
      </c>
    </row>
    <row r="27" ht="22.5" customHeight="1" spans="1:7">
      <c r="A27" s="139">
        <v>21</v>
      </c>
      <c r="B27" s="520" t="s">
        <v>1160</v>
      </c>
      <c r="C27" s="547">
        <v>41704.36</v>
      </c>
      <c r="D27" s="58"/>
      <c r="E27" s="58"/>
      <c r="F27" s="58">
        <f t="shared" si="1"/>
        <v>41704.36</v>
      </c>
      <c r="G27" s="562">
        <f t="shared" si="2"/>
        <v>0.00797180069807055</v>
      </c>
    </row>
    <row r="28" ht="22.5" customHeight="1" spans="1:7">
      <c r="A28" s="139">
        <v>22</v>
      </c>
      <c r="B28" s="520" t="s">
        <v>1161</v>
      </c>
      <c r="C28" s="58"/>
      <c r="D28" s="58"/>
      <c r="E28" s="58"/>
      <c r="F28" s="58">
        <f t="shared" si="1"/>
        <v>0</v>
      </c>
      <c r="G28" s="562">
        <f t="shared" si="2"/>
        <v>0</v>
      </c>
    </row>
    <row r="29" ht="22.5" customHeight="1" spans="1:7">
      <c r="A29" s="139">
        <v>23</v>
      </c>
      <c r="B29" s="520" t="s">
        <v>1162</v>
      </c>
      <c r="C29" s="58">
        <v>35608</v>
      </c>
      <c r="D29" s="58"/>
      <c r="E29" s="58"/>
      <c r="F29" s="58">
        <f t="shared" si="1"/>
        <v>35608</v>
      </c>
      <c r="G29" s="562">
        <f t="shared" si="2"/>
        <v>0.00680647968838021</v>
      </c>
    </row>
    <row r="30" ht="22.5" customHeight="1" spans="1:7">
      <c r="A30" s="139">
        <v>24</v>
      </c>
      <c r="B30" s="520" t="s">
        <v>1163</v>
      </c>
      <c r="C30" s="58"/>
      <c r="D30" s="58"/>
      <c r="E30" s="58"/>
      <c r="F30" s="58">
        <f t="shared" si="1"/>
        <v>0</v>
      </c>
      <c r="G30" s="562">
        <f t="shared" si="2"/>
        <v>0</v>
      </c>
    </row>
    <row r="31" ht="22.5" customHeight="1" spans="1:7">
      <c r="A31" s="139">
        <v>25</v>
      </c>
      <c r="B31" s="520" t="s">
        <v>1164</v>
      </c>
      <c r="C31" s="58"/>
      <c r="D31" s="58"/>
      <c r="E31" s="58"/>
      <c r="F31" s="58">
        <f t="shared" si="1"/>
        <v>0</v>
      </c>
      <c r="G31" s="562">
        <f t="shared" si="2"/>
        <v>0</v>
      </c>
    </row>
    <row r="32" ht="22.5" customHeight="1" spans="1:7">
      <c r="A32" s="139">
        <v>26</v>
      </c>
      <c r="B32" s="520" t="s">
        <v>1165</v>
      </c>
      <c r="C32" s="58"/>
      <c r="D32" s="58"/>
      <c r="E32" s="58"/>
      <c r="F32" s="58">
        <f t="shared" si="1"/>
        <v>0</v>
      </c>
      <c r="G32" s="562">
        <f t="shared" si="2"/>
        <v>0</v>
      </c>
    </row>
    <row r="33" ht="22.5" customHeight="1" spans="1:7">
      <c r="A33" s="139">
        <v>27</v>
      </c>
      <c r="B33" s="520" t="s">
        <v>1166</v>
      </c>
      <c r="C33" s="58"/>
      <c r="D33" s="58"/>
      <c r="E33" s="58"/>
      <c r="F33" s="58">
        <f t="shared" si="1"/>
        <v>0</v>
      </c>
      <c r="G33" s="562">
        <f t="shared" si="2"/>
        <v>0</v>
      </c>
    </row>
    <row r="34" ht="22.5" customHeight="1" spans="1:7">
      <c r="A34" s="139">
        <v>28</v>
      </c>
      <c r="B34" s="520" t="s">
        <v>1167</v>
      </c>
      <c r="C34" s="550"/>
      <c r="D34" s="58"/>
      <c r="E34" s="58"/>
      <c r="F34" s="58">
        <f t="shared" si="1"/>
        <v>0</v>
      </c>
      <c r="G34" s="562">
        <f t="shared" si="2"/>
        <v>0</v>
      </c>
    </row>
    <row r="35" ht="22.5" customHeight="1" spans="1:7">
      <c r="A35" s="139">
        <v>29</v>
      </c>
      <c r="B35" s="520" t="s">
        <v>1168</v>
      </c>
      <c r="C35" s="58"/>
      <c r="D35" s="58"/>
      <c r="E35" s="58"/>
      <c r="F35" s="58">
        <f t="shared" si="1"/>
        <v>0</v>
      </c>
      <c r="G35" s="562">
        <f t="shared" si="2"/>
        <v>0</v>
      </c>
    </row>
    <row r="36" ht="22.5" customHeight="1" spans="1:7">
      <c r="A36" s="139">
        <v>30</v>
      </c>
      <c r="B36" s="520" t="s">
        <v>1169</v>
      </c>
      <c r="C36" s="58"/>
      <c r="D36" s="58"/>
      <c r="E36" s="58"/>
      <c r="F36" s="58">
        <f t="shared" si="1"/>
        <v>0</v>
      </c>
      <c r="G36" s="562">
        <f t="shared" si="2"/>
        <v>0</v>
      </c>
    </row>
    <row r="37" ht="22.5" customHeight="1" spans="1:7">
      <c r="A37" s="139">
        <v>31</v>
      </c>
      <c r="B37" s="520" t="s">
        <v>1170</v>
      </c>
      <c r="C37" s="58"/>
      <c r="D37" s="58"/>
      <c r="E37" s="58"/>
      <c r="F37" s="58">
        <f t="shared" si="1"/>
        <v>0</v>
      </c>
      <c r="G37" s="562">
        <f t="shared" si="2"/>
        <v>0</v>
      </c>
    </row>
    <row r="38" ht="22.5" customHeight="1" spans="1:7">
      <c r="A38" s="139">
        <v>32</v>
      </c>
      <c r="B38" s="520" t="s">
        <v>1171</v>
      </c>
      <c r="C38" s="58">
        <f>C39+C40+C41+C42</f>
        <v>0</v>
      </c>
      <c r="D38" s="58"/>
      <c r="E38" s="58"/>
      <c r="F38" s="58">
        <f t="shared" si="1"/>
        <v>0</v>
      </c>
      <c r="G38" s="562">
        <f t="shared" si="2"/>
        <v>0</v>
      </c>
    </row>
    <row r="39" ht="22.5" customHeight="1" spans="1:7">
      <c r="A39" s="139">
        <v>33</v>
      </c>
      <c r="B39" s="563" t="s">
        <v>1172</v>
      </c>
      <c r="C39" s="58"/>
      <c r="D39" s="58"/>
      <c r="E39" s="58"/>
      <c r="F39" s="58">
        <f t="shared" si="1"/>
        <v>0</v>
      </c>
      <c r="G39" s="562">
        <f t="shared" si="2"/>
        <v>0</v>
      </c>
    </row>
    <row r="40" ht="22.5" customHeight="1" spans="1:7">
      <c r="A40" s="139">
        <v>34</v>
      </c>
      <c r="B40" s="563" t="s">
        <v>1173</v>
      </c>
      <c r="C40" s="58"/>
      <c r="D40" s="58"/>
      <c r="E40" s="58"/>
      <c r="F40" s="58">
        <f t="shared" si="1"/>
        <v>0</v>
      </c>
      <c r="G40" s="562">
        <f t="shared" si="2"/>
        <v>0</v>
      </c>
    </row>
    <row r="41" ht="22.5" customHeight="1" spans="1:7">
      <c r="A41" s="139">
        <v>35</v>
      </c>
      <c r="B41" s="563" t="s">
        <v>1174</v>
      </c>
      <c r="C41" s="58"/>
      <c r="D41" s="58"/>
      <c r="E41" s="58"/>
      <c r="F41" s="58">
        <f t="shared" si="1"/>
        <v>0</v>
      </c>
      <c r="G41" s="562">
        <f t="shared" si="2"/>
        <v>0</v>
      </c>
    </row>
    <row r="42" ht="22.5" customHeight="1" spans="1:7">
      <c r="A42" s="139">
        <v>36</v>
      </c>
      <c r="B42" s="563" t="s">
        <v>1175</v>
      </c>
      <c r="C42" s="58"/>
      <c r="D42" s="58"/>
      <c r="E42" s="58"/>
      <c r="F42" s="58">
        <f t="shared" si="1"/>
        <v>0</v>
      </c>
      <c r="G42" s="562">
        <f t="shared" si="2"/>
        <v>0</v>
      </c>
    </row>
    <row r="43" ht="22.5" customHeight="1" spans="1:7">
      <c r="A43" s="139">
        <v>37</v>
      </c>
      <c r="B43" s="520" t="s">
        <v>1176</v>
      </c>
      <c r="C43" s="58"/>
      <c r="D43" s="58"/>
      <c r="E43" s="58"/>
      <c r="F43" s="58">
        <f t="shared" si="1"/>
        <v>0</v>
      </c>
      <c r="G43" s="562">
        <f t="shared" si="2"/>
        <v>0</v>
      </c>
    </row>
    <row r="44" ht="22.5" customHeight="1" spans="1:7">
      <c r="A44" s="139">
        <v>38</v>
      </c>
      <c r="B44" s="520" t="s">
        <v>1177</v>
      </c>
      <c r="C44" s="58">
        <f>SUM(C45:C55)</f>
        <v>802761.14</v>
      </c>
      <c r="D44" s="58"/>
      <c r="E44" s="58">
        <f>D56</f>
        <v>0</v>
      </c>
      <c r="F44" s="58">
        <f t="shared" si="1"/>
        <v>802761.14</v>
      </c>
      <c r="G44" s="562">
        <f t="shared" si="2"/>
        <v>0.153448028365282</v>
      </c>
    </row>
    <row r="45" ht="22.5" customHeight="1" spans="1:7">
      <c r="A45" s="139"/>
      <c r="B45" s="520" t="s">
        <v>1178</v>
      </c>
      <c r="C45" s="149">
        <v>104917.31</v>
      </c>
      <c r="D45" s="58"/>
      <c r="E45" s="58"/>
      <c r="F45" s="58"/>
      <c r="G45" s="562"/>
    </row>
    <row r="46" ht="22.5" customHeight="1" spans="1:7">
      <c r="A46" s="139"/>
      <c r="B46" s="520" t="s">
        <v>70</v>
      </c>
      <c r="C46" s="149">
        <v>3168</v>
      </c>
      <c r="D46" s="58"/>
      <c r="E46" s="58"/>
      <c r="F46" s="58"/>
      <c r="G46" s="562"/>
    </row>
    <row r="47" ht="22.5" customHeight="1" spans="1:7">
      <c r="A47" s="139"/>
      <c r="B47" s="520" t="s">
        <v>1179</v>
      </c>
      <c r="C47" s="149">
        <v>2335</v>
      </c>
      <c r="D47" s="58"/>
      <c r="E47" s="58"/>
      <c r="F47" s="58"/>
      <c r="G47" s="562"/>
    </row>
    <row r="48" ht="22.5" customHeight="1" spans="1:7">
      <c r="A48" s="139"/>
      <c r="B48" s="520" t="s">
        <v>1180</v>
      </c>
      <c r="C48" s="149">
        <v>70300.6</v>
      </c>
      <c r="D48" s="58"/>
      <c r="E48" s="58"/>
      <c r="F48" s="58"/>
      <c r="G48" s="562"/>
    </row>
    <row r="49" ht="22.5" customHeight="1" spans="1:8">
      <c r="A49" s="139"/>
      <c r="B49" s="565" t="s">
        <v>1181</v>
      </c>
      <c r="C49" s="547"/>
      <c r="D49" s="58"/>
      <c r="E49" s="58"/>
      <c r="F49" s="58">
        <f t="shared" ref="F49:F56" si="3">C49+D49-E49</f>
        <v>0</v>
      </c>
      <c r="G49" s="562">
        <f t="shared" ref="G49:G55" si="4">IFERROR(C49/$C$56,0)</f>
        <v>0</v>
      </c>
    </row>
    <row r="50" ht="22.5" customHeight="1" spans="1:8">
      <c r="A50" s="139"/>
      <c r="B50" s="565" t="s">
        <v>1182</v>
      </c>
      <c r="C50" s="547"/>
      <c r="D50" s="58"/>
      <c r="E50" s="58"/>
      <c r="F50" s="58">
        <f t="shared" si="3"/>
        <v>0</v>
      </c>
      <c r="G50" s="562">
        <f t="shared" si="4"/>
        <v>0</v>
      </c>
    </row>
    <row r="51" ht="22.5" customHeight="1" spans="1:8">
      <c r="A51" s="139"/>
      <c r="B51" s="573" t="s">
        <v>1183</v>
      </c>
      <c r="C51" s="550">
        <v>622040.23</v>
      </c>
      <c r="D51" s="58"/>
      <c r="E51" s="58"/>
      <c r="F51" s="58">
        <f t="shared" si="3"/>
        <v>622040.23</v>
      </c>
      <c r="G51" s="562">
        <f t="shared" si="4"/>
        <v>0.118903173187215</v>
      </c>
    </row>
    <row r="52" ht="22.5" customHeight="1" spans="1:8">
      <c r="A52" s="139"/>
      <c r="B52" s="565" t="s">
        <v>1184</v>
      </c>
      <c r="C52" s="550"/>
      <c r="D52" s="58"/>
      <c r="E52" s="58"/>
      <c r="F52" s="58">
        <f t="shared" si="3"/>
        <v>0</v>
      </c>
      <c r="G52" s="562">
        <f t="shared" si="4"/>
        <v>0</v>
      </c>
    </row>
    <row r="53" ht="22.5" customHeight="1" spans="1:8">
      <c r="A53" s="139"/>
      <c r="B53" s="565" t="s">
        <v>1185</v>
      </c>
      <c r="C53" s="547"/>
      <c r="D53" s="58"/>
      <c r="E53" s="58"/>
      <c r="F53" s="58">
        <f t="shared" si="3"/>
        <v>0</v>
      </c>
      <c r="G53" s="562">
        <f t="shared" si="4"/>
        <v>0</v>
      </c>
    </row>
    <row r="54" ht="22.5" customHeight="1" spans="1:8">
      <c r="A54" s="139"/>
      <c r="B54" s="565" t="s">
        <v>1186</v>
      </c>
      <c r="C54" s="547"/>
      <c r="D54" s="58"/>
      <c r="E54" s="58"/>
      <c r="F54" s="58">
        <f t="shared" si="3"/>
        <v>0</v>
      </c>
      <c r="G54" s="562">
        <f t="shared" si="4"/>
        <v>0</v>
      </c>
    </row>
    <row r="55" ht="22.5" customHeight="1" spans="1:8">
      <c r="A55" s="139"/>
      <c r="B55" s="565" t="s">
        <v>1187</v>
      </c>
      <c r="C55" s="58"/>
      <c r="D55" s="58"/>
      <c r="E55" s="58"/>
      <c r="F55" s="58">
        <f t="shared" si="3"/>
        <v>0</v>
      </c>
      <c r="G55" s="562">
        <f t="shared" si="4"/>
        <v>0</v>
      </c>
    </row>
    <row r="56" ht="22.5" customHeight="1" spans="1:8">
      <c r="A56" s="139">
        <v>39</v>
      </c>
      <c r="B56" s="520" t="s">
        <v>282</v>
      </c>
      <c r="C56" s="58">
        <f>C7+C16+C17+C18+C19+C20+C21+C26+C27+C28+C29+C30+C31+C32+C33+C34+C35+C36+C37+C38+C43+C44</f>
        <v>5231485.53</v>
      </c>
      <c r="D56" s="58">
        <f>D7+D16+D17+D18+D19+D20+D21+D26+D27+D28+D29+D30+D31+D32+D33+D34+D35+D36+D37+D38+D44</f>
        <v>0</v>
      </c>
      <c r="E56" s="58">
        <f>E7+E16+E17+E18+E19+E20+E21+E26+E27+E28+E29+E30+E31+E32+E33+E34+E35+E36+E37+E38+E44</f>
        <v>0</v>
      </c>
      <c r="F56" s="58">
        <f t="shared" si="3"/>
        <v>5231485.53</v>
      </c>
      <c r="G56" s="562">
        <f>G7+G16+G17+G18+G19+G20+G21+G26+G27+G28+G29+G30+G31+G32+G33+G34+G35+G36+G37+G38+G43+G44</f>
        <v>1</v>
      </c>
      <c r="H56" s="566">
        <f>C56-F56</f>
        <v>0</v>
      </c>
    </row>
    <row r="57" ht="24" customHeight="1" spans="1:8">
      <c r="A57" s="389" t="s">
        <v>1047</v>
      </c>
      <c r="B57" s="390"/>
      <c r="C57" s="391"/>
      <c r="D57" s="391"/>
      <c r="E57" s="391"/>
      <c r="F57" s="391"/>
      <c r="G57" s="390"/>
    </row>
    <row r="58" spans="1:8">
      <c r="C58" s="547"/>
    </row>
    <row r="59" spans="1:8">
      <c r="C59" s="569">
        <v>5231485.53</v>
      </c>
    </row>
    <row r="61" spans="1:8">
      <c r="C61" s="128">
        <f>C56-C59</f>
        <v>0</v>
      </c>
    </row>
  </sheetData>
  <mergeCells count="8">
    <mergeCell ref="A4:G4"/>
    <mergeCell ref="D5:E5"/>
    <mergeCell ref="A57:G57"/>
    <mergeCell ref="A5:A6"/>
    <mergeCell ref="B5:B6"/>
    <mergeCell ref="C5:C6"/>
    <mergeCell ref="F5:F6"/>
    <mergeCell ref="G5:G6"/>
  </mergeCells>
  <conditionalFormatting sqref="H56">
    <cfRule type="cellIs" dxfId="1" priority="1" operator="notEqual">
      <formula>0</formula>
    </cfRule>
  </conditionalFormatting>
  <hyperlinks>
    <hyperlink ref="A1" location="索引!A1" display="=其他业务收入、成本!A1"/>
    <hyperlink ref="A2" location="索引!A1" display="=其他业务收入、成本!A2"/>
    <hyperlink ref="A3" location="索引!A1" display="=其他业务收入、成本!A3"/>
  </hyperlinks>
  <printOptions horizontalCentered="1"/>
  <pageMargins left="0.747916666666667" right="0.747916666666667" top="0.984027777777778" bottom="0.984027777777778" header="0.511805555555556" footer="0.511805555555556"/>
  <pageSetup paperSize="9" scale="54" orientation="portrait"/>
  <headerFooter alignWithMargins="0"/>
  <drawing r:id="rId2"/>
  <legacyDrawing r:id="rId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tabColor indexed="47"/>
    <pageSetUpPr fitToPage="1"/>
  </sheetPr>
  <dimension ref="A1:J78"/>
  <sheetViews>
    <sheetView workbookViewId="0">
      <pane xSplit="2" ySplit="6" topLeftCell="C41" activePane="bottomRight" state="frozen"/>
      <selection/>
      <selection pane="topRight"/>
      <selection pane="bottomLeft"/>
      <selection pane="bottomRight" activeCell="C68" sqref="C68"/>
    </sheetView>
  </sheetViews>
  <sheetFormatPr defaultColWidth="9" defaultRowHeight="14.25"/>
  <cols>
    <col min="1" max="1" width="5.5" style="184" customWidth="1"/>
    <col min="2" max="2" width="28.2" style="33" customWidth="1"/>
    <col min="3" max="6" width="16.1" style="128" customWidth="1"/>
    <col min="7" max="7" width="12.4" customWidth="1"/>
    <col min="9" max="9" width="10.375"/>
    <col min="10" max="10" width="9.375"/>
  </cols>
  <sheetData>
    <row r="1" ht="15" spans="1:10">
      <c r="A1" s="393" t="str">
        <f>其他业务收入、成本!A1</f>
        <v>新疆华政华政华瑞税务师事务所有限公司巴州分所工作底稿</v>
      </c>
      <c r="B1" s="394"/>
      <c r="C1" s="556"/>
      <c r="D1" s="557" t="s">
        <v>283</v>
      </c>
      <c r="E1" s="534" t="str">
        <f>Sheet1!F15</f>
        <v>王翠英</v>
      </c>
      <c r="F1" s="535" t="s">
        <v>96</v>
      </c>
      <c r="G1" s="398">
        <f>税金及附加!I1</f>
        <v>46040</v>
      </c>
      <c r="H1" s="285"/>
    </row>
    <row r="2" ht="15.75" spans="1:10">
      <c r="A2" s="399" t="str">
        <f>其他业务收入、成本!A2</f>
        <v>被审核单位:  新疆通力房地产开发有限公司库尔勒二分公司</v>
      </c>
      <c r="B2" s="394"/>
      <c r="C2" s="556"/>
      <c r="D2" s="557" t="s">
        <v>285</v>
      </c>
      <c r="E2" s="537" t="str">
        <f>Sheet1!F17</f>
        <v>刘洁</v>
      </c>
      <c r="F2" s="538" t="s">
        <v>96</v>
      </c>
      <c r="G2" s="398">
        <f>税金及附加!I2</f>
        <v>46140</v>
      </c>
      <c r="H2" s="289"/>
    </row>
    <row r="3" ht="19.5" spans="1:10">
      <c r="A3" s="374" t="str">
        <f>其他业务收入、成本!A3</f>
        <v>纳税年度:  2025年度</v>
      </c>
      <c r="B3" s="400"/>
      <c r="C3" s="558"/>
      <c r="D3" s="557" t="s">
        <v>286</v>
      </c>
      <c r="E3" s="539" t="s">
        <v>1188</v>
      </c>
      <c r="H3" s="289"/>
    </row>
    <row r="4" ht="20.25" spans="1:10">
      <c r="A4" s="405" t="s">
        <v>1189</v>
      </c>
      <c r="B4" s="405"/>
      <c r="C4" s="559"/>
      <c r="D4" s="559"/>
      <c r="E4" s="559"/>
      <c r="F4" s="559"/>
      <c r="G4" s="405"/>
      <c r="H4" s="293"/>
    </row>
    <row r="5" ht="20.25" customHeight="1" spans="1:10">
      <c r="A5" s="560" t="s">
        <v>488</v>
      </c>
      <c r="B5" s="560" t="s">
        <v>1076</v>
      </c>
      <c r="C5" s="561" t="s">
        <v>1079</v>
      </c>
      <c r="D5" s="561" t="s">
        <v>1080</v>
      </c>
      <c r="E5" s="561"/>
      <c r="F5" s="561" t="s">
        <v>1081</v>
      </c>
      <c r="G5" s="560" t="s">
        <v>1139</v>
      </c>
    </row>
    <row r="6" ht="20.25" customHeight="1" spans="1:10">
      <c r="A6" s="560"/>
      <c r="B6" s="560"/>
      <c r="C6" s="561"/>
      <c r="D6" s="561" t="s">
        <v>1097</v>
      </c>
      <c r="E6" s="561" t="s">
        <v>1098</v>
      </c>
      <c r="F6" s="561"/>
      <c r="G6" s="560"/>
    </row>
    <row r="7" ht="22.5" customHeight="1" spans="1:10">
      <c r="A7" s="139">
        <v>1</v>
      </c>
      <c r="B7" s="520" t="s">
        <v>1140</v>
      </c>
      <c r="C7" s="58">
        <f>SUM(C8:C15)</f>
        <v>2433578.01</v>
      </c>
      <c r="D7" s="58">
        <f>SUM(D8:D15)</f>
        <v>11867.02</v>
      </c>
      <c r="E7" s="58">
        <f>SUM(E8:E15)</f>
        <v>0</v>
      </c>
      <c r="F7" s="58">
        <f>C7+D7-E7</f>
        <v>2445445.03</v>
      </c>
      <c r="G7" s="562">
        <f>IFERROR(C7/$C$72,0)</f>
        <v>0.903414596128876</v>
      </c>
      <c r="H7" s="184"/>
    </row>
    <row r="8" ht="22.5" customHeight="1" spans="1:10">
      <c r="A8" s="139">
        <v>2</v>
      </c>
      <c r="B8" s="563" t="s">
        <v>1141</v>
      </c>
      <c r="C8" s="547">
        <f>1773976.28+255130.55</f>
        <v>2029106.83</v>
      </c>
      <c r="D8" s="58">
        <f>SUMIF(凭证检查表!H7:H5005,调整事项!B15,凭证检查表!G7:G5005)</f>
        <v>0</v>
      </c>
      <c r="E8" s="58"/>
      <c r="F8" s="58">
        <f t="shared" ref="F8:F44" si="0">C8+D8-E8</f>
        <v>2029106.83</v>
      </c>
      <c r="G8" s="562">
        <f t="shared" ref="G8:G39" si="1">IFERROR(C8/$C$72,0)</f>
        <v>0.753263186877167</v>
      </c>
      <c r="H8" s="184"/>
      <c r="I8">
        <v>596414.87</v>
      </c>
      <c r="J8">
        <f>I8-C8</f>
        <v>-1432691.96</v>
      </c>
    </row>
    <row r="9" ht="22.5" customHeight="1" spans="1:10">
      <c r="A9" s="139">
        <v>3</v>
      </c>
      <c r="B9" s="563" t="s">
        <v>1142</v>
      </c>
      <c r="C9" s="547">
        <v>22076</v>
      </c>
      <c r="D9" s="58">
        <f>SUMIF(凭证检查表!H7:H5005,调整事项!B16,凭证检查表!G7:G5005)</f>
        <v>11867.02</v>
      </c>
      <c r="E9" s="58"/>
      <c r="F9" s="58">
        <f t="shared" si="0"/>
        <v>33943.02</v>
      </c>
      <c r="G9" s="562">
        <f t="shared" si="1"/>
        <v>0.00819525017985393</v>
      </c>
      <c r="H9" s="184"/>
    </row>
    <row r="10" ht="22.5" customHeight="1" spans="1:10">
      <c r="A10" s="139">
        <v>4</v>
      </c>
      <c r="B10" s="563" t="s">
        <v>1143</v>
      </c>
      <c r="C10" s="547">
        <v>200051</v>
      </c>
      <c r="D10" s="58">
        <f>SUMIF(凭证检查表!H7:H5005,调整事项!B17,凭证检查表!G7:G5005)</f>
        <v>0</v>
      </c>
      <c r="E10" s="58"/>
      <c r="F10" s="58">
        <f t="shared" si="0"/>
        <v>200051</v>
      </c>
      <c r="G10" s="562">
        <f t="shared" si="1"/>
        <v>0.0742647215858832</v>
      </c>
      <c r="H10" s="184"/>
    </row>
    <row r="11" ht="22.5" customHeight="1" spans="1:10">
      <c r="A11" s="139">
        <v>5</v>
      </c>
      <c r="B11" s="563" t="s">
        <v>1144</v>
      </c>
      <c r="C11" s="547">
        <f>76333.65-8415.4</f>
        <v>67918.25</v>
      </c>
      <c r="D11" s="58">
        <f>SUMIF(凭证检查表!H7:H5005,调整事项!B18,凭证检查表!G7:G5005)</f>
        <v>0</v>
      </c>
      <c r="E11" s="58"/>
      <c r="F11" s="58">
        <f t="shared" si="0"/>
        <v>67918.25</v>
      </c>
      <c r="G11" s="562">
        <f t="shared" si="1"/>
        <v>0.025213220263085</v>
      </c>
      <c r="H11" s="184"/>
    </row>
    <row r="12" ht="22.5" customHeight="1" spans="1:10">
      <c r="A12" s="139">
        <v>6</v>
      </c>
      <c r="B12" s="563" t="s">
        <v>1145</v>
      </c>
      <c r="C12" s="564">
        <v>37300</v>
      </c>
      <c r="D12" s="58">
        <f>SUMIF(凭证检查表!H7:H5005,调整事项!B21,凭证检查表!G7:G5005)</f>
        <v>0</v>
      </c>
      <c r="E12" s="58"/>
      <c r="F12" s="58">
        <f t="shared" si="0"/>
        <v>37300</v>
      </c>
      <c r="G12" s="562">
        <f t="shared" si="1"/>
        <v>0.0138468396316611</v>
      </c>
      <c r="H12" s="184"/>
    </row>
    <row r="13" ht="22.5" customHeight="1" spans="1:10">
      <c r="A13" s="139">
        <v>7</v>
      </c>
      <c r="B13" s="563" t="s">
        <v>1146</v>
      </c>
      <c r="C13" s="547">
        <v>77125.93</v>
      </c>
      <c r="D13" s="58">
        <f>SUMIF(凭证检查表!H7:H5005,调整事项!B20,凭证检查表!G7:G5005)</f>
        <v>0</v>
      </c>
      <c r="E13" s="58"/>
      <c r="F13" s="58">
        <f t="shared" si="0"/>
        <v>77125.93</v>
      </c>
      <c r="G13" s="562">
        <f t="shared" si="1"/>
        <v>0.0286313775912258</v>
      </c>
      <c r="H13" s="184"/>
    </row>
    <row r="14" ht="22.5" customHeight="1" spans="1:10">
      <c r="A14" s="139">
        <v>8</v>
      </c>
      <c r="B14" s="563" t="s">
        <v>1147</v>
      </c>
      <c r="C14" s="564"/>
      <c r="D14" s="58">
        <f>SUMIF(凭证检查表!H7:H5005,调整事项!B22,凭证检查表!G7:G5005)</f>
        <v>0</v>
      </c>
      <c r="E14" s="58"/>
      <c r="F14" s="58">
        <f t="shared" si="0"/>
        <v>0</v>
      </c>
      <c r="G14" s="562">
        <f t="shared" si="1"/>
        <v>0</v>
      </c>
      <c r="H14" s="184"/>
    </row>
    <row r="15" ht="22.5" customHeight="1" spans="1:10">
      <c r="A15" s="139">
        <v>9</v>
      </c>
      <c r="B15" s="563" t="s">
        <v>1148</v>
      </c>
      <c r="C15" s="58"/>
      <c r="D15" s="58">
        <f>SUMIF(凭证检查表!H7:H5005,调整事项!B23,凭证检查表!G7:G5005)</f>
        <v>0</v>
      </c>
      <c r="E15" s="58"/>
      <c r="F15" s="58">
        <f t="shared" si="0"/>
        <v>0</v>
      </c>
      <c r="G15" s="562">
        <f t="shared" si="1"/>
        <v>0</v>
      </c>
      <c r="H15" s="184"/>
    </row>
    <row r="16" ht="22.5" customHeight="1" spans="1:10">
      <c r="A16" s="139">
        <v>10</v>
      </c>
      <c r="B16" s="520" t="s">
        <v>1149</v>
      </c>
      <c r="C16" s="564"/>
      <c r="D16" s="58"/>
      <c r="E16" s="58"/>
      <c r="F16" s="58">
        <f t="shared" si="0"/>
        <v>0</v>
      </c>
      <c r="G16" s="562">
        <f t="shared" si="1"/>
        <v>0</v>
      </c>
    </row>
    <row r="17" ht="22.5" customHeight="1" spans="1:7">
      <c r="A17" s="139">
        <v>11</v>
      </c>
      <c r="B17" s="520" t="s">
        <v>1150</v>
      </c>
      <c r="C17" s="549">
        <f>39603.96+12735.85</f>
        <v>52339.81</v>
      </c>
      <c r="D17" s="58"/>
      <c r="E17" s="58"/>
      <c r="F17" s="58">
        <f t="shared" si="0"/>
        <v>52339.81</v>
      </c>
      <c r="G17" s="562">
        <f t="shared" si="1"/>
        <v>0.019430052424172</v>
      </c>
    </row>
    <row r="18" ht="22.5" customHeight="1" spans="1:7">
      <c r="A18" s="139">
        <v>12</v>
      </c>
      <c r="B18" s="520" t="s">
        <v>1151</v>
      </c>
      <c r="C18" s="547">
        <v>5554</v>
      </c>
      <c r="D18" s="58">
        <f>SUMIF(凭证检查表!H7:H5005,调整事项!B24,凭证检查表!G7:G5005)</f>
        <v>29137.22</v>
      </c>
      <c r="E18" s="58"/>
      <c r="F18" s="58">
        <f t="shared" si="0"/>
        <v>34691.22</v>
      </c>
      <c r="G18" s="562">
        <f t="shared" si="1"/>
        <v>0.00206180555802268</v>
      </c>
    </row>
    <row r="19" ht="22.5" customHeight="1" spans="1:7">
      <c r="A19" s="139">
        <v>13</v>
      </c>
      <c r="B19" s="520" t="s">
        <v>1152</v>
      </c>
      <c r="C19" s="547"/>
      <c r="D19" s="58"/>
      <c r="E19" s="58"/>
      <c r="F19" s="58">
        <f t="shared" si="0"/>
        <v>0</v>
      </c>
      <c r="G19" s="562">
        <f t="shared" si="1"/>
        <v>0</v>
      </c>
    </row>
    <row r="20" ht="22.5" customHeight="1" spans="1:7">
      <c r="A20" s="139">
        <v>14</v>
      </c>
      <c r="B20" s="520" t="s">
        <v>1153</v>
      </c>
      <c r="C20" s="58"/>
      <c r="D20" s="58"/>
      <c r="E20" s="58"/>
      <c r="F20" s="58">
        <f t="shared" si="0"/>
        <v>0</v>
      </c>
      <c r="G20" s="562">
        <f t="shared" si="1"/>
        <v>0</v>
      </c>
    </row>
    <row r="21" ht="22.5" customHeight="1" spans="1:7">
      <c r="A21" s="139">
        <v>15</v>
      </c>
      <c r="B21" s="520" t="s">
        <v>1154</v>
      </c>
      <c r="C21" s="58">
        <f>SUM(C22:C25)</f>
        <v>6467.36</v>
      </c>
      <c r="D21" s="58">
        <f>SUM(D22:D25)</f>
        <v>0</v>
      </c>
      <c r="E21" s="58">
        <f>SUM(E22:E25)</f>
        <v>0</v>
      </c>
      <c r="F21" s="58">
        <f t="shared" si="0"/>
        <v>6467.36</v>
      </c>
      <c r="G21" s="562">
        <f t="shared" si="1"/>
        <v>0.00240087122681555</v>
      </c>
    </row>
    <row r="22" ht="22.5" customHeight="1" spans="1:7">
      <c r="A22" s="139">
        <v>16</v>
      </c>
      <c r="B22" s="563" t="s">
        <v>1155</v>
      </c>
      <c r="C22" s="547">
        <v>6467.36</v>
      </c>
      <c r="D22" s="58"/>
      <c r="E22" s="58"/>
      <c r="F22" s="58">
        <f t="shared" si="0"/>
        <v>6467.36</v>
      </c>
      <c r="G22" s="562">
        <f t="shared" si="1"/>
        <v>0.00240087122681555</v>
      </c>
    </row>
    <row r="23" ht="22.5" customHeight="1" spans="1:7">
      <c r="A23" s="139">
        <v>17</v>
      </c>
      <c r="B23" s="563" t="s">
        <v>1156</v>
      </c>
      <c r="C23" s="58"/>
      <c r="D23" s="58"/>
      <c r="E23" s="58"/>
      <c r="F23" s="58">
        <f t="shared" si="0"/>
        <v>0</v>
      </c>
      <c r="G23" s="562">
        <f t="shared" si="1"/>
        <v>0</v>
      </c>
    </row>
    <row r="24" ht="22.5" customHeight="1" spans="1:7">
      <c r="A24" s="139">
        <v>18</v>
      </c>
      <c r="B24" s="563" t="s">
        <v>1157</v>
      </c>
      <c r="C24" s="564"/>
      <c r="D24" s="58"/>
      <c r="E24" s="58"/>
      <c r="F24" s="58">
        <f t="shared" si="0"/>
        <v>0</v>
      </c>
      <c r="G24" s="562">
        <f t="shared" si="1"/>
        <v>0</v>
      </c>
    </row>
    <row r="25" ht="22.5" customHeight="1" spans="1:7">
      <c r="A25" s="139">
        <v>19</v>
      </c>
      <c r="B25" s="563" t="s">
        <v>1158</v>
      </c>
      <c r="C25" s="564"/>
      <c r="D25" s="58"/>
      <c r="E25" s="58"/>
      <c r="F25" s="58">
        <f t="shared" si="0"/>
        <v>0</v>
      </c>
      <c r="G25" s="562">
        <f t="shared" si="1"/>
        <v>0</v>
      </c>
    </row>
    <row r="26" ht="22.5" customHeight="1" spans="1:7">
      <c r="A26" s="139">
        <v>20</v>
      </c>
      <c r="B26" s="520" t="s">
        <v>1159</v>
      </c>
      <c r="C26" s="58"/>
      <c r="D26" s="58"/>
      <c r="E26" s="58"/>
      <c r="F26" s="58">
        <f t="shared" si="0"/>
        <v>0</v>
      </c>
      <c r="G26" s="562">
        <f t="shared" si="1"/>
        <v>0</v>
      </c>
    </row>
    <row r="27" ht="22.5" customHeight="1" spans="1:7">
      <c r="A27" s="139">
        <v>21</v>
      </c>
      <c r="B27" s="520" t="s">
        <v>1160</v>
      </c>
      <c r="C27" s="547">
        <v>35442.21</v>
      </c>
      <c r="D27" s="58"/>
      <c r="E27" s="58"/>
      <c r="F27" s="58">
        <f t="shared" si="0"/>
        <v>35442.21</v>
      </c>
      <c r="G27" s="562">
        <f t="shared" si="1"/>
        <v>0.0131571742107683</v>
      </c>
    </row>
    <row r="28" ht="22.5" customHeight="1" spans="1:7">
      <c r="A28" s="139">
        <v>22</v>
      </c>
      <c r="B28" s="520" t="s">
        <v>1161</v>
      </c>
      <c r="C28" s="564"/>
      <c r="D28" s="58"/>
      <c r="E28" s="58"/>
      <c r="F28" s="58">
        <f t="shared" si="0"/>
        <v>0</v>
      </c>
      <c r="G28" s="562">
        <f t="shared" si="1"/>
        <v>0</v>
      </c>
    </row>
    <row r="29" ht="22.5" customHeight="1" spans="1:7">
      <c r="A29" s="139">
        <v>23</v>
      </c>
      <c r="B29" s="520" t="s">
        <v>1162</v>
      </c>
      <c r="C29" s="564"/>
      <c r="D29" s="58"/>
      <c r="E29" s="58"/>
      <c r="F29" s="58">
        <f t="shared" si="0"/>
        <v>0</v>
      </c>
      <c r="G29" s="562">
        <f t="shared" si="1"/>
        <v>0</v>
      </c>
    </row>
    <row r="30" ht="22.5" customHeight="1" spans="1:7">
      <c r="A30" s="139">
        <v>24</v>
      </c>
      <c r="B30" s="520" t="s">
        <v>1163</v>
      </c>
      <c r="C30" s="550"/>
      <c r="D30" s="58"/>
      <c r="E30" s="58"/>
      <c r="F30" s="58">
        <f t="shared" si="0"/>
        <v>0</v>
      </c>
      <c r="G30" s="562">
        <f t="shared" si="1"/>
        <v>0</v>
      </c>
    </row>
    <row r="31" ht="22.5" customHeight="1" spans="1:7">
      <c r="A31" s="139">
        <v>25</v>
      </c>
      <c r="B31" s="520" t="s">
        <v>1164</v>
      </c>
      <c r="C31" s="550">
        <v>22648.74</v>
      </c>
      <c r="D31" s="58"/>
      <c r="E31" s="58"/>
      <c r="F31" s="58">
        <f t="shared" si="0"/>
        <v>22648.74</v>
      </c>
      <c r="G31" s="562">
        <f t="shared" si="1"/>
        <v>0.00840786784555467</v>
      </c>
    </row>
    <row r="32" ht="22.5" customHeight="1" spans="1:7">
      <c r="A32" s="139">
        <v>26</v>
      </c>
      <c r="B32" s="520" t="s">
        <v>1165</v>
      </c>
      <c r="C32" s="564"/>
      <c r="D32" s="58"/>
      <c r="E32" s="58"/>
      <c r="F32" s="58">
        <f t="shared" si="0"/>
        <v>0</v>
      </c>
      <c r="G32" s="562">
        <f t="shared" si="1"/>
        <v>0</v>
      </c>
    </row>
    <row r="33" ht="22.5" customHeight="1" spans="1:8">
      <c r="A33" s="139">
        <v>27</v>
      </c>
      <c r="B33" s="520" t="s">
        <v>1166</v>
      </c>
      <c r="C33" s="58"/>
      <c r="D33" s="58"/>
      <c r="E33" s="58"/>
      <c r="F33" s="58">
        <f t="shared" si="0"/>
        <v>0</v>
      </c>
      <c r="G33" s="562">
        <f t="shared" si="1"/>
        <v>0</v>
      </c>
    </row>
    <row r="34" ht="22.5" customHeight="1" spans="1:8">
      <c r="A34" s="139">
        <v>28</v>
      </c>
      <c r="B34" s="520" t="s">
        <v>1167</v>
      </c>
      <c r="C34" s="547">
        <v>3900</v>
      </c>
      <c r="D34" s="58"/>
      <c r="E34" s="58"/>
      <c r="F34" s="58">
        <f t="shared" si="0"/>
        <v>3900</v>
      </c>
      <c r="G34" s="562">
        <f t="shared" si="1"/>
        <v>0.00144779288373937</v>
      </c>
    </row>
    <row r="35" ht="22.5" customHeight="1" spans="1:8">
      <c r="A35" s="139">
        <v>29</v>
      </c>
      <c r="B35" s="520" t="s">
        <v>1168</v>
      </c>
      <c r="C35" s="58"/>
      <c r="D35" s="58"/>
      <c r="E35" s="58"/>
      <c r="F35" s="58">
        <f t="shared" si="0"/>
        <v>0</v>
      </c>
      <c r="G35" s="562">
        <f t="shared" si="1"/>
        <v>0</v>
      </c>
    </row>
    <row r="36" ht="22.5" customHeight="1" spans="1:8">
      <c r="A36" s="139">
        <v>30</v>
      </c>
      <c r="B36" s="520" t="s">
        <v>1169</v>
      </c>
      <c r="C36" s="58"/>
      <c r="D36" s="58"/>
      <c r="E36" s="58"/>
      <c r="F36" s="58">
        <f t="shared" si="0"/>
        <v>0</v>
      </c>
      <c r="G36" s="562">
        <f t="shared" si="1"/>
        <v>0</v>
      </c>
    </row>
    <row r="37" ht="22.5" customHeight="1" spans="1:8">
      <c r="A37" s="139">
        <v>31</v>
      </c>
      <c r="B37" s="520" t="s">
        <v>1170</v>
      </c>
      <c r="C37" s="58"/>
      <c r="D37" s="58"/>
      <c r="E37" s="58"/>
      <c r="F37" s="58">
        <f t="shared" si="0"/>
        <v>0</v>
      </c>
      <c r="G37" s="562">
        <f t="shared" si="1"/>
        <v>0</v>
      </c>
    </row>
    <row r="38" ht="22.5" customHeight="1" spans="1:8">
      <c r="A38" s="139">
        <v>32</v>
      </c>
      <c r="B38" s="520" t="s">
        <v>1171</v>
      </c>
      <c r="C38" s="58">
        <f>SUM(C39:C43)</f>
        <v>0</v>
      </c>
      <c r="D38" s="58"/>
      <c r="E38" s="58"/>
      <c r="F38" s="58">
        <f t="shared" si="0"/>
        <v>0</v>
      </c>
      <c r="G38" s="562">
        <f t="shared" si="1"/>
        <v>0</v>
      </c>
    </row>
    <row r="39" ht="22.5" customHeight="1" spans="1:8">
      <c r="A39" s="139">
        <v>34</v>
      </c>
      <c r="B39" s="565" t="s">
        <v>1190</v>
      </c>
      <c r="C39" s="549"/>
      <c r="D39" s="58"/>
      <c r="E39" s="58"/>
      <c r="F39" s="58">
        <f t="shared" si="0"/>
        <v>0</v>
      </c>
      <c r="G39" s="562">
        <f t="shared" si="1"/>
        <v>0</v>
      </c>
    </row>
    <row r="40" ht="22.5" customHeight="1" spans="1:8">
      <c r="A40" s="139">
        <v>33</v>
      </c>
      <c r="B40" s="563" t="s">
        <v>1172</v>
      </c>
      <c r="C40" s="58"/>
      <c r="D40" s="58"/>
      <c r="E40" s="58"/>
      <c r="F40" s="58">
        <f t="shared" si="0"/>
        <v>0</v>
      </c>
      <c r="G40" s="562">
        <f t="shared" ref="G40:G54" si="2">IFERROR(C40/$C$72,0)</f>
        <v>0</v>
      </c>
    </row>
    <row r="41" ht="22.5" customHeight="1" spans="1:8">
      <c r="A41" s="139">
        <v>34</v>
      </c>
      <c r="B41" s="563" t="s">
        <v>1173</v>
      </c>
      <c r="C41" s="58"/>
      <c r="D41" s="58"/>
      <c r="E41" s="58"/>
      <c r="F41" s="58">
        <f t="shared" si="0"/>
        <v>0</v>
      </c>
      <c r="G41" s="562">
        <f t="shared" si="2"/>
        <v>0</v>
      </c>
    </row>
    <row r="42" ht="22.5" customHeight="1" spans="1:8">
      <c r="A42" s="139">
        <v>35</v>
      </c>
      <c r="B42" s="563" t="s">
        <v>1174</v>
      </c>
      <c r="C42" s="58"/>
      <c r="D42" s="58"/>
      <c r="E42" s="58"/>
      <c r="F42" s="58">
        <f t="shared" si="0"/>
        <v>0</v>
      </c>
      <c r="G42" s="562">
        <f t="shared" si="2"/>
        <v>0</v>
      </c>
    </row>
    <row r="43" ht="22.5" customHeight="1" spans="1:8">
      <c r="A43" s="139">
        <v>36</v>
      </c>
      <c r="B43" s="563" t="s">
        <v>1175</v>
      </c>
      <c r="C43" s="58"/>
      <c r="D43" s="58"/>
      <c r="E43" s="58"/>
      <c r="F43" s="58">
        <f t="shared" si="0"/>
        <v>0</v>
      </c>
      <c r="G43" s="562">
        <f t="shared" si="2"/>
        <v>0</v>
      </c>
    </row>
    <row r="44" ht="22.5" customHeight="1" spans="1:8">
      <c r="A44" s="139">
        <v>33</v>
      </c>
      <c r="B44" s="565"/>
      <c r="C44" s="58"/>
      <c r="D44" s="58"/>
      <c r="E44" s="58"/>
      <c r="F44" s="58">
        <f t="shared" si="0"/>
        <v>0</v>
      </c>
      <c r="G44" s="562">
        <f t="shared" si="2"/>
        <v>0</v>
      </c>
    </row>
    <row r="45" ht="22.5" customHeight="1" spans="1:8">
      <c r="A45" s="139">
        <v>37</v>
      </c>
      <c r="B45" s="520" t="s">
        <v>1176</v>
      </c>
      <c r="C45" s="58"/>
      <c r="D45" s="58"/>
      <c r="E45" s="58"/>
      <c r="F45" s="58">
        <f t="shared" ref="F45:F55" si="3">C45+D45-E45</f>
        <v>0</v>
      </c>
      <c r="G45" s="562">
        <f t="shared" si="2"/>
        <v>0</v>
      </c>
    </row>
    <row r="46" ht="22.5" customHeight="1" spans="1:8">
      <c r="A46" s="139">
        <v>38</v>
      </c>
      <c r="B46" s="520" t="s">
        <v>1177</v>
      </c>
      <c r="C46" s="58">
        <f>SUM(C47:C71)</f>
        <v>133825.34</v>
      </c>
      <c r="D46" s="58"/>
      <c r="E46" s="58">
        <f>D72</f>
        <v>41004.24</v>
      </c>
      <c r="F46" s="58">
        <f t="shared" si="3"/>
        <v>92821.1</v>
      </c>
      <c r="G46" s="562">
        <f t="shared" si="2"/>
        <v>0.0496798397220517</v>
      </c>
      <c r="H46" s="566">
        <f>C72-F72</f>
        <v>0</v>
      </c>
    </row>
    <row r="47" ht="22.5" customHeight="1" spans="1:8">
      <c r="A47" s="139">
        <v>39</v>
      </c>
      <c r="B47" s="565" t="s">
        <v>1178</v>
      </c>
      <c r="C47" s="547"/>
      <c r="D47" s="58"/>
      <c r="E47" s="58"/>
      <c r="F47" s="58">
        <f t="shared" si="3"/>
        <v>0</v>
      </c>
      <c r="G47" s="562">
        <f t="shared" si="2"/>
        <v>0</v>
      </c>
      <c r="H47" s="566"/>
    </row>
    <row r="48" ht="22.5" customHeight="1" spans="1:8">
      <c r="A48" s="139">
        <v>40</v>
      </c>
      <c r="B48" s="565" t="s">
        <v>1191</v>
      </c>
      <c r="C48" s="547"/>
      <c r="D48" s="58"/>
      <c r="E48" s="58"/>
      <c r="F48" s="58">
        <f t="shared" si="3"/>
        <v>0</v>
      </c>
      <c r="G48" s="562">
        <f t="shared" si="2"/>
        <v>0</v>
      </c>
      <c r="H48" s="566"/>
    </row>
    <row r="49" ht="22.5" customHeight="1" spans="1:8">
      <c r="A49" s="139">
        <v>41</v>
      </c>
      <c r="B49" s="565" t="s">
        <v>1192</v>
      </c>
      <c r="C49" s="547">
        <v>497.52</v>
      </c>
      <c r="D49" s="58"/>
      <c r="E49" s="58"/>
      <c r="F49" s="58">
        <f t="shared" si="3"/>
        <v>497.52</v>
      </c>
      <c r="G49" s="562">
        <f t="shared" si="2"/>
        <v>0.000184693824491798</v>
      </c>
      <c r="H49" s="566"/>
    </row>
    <row r="50" ht="22.5" customHeight="1" spans="1:8">
      <c r="A50" s="139">
        <v>42</v>
      </c>
      <c r="B50" s="565" t="s">
        <v>1193</v>
      </c>
      <c r="C50" s="550">
        <v>1366</v>
      </c>
      <c r="D50" s="58"/>
      <c r="E50" s="58"/>
      <c r="F50" s="58">
        <f t="shared" si="3"/>
        <v>1366</v>
      </c>
      <c r="G50" s="562">
        <f t="shared" si="2"/>
        <v>0.000507098738253328</v>
      </c>
      <c r="H50" s="566"/>
    </row>
    <row r="51" ht="22.5" customHeight="1" spans="1:8">
      <c r="A51" s="139">
        <v>43</v>
      </c>
      <c r="B51" s="567" t="s">
        <v>1194</v>
      </c>
      <c r="C51" s="547"/>
      <c r="D51" s="58"/>
      <c r="E51" s="58"/>
      <c r="F51" s="58">
        <f t="shared" si="3"/>
        <v>0</v>
      </c>
      <c r="G51" s="562">
        <f t="shared" si="2"/>
        <v>0</v>
      </c>
      <c r="H51" s="566"/>
    </row>
    <row r="52" ht="22.5" customHeight="1" spans="1:8">
      <c r="A52" s="139">
        <v>44</v>
      </c>
      <c r="B52" s="565" t="s">
        <v>1195</v>
      </c>
      <c r="C52" s="547"/>
      <c r="D52" s="58"/>
      <c r="E52" s="58"/>
      <c r="F52" s="58">
        <f t="shared" si="3"/>
        <v>0</v>
      </c>
      <c r="G52" s="562">
        <f t="shared" si="2"/>
        <v>0</v>
      </c>
      <c r="H52" s="566"/>
    </row>
    <row r="53" ht="22.5" customHeight="1" spans="1:8">
      <c r="A53" s="139">
        <v>45</v>
      </c>
      <c r="B53" s="565" t="s">
        <v>1196</v>
      </c>
      <c r="C53" s="550">
        <v>4224</v>
      </c>
      <c r="D53" s="58"/>
      <c r="E53" s="58"/>
      <c r="F53" s="58">
        <f t="shared" si="3"/>
        <v>4224</v>
      </c>
      <c r="G53" s="562">
        <f t="shared" si="2"/>
        <v>0.0015680710617731</v>
      </c>
      <c r="H53" s="566"/>
    </row>
    <row r="54" ht="22.5" customHeight="1" spans="1:8">
      <c r="A54" s="139">
        <v>46</v>
      </c>
      <c r="B54" s="565" t="s">
        <v>1197</v>
      </c>
      <c r="C54" s="547"/>
      <c r="D54" s="58"/>
      <c r="E54" s="58"/>
      <c r="F54" s="58">
        <f t="shared" si="3"/>
        <v>0</v>
      </c>
      <c r="G54" s="562">
        <f t="shared" si="2"/>
        <v>0</v>
      </c>
      <c r="H54" s="566"/>
    </row>
    <row r="55" ht="22.5" customHeight="1" spans="1:8">
      <c r="A55" s="139">
        <v>47</v>
      </c>
      <c r="B55" s="565" t="s">
        <v>1198</v>
      </c>
      <c r="C55" s="550"/>
      <c r="D55" s="58"/>
      <c r="E55" s="58"/>
      <c r="F55" s="58">
        <f t="shared" si="3"/>
        <v>0</v>
      </c>
      <c r="G55" s="562">
        <f t="shared" ref="G55:G71" si="4">IFERROR(C55/$C$72,0)</f>
        <v>0</v>
      </c>
      <c r="H55" s="566"/>
    </row>
    <row r="56" ht="22.5" customHeight="1" spans="1:8">
      <c r="A56" s="139">
        <v>48</v>
      </c>
      <c r="B56" s="565" t="s">
        <v>1199</v>
      </c>
      <c r="C56" s="547"/>
      <c r="D56" s="58"/>
      <c r="E56" s="58"/>
      <c r="F56" s="58">
        <f t="shared" ref="F56:F71" si="5">C56+D56-E56</f>
        <v>0</v>
      </c>
      <c r="G56" s="562">
        <f t="shared" si="4"/>
        <v>0</v>
      </c>
      <c r="H56" s="566"/>
    </row>
    <row r="57" ht="22.5" customHeight="1" spans="1:8">
      <c r="A57" s="139">
        <v>49</v>
      </c>
      <c r="B57" s="565" t="s">
        <v>1200</v>
      </c>
      <c r="C57" s="550">
        <v>320</v>
      </c>
      <c r="D57" s="58"/>
      <c r="E57" s="58"/>
      <c r="F57" s="58">
        <f t="shared" si="5"/>
        <v>320</v>
      </c>
      <c r="G57" s="562">
        <f t="shared" si="4"/>
        <v>0.000118793262255538</v>
      </c>
      <c r="H57" s="566"/>
    </row>
    <row r="58" ht="22.5" customHeight="1" spans="1:8">
      <c r="A58" s="139">
        <v>50</v>
      </c>
      <c r="B58" s="565" t="s">
        <v>1201</v>
      </c>
      <c r="C58" s="547"/>
      <c r="D58" s="58"/>
      <c r="E58" s="58"/>
      <c r="F58" s="58">
        <f t="shared" si="5"/>
        <v>0</v>
      </c>
      <c r="G58" s="562">
        <f t="shared" si="4"/>
        <v>0</v>
      </c>
      <c r="H58" s="566"/>
    </row>
    <row r="59" ht="22.5" customHeight="1" spans="1:8">
      <c r="A59" s="139">
        <v>51</v>
      </c>
      <c r="B59" s="565" t="s">
        <v>1202</v>
      </c>
      <c r="C59" s="58"/>
      <c r="D59" s="58"/>
      <c r="E59" s="58"/>
      <c r="F59" s="58">
        <f t="shared" si="5"/>
        <v>0</v>
      </c>
      <c r="G59" s="562">
        <f t="shared" si="4"/>
        <v>0</v>
      </c>
      <c r="H59" s="566"/>
    </row>
    <row r="60" ht="22.5" customHeight="1" spans="1:8">
      <c r="A60" s="139">
        <v>52</v>
      </c>
      <c r="B60" s="567" t="s">
        <v>1203</v>
      </c>
      <c r="C60" s="547"/>
      <c r="D60" s="58"/>
      <c r="E60" s="58"/>
      <c r="F60" s="58">
        <f t="shared" si="5"/>
        <v>0</v>
      </c>
      <c r="G60" s="562">
        <f t="shared" si="4"/>
        <v>0</v>
      </c>
      <c r="H60" s="566"/>
    </row>
    <row r="61" ht="22.5" customHeight="1" spans="1:8">
      <c r="A61" s="139">
        <v>53</v>
      </c>
      <c r="B61" s="567" t="s">
        <v>1204</v>
      </c>
      <c r="C61" s="547"/>
      <c r="D61" s="58"/>
      <c r="E61" s="58"/>
      <c r="F61" s="58">
        <f t="shared" si="5"/>
        <v>0</v>
      </c>
      <c r="G61" s="562">
        <f t="shared" si="4"/>
        <v>0</v>
      </c>
      <c r="H61" s="566"/>
    </row>
    <row r="62" ht="22.5" customHeight="1" spans="1:8">
      <c r="A62" s="139">
        <v>54</v>
      </c>
      <c r="B62" s="565" t="s">
        <v>1184</v>
      </c>
      <c r="C62" s="547"/>
      <c r="D62" s="58"/>
      <c r="E62" s="58"/>
      <c r="F62" s="58">
        <f t="shared" si="5"/>
        <v>0</v>
      </c>
      <c r="G62" s="562">
        <f t="shared" si="4"/>
        <v>0</v>
      </c>
      <c r="H62" s="566"/>
    </row>
    <row r="63" ht="22.5" customHeight="1" spans="1:8">
      <c r="A63" s="139"/>
      <c r="B63" s="568" t="s">
        <v>1184</v>
      </c>
      <c r="C63" s="550"/>
      <c r="D63" s="58"/>
      <c r="E63" s="58"/>
      <c r="F63" s="58">
        <f t="shared" si="5"/>
        <v>0</v>
      </c>
      <c r="G63" s="562">
        <f t="shared" si="4"/>
        <v>0</v>
      </c>
      <c r="H63" s="566"/>
    </row>
    <row r="64" ht="22.5" customHeight="1" spans="1:8">
      <c r="A64" s="139"/>
      <c r="B64" s="568" t="s">
        <v>1205</v>
      </c>
      <c r="C64" s="58"/>
      <c r="D64" s="58"/>
      <c r="E64" s="58"/>
      <c r="F64" s="58">
        <f t="shared" si="5"/>
        <v>0</v>
      </c>
      <c r="G64" s="562">
        <f t="shared" si="4"/>
        <v>0</v>
      </c>
      <c r="H64" s="566"/>
    </row>
    <row r="65" ht="22.5" customHeight="1" spans="1:8">
      <c r="A65" s="139"/>
      <c r="B65" s="33" t="s">
        <v>1206</v>
      </c>
      <c r="C65" s="58">
        <v>1807.5</v>
      </c>
      <c r="D65" s="58"/>
      <c r="E65" s="58"/>
      <c r="F65" s="58">
        <f t="shared" si="5"/>
        <v>1807.5</v>
      </c>
      <c r="G65" s="562">
        <f t="shared" si="4"/>
        <v>0.000670996317271515</v>
      </c>
      <c r="H65" s="566"/>
    </row>
    <row r="66" ht="22.5" customHeight="1" spans="1:8">
      <c r="A66" s="139"/>
      <c r="B66" s="568" t="s">
        <v>1207</v>
      </c>
      <c r="C66" s="58">
        <v>117064.92</v>
      </c>
      <c r="D66" s="58"/>
      <c r="E66" s="58"/>
      <c r="F66" s="58">
        <f t="shared" si="5"/>
        <v>117064.92</v>
      </c>
      <c r="G66" s="562">
        <f t="shared" si="4"/>
        <v>0.0434578866952612</v>
      </c>
      <c r="H66" s="566"/>
    </row>
    <row r="67" ht="22.5" customHeight="1" spans="1:8">
      <c r="A67" s="139"/>
      <c r="B67" s="568" t="s">
        <v>1208</v>
      </c>
      <c r="C67" s="58">
        <v>130</v>
      </c>
      <c r="D67" s="58"/>
      <c r="E67" s="58"/>
      <c r="F67" s="58">
        <f t="shared" si="5"/>
        <v>130</v>
      </c>
      <c r="G67" s="562">
        <f t="shared" si="4"/>
        <v>4.82597627913123e-5</v>
      </c>
      <c r="H67" s="566"/>
    </row>
    <row r="68" ht="22.5" customHeight="1" spans="1:8">
      <c r="A68" s="139"/>
      <c r="B68" s="568" t="s">
        <v>1209</v>
      </c>
      <c r="C68" s="58">
        <v>8415.4</v>
      </c>
      <c r="D68" s="58"/>
      <c r="E68" s="58"/>
      <c r="F68" s="58">
        <f t="shared" si="5"/>
        <v>8415.4</v>
      </c>
      <c r="G68" s="562">
        <f t="shared" si="4"/>
        <v>0.00312404005995392</v>
      </c>
      <c r="H68" s="566"/>
    </row>
    <row r="69" ht="22.5" customHeight="1" spans="1:8">
      <c r="A69" s="139"/>
      <c r="B69" s="568"/>
      <c r="C69" s="58"/>
      <c r="D69" s="58"/>
      <c r="E69" s="58"/>
      <c r="F69" s="58">
        <f t="shared" si="5"/>
        <v>0</v>
      </c>
      <c r="G69" s="562">
        <f t="shared" si="4"/>
        <v>0</v>
      </c>
      <c r="H69" s="566"/>
    </row>
    <row r="70" ht="22.5" customHeight="1" spans="1:8">
      <c r="A70" s="139"/>
      <c r="B70" s="568"/>
      <c r="C70" s="58"/>
      <c r="D70" s="58"/>
      <c r="E70" s="58"/>
      <c r="F70" s="58">
        <f t="shared" si="5"/>
        <v>0</v>
      </c>
      <c r="G70" s="562">
        <f t="shared" si="4"/>
        <v>0</v>
      </c>
      <c r="H70" s="566"/>
    </row>
    <row r="71" ht="22.5" customHeight="1" spans="1:8">
      <c r="A71" s="139">
        <v>48</v>
      </c>
      <c r="B71" s="565"/>
      <c r="C71" s="58"/>
      <c r="D71" s="58"/>
      <c r="E71" s="58"/>
      <c r="F71" s="58">
        <f t="shared" si="5"/>
        <v>0</v>
      </c>
      <c r="G71" s="562">
        <f t="shared" si="4"/>
        <v>0</v>
      </c>
      <c r="H71" s="566"/>
    </row>
    <row r="72" ht="22.5" customHeight="1" spans="1:8">
      <c r="A72" s="139">
        <v>49</v>
      </c>
      <c r="B72" s="520" t="s">
        <v>282</v>
      </c>
      <c r="C72" s="58">
        <f>C7+C16+C17+C18+C19+C20+C21+C26+C27+C28+C29+C30+C31+C32+C33+C34+C35+C36+C37+C38+C45+C46</f>
        <v>2693755.47</v>
      </c>
      <c r="D72" s="58">
        <f t="shared" ref="D72:G72" si="6">D7+D16+D17+D18+D19+D20+D21+D26+D27+D28+D29+D30+D31+D32+D33+D34+D35+D36+D37+D38+D45+D46</f>
        <v>41004.24</v>
      </c>
      <c r="E72" s="58">
        <f t="shared" si="6"/>
        <v>41004.24</v>
      </c>
      <c r="F72" s="58">
        <f t="shared" si="6"/>
        <v>2693755.47</v>
      </c>
      <c r="G72" s="562">
        <f t="shared" si="6"/>
        <v>1</v>
      </c>
    </row>
    <row r="73" ht="18" customHeight="1" spans="1:8">
      <c r="A73" s="389" t="s">
        <v>1047</v>
      </c>
      <c r="B73" s="390"/>
      <c r="C73" s="391"/>
      <c r="D73" s="391"/>
      <c r="E73" s="391"/>
      <c r="F73" s="391"/>
      <c r="G73" s="390"/>
    </row>
    <row r="75" spans="1:8">
      <c r="C75" s="569">
        <v>2693755.47</v>
      </c>
    </row>
    <row r="77" ht="16.5" spans="1:8">
      <c r="C77" s="570">
        <f>C72-C75</f>
        <v>0</v>
      </c>
    </row>
    <row r="78" ht="16.5" spans="1:8">
      <c r="C78" s="570"/>
    </row>
  </sheetData>
  <mergeCells count="8">
    <mergeCell ref="A4:G4"/>
    <mergeCell ref="D5:E5"/>
    <mergeCell ref="A73:G73"/>
    <mergeCell ref="A5:A6"/>
    <mergeCell ref="B5:B6"/>
    <mergeCell ref="C5:C6"/>
    <mergeCell ref="F5:F6"/>
    <mergeCell ref="G5:G6"/>
  </mergeCells>
  <conditionalFormatting sqref="C19">
    <cfRule type="expression" dxfId="0" priority="21" stopIfTrue="1">
      <formula>MOD(ROW(),2)=0</formula>
    </cfRule>
  </conditionalFormatting>
  <conditionalFormatting sqref="C22">
    <cfRule type="expression" dxfId="0" priority="3" stopIfTrue="1">
      <formula>MOD(ROW(),2)=0</formula>
    </cfRule>
  </conditionalFormatting>
  <conditionalFormatting sqref="C27">
    <cfRule type="expression" dxfId="0" priority="24" stopIfTrue="1">
      <formula>MOD(ROW(),2)=0</formula>
    </cfRule>
  </conditionalFormatting>
  <conditionalFormatting sqref="C10:C11">
    <cfRule type="expression" dxfId="0" priority="10" stopIfTrue="1">
      <formula>MOD(ROW(),2)=0</formula>
    </cfRule>
  </conditionalFormatting>
  <conditionalFormatting sqref="C77:C78">
    <cfRule type="expression" dxfId="0" priority="1" stopIfTrue="1">
      <formula>MOD(ROW(),2)=0</formula>
    </cfRule>
  </conditionalFormatting>
  <conditionalFormatting sqref="H46:H71">
    <cfRule type="cellIs" dxfId="1" priority="26" operator="notEqual">
      <formula>0</formula>
    </cfRule>
  </conditionalFormatting>
  <conditionalFormatting sqref="B63:B64 B66:B70">
    <cfRule type="expression" dxfId="0" priority="9" stopIfTrue="1">
      <formula>MOD(ROW(),2)=0</formula>
    </cfRule>
  </conditionalFormatting>
  <hyperlinks>
    <hyperlink ref="A1" location="索引!A1" display="=其他业务收入、成本!A1"/>
    <hyperlink ref="A2" location="索引!A1" display="=其他业务收入、成本!A2"/>
    <hyperlink ref="A3" location="索引!A1" display="=其他业务收入、成本!A3"/>
  </hyperlinks>
  <printOptions horizontalCentered="1" verticalCentered="1"/>
  <pageMargins left="0.432638888888889" right="0.15625" top="0.393055555555556" bottom="0.313888888888889" header="0.235416666666667" footer="0.15625"/>
  <pageSetup paperSize="9" scale="44" orientation="portrait"/>
  <headerFooter alignWithMargins="0"/>
  <drawing r:id="rId2"/>
  <legacyDrawing r:id="rId3"/>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tabColor indexed="47"/>
  </sheetPr>
  <dimension ref="A1:I15"/>
  <sheetViews>
    <sheetView workbookViewId="0">
      <selection activeCell="C7" sqref="C7:C13"/>
    </sheetView>
  </sheetViews>
  <sheetFormatPr defaultColWidth="9" defaultRowHeight="14.25"/>
  <cols>
    <col min="1" max="1" width="6.1" customWidth="1"/>
    <col min="2" max="2" width="27" customWidth="1"/>
    <col min="3" max="3" width="16.1" style="531" customWidth="1"/>
    <col min="4" max="5" width="9" style="531"/>
    <col min="6" max="6" width="16.1" style="531" customWidth="1"/>
    <col min="7" max="7" width="13.1" style="31" customWidth="1"/>
  </cols>
  <sheetData>
    <row r="1" ht="19.5" spans="1:9">
      <c r="A1" s="393" t="str">
        <f>其他业务收入、成本!A1</f>
        <v>新疆华政华政华瑞税务师事务所有限公司巴州分所工作底稿</v>
      </c>
      <c r="B1" s="394"/>
      <c r="C1" s="532"/>
      <c r="D1" s="533" t="s">
        <v>283</v>
      </c>
      <c r="E1" s="534" t="str">
        <f>Sheet1!F15</f>
        <v>王翠英</v>
      </c>
      <c r="F1" s="535" t="s">
        <v>96</v>
      </c>
      <c r="G1" s="536">
        <f>税金及附加!I1</f>
        <v>46040</v>
      </c>
      <c r="H1" s="285"/>
      <c r="I1" s="286"/>
    </row>
    <row r="2" ht="15.75" spans="1:9">
      <c r="A2" s="399" t="str">
        <f>其他业务收入、成本!A2</f>
        <v>被审核单位:  新疆通力房地产开发有限公司库尔勒二分公司</v>
      </c>
      <c r="B2" s="394"/>
      <c r="C2" s="532"/>
      <c r="D2" s="533" t="s">
        <v>285</v>
      </c>
      <c r="E2" s="537" t="str">
        <f>Sheet1!F17</f>
        <v>刘洁</v>
      </c>
      <c r="F2" s="538" t="s">
        <v>96</v>
      </c>
      <c r="G2" s="536">
        <f>税金及附加!I2</f>
        <v>46140</v>
      </c>
      <c r="H2" s="289"/>
      <c r="I2" s="289"/>
    </row>
    <row r="3" ht="19.5" spans="1:9">
      <c r="A3" s="374" t="str">
        <f>其他业务收入、成本!A3</f>
        <v>纳税年度:  2025年度</v>
      </c>
      <c r="B3" s="400"/>
      <c r="C3" s="532"/>
      <c r="D3" s="533" t="s">
        <v>286</v>
      </c>
      <c r="E3" s="539" t="s">
        <v>1210</v>
      </c>
      <c r="H3" s="289"/>
      <c r="I3" s="289"/>
    </row>
    <row r="4" ht="20.25" spans="1:9">
      <c r="A4" s="540" t="s">
        <v>1211</v>
      </c>
      <c r="B4" s="540"/>
      <c r="C4" s="541"/>
      <c r="D4" s="541"/>
      <c r="E4" s="541"/>
      <c r="F4" s="541"/>
      <c r="G4" s="542"/>
      <c r="H4" s="293"/>
      <c r="I4" s="293"/>
    </row>
    <row r="5" spans="1:9">
      <c r="A5" s="543" t="s">
        <v>488</v>
      </c>
      <c r="B5" s="543" t="s">
        <v>1076</v>
      </c>
      <c r="C5" s="544" t="s">
        <v>1079</v>
      </c>
      <c r="D5" s="544" t="s">
        <v>1080</v>
      </c>
      <c r="E5" s="544"/>
      <c r="F5" s="544" t="s">
        <v>1081</v>
      </c>
      <c r="G5" s="543" t="s">
        <v>264</v>
      </c>
    </row>
    <row r="6" spans="1:9">
      <c r="A6" s="543"/>
      <c r="B6" s="543"/>
      <c r="C6" s="544"/>
      <c r="D6" s="544" t="s">
        <v>1097</v>
      </c>
      <c r="E6" s="544" t="s">
        <v>1098</v>
      </c>
      <c r="F6" s="544"/>
      <c r="G6" s="543"/>
    </row>
    <row r="7" ht="27" customHeight="1" spans="1:9">
      <c r="A7" s="545">
        <v>1</v>
      </c>
      <c r="B7" s="546" t="s">
        <v>37</v>
      </c>
      <c r="C7" s="547">
        <v>-458836.49</v>
      </c>
      <c r="D7" s="544"/>
      <c r="E7" s="544"/>
      <c r="F7" s="544">
        <f>C7+D7-E7</f>
        <v>-458836.49</v>
      </c>
      <c r="G7" s="548"/>
    </row>
    <row r="8" ht="27" customHeight="1" spans="1:9">
      <c r="A8" s="545">
        <v>2</v>
      </c>
      <c r="B8" s="546" t="s">
        <v>442</v>
      </c>
      <c r="C8" s="549">
        <v>1320619</v>
      </c>
      <c r="D8" s="544"/>
      <c r="E8" s="544"/>
      <c r="F8" s="544">
        <f t="shared" ref="F8:F14" si="0">C8+D8-E8</f>
        <v>1320619</v>
      </c>
      <c r="G8" s="548"/>
    </row>
    <row r="9" ht="27" customHeight="1" spans="1:9">
      <c r="A9" s="545">
        <v>3</v>
      </c>
      <c r="B9" s="546" t="s">
        <v>1212</v>
      </c>
      <c r="C9" s="544"/>
      <c r="D9" s="544"/>
      <c r="E9" s="544"/>
      <c r="F9" s="544">
        <f t="shared" si="0"/>
        <v>0</v>
      </c>
      <c r="G9" s="548"/>
    </row>
    <row r="10" ht="27" customHeight="1" spans="1:9">
      <c r="A10" s="545">
        <v>4</v>
      </c>
      <c r="B10" s="546" t="s">
        <v>1213</v>
      </c>
      <c r="C10" s="544"/>
      <c r="D10" s="544"/>
      <c r="E10" s="544"/>
      <c r="F10" s="544">
        <f t="shared" si="0"/>
        <v>0</v>
      </c>
      <c r="G10" s="548"/>
    </row>
    <row r="11" ht="27" customHeight="1" spans="1:9">
      <c r="A11" s="545">
        <v>5</v>
      </c>
      <c r="B11" s="546" t="s">
        <v>1214</v>
      </c>
      <c r="C11" s="547">
        <v>4305</v>
      </c>
      <c r="D11" s="544"/>
      <c r="E11" s="544"/>
      <c r="F11" s="544">
        <f t="shared" si="0"/>
        <v>4305</v>
      </c>
      <c r="G11" s="548"/>
    </row>
    <row r="12" ht="27.75" customHeight="1" spans="1:9">
      <c r="A12" s="545">
        <v>6</v>
      </c>
      <c r="B12" s="546" t="s">
        <v>1215</v>
      </c>
      <c r="C12" s="544"/>
      <c r="D12" s="544"/>
      <c r="E12" s="544"/>
      <c r="F12" s="544">
        <f t="shared" si="0"/>
        <v>0</v>
      </c>
      <c r="G12" s="548"/>
    </row>
    <row r="13" ht="27" customHeight="1" spans="1:9">
      <c r="A13" s="545">
        <v>7</v>
      </c>
      <c r="B13" s="546" t="s">
        <v>70</v>
      </c>
      <c r="C13" s="550">
        <v>598800</v>
      </c>
      <c r="D13" s="544"/>
      <c r="E13" s="544"/>
      <c r="F13" s="544">
        <f t="shared" si="0"/>
        <v>598800</v>
      </c>
      <c r="G13" s="548"/>
    </row>
    <row r="14" ht="21.75" customHeight="1" spans="1:9">
      <c r="A14" s="551" t="s">
        <v>1114</v>
      </c>
      <c r="B14" s="546"/>
      <c r="C14" s="544">
        <f>SUM(C7:C13)</f>
        <v>1464887.51</v>
      </c>
      <c r="D14" s="544">
        <f>SUM(D7:D13)</f>
        <v>0</v>
      </c>
      <c r="E14" s="544">
        <f>SUM(E7:E13)</f>
        <v>0</v>
      </c>
      <c r="F14" s="544">
        <f t="shared" si="0"/>
        <v>1464887.51</v>
      </c>
      <c r="G14" s="548"/>
    </row>
    <row r="15" ht="21.75" customHeight="1" spans="1:9">
      <c r="A15" s="552" t="s">
        <v>1047</v>
      </c>
      <c r="B15" s="553"/>
      <c r="C15" s="554"/>
      <c r="D15" s="554"/>
      <c r="E15" s="554"/>
      <c r="F15" s="554"/>
      <c r="G15" s="555"/>
    </row>
  </sheetData>
  <mergeCells count="8">
    <mergeCell ref="A4:G4"/>
    <mergeCell ref="D5:E5"/>
    <mergeCell ref="A15:G15"/>
    <mergeCell ref="A5:A6"/>
    <mergeCell ref="B5:B6"/>
    <mergeCell ref="C5:C6"/>
    <mergeCell ref="F5:F6"/>
    <mergeCell ref="G5:G6"/>
  </mergeCells>
  <hyperlinks>
    <hyperlink ref="A1" location="索引!A1" display="=其他业务收入、成本!A1"/>
    <hyperlink ref="A2" location="索引!A1" display="=其他业务收入、成本!A2"/>
    <hyperlink ref="A3" location="索引!A1" display="=其他业务收入、成本!A3"/>
  </hyperlinks>
  <printOptions horizontalCentered="1" verticalCentered="1"/>
  <pageMargins left="0.559027777777778" right="0.559027777777778" top="0.538888888888889" bottom="0.6" header="0.279166666666667" footer="0.179166666666667"/>
  <pageSetup paperSize="9" orientation="landscape"/>
  <headerFooter alignWithMargins="0"/>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tabColor indexed="47"/>
    <pageSetUpPr fitToPage="1"/>
  </sheetPr>
  <dimension ref="A1:U61"/>
  <sheetViews>
    <sheetView showZeros="0" zoomScale="90" zoomScaleNormal="90" workbookViewId="0">
      <pane xSplit="2" ySplit="6" topLeftCell="C23" activePane="bottomRight" state="frozen"/>
      <selection/>
      <selection pane="topRight"/>
      <selection pane="bottomLeft"/>
      <selection pane="bottomRight" activeCell="F57" sqref="F57"/>
    </sheetView>
  </sheetViews>
  <sheetFormatPr defaultColWidth="9" defaultRowHeight="14.25"/>
  <cols>
    <col min="1" max="1" width="3.7" customWidth="1"/>
    <col min="2" max="2" width="16.1" style="456" customWidth="1"/>
    <col min="3" max="3" width="16.1" style="457" customWidth="1"/>
    <col min="4" max="4" width="17.2" style="458" customWidth="1"/>
    <col min="5" max="5" width="8.4" style="458" customWidth="1" outlineLevel="1"/>
    <col min="6" max="6" width="8.6" style="459" customWidth="1" outlineLevel="1"/>
    <col min="7" max="7" width="4.5" style="460" customWidth="1" outlineLevel="1"/>
    <col min="8" max="8" width="4.2" style="461" customWidth="1" outlineLevel="1"/>
    <col min="9" max="9" width="12.5" style="416" customWidth="1" outlineLevel="1"/>
    <col min="10" max="10" width="8.4" style="462" customWidth="1" outlineLevel="1"/>
    <col min="11" max="11" width="8.1" style="462" customWidth="1" outlineLevel="1"/>
    <col min="12" max="12" width="9.7" style="458" customWidth="1"/>
    <col min="13" max="14" width="11.4" style="416" customWidth="1"/>
    <col min="15" max="15" width="16" style="416" customWidth="1"/>
    <col min="16" max="16" width="16.1" style="416" customWidth="1"/>
    <col min="17" max="17" width="10.9" style="416" customWidth="1"/>
    <col min="18" max="18" width="12" style="416" customWidth="1"/>
    <col min="19" max="19" width="17.2" style="416" customWidth="1"/>
  </cols>
  <sheetData>
    <row r="1" ht="15" spans="1:21">
      <c r="A1" s="393" t="str">
        <f>其他业务收入、成本!A1</f>
        <v>新疆华政华政华瑞税务师事务所有限公司巴州分所工作底稿</v>
      </c>
      <c r="B1" s="463"/>
      <c r="C1" s="464"/>
      <c r="D1" s="465"/>
      <c r="E1" s="465"/>
      <c r="F1" s="466"/>
      <c r="G1" s="467"/>
      <c r="O1" s="468" t="s">
        <v>771</v>
      </c>
      <c r="P1" s="421" t="str">
        <f>Sheet1!F15</f>
        <v>王翠英</v>
      </c>
      <c r="Q1" s="469"/>
      <c r="R1" s="422" t="s">
        <v>96</v>
      </c>
      <c r="S1" s="423">
        <f>Sheet1!H15</f>
        <v>46040</v>
      </c>
    </row>
    <row r="2" ht="15.75" spans="1:21">
      <c r="A2" s="399" t="str">
        <f>利润总额!B2</f>
        <v>被审核单位:  新疆通力房地产开发有限公司库尔勒二分公司</v>
      </c>
      <c r="B2" s="463"/>
      <c r="C2" s="464"/>
      <c r="D2" s="465"/>
      <c r="E2" s="465"/>
      <c r="F2" s="466"/>
      <c r="G2" s="467"/>
      <c r="O2" s="468" t="s">
        <v>772</v>
      </c>
      <c r="P2" s="426" t="str">
        <f>Sheet1!F17</f>
        <v>刘洁</v>
      </c>
      <c r="Q2" s="470"/>
      <c r="R2" s="422" t="s">
        <v>96</v>
      </c>
      <c r="S2" s="423">
        <f>Sheet1!H17</f>
        <v>46140</v>
      </c>
    </row>
    <row r="3" ht="19.5" spans="1:21">
      <c r="A3" s="399" t="str">
        <f>利润总额!B3</f>
        <v>纳税年度:  2025年度</v>
      </c>
      <c r="B3" s="400"/>
      <c r="C3" s="464"/>
      <c r="D3" s="465"/>
      <c r="E3" s="465"/>
      <c r="F3" s="466"/>
      <c r="G3" s="467"/>
      <c r="O3" s="468" t="s">
        <v>773</v>
      </c>
      <c r="P3" s="430" t="s">
        <v>1216</v>
      </c>
      <c r="Q3" s="471"/>
    </row>
    <row r="4" ht="18" customHeight="1" spans="1:21">
      <c r="A4" s="405" t="s">
        <v>1217</v>
      </c>
      <c r="B4" s="405"/>
      <c r="C4" s="472"/>
      <c r="D4" s="473"/>
      <c r="E4" s="473"/>
      <c r="F4" s="473"/>
      <c r="G4" s="474"/>
      <c r="H4" s="475"/>
      <c r="I4" s="432"/>
      <c r="J4" s="473"/>
      <c r="K4" s="473"/>
      <c r="L4" s="473"/>
      <c r="M4" s="473"/>
      <c r="N4" s="473"/>
      <c r="O4" s="473"/>
      <c r="P4" s="473"/>
      <c r="Q4" s="473"/>
      <c r="R4" s="473"/>
      <c r="S4" s="473"/>
    </row>
    <row r="5" customHeight="1" spans="1:21">
      <c r="A5" s="476" t="s">
        <v>257</v>
      </c>
      <c r="B5" s="477" t="s">
        <v>1218</v>
      </c>
      <c r="C5" s="478"/>
      <c r="D5" s="479" t="s">
        <v>1219</v>
      </c>
      <c r="E5" s="480"/>
      <c r="F5" s="480"/>
      <c r="G5" s="481"/>
      <c r="H5" s="482"/>
      <c r="I5" s="480"/>
      <c r="J5" s="480"/>
      <c r="K5" s="480"/>
      <c r="L5" s="480"/>
      <c r="M5" s="483"/>
      <c r="N5" s="483"/>
      <c r="O5" s="484" t="s">
        <v>1220</v>
      </c>
      <c r="P5" s="484"/>
      <c r="Q5" s="484"/>
      <c r="R5" s="484"/>
      <c r="S5" s="445" t="s">
        <v>418</v>
      </c>
      <c r="T5" s="285"/>
      <c r="U5" s="286"/>
    </row>
    <row r="6" ht="29.1" customHeight="1" spans="1:21">
      <c r="A6" s="476"/>
      <c r="B6" s="485"/>
      <c r="C6" s="486" t="s">
        <v>1221</v>
      </c>
      <c r="D6" s="487" t="s">
        <v>1222</v>
      </c>
      <c r="E6" s="487" t="s">
        <v>853</v>
      </c>
      <c r="F6" s="488" t="s">
        <v>1223</v>
      </c>
      <c r="G6" s="489" t="s">
        <v>1224</v>
      </c>
      <c r="H6" s="490" t="s">
        <v>1225</v>
      </c>
      <c r="I6" s="491" t="s">
        <v>1226</v>
      </c>
      <c r="J6" s="488" t="s">
        <v>1227</v>
      </c>
      <c r="K6" s="488" t="s">
        <v>1228</v>
      </c>
      <c r="L6" s="492" t="s">
        <v>1229</v>
      </c>
      <c r="M6" s="492" t="s">
        <v>1230</v>
      </c>
      <c r="N6" s="492" t="s">
        <v>1231</v>
      </c>
      <c r="O6" s="492" t="s">
        <v>1232</v>
      </c>
      <c r="P6" s="492" t="s">
        <v>259</v>
      </c>
      <c r="Q6" s="491" t="s">
        <v>1233</v>
      </c>
      <c r="R6" s="493" t="s">
        <v>1234</v>
      </c>
      <c r="S6" s="445"/>
      <c r="T6" s="289"/>
      <c r="U6" s="289"/>
    </row>
    <row r="7" s="455" customFormat="1" ht="18.75" spans="1:21">
      <c r="A7" s="494">
        <v>1</v>
      </c>
      <c r="B7" s="495" t="s">
        <v>1235</v>
      </c>
      <c r="C7" s="496"/>
      <c r="D7" s="497">
        <f>SUM(D8:D11)</f>
        <v>0</v>
      </c>
      <c r="E7" s="497"/>
      <c r="F7" s="498"/>
      <c r="G7" s="499" t="s">
        <v>793</v>
      </c>
      <c r="H7" s="500" t="s">
        <v>793</v>
      </c>
      <c r="I7" s="497">
        <f>SUM(I8:I11)</f>
        <v>0</v>
      </c>
      <c r="J7" s="498"/>
      <c r="K7" s="497">
        <f>SUM(K8:K11)</f>
        <v>0</v>
      </c>
      <c r="L7" s="497">
        <f>SUM(L8:L11)</f>
        <v>0</v>
      </c>
      <c r="M7" s="497">
        <f>SUM(M8:M11)</f>
        <v>0</v>
      </c>
      <c r="N7" s="497"/>
      <c r="O7" s="497">
        <f>SUM(O8:O11)</f>
        <v>0</v>
      </c>
      <c r="P7" s="497">
        <f>SUM(P8:P11)</f>
        <v>0</v>
      </c>
      <c r="Q7" s="497">
        <f>SUM(Q8:Q11)</f>
        <v>0</v>
      </c>
      <c r="R7" s="497">
        <f>SUM(R8:R11)</f>
        <v>0</v>
      </c>
      <c r="S7" s="497">
        <f>SUM(S8:S11)</f>
        <v>0</v>
      </c>
      <c r="T7" s="293"/>
      <c r="U7" s="293"/>
    </row>
    <row r="8" spans="1:21">
      <c r="A8" s="501"/>
      <c r="B8" s="502"/>
      <c r="C8" s="503"/>
      <c r="D8" s="504"/>
      <c r="E8" s="504"/>
      <c r="F8" s="505"/>
      <c r="G8" s="506"/>
      <c r="H8" s="507"/>
      <c r="I8" s="449"/>
      <c r="J8" s="508"/>
      <c r="K8" s="508"/>
      <c r="L8" s="504"/>
      <c r="M8" s="504">
        <f>SUM(K8:L8)</f>
        <v>0</v>
      </c>
      <c r="N8" s="504">
        <f>D8-M8</f>
        <v>0</v>
      </c>
      <c r="O8" s="449">
        <f t="shared" ref="O8:O33" si="0">D8</f>
        <v>0</v>
      </c>
      <c r="P8" s="449">
        <f>MIN(L8,O8*(1-G8)/20)</f>
        <v>0</v>
      </c>
      <c r="Q8" s="449">
        <f t="shared" ref="Q8:Q11" si="1">K8</f>
        <v>0</v>
      </c>
      <c r="R8" s="449">
        <f>SUM(P8:Q8)</f>
        <v>0</v>
      </c>
      <c r="S8" s="449">
        <f>L8-P8</f>
        <v>0</v>
      </c>
    </row>
    <row r="9" spans="1:21">
      <c r="A9" s="501"/>
      <c r="B9" s="502"/>
      <c r="C9" s="503"/>
      <c r="D9" s="504"/>
      <c r="E9" s="504"/>
      <c r="F9" s="505"/>
      <c r="G9" s="506"/>
      <c r="H9" s="507"/>
      <c r="I9" s="449"/>
      <c r="J9" s="508"/>
      <c r="K9" s="508"/>
      <c r="L9" s="504"/>
      <c r="M9" s="504">
        <f t="shared" ref="M9:M56" si="2">SUM(K9:L9)</f>
        <v>0</v>
      </c>
      <c r="N9" s="504">
        <f t="shared" ref="N9:N48" si="3">D9-M9</f>
        <v>0</v>
      </c>
      <c r="O9" s="449">
        <f t="shared" si="0"/>
        <v>0</v>
      </c>
      <c r="P9" s="449">
        <f>MIN(L9,O9*(1-G9)/20)</f>
        <v>0</v>
      </c>
      <c r="Q9" s="449">
        <f t="shared" si="1"/>
        <v>0</v>
      </c>
      <c r="R9" s="449">
        <f t="shared" ref="R9:R56" si="4">SUM(P9:Q9)</f>
        <v>0</v>
      </c>
      <c r="S9" s="449">
        <f t="shared" ref="S9:S11" si="5">L9-P9</f>
        <v>0</v>
      </c>
    </row>
    <row r="10" spans="1:21">
      <c r="A10" s="501"/>
      <c r="B10" s="502"/>
      <c r="C10" s="503"/>
      <c r="D10" s="504"/>
      <c r="E10" s="504"/>
      <c r="F10" s="505"/>
      <c r="G10" s="506"/>
      <c r="H10" s="507"/>
      <c r="I10" s="449"/>
      <c r="J10" s="508"/>
      <c r="K10" s="508"/>
      <c r="L10" s="504"/>
      <c r="M10" s="504">
        <f t="shared" si="2"/>
        <v>0</v>
      </c>
      <c r="N10" s="504">
        <f t="shared" si="3"/>
        <v>0</v>
      </c>
      <c r="O10" s="449">
        <f t="shared" si="0"/>
        <v>0</v>
      </c>
      <c r="P10" s="449">
        <f>MIN(L10,O10*(1-G10)/20)</f>
        <v>0</v>
      </c>
      <c r="Q10" s="449">
        <f t="shared" si="1"/>
        <v>0</v>
      </c>
      <c r="R10" s="449">
        <f t="shared" si="4"/>
        <v>0</v>
      </c>
      <c r="S10" s="449">
        <f t="shared" si="5"/>
        <v>0</v>
      </c>
    </row>
    <row r="11" spans="1:21">
      <c r="A11" s="501"/>
      <c r="B11" s="502"/>
      <c r="C11" s="503"/>
      <c r="D11" s="504"/>
      <c r="E11" s="504"/>
      <c r="F11" s="505"/>
      <c r="G11" s="506"/>
      <c r="H11" s="507">
        <v>20</v>
      </c>
      <c r="I11" s="449"/>
      <c r="J11" s="508"/>
      <c r="K11" s="508"/>
      <c r="L11" s="504">
        <v>0</v>
      </c>
      <c r="M11" s="504">
        <f t="shared" si="2"/>
        <v>0</v>
      </c>
      <c r="N11" s="504">
        <f t="shared" si="3"/>
        <v>0</v>
      </c>
      <c r="O11" s="449">
        <f t="shared" si="0"/>
        <v>0</v>
      </c>
      <c r="P11" s="449">
        <f>MIN(L11,O11*(1-G11)/20)</f>
        <v>0</v>
      </c>
      <c r="Q11" s="449">
        <f t="shared" si="1"/>
        <v>0</v>
      </c>
      <c r="R11" s="449">
        <f t="shared" si="4"/>
        <v>0</v>
      </c>
      <c r="S11" s="449">
        <f t="shared" si="5"/>
        <v>0</v>
      </c>
    </row>
    <row r="12" s="455" customFormat="1" ht="36" spans="1:21">
      <c r="A12" s="494">
        <v>2</v>
      </c>
      <c r="B12" s="495" t="s">
        <v>1236</v>
      </c>
      <c r="C12" s="496"/>
      <c r="D12" s="497">
        <f>SUM(D13:D19)</f>
        <v>0</v>
      </c>
      <c r="E12" s="497"/>
      <c r="F12" s="498"/>
      <c r="G12" s="499" t="s">
        <v>793</v>
      </c>
      <c r="H12" s="500" t="s">
        <v>793</v>
      </c>
      <c r="I12" s="497">
        <f>SUM(I13:I19)</f>
        <v>0</v>
      </c>
      <c r="J12" s="498"/>
      <c r="K12" s="497">
        <f>SUM(K13:K19)</f>
        <v>0</v>
      </c>
      <c r="L12" s="497">
        <f>SUM(L13:L19)</f>
        <v>0</v>
      </c>
      <c r="M12" s="497">
        <f>SUM(M13:M19)</f>
        <v>0</v>
      </c>
      <c r="N12" s="497">
        <f t="shared" si="3"/>
        <v>0</v>
      </c>
      <c r="O12" s="497">
        <f>SUM(O13:O19)</f>
        <v>0</v>
      </c>
      <c r="P12" s="497">
        <f>SUM(P13:P19)</f>
        <v>0</v>
      </c>
      <c r="Q12" s="497">
        <f>SUM(Q13:Q19)</f>
        <v>0</v>
      </c>
      <c r="R12" s="497">
        <f>SUM(R13:R19)</f>
        <v>0</v>
      </c>
      <c r="S12" s="497">
        <f>SUM(S13:S19)</f>
        <v>0</v>
      </c>
    </row>
    <row r="13" s="455" customFormat="1" spans="1:21">
      <c r="A13" s="509"/>
      <c r="B13" s="502"/>
      <c r="C13" s="503"/>
      <c r="D13" s="504"/>
      <c r="E13" s="504"/>
      <c r="F13" s="505"/>
      <c r="G13" s="510"/>
      <c r="H13" s="507"/>
      <c r="I13" s="511"/>
      <c r="J13" s="512"/>
      <c r="K13" s="512"/>
      <c r="L13" s="504"/>
      <c r="M13" s="504">
        <f t="shared" si="2"/>
        <v>0</v>
      </c>
      <c r="N13" s="504">
        <f t="shared" si="3"/>
        <v>0</v>
      </c>
      <c r="O13" s="449">
        <f t="shared" si="0"/>
        <v>0</v>
      </c>
      <c r="P13" s="449">
        <f>MIN(L13,O13*(1-G13)/10)</f>
        <v>0</v>
      </c>
      <c r="Q13" s="449">
        <f t="shared" ref="Q13:Q19" si="6">K13</f>
        <v>0</v>
      </c>
      <c r="R13" s="449">
        <f t="shared" si="4"/>
        <v>0</v>
      </c>
      <c r="S13" s="449">
        <f>L13-P13</f>
        <v>0</v>
      </c>
    </row>
    <row r="14" s="455" customFormat="1" spans="1:21">
      <c r="A14" s="509"/>
      <c r="B14" s="502"/>
      <c r="C14" s="503"/>
      <c r="D14" s="504"/>
      <c r="E14" s="504"/>
      <c r="F14" s="505"/>
      <c r="G14" s="510"/>
      <c r="H14" s="507"/>
      <c r="I14" s="511"/>
      <c r="J14" s="512"/>
      <c r="K14" s="512"/>
      <c r="L14" s="504"/>
      <c r="M14" s="449">
        <f t="shared" si="2"/>
        <v>0</v>
      </c>
      <c r="N14" s="449">
        <f t="shared" si="3"/>
        <v>0</v>
      </c>
      <c r="O14" s="449">
        <f t="shared" ref="O14:O19" si="7">D14</f>
        <v>0</v>
      </c>
      <c r="P14" s="449">
        <f t="shared" ref="P14:P19" si="8">MIN(L14,O14*(1-G14)/10)</f>
        <v>0</v>
      </c>
      <c r="Q14" s="449">
        <f t="shared" si="6"/>
        <v>0</v>
      </c>
      <c r="R14" s="449">
        <f t="shared" si="4"/>
        <v>0</v>
      </c>
      <c r="S14" s="449">
        <f t="shared" ref="S14:S19" si="9">L14-P14</f>
        <v>0</v>
      </c>
    </row>
    <row r="15" s="455" customFormat="1" spans="1:21">
      <c r="A15" s="509"/>
      <c r="B15" s="502"/>
      <c r="C15" s="503"/>
      <c r="D15" s="504"/>
      <c r="E15" s="504"/>
      <c r="F15" s="505"/>
      <c r="G15" s="510"/>
      <c r="H15" s="507"/>
      <c r="I15" s="511"/>
      <c r="J15" s="512"/>
      <c r="K15" s="512"/>
      <c r="L15" s="504"/>
      <c r="M15" s="449">
        <f t="shared" si="2"/>
        <v>0</v>
      </c>
      <c r="N15" s="449">
        <f t="shared" si="3"/>
        <v>0</v>
      </c>
      <c r="O15" s="449">
        <f t="shared" si="7"/>
        <v>0</v>
      </c>
      <c r="P15" s="449">
        <f t="shared" si="8"/>
        <v>0</v>
      </c>
      <c r="Q15" s="449">
        <f t="shared" si="6"/>
        <v>0</v>
      </c>
      <c r="R15" s="449">
        <f t="shared" si="4"/>
        <v>0</v>
      </c>
      <c r="S15" s="449">
        <f t="shared" si="9"/>
        <v>0</v>
      </c>
    </row>
    <row r="16" s="455" customFormat="1" spans="1:21">
      <c r="A16" s="509"/>
      <c r="B16" s="502"/>
      <c r="C16" s="503"/>
      <c r="D16" s="504"/>
      <c r="E16" s="504"/>
      <c r="F16" s="505"/>
      <c r="G16" s="510"/>
      <c r="H16" s="507"/>
      <c r="I16" s="511"/>
      <c r="J16" s="512"/>
      <c r="K16" s="512"/>
      <c r="L16" s="504"/>
      <c r="M16" s="449">
        <f t="shared" si="2"/>
        <v>0</v>
      </c>
      <c r="N16" s="449">
        <f t="shared" si="3"/>
        <v>0</v>
      </c>
      <c r="O16" s="449">
        <f t="shared" si="7"/>
        <v>0</v>
      </c>
      <c r="P16" s="449">
        <f t="shared" si="8"/>
        <v>0</v>
      </c>
      <c r="Q16" s="449">
        <f t="shared" si="6"/>
        <v>0</v>
      </c>
      <c r="R16" s="449">
        <f t="shared" si="4"/>
        <v>0</v>
      </c>
      <c r="S16" s="449">
        <f t="shared" si="9"/>
        <v>0</v>
      </c>
    </row>
    <row r="17" s="455" customFormat="1" spans="1:19">
      <c r="A17" s="509"/>
      <c r="B17" s="502"/>
      <c r="C17" s="503"/>
      <c r="D17" s="504"/>
      <c r="E17" s="504"/>
      <c r="F17" s="505"/>
      <c r="G17" s="510"/>
      <c r="H17" s="507"/>
      <c r="I17" s="511"/>
      <c r="J17" s="512"/>
      <c r="K17" s="512"/>
      <c r="L17" s="504"/>
      <c r="M17" s="449">
        <f t="shared" si="2"/>
        <v>0</v>
      </c>
      <c r="N17" s="449">
        <f t="shared" si="3"/>
        <v>0</v>
      </c>
      <c r="O17" s="449">
        <f t="shared" si="7"/>
        <v>0</v>
      </c>
      <c r="P17" s="449">
        <f t="shared" si="8"/>
        <v>0</v>
      </c>
      <c r="Q17" s="449">
        <f t="shared" si="6"/>
        <v>0</v>
      </c>
      <c r="R17" s="449">
        <f t="shared" si="4"/>
        <v>0</v>
      </c>
      <c r="S17" s="449"/>
    </row>
    <row r="18" s="455" customFormat="1" spans="1:19">
      <c r="A18" s="509"/>
      <c r="B18" s="502"/>
      <c r="C18" s="503"/>
      <c r="D18" s="504"/>
      <c r="E18" s="504"/>
      <c r="F18" s="505"/>
      <c r="G18" s="510"/>
      <c r="H18" s="507"/>
      <c r="I18" s="511"/>
      <c r="J18" s="512"/>
      <c r="K18" s="512"/>
      <c r="L18" s="504"/>
      <c r="M18" s="449">
        <f t="shared" si="2"/>
        <v>0</v>
      </c>
      <c r="N18" s="449">
        <f t="shared" si="3"/>
        <v>0</v>
      </c>
      <c r="O18" s="449">
        <f t="shared" si="7"/>
        <v>0</v>
      </c>
      <c r="P18" s="449">
        <f t="shared" si="8"/>
        <v>0</v>
      </c>
      <c r="Q18" s="449">
        <f t="shared" si="6"/>
        <v>0</v>
      </c>
      <c r="R18" s="449">
        <f t="shared" si="4"/>
        <v>0</v>
      </c>
      <c r="S18" s="449"/>
    </row>
    <row r="19" s="455" customFormat="1" spans="1:19">
      <c r="A19" s="509"/>
      <c r="B19" s="502"/>
      <c r="C19" s="503"/>
      <c r="D19" s="504"/>
      <c r="E19" s="504"/>
      <c r="F19" s="505"/>
      <c r="G19" s="510"/>
      <c r="H19" s="507">
        <v>10</v>
      </c>
      <c r="I19" s="511"/>
      <c r="J19" s="512"/>
      <c r="K19" s="512"/>
      <c r="L19" s="504">
        <v>0</v>
      </c>
      <c r="M19" s="449">
        <f t="shared" si="2"/>
        <v>0</v>
      </c>
      <c r="N19" s="449">
        <f t="shared" si="3"/>
        <v>0</v>
      </c>
      <c r="O19" s="449">
        <f t="shared" si="7"/>
        <v>0</v>
      </c>
      <c r="P19" s="449">
        <f t="shared" si="8"/>
        <v>0</v>
      </c>
      <c r="Q19" s="449">
        <f t="shared" si="6"/>
        <v>0</v>
      </c>
      <c r="R19" s="449">
        <f t="shared" si="4"/>
        <v>0</v>
      </c>
      <c r="S19" s="449">
        <f t="shared" si="9"/>
        <v>0</v>
      </c>
    </row>
    <row r="20" s="455" customFormat="1" ht="36" spans="1:19">
      <c r="A20" s="494">
        <v>3</v>
      </c>
      <c r="B20" s="495" t="s">
        <v>1237</v>
      </c>
      <c r="C20" s="496"/>
      <c r="D20" s="497">
        <f>SUM(D21:D31)</f>
        <v>0</v>
      </c>
      <c r="E20" s="497"/>
      <c r="F20" s="498"/>
      <c r="G20" s="499" t="s">
        <v>793</v>
      </c>
      <c r="H20" s="500" t="s">
        <v>793</v>
      </c>
      <c r="I20" s="497">
        <f>SUM(I21:I31)</f>
        <v>0</v>
      </c>
      <c r="J20" s="497">
        <f>SUM(J21:J31)</f>
        <v>0</v>
      </c>
      <c r="K20" s="497">
        <f>SUM(K21:K31)</f>
        <v>0</v>
      </c>
      <c r="L20" s="497">
        <f>SUM(L21:L31)</f>
        <v>0</v>
      </c>
      <c r="M20" s="497">
        <f>SUM(M21:M31)</f>
        <v>0</v>
      </c>
      <c r="N20" s="497">
        <f t="shared" si="3"/>
        <v>0</v>
      </c>
      <c r="O20" s="497">
        <f>SUM(O21:O31)</f>
        <v>0</v>
      </c>
      <c r="P20" s="497">
        <f>SUM(P21:P31)</f>
        <v>0</v>
      </c>
      <c r="Q20" s="497">
        <f>SUM(Q21:Q31)</f>
        <v>0</v>
      </c>
      <c r="R20" s="497">
        <f>SUM(R21:R31)</f>
        <v>0</v>
      </c>
      <c r="S20" s="497">
        <f>SUM(S21:S31)</f>
        <v>0</v>
      </c>
    </row>
    <row r="21" s="455" customFormat="1" spans="1:19">
      <c r="A21" s="509"/>
      <c r="B21" s="513"/>
      <c r="C21" s="514"/>
      <c r="D21" s="449"/>
      <c r="E21" s="449"/>
      <c r="F21" s="508"/>
      <c r="G21" s="506"/>
      <c r="H21" s="507"/>
      <c r="I21" s="445"/>
      <c r="J21" s="515"/>
      <c r="K21" s="515"/>
      <c r="L21" s="449">
        <v>0</v>
      </c>
      <c r="M21" s="445">
        <f t="shared" si="2"/>
        <v>0</v>
      </c>
      <c r="N21" s="445">
        <f t="shared" si="3"/>
        <v>0</v>
      </c>
      <c r="O21" s="449">
        <f t="shared" si="0"/>
        <v>0</v>
      </c>
      <c r="P21" s="449">
        <f>MIN(L21,O21*(1-G21)/5)</f>
        <v>0</v>
      </c>
      <c r="Q21" s="449">
        <f t="shared" ref="Q21:Q31" si="10">K21</f>
        <v>0</v>
      </c>
      <c r="R21" s="449">
        <f t="shared" si="4"/>
        <v>0</v>
      </c>
      <c r="S21" s="449">
        <f>L21-P21</f>
        <v>0</v>
      </c>
    </row>
    <row r="22" s="455" customFormat="1" spans="1:19">
      <c r="A22" s="509"/>
      <c r="B22" s="513"/>
      <c r="C22" s="514"/>
      <c r="D22" s="449"/>
      <c r="E22" s="449"/>
      <c r="F22" s="508"/>
      <c r="G22" s="506"/>
      <c r="H22" s="507"/>
      <c r="I22" s="445"/>
      <c r="J22" s="515"/>
      <c r="K22" s="515"/>
      <c r="L22" s="449">
        <v>0</v>
      </c>
      <c r="M22" s="445">
        <f t="shared" si="2"/>
        <v>0</v>
      </c>
      <c r="N22" s="445">
        <f t="shared" si="3"/>
        <v>0</v>
      </c>
      <c r="O22" s="449">
        <f t="shared" ref="O22:O31" si="11">D22</f>
        <v>0</v>
      </c>
      <c r="P22" s="449">
        <f t="shared" ref="P22:P31" si="12">MIN(L22,O22*(1-G22)/5)</f>
        <v>0</v>
      </c>
      <c r="Q22" s="449">
        <f t="shared" si="10"/>
        <v>0</v>
      </c>
      <c r="R22" s="449">
        <f t="shared" si="4"/>
        <v>0</v>
      </c>
      <c r="S22" s="449">
        <f t="shared" ref="S22:S36" si="13">L22-P22</f>
        <v>0</v>
      </c>
    </row>
    <row r="23" s="455" customFormat="1" spans="1:19">
      <c r="A23" s="509"/>
      <c r="B23" s="513"/>
      <c r="C23" s="514"/>
      <c r="D23" s="449"/>
      <c r="E23" s="449"/>
      <c r="F23" s="508"/>
      <c r="G23" s="506"/>
      <c r="H23" s="507"/>
      <c r="I23" s="445"/>
      <c r="J23" s="515"/>
      <c r="K23" s="515"/>
      <c r="L23" s="449">
        <v>0</v>
      </c>
      <c r="M23" s="445">
        <f t="shared" si="2"/>
        <v>0</v>
      </c>
      <c r="N23" s="445">
        <f t="shared" si="3"/>
        <v>0</v>
      </c>
      <c r="O23" s="449">
        <f t="shared" si="11"/>
        <v>0</v>
      </c>
      <c r="P23" s="449">
        <f t="shared" si="12"/>
        <v>0</v>
      </c>
      <c r="Q23" s="449">
        <f t="shared" si="10"/>
        <v>0</v>
      </c>
      <c r="R23" s="449">
        <f t="shared" si="4"/>
        <v>0</v>
      </c>
      <c r="S23" s="449">
        <f t="shared" si="13"/>
        <v>0</v>
      </c>
    </row>
    <row r="24" s="455" customFormat="1" spans="1:19">
      <c r="A24" s="509"/>
      <c r="B24" s="513"/>
      <c r="C24" s="514"/>
      <c r="D24" s="449"/>
      <c r="E24" s="449"/>
      <c r="F24" s="508"/>
      <c r="G24" s="506"/>
      <c r="H24" s="507"/>
      <c r="I24" s="445"/>
      <c r="J24" s="515"/>
      <c r="K24" s="515"/>
      <c r="L24" s="449"/>
      <c r="M24" s="445">
        <f t="shared" si="2"/>
        <v>0</v>
      </c>
      <c r="N24" s="445">
        <f t="shared" si="3"/>
        <v>0</v>
      </c>
      <c r="O24" s="449">
        <f t="shared" si="11"/>
        <v>0</v>
      </c>
      <c r="P24" s="449">
        <f t="shared" si="12"/>
        <v>0</v>
      </c>
      <c r="Q24" s="449">
        <f t="shared" si="10"/>
        <v>0</v>
      </c>
      <c r="R24" s="449">
        <f t="shared" si="4"/>
        <v>0</v>
      </c>
      <c r="S24" s="449"/>
    </row>
    <row r="25" s="455" customFormat="1" spans="1:19">
      <c r="A25" s="509"/>
      <c r="B25" s="513"/>
      <c r="C25" s="514"/>
      <c r="D25" s="449"/>
      <c r="E25" s="449"/>
      <c r="F25" s="508"/>
      <c r="G25" s="506"/>
      <c r="H25" s="507"/>
      <c r="I25" s="445"/>
      <c r="J25" s="515"/>
      <c r="K25" s="515"/>
      <c r="L25" s="449"/>
      <c r="M25" s="445">
        <f t="shared" si="2"/>
        <v>0</v>
      </c>
      <c r="N25" s="445">
        <f t="shared" si="3"/>
        <v>0</v>
      </c>
      <c r="O25" s="449">
        <f t="shared" si="11"/>
        <v>0</v>
      </c>
      <c r="P25" s="449">
        <f t="shared" si="12"/>
        <v>0</v>
      </c>
      <c r="Q25" s="449">
        <f t="shared" si="10"/>
        <v>0</v>
      </c>
      <c r="R25" s="449">
        <f t="shared" si="4"/>
        <v>0</v>
      </c>
      <c r="S25" s="449"/>
    </row>
    <row r="26" s="455" customFormat="1" spans="1:19">
      <c r="A26" s="509"/>
      <c r="B26" s="513"/>
      <c r="C26" s="514"/>
      <c r="D26" s="449"/>
      <c r="E26" s="449"/>
      <c r="F26" s="508"/>
      <c r="G26" s="506"/>
      <c r="H26" s="507"/>
      <c r="I26" s="445"/>
      <c r="J26" s="515"/>
      <c r="K26" s="515"/>
      <c r="L26" s="449"/>
      <c r="M26" s="445">
        <f t="shared" si="2"/>
        <v>0</v>
      </c>
      <c r="N26" s="445">
        <f t="shared" si="3"/>
        <v>0</v>
      </c>
      <c r="O26" s="449">
        <f t="shared" si="11"/>
        <v>0</v>
      </c>
      <c r="P26" s="449">
        <f t="shared" si="12"/>
        <v>0</v>
      </c>
      <c r="Q26" s="449">
        <f t="shared" si="10"/>
        <v>0</v>
      </c>
      <c r="R26" s="449">
        <f t="shared" si="4"/>
        <v>0</v>
      </c>
      <c r="S26" s="449"/>
    </row>
    <row r="27" s="455" customFormat="1" spans="1:19">
      <c r="A27" s="509"/>
      <c r="B27" s="513"/>
      <c r="C27" s="514"/>
      <c r="D27" s="449"/>
      <c r="E27" s="449"/>
      <c r="F27" s="508"/>
      <c r="G27" s="506"/>
      <c r="H27" s="507"/>
      <c r="I27" s="445"/>
      <c r="J27" s="515"/>
      <c r="K27" s="515"/>
      <c r="L27" s="449"/>
      <c r="M27" s="445">
        <f t="shared" si="2"/>
        <v>0</v>
      </c>
      <c r="N27" s="445">
        <f t="shared" si="3"/>
        <v>0</v>
      </c>
      <c r="O27" s="449">
        <f t="shared" si="11"/>
        <v>0</v>
      </c>
      <c r="P27" s="449">
        <f t="shared" si="12"/>
        <v>0</v>
      </c>
      <c r="Q27" s="449">
        <f t="shared" si="10"/>
        <v>0</v>
      </c>
      <c r="R27" s="449">
        <f t="shared" si="4"/>
        <v>0</v>
      </c>
      <c r="S27" s="449"/>
    </row>
    <row r="28" s="455" customFormat="1" spans="1:19">
      <c r="A28" s="509"/>
      <c r="B28" s="513"/>
      <c r="C28" s="514"/>
      <c r="D28" s="449"/>
      <c r="E28" s="449"/>
      <c r="F28" s="508"/>
      <c r="G28" s="506"/>
      <c r="H28" s="507"/>
      <c r="I28" s="445"/>
      <c r="J28" s="515"/>
      <c r="K28" s="515"/>
      <c r="L28" s="449"/>
      <c r="M28" s="445">
        <f t="shared" si="2"/>
        <v>0</v>
      </c>
      <c r="N28" s="445">
        <f t="shared" si="3"/>
        <v>0</v>
      </c>
      <c r="O28" s="449">
        <f t="shared" si="11"/>
        <v>0</v>
      </c>
      <c r="P28" s="449">
        <f t="shared" si="12"/>
        <v>0</v>
      </c>
      <c r="Q28" s="449">
        <f t="shared" si="10"/>
        <v>0</v>
      </c>
      <c r="R28" s="449">
        <f t="shared" si="4"/>
        <v>0</v>
      </c>
      <c r="S28" s="449"/>
    </row>
    <row r="29" s="455" customFormat="1" spans="1:19">
      <c r="A29" s="509"/>
      <c r="B29" s="513"/>
      <c r="C29" s="514"/>
      <c r="D29" s="449"/>
      <c r="E29" s="449"/>
      <c r="F29" s="508"/>
      <c r="G29" s="506"/>
      <c r="H29" s="507"/>
      <c r="I29" s="445"/>
      <c r="J29" s="515"/>
      <c r="K29" s="515"/>
      <c r="L29" s="449"/>
      <c r="M29" s="445">
        <f t="shared" si="2"/>
        <v>0</v>
      </c>
      <c r="N29" s="445">
        <f t="shared" si="3"/>
        <v>0</v>
      </c>
      <c r="O29" s="449">
        <f t="shared" si="11"/>
        <v>0</v>
      </c>
      <c r="P29" s="449">
        <f t="shared" si="12"/>
        <v>0</v>
      </c>
      <c r="Q29" s="449">
        <f t="shared" si="10"/>
        <v>0</v>
      </c>
      <c r="R29" s="449">
        <f t="shared" si="4"/>
        <v>0</v>
      </c>
      <c r="S29" s="449"/>
    </row>
    <row r="30" s="455" customFormat="1" spans="1:19">
      <c r="A30" s="509"/>
      <c r="B30" s="513"/>
      <c r="C30" s="514"/>
      <c r="D30" s="449"/>
      <c r="E30" s="449"/>
      <c r="F30" s="508"/>
      <c r="G30" s="506"/>
      <c r="H30" s="507"/>
      <c r="I30" s="445"/>
      <c r="J30" s="515"/>
      <c r="K30" s="515"/>
      <c r="L30" s="449"/>
      <c r="M30" s="445">
        <f t="shared" si="2"/>
        <v>0</v>
      </c>
      <c r="N30" s="445">
        <f t="shared" si="3"/>
        <v>0</v>
      </c>
      <c r="O30" s="449">
        <f t="shared" si="11"/>
        <v>0</v>
      </c>
      <c r="P30" s="449">
        <f t="shared" si="12"/>
        <v>0</v>
      </c>
      <c r="Q30" s="449">
        <f t="shared" si="10"/>
        <v>0</v>
      </c>
      <c r="R30" s="449">
        <f t="shared" si="4"/>
        <v>0</v>
      </c>
      <c r="S30" s="449"/>
    </row>
    <row r="31" s="455" customFormat="1" spans="1:19">
      <c r="A31" s="509"/>
      <c r="B31" s="513"/>
      <c r="C31" s="514"/>
      <c r="D31" s="449"/>
      <c r="E31" s="449"/>
      <c r="F31" s="508"/>
      <c r="G31" s="506"/>
      <c r="H31" s="507"/>
      <c r="I31" s="445"/>
      <c r="J31" s="515"/>
      <c r="K31" s="515"/>
      <c r="L31" s="449">
        <v>0</v>
      </c>
      <c r="M31" s="445">
        <f t="shared" si="2"/>
        <v>0</v>
      </c>
      <c r="N31" s="445">
        <f t="shared" si="3"/>
        <v>0</v>
      </c>
      <c r="O31" s="449">
        <f t="shared" si="11"/>
        <v>0</v>
      </c>
      <c r="P31" s="449">
        <f t="shared" si="12"/>
        <v>0</v>
      </c>
      <c r="Q31" s="449">
        <f t="shared" si="10"/>
        <v>0</v>
      </c>
      <c r="R31" s="449">
        <f t="shared" si="4"/>
        <v>0</v>
      </c>
      <c r="S31" s="449">
        <f t="shared" si="13"/>
        <v>0</v>
      </c>
    </row>
    <row r="32" ht="36" spans="1:19">
      <c r="A32" s="494">
        <v>4</v>
      </c>
      <c r="B32" s="495" t="s">
        <v>1238</v>
      </c>
      <c r="C32" s="496"/>
      <c r="D32" s="497">
        <f>SUM(D33:D36)</f>
        <v>0</v>
      </c>
      <c r="E32" s="497"/>
      <c r="F32" s="498"/>
      <c r="G32" s="499" t="s">
        <v>793</v>
      </c>
      <c r="H32" s="500" t="s">
        <v>793</v>
      </c>
      <c r="I32" s="497">
        <f>SUM(I33:I36)</f>
        <v>0</v>
      </c>
      <c r="J32" s="497">
        <f>SUM(J33:J36)</f>
        <v>0</v>
      </c>
      <c r="K32" s="497">
        <f>SUM(K33:K36)</f>
        <v>0</v>
      </c>
      <c r="L32" s="497">
        <f>SUM(L33:L36)</f>
        <v>0</v>
      </c>
      <c r="M32" s="497">
        <f>SUM(M33:M36)</f>
        <v>0</v>
      </c>
      <c r="N32" s="497">
        <f t="shared" si="3"/>
        <v>0</v>
      </c>
      <c r="O32" s="497">
        <f>SUM(O33:O36)</f>
        <v>0</v>
      </c>
      <c r="P32" s="497">
        <f>SUM(P33:P36)</f>
        <v>0</v>
      </c>
      <c r="Q32" s="497">
        <f>SUM(Q33:Q36)</f>
        <v>0</v>
      </c>
      <c r="R32" s="497">
        <f>SUM(R33:R36)</f>
        <v>0</v>
      </c>
      <c r="S32" s="497">
        <f>SUM(S33:S36)</f>
        <v>0</v>
      </c>
    </row>
    <row r="33" spans="1:19">
      <c r="A33" s="501"/>
      <c r="B33" s="513"/>
      <c r="C33" s="514"/>
      <c r="D33" s="449"/>
      <c r="E33" s="449"/>
      <c r="F33" s="508"/>
      <c r="G33" s="506"/>
      <c r="H33" s="507"/>
      <c r="I33" s="445"/>
      <c r="J33" s="515"/>
      <c r="K33" s="515"/>
      <c r="L33" s="449"/>
      <c r="M33" s="445">
        <f t="shared" si="2"/>
        <v>0</v>
      </c>
      <c r="N33" s="445">
        <f t="shared" si="3"/>
        <v>0</v>
      </c>
      <c r="O33" s="449">
        <f t="shared" si="0"/>
        <v>0</v>
      </c>
      <c r="P33" s="449">
        <f>MIN(L33,O33*(1-G33)/4)</f>
        <v>0</v>
      </c>
      <c r="Q33" s="449">
        <f t="shared" ref="Q33:Q36" si="14">K33</f>
        <v>0</v>
      </c>
      <c r="R33" s="449">
        <f t="shared" si="4"/>
        <v>0</v>
      </c>
      <c r="S33" s="449">
        <f t="shared" si="13"/>
        <v>0</v>
      </c>
    </row>
    <row r="34" spans="1:19">
      <c r="A34" s="501"/>
      <c r="B34" s="513"/>
      <c r="C34" s="514"/>
      <c r="D34" s="449"/>
      <c r="E34" s="449"/>
      <c r="F34" s="508"/>
      <c r="G34" s="506"/>
      <c r="H34" s="507"/>
      <c r="I34" s="445"/>
      <c r="J34" s="515"/>
      <c r="K34" s="515"/>
      <c r="L34" s="449"/>
      <c r="M34" s="445">
        <f t="shared" si="2"/>
        <v>0</v>
      </c>
      <c r="N34" s="445">
        <f t="shared" si="3"/>
        <v>0</v>
      </c>
      <c r="O34" s="449">
        <f t="shared" ref="O34:O36" si="15">D34</f>
        <v>0</v>
      </c>
      <c r="P34" s="449">
        <f>MIN(L34,O34*(1-G34)/4)</f>
        <v>0</v>
      </c>
      <c r="Q34" s="449">
        <f t="shared" si="14"/>
        <v>0</v>
      </c>
      <c r="R34" s="449">
        <f t="shared" si="4"/>
        <v>0</v>
      </c>
      <c r="S34" s="449">
        <f t="shared" si="13"/>
        <v>0</v>
      </c>
    </row>
    <row r="35" spans="1:19">
      <c r="A35" s="501"/>
      <c r="B35" s="513"/>
      <c r="C35" s="514"/>
      <c r="D35" s="449"/>
      <c r="E35" s="449"/>
      <c r="F35" s="508"/>
      <c r="G35" s="506"/>
      <c r="H35" s="507"/>
      <c r="I35" s="445"/>
      <c r="J35" s="515"/>
      <c r="K35" s="515"/>
      <c r="L35" s="449"/>
      <c r="M35" s="445">
        <f t="shared" si="2"/>
        <v>0</v>
      </c>
      <c r="N35" s="445">
        <f t="shared" si="3"/>
        <v>0</v>
      </c>
      <c r="O35" s="449">
        <f t="shared" si="15"/>
        <v>0</v>
      </c>
      <c r="P35" s="449">
        <f>MIN(L35,O35*(1-G35)/4)</f>
        <v>0</v>
      </c>
      <c r="Q35" s="449">
        <f t="shared" si="14"/>
        <v>0</v>
      </c>
      <c r="R35" s="449">
        <f t="shared" si="4"/>
        <v>0</v>
      </c>
      <c r="S35" s="449">
        <f t="shared" si="13"/>
        <v>0</v>
      </c>
    </row>
    <row r="36" spans="1:19">
      <c r="A36" s="501"/>
      <c r="B36" s="513"/>
      <c r="C36" s="514"/>
      <c r="D36" s="449"/>
      <c r="E36" s="449"/>
      <c r="F36" s="508"/>
      <c r="G36" s="506"/>
      <c r="H36" s="507"/>
      <c r="I36" s="445"/>
      <c r="J36" s="515"/>
      <c r="K36" s="515"/>
      <c r="L36" s="449">
        <v>0</v>
      </c>
      <c r="M36" s="445">
        <f t="shared" si="2"/>
        <v>0</v>
      </c>
      <c r="N36" s="445">
        <f t="shared" si="3"/>
        <v>0</v>
      </c>
      <c r="O36" s="449">
        <f t="shared" si="15"/>
        <v>0</v>
      </c>
      <c r="P36" s="449">
        <f>MIN(L36,O36*(1-G36)/4)</f>
        <v>0</v>
      </c>
      <c r="Q36" s="449">
        <f t="shared" si="14"/>
        <v>0</v>
      </c>
      <c r="R36" s="449">
        <f t="shared" si="4"/>
        <v>0</v>
      </c>
      <c r="S36" s="449">
        <f t="shared" si="13"/>
        <v>0</v>
      </c>
    </row>
    <row r="37" spans="1:19">
      <c r="A37" s="494">
        <v>5</v>
      </c>
      <c r="B37" s="495" t="s">
        <v>1239</v>
      </c>
      <c r="C37" s="496"/>
      <c r="D37" s="497">
        <f>SUM(D38:D48)</f>
        <v>26910</v>
      </c>
      <c r="E37" s="497"/>
      <c r="F37" s="498"/>
      <c r="G37" s="499" t="s">
        <v>793</v>
      </c>
      <c r="H37" s="500" t="s">
        <v>793</v>
      </c>
      <c r="I37" s="497">
        <f>SUM(I38:I48)</f>
        <v>0</v>
      </c>
      <c r="J37" s="497">
        <f>SUM(J38:J48)</f>
        <v>0</v>
      </c>
      <c r="K37" s="497">
        <f>SUM(K38:K48)</f>
        <v>15672.71</v>
      </c>
      <c r="L37" s="497">
        <f>SUM(L38:L48)</f>
        <v>6467.36</v>
      </c>
      <c r="M37" s="497">
        <f>SUM(M38:M48)</f>
        <v>22140.07</v>
      </c>
      <c r="N37" s="497">
        <f t="shared" si="3"/>
        <v>4769.93</v>
      </c>
      <c r="O37" s="497">
        <f>SUM(O38:O48)</f>
        <v>26910</v>
      </c>
      <c r="P37" s="497">
        <f>SUM(P38:P48)</f>
        <v>6467.36</v>
      </c>
      <c r="Q37" s="497">
        <f>SUM(Q38:Q48)</f>
        <v>15672.71</v>
      </c>
      <c r="R37" s="497">
        <f>SUM(R38:R48)</f>
        <v>22140.07</v>
      </c>
      <c r="S37" s="497">
        <f>SUM(S38:S48)</f>
        <v>0</v>
      </c>
    </row>
    <row r="38" spans="1:19">
      <c r="A38" s="501"/>
      <c r="B38" s="513" t="s">
        <v>1240</v>
      </c>
      <c r="C38" s="514"/>
      <c r="D38" s="449">
        <f>[18]Sheet1!$E$223</f>
        <v>26910</v>
      </c>
      <c r="E38" s="449"/>
      <c r="F38" s="508"/>
      <c r="G38" s="506"/>
      <c r="H38" s="507"/>
      <c r="I38" s="449"/>
      <c r="J38" s="508"/>
      <c r="K38" s="508">
        <v>15672.71</v>
      </c>
      <c r="L38" s="449">
        <v>6467.36</v>
      </c>
      <c r="M38" s="449">
        <f t="shared" si="2"/>
        <v>22140.07</v>
      </c>
      <c r="N38" s="449">
        <f t="shared" si="3"/>
        <v>4769.93</v>
      </c>
      <c r="O38" s="449">
        <f>D38</f>
        <v>26910</v>
      </c>
      <c r="P38" s="449">
        <f>MIN(L38,O38*(1-G38)/3)</f>
        <v>6467.36</v>
      </c>
      <c r="Q38" s="449">
        <f t="shared" ref="Q38:Q48" si="16">K38</f>
        <v>15672.71</v>
      </c>
      <c r="R38" s="449">
        <f t="shared" si="4"/>
        <v>22140.07</v>
      </c>
      <c r="S38" s="449">
        <f>L38-P38</f>
        <v>0</v>
      </c>
    </row>
    <row r="39" spans="1:19">
      <c r="A39" s="501"/>
      <c r="B39" s="513"/>
      <c r="C39" s="514"/>
      <c r="D39" s="449"/>
      <c r="E39" s="449"/>
      <c r="F39" s="508"/>
      <c r="G39" s="506"/>
      <c r="H39" s="507"/>
      <c r="I39" s="449"/>
      <c r="J39" s="508"/>
      <c r="K39" s="508"/>
      <c r="L39" s="449"/>
      <c r="M39" s="449">
        <f t="shared" si="2"/>
        <v>0</v>
      </c>
      <c r="N39" s="449">
        <f t="shared" si="3"/>
        <v>0</v>
      </c>
      <c r="O39" s="449">
        <f t="shared" ref="O39:O48" si="17">D39</f>
        <v>0</v>
      </c>
      <c r="P39" s="449">
        <f t="shared" ref="P39:P48" si="18">MIN(L39,O39*(1-G39)/3)</f>
        <v>0</v>
      </c>
      <c r="Q39" s="449">
        <f t="shared" si="16"/>
        <v>0</v>
      </c>
      <c r="R39" s="449">
        <f t="shared" si="4"/>
        <v>0</v>
      </c>
      <c r="S39" s="449">
        <f t="shared" ref="S39:S48" si="19">L39-P39</f>
        <v>0</v>
      </c>
    </row>
    <row r="40" spans="1:19">
      <c r="A40" s="501"/>
      <c r="B40" s="513"/>
      <c r="C40" s="514"/>
      <c r="D40" s="449"/>
      <c r="E40" s="449"/>
      <c r="F40" s="508"/>
      <c r="G40" s="506"/>
      <c r="H40" s="507"/>
      <c r="I40" s="449"/>
      <c r="J40" s="508"/>
      <c r="K40" s="508"/>
      <c r="L40" s="449"/>
      <c r="M40" s="449">
        <f t="shared" si="2"/>
        <v>0</v>
      </c>
      <c r="N40" s="449">
        <f t="shared" si="3"/>
        <v>0</v>
      </c>
      <c r="O40" s="449">
        <f t="shared" ref="O40:O47" si="20">D40</f>
        <v>0</v>
      </c>
      <c r="P40" s="449">
        <f t="shared" si="18"/>
        <v>0</v>
      </c>
      <c r="Q40" s="449">
        <f t="shared" si="16"/>
        <v>0</v>
      </c>
      <c r="R40" s="449">
        <f t="shared" si="4"/>
        <v>0</v>
      </c>
      <c r="S40" s="449">
        <f t="shared" ref="S40:S47" si="21">L40-P40</f>
        <v>0</v>
      </c>
    </row>
    <row r="41" spans="1:19">
      <c r="A41" s="501"/>
      <c r="B41" s="513"/>
      <c r="C41" s="514"/>
      <c r="D41" s="449"/>
      <c r="E41" s="449"/>
      <c r="F41" s="508"/>
      <c r="G41" s="506"/>
      <c r="H41" s="507"/>
      <c r="I41" s="449"/>
      <c r="J41" s="508"/>
      <c r="K41" s="508"/>
      <c r="L41" s="449"/>
      <c r="M41" s="449">
        <f t="shared" si="2"/>
        <v>0</v>
      </c>
      <c r="N41" s="449">
        <f t="shared" si="3"/>
        <v>0</v>
      </c>
      <c r="O41" s="449">
        <f t="shared" si="20"/>
        <v>0</v>
      </c>
      <c r="P41" s="449">
        <f t="shared" si="18"/>
        <v>0</v>
      </c>
      <c r="Q41" s="449">
        <f t="shared" si="16"/>
        <v>0</v>
      </c>
      <c r="R41" s="449">
        <f t="shared" si="4"/>
        <v>0</v>
      </c>
      <c r="S41" s="449">
        <f t="shared" si="21"/>
        <v>0</v>
      </c>
    </row>
    <row r="42" spans="1:19">
      <c r="A42" s="501"/>
      <c r="B42" s="513"/>
      <c r="C42" s="514"/>
      <c r="D42" s="449"/>
      <c r="E42" s="449"/>
      <c r="F42" s="508"/>
      <c r="G42" s="506"/>
      <c r="H42" s="507"/>
      <c r="I42" s="449"/>
      <c r="J42" s="508"/>
      <c r="K42" s="508"/>
      <c r="L42" s="449"/>
      <c r="M42" s="449">
        <f t="shared" si="2"/>
        <v>0</v>
      </c>
      <c r="N42" s="449">
        <f t="shared" si="3"/>
        <v>0</v>
      </c>
      <c r="O42" s="449">
        <f t="shared" si="20"/>
        <v>0</v>
      </c>
      <c r="P42" s="449">
        <f t="shared" si="18"/>
        <v>0</v>
      </c>
      <c r="Q42" s="449">
        <f t="shared" si="16"/>
        <v>0</v>
      </c>
      <c r="R42" s="449">
        <f t="shared" si="4"/>
        <v>0</v>
      </c>
      <c r="S42" s="449">
        <f t="shared" si="21"/>
        <v>0</v>
      </c>
    </row>
    <row r="43" spans="1:19">
      <c r="A43" s="501"/>
      <c r="B43" s="513"/>
      <c r="C43" s="514"/>
      <c r="D43" s="449"/>
      <c r="E43" s="449"/>
      <c r="F43" s="508"/>
      <c r="G43" s="506"/>
      <c r="H43" s="507"/>
      <c r="I43" s="449"/>
      <c r="J43" s="508"/>
      <c r="K43" s="508"/>
      <c r="L43" s="449"/>
      <c r="M43" s="449">
        <f t="shared" si="2"/>
        <v>0</v>
      </c>
      <c r="N43" s="449">
        <f t="shared" si="3"/>
        <v>0</v>
      </c>
      <c r="O43" s="449">
        <f t="shared" si="20"/>
        <v>0</v>
      </c>
      <c r="P43" s="449">
        <f t="shared" si="18"/>
        <v>0</v>
      </c>
      <c r="Q43" s="449">
        <f t="shared" si="16"/>
        <v>0</v>
      </c>
      <c r="R43" s="449">
        <f t="shared" si="4"/>
        <v>0</v>
      </c>
      <c r="S43" s="449">
        <f t="shared" si="21"/>
        <v>0</v>
      </c>
    </row>
    <row r="44" spans="1:19">
      <c r="A44" s="501"/>
      <c r="B44" s="513"/>
      <c r="C44" s="514"/>
      <c r="D44" s="449"/>
      <c r="E44" s="449"/>
      <c r="F44" s="508"/>
      <c r="G44" s="506"/>
      <c r="H44" s="507"/>
      <c r="I44" s="449"/>
      <c r="J44" s="508"/>
      <c r="K44" s="508"/>
      <c r="L44" s="449"/>
      <c r="M44" s="449">
        <f t="shared" si="2"/>
        <v>0</v>
      </c>
      <c r="N44" s="449">
        <f t="shared" si="3"/>
        <v>0</v>
      </c>
      <c r="O44" s="449">
        <f t="shared" si="20"/>
        <v>0</v>
      </c>
      <c r="P44" s="449">
        <f t="shared" si="18"/>
        <v>0</v>
      </c>
      <c r="Q44" s="449">
        <f t="shared" si="16"/>
        <v>0</v>
      </c>
      <c r="R44" s="449">
        <f t="shared" si="4"/>
        <v>0</v>
      </c>
      <c r="S44" s="449">
        <f t="shared" si="21"/>
        <v>0</v>
      </c>
    </row>
    <row r="45" spans="1:19">
      <c r="A45" s="501"/>
      <c r="B45" s="513"/>
      <c r="C45" s="514"/>
      <c r="D45" s="449"/>
      <c r="E45" s="449"/>
      <c r="F45" s="508"/>
      <c r="G45" s="506"/>
      <c r="H45" s="507"/>
      <c r="I45" s="449"/>
      <c r="J45" s="508"/>
      <c r="K45" s="508"/>
      <c r="L45" s="449"/>
      <c r="M45" s="449">
        <f t="shared" si="2"/>
        <v>0</v>
      </c>
      <c r="N45" s="449">
        <f t="shared" si="3"/>
        <v>0</v>
      </c>
      <c r="O45" s="449">
        <f t="shared" si="20"/>
        <v>0</v>
      </c>
      <c r="P45" s="449">
        <f t="shared" si="18"/>
        <v>0</v>
      </c>
      <c r="Q45" s="449">
        <f t="shared" si="16"/>
        <v>0</v>
      </c>
      <c r="R45" s="449">
        <f t="shared" si="4"/>
        <v>0</v>
      </c>
      <c r="S45" s="449">
        <f t="shared" si="21"/>
        <v>0</v>
      </c>
    </row>
    <row r="46" spans="1:19">
      <c r="A46" s="501"/>
      <c r="B46" s="513"/>
      <c r="C46" s="514"/>
      <c r="D46" s="449"/>
      <c r="E46" s="449"/>
      <c r="F46" s="508"/>
      <c r="G46" s="506"/>
      <c r="H46" s="507"/>
      <c r="I46" s="449"/>
      <c r="J46" s="508"/>
      <c r="K46" s="508"/>
      <c r="L46" s="449"/>
      <c r="M46" s="449">
        <f t="shared" si="2"/>
        <v>0</v>
      </c>
      <c r="N46" s="449">
        <f t="shared" si="3"/>
        <v>0</v>
      </c>
      <c r="O46" s="449">
        <f t="shared" si="20"/>
        <v>0</v>
      </c>
      <c r="P46" s="449">
        <f t="shared" si="18"/>
        <v>0</v>
      </c>
      <c r="Q46" s="449">
        <f t="shared" si="16"/>
        <v>0</v>
      </c>
      <c r="R46" s="449">
        <f t="shared" si="4"/>
        <v>0</v>
      </c>
      <c r="S46" s="449">
        <f t="shared" si="21"/>
        <v>0</v>
      </c>
    </row>
    <row r="47" spans="1:19">
      <c r="A47" s="501"/>
      <c r="B47" s="513"/>
      <c r="C47" s="514"/>
      <c r="D47" s="449"/>
      <c r="E47" s="449"/>
      <c r="F47" s="508"/>
      <c r="G47" s="506"/>
      <c r="H47" s="507"/>
      <c r="I47" s="449"/>
      <c r="J47" s="508"/>
      <c r="K47" s="508"/>
      <c r="L47" s="449"/>
      <c r="M47" s="449">
        <f t="shared" si="2"/>
        <v>0</v>
      </c>
      <c r="N47" s="449">
        <f t="shared" si="3"/>
        <v>0</v>
      </c>
      <c r="O47" s="449">
        <f t="shared" si="20"/>
        <v>0</v>
      </c>
      <c r="P47" s="449">
        <f t="shared" si="18"/>
        <v>0</v>
      </c>
      <c r="Q47" s="449">
        <f t="shared" si="16"/>
        <v>0</v>
      </c>
      <c r="R47" s="449">
        <f t="shared" si="4"/>
        <v>0</v>
      </c>
      <c r="S47" s="449">
        <f t="shared" si="21"/>
        <v>0</v>
      </c>
    </row>
    <row r="48" spans="1:19">
      <c r="A48" s="501"/>
      <c r="B48" s="513"/>
      <c r="C48" s="514"/>
      <c r="D48" s="449"/>
      <c r="E48" s="449"/>
      <c r="F48" s="508"/>
      <c r="G48" s="506"/>
      <c r="H48" s="507"/>
      <c r="I48" s="445"/>
      <c r="J48" s="515"/>
      <c r="K48" s="515"/>
      <c r="L48" s="449">
        <v>0</v>
      </c>
      <c r="M48" s="445">
        <f t="shared" si="2"/>
        <v>0</v>
      </c>
      <c r="N48" s="445">
        <f t="shared" si="3"/>
        <v>0</v>
      </c>
      <c r="O48" s="449">
        <f t="shared" si="17"/>
        <v>0</v>
      </c>
      <c r="P48" s="449">
        <f t="shared" si="18"/>
        <v>0</v>
      </c>
      <c r="Q48" s="449">
        <f t="shared" si="16"/>
        <v>0</v>
      </c>
      <c r="R48" s="449">
        <f t="shared" si="4"/>
        <v>0</v>
      </c>
      <c r="S48" s="449">
        <f t="shared" si="19"/>
        <v>0</v>
      </c>
    </row>
    <row r="49" spans="1:19">
      <c r="A49" s="494">
        <v>6</v>
      </c>
      <c r="B49" s="495" t="s">
        <v>1241</v>
      </c>
      <c r="C49" s="496"/>
      <c r="D49" s="497">
        <f>SUM(D50:D56)</f>
        <v>0</v>
      </c>
      <c r="E49" s="497"/>
      <c r="F49" s="498"/>
      <c r="G49" s="499" t="s">
        <v>793</v>
      </c>
      <c r="H49" s="500" t="s">
        <v>793</v>
      </c>
      <c r="I49" s="497">
        <f>SUM(I50:I56)</f>
        <v>0</v>
      </c>
      <c r="J49" s="497">
        <f>SUM(J50:J56)</f>
        <v>0</v>
      </c>
      <c r="K49" s="497">
        <f>SUM(K50:K56)</f>
        <v>0</v>
      </c>
      <c r="L49" s="497">
        <f>SUM(L50:L56)</f>
        <v>0</v>
      </c>
      <c r="M49" s="497">
        <f>SUM(M50:M56)</f>
        <v>0</v>
      </c>
      <c r="N49" s="497"/>
      <c r="O49" s="497">
        <f>SUM(O50:O56)</f>
        <v>0</v>
      </c>
      <c r="P49" s="497">
        <f>SUM(P50:P56)</f>
        <v>0</v>
      </c>
      <c r="Q49" s="497">
        <f>SUM(Q50:Q56)</f>
        <v>0</v>
      </c>
      <c r="R49" s="497">
        <f>SUM(R50:R56)</f>
        <v>0</v>
      </c>
      <c r="S49" s="497">
        <f>SUM(S50:S56)</f>
        <v>0</v>
      </c>
    </row>
    <row r="50" hidden="1" outlineLevel="1" spans="1:19">
      <c r="A50" s="501"/>
      <c r="B50" s="513"/>
      <c r="C50" s="514"/>
      <c r="D50" s="449"/>
      <c r="E50" s="449"/>
      <c r="F50" s="508"/>
      <c r="G50" s="506"/>
      <c r="H50" s="507"/>
      <c r="I50" s="449"/>
      <c r="J50" s="508"/>
      <c r="K50" s="508"/>
      <c r="L50" s="449"/>
      <c r="M50" s="449">
        <f t="shared" si="2"/>
        <v>0</v>
      </c>
      <c r="N50" s="449"/>
      <c r="O50" s="449">
        <f>D50</f>
        <v>0</v>
      </c>
      <c r="P50" s="449">
        <f>MIN(L50,O50*(1-G50)/5)</f>
        <v>0</v>
      </c>
      <c r="Q50" s="449"/>
      <c r="R50" s="449">
        <f t="shared" si="4"/>
        <v>0</v>
      </c>
      <c r="S50" s="449">
        <f>L50-P50</f>
        <v>0</v>
      </c>
    </row>
    <row r="51" hidden="1" outlineLevel="1" spans="1:19">
      <c r="A51" s="501"/>
      <c r="B51" s="513"/>
      <c r="C51" s="514"/>
      <c r="D51" s="449"/>
      <c r="E51" s="449"/>
      <c r="F51" s="508"/>
      <c r="G51" s="506"/>
      <c r="H51" s="507"/>
      <c r="I51" s="449"/>
      <c r="J51" s="508"/>
      <c r="K51" s="508"/>
      <c r="L51" s="449"/>
      <c r="M51" s="449">
        <f t="shared" si="2"/>
        <v>0</v>
      </c>
      <c r="N51" s="449"/>
      <c r="O51" s="449">
        <f t="shared" ref="O51:O56" si="22">D51</f>
        <v>0</v>
      </c>
      <c r="P51" s="449">
        <f t="shared" ref="P51:P56" si="23">MIN(L51,O51*(1-G51)/5)</f>
        <v>0</v>
      </c>
      <c r="Q51" s="449"/>
      <c r="R51" s="449">
        <f t="shared" si="4"/>
        <v>0</v>
      </c>
      <c r="S51" s="449">
        <f t="shared" ref="S51:S56" si="24">L51-P51</f>
        <v>0</v>
      </c>
    </row>
    <row r="52" hidden="1" outlineLevel="1" spans="1:19">
      <c r="A52" s="501"/>
      <c r="B52" s="513"/>
      <c r="C52" s="514"/>
      <c r="D52" s="449"/>
      <c r="E52" s="449"/>
      <c r="F52" s="508"/>
      <c r="G52" s="506"/>
      <c r="H52" s="507"/>
      <c r="I52" s="449"/>
      <c r="J52" s="508"/>
      <c r="K52" s="508"/>
      <c r="L52" s="449"/>
      <c r="M52" s="449">
        <f t="shared" si="2"/>
        <v>0</v>
      </c>
      <c r="N52" s="449"/>
      <c r="O52" s="449">
        <f t="shared" si="22"/>
        <v>0</v>
      </c>
      <c r="P52" s="449">
        <f t="shared" si="23"/>
        <v>0</v>
      </c>
      <c r="Q52" s="449"/>
      <c r="R52" s="449">
        <f t="shared" si="4"/>
        <v>0</v>
      </c>
      <c r="S52" s="449">
        <f t="shared" si="24"/>
        <v>0</v>
      </c>
    </row>
    <row r="53" hidden="1" outlineLevel="1" spans="1:19">
      <c r="A53" s="501"/>
      <c r="B53" s="513"/>
      <c r="C53" s="514"/>
      <c r="D53" s="449"/>
      <c r="E53" s="449"/>
      <c r="F53" s="508"/>
      <c r="G53" s="506"/>
      <c r="H53" s="507"/>
      <c r="I53" s="449"/>
      <c r="J53" s="508"/>
      <c r="K53" s="508"/>
      <c r="L53" s="449"/>
      <c r="M53" s="449">
        <f t="shared" si="2"/>
        <v>0</v>
      </c>
      <c r="N53" s="449"/>
      <c r="O53" s="449">
        <f t="shared" si="22"/>
        <v>0</v>
      </c>
      <c r="P53" s="449">
        <f t="shared" si="23"/>
        <v>0</v>
      </c>
      <c r="Q53" s="449"/>
      <c r="R53" s="449">
        <f t="shared" si="4"/>
        <v>0</v>
      </c>
      <c r="S53" s="449">
        <f t="shared" si="24"/>
        <v>0</v>
      </c>
    </row>
    <row r="54" hidden="1" outlineLevel="1" spans="1:19">
      <c r="A54" s="501"/>
      <c r="B54" s="513"/>
      <c r="C54" s="514"/>
      <c r="D54" s="449"/>
      <c r="E54" s="449"/>
      <c r="F54" s="508"/>
      <c r="G54" s="506"/>
      <c r="H54" s="507"/>
      <c r="I54" s="449"/>
      <c r="J54" s="508"/>
      <c r="K54" s="508"/>
      <c r="L54" s="449"/>
      <c r="M54" s="449">
        <f t="shared" si="2"/>
        <v>0</v>
      </c>
      <c r="N54" s="449"/>
      <c r="O54" s="449">
        <f t="shared" si="22"/>
        <v>0</v>
      </c>
      <c r="P54" s="449">
        <f t="shared" si="23"/>
        <v>0</v>
      </c>
      <c r="Q54" s="449"/>
      <c r="R54" s="449">
        <f t="shared" si="4"/>
        <v>0</v>
      </c>
      <c r="S54" s="449">
        <f t="shared" si="24"/>
        <v>0</v>
      </c>
    </row>
    <row r="55" hidden="1" outlineLevel="1" spans="1:19">
      <c r="A55" s="501"/>
      <c r="B55" s="513"/>
      <c r="C55" s="514"/>
      <c r="D55" s="449"/>
      <c r="E55" s="449"/>
      <c r="F55" s="508"/>
      <c r="G55" s="506"/>
      <c r="H55" s="507"/>
      <c r="I55" s="449"/>
      <c r="J55" s="508"/>
      <c r="K55" s="508"/>
      <c r="L55" s="449"/>
      <c r="M55" s="449">
        <f t="shared" si="2"/>
        <v>0</v>
      </c>
      <c r="N55" s="449"/>
      <c r="O55" s="449">
        <f t="shared" si="22"/>
        <v>0</v>
      </c>
      <c r="P55" s="449">
        <f t="shared" si="23"/>
        <v>0</v>
      </c>
      <c r="Q55" s="449"/>
      <c r="R55" s="449">
        <f t="shared" si="4"/>
        <v>0</v>
      </c>
      <c r="S55" s="449">
        <f t="shared" si="24"/>
        <v>0</v>
      </c>
    </row>
    <row r="56" hidden="1" outlineLevel="1" spans="1:19">
      <c r="A56" s="501"/>
      <c r="B56" s="513"/>
      <c r="C56" s="514"/>
      <c r="D56" s="449"/>
      <c r="E56" s="449"/>
      <c r="F56" s="508"/>
      <c r="G56" s="506"/>
      <c r="H56" s="507"/>
      <c r="I56" s="445"/>
      <c r="J56" s="515"/>
      <c r="K56" s="515"/>
      <c r="L56" s="449">
        <v>0</v>
      </c>
      <c r="M56" s="445">
        <f t="shared" si="2"/>
        <v>0</v>
      </c>
      <c r="N56" s="445"/>
      <c r="O56" s="449">
        <f t="shared" si="22"/>
        <v>0</v>
      </c>
      <c r="P56" s="449">
        <f t="shared" si="23"/>
        <v>0</v>
      </c>
      <c r="Q56" s="449"/>
      <c r="R56" s="449">
        <f t="shared" si="4"/>
        <v>0</v>
      </c>
      <c r="S56" s="449">
        <f t="shared" si="24"/>
        <v>0</v>
      </c>
    </row>
    <row r="57" ht="18.75" customHeight="1" collapsed="1" spans="1:19">
      <c r="A57" s="509" t="s">
        <v>282</v>
      </c>
      <c r="B57" s="509"/>
      <c r="C57" s="516"/>
      <c r="D57" s="517">
        <f>D7+D12+D20+D32+D37+D49</f>
        <v>26910</v>
      </c>
      <c r="E57" s="517"/>
      <c r="F57" s="517"/>
      <c r="G57" s="518"/>
      <c r="H57" s="519"/>
      <c r="I57" s="517">
        <f>I7+I12+I20+I32+I37+I49</f>
        <v>0</v>
      </c>
      <c r="J57" s="517">
        <f>J7+J12+J20+J32+J37+J49</f>
        <v>0</v>
      </c>
      <c r="K57" s="517">
        <f>K7+K12+K20+K32+K37+K49</f>
        <v>15672.71</v>
      </c>
      <c r="L57" s="517">
        <f>L7+L12+L20+L32+L37+L49</f>
        <v>6467.36</v>
      </c>
      <c r="M57" s="517">
        <f>M7+M12+M20+M32+M37+M49</f>
        <v>22140.07</v>
      </c>
      <c r="N57" s="517"/>
      <c r="O57" s="517">
        <f>O7+O12+O20+O32+O37+O49</f>
        <v>26910</v>
      </c>
      <c r="P57" s="517">
        <f>P7+P12+P20+P32+P37+P49</f>
        <v>6467.36</v>
      </c>
      <c r="Q57" s="517">
        <f>Q7+Q12+Q20+Q32+Q37+Q49</f>
        <v>15672.71</v>
      </c>
      <c r="R57" s="517">
        <f>R7+R12+R20+R32+R37+R49</f>
        <v>22140.07</v>
      </c>
      <c r="S57" s="517">
        <f>S7+S12+S20+S32+S37+S49</f>
        <v>0</v>
      </c>
    </row>
    <row r="58" spans="1:19">
      <c r="A58" s="520" t="s">
        <v>1047</v>
      </c>
      <c r="B58" s="520"/>
      <c r="C58" s="521"/>
      <c r="D58" s="522"/>
      <c r="E58" s="522"/>
      <c r="F58" s="522"/>
      <c r="G58" s="523"/>
      <c r="H58" s="524"/>
      <c r="I58" s="525"/>
      <c r="J58" s="522"/>
      <c r="K58" s="522"/>
      <c r="L58" s="522"/>
      <c r="M58" s="522"/>
      <c r="N58" s="522"/>
      <c r="O58" s="522"/>
      <c r="P58" s="522"/>
      <c r="Q58" s="522"/>
      <c r="R58" s="522"/>
      <c r="S58" s="522"/>
    </row>
    <row r="59" spans="1:19">
      <c r="B59" s="456" t="s">
        <v>1242</v>
      </c>
      <c r="K59" s="458"/>
      <c r="L59" s="458"/>
      <c r="M59" s="458"/>
      <c r="N59" s="458"/>
    </row>
    <row r="60" spans="1:19">
      <c r="B60" s="456" t="s">
        <v>391</v>
      </c>
      <c r="D60" s="458">
        <f>D57-D59</f>
        <v>26910</v>
      </c>
      <c r="K60" s="458">
        <f t="shared" ref="K60:M60" si="25">K57-K59</f>
        <v>15672.71</v>
      </c>
      <c r="L60" s="458">
        <f t="shared" si="25"/>
        <v>6467.36</v>
      </c>
      <c r="M60" s="458">
        <f t="shared" si="25"/>
        <v>22140.07</v>
      </c>
      <c r="N60" s="458"/>
    </row>
    <row r="61" spans="1:19">
      <c r="F61" s="526" t="s">
        <v>1243</v>
      </c>
      <c r="G61" s="527"/>
      <c r="H61" s="528"/>
      <c r="I61" s="529"/>
      <c r="J61" s="526"/>
      <c r="K61" s="526"/>
      <c r="L61" s="530"/>
      <c r="M61" s="458"/>
      <c r="N61" s="458"/>
    </row>
  </sheetData>
  <mergeCells count="8">
    <mergeCell ref="A4:S4"/>
    <mergeCell ref="D5:M5"/>
    <mergeCell ref="O5:R5"/>
    <mergeCell ref="A57:B57"/>
    <mergeCell ref="A58:S58"/>
    <mergeCell ref="A5:A6"/>
    <mergeCell ref="B5:B6"/>
    <mergeCell ref="S5:S6"/>
  </mergeCells>
  <conditionalFormatting sqref="I7">
    <cfRule type="cellIs" dxfId="5" priority="9" operator="lessThan">
      <formula>5000</formula>
    </cfRule>
  </conditionalFormatting>
  <conditionalFormatting sqref="K7:R7">
    <cfRule type="cellIs" dxfId="5" priority="8" operator="lessThan">
      <formula>5000</formula>
    </cfRule>
  </conditionalFormatting>
  <conditionalFormatting sqref="I12">
    <cfRule type="cellIs" dxfId="5" priority="7" operator="lessThan">
      <formula>5000</formula>
    </cfRule>
  </conditionalFormatting>
  <conditionalFormatting sqref="K12:S12">
    <cfRule type="cellIs" dxfId="5" priority="6" operator="lessThan">
      <formula>5000</formula>
    </cfRule>
  </conditionalFormatting>
  <conditionalFormatting sqref="I20:S20">
    <cfRule type="cellIs" dxfId="5" priority="5" operator="lessThan">
      <formula>5000</formula>
    </cfRule>
  </conditionalFormatting>
  <conditionalFormatting sqref="I32:S32">
    <cfRule type="cellIs" dxfId="5" priority="4" operator="lessThan">
      <formula>5000</formula>
    </cfRule>
  </conditionalFormatting>
  <conditionalFormatting sqref="I37:S37">
    <cfRule type="cellIs" dxfId="5" priority="3" operator="lessThan">
      <formula>5000</formula>
    </cfRule>
  </conditionalFormatting>
  <conditionalFormatting sqref="I49:S49">
    <cfRule type="cellIs" dxfId="5" priority="2" operator="lessThan">
      <formula>5000</formula>
    </cfRule>
  </conditionalFormatting>
  <conditionalFormatting sqref="D60:N60">
    <cfRule type="cellIs" dxfId="6" priority="10" operator="notEqual">
      <formula>0</formula>
    </cfRule>
  </conditionalFormatting>
  <conditionalFormatting sqref="N8:N48">
    <cfRule type="cellIs" dxfId="1" priority="1" operator="lessThan">
      <formula>0</formula>
    </cfRule>
  </conditionalFormatting>
  <conditionalFormatting sqref="D7:E56">
    <cfRule type="cellIs" dxfId="5" priority="11" operator="lessThan">
      <formula>5000</formula>
    </cfRule>
  </conditionalFormatting>
  <hyperlinks>
    <hyperlink ref="A1" location="索引!A1" display="=其他业务收入、成本!A1"/>
  </hyperlinks>
  <printOptions horizontalCentered="1"/>
  <pageMargins left="0.275" right="0.471527777777778" top="0.196527777777778" bottom="0.235416666666667" header="0.196527777777778" footer="0.275"/>
  <pageSetup paperSize="9" scale="61" fitToHeight="20" orientation="landscape"/>
  <headerFooter alignWithMargins="0"/>
  <drawing r:id="rId2"/>
  <legacyDrawing r:id="rId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tabColor indexed="47"/>
    <pageSetUpPr fitToPage="1"/>
  </sheetPr>
  <dimension ref="A1:M40"/>
  <sheetViews>
    <sheetView showZeros="0" workbookViewId="0">
      <pane xSplit="1" ySplit="6" topLeftCell="B7" activePane="bottomRight" state="frozen"/>
      <selection/>
      <selection pane="topRight"/>
      <selection pane="bottomLeft"/>
      <selection pane="bottomRight" activeCell="J12" sqref="J12"/>
    </sheetView>
  </sheetViews>
  <sheetFormatPr defaultColWidth="9" defaultRowHeight="14.25"/>
  <cols>
    <col min="1" max="1" width="26.9" style="404" customWidth="1"/>
    <col min="2" max="2" width="10.9" style="416" customWidth="1"/>
    <col min="3" max="4" width="9" style="416" customWidth="1"/>
    <col min="5" max="5" width="9.9" style="416" customWidth="1"/>
    <col min="6" max="6" width="12.5" style="416" customWidth="1"/>
    <col min="7" max="7" width="10.7" style="416" customWidth="1"/>
    <col min="8" max="8" width="12.4" style="416" customWidth="1"/>
    <col min="9" max="10" width="13.1" style="416" customWidth="1"/>
    <col min="11" max="11" width="11.5" style="416" customWidth="1"/>
    <col min="12" max="16384" width="9" style="404"/>
  </cols>
  <sheetData>
    <row r="1" ht="19.5" spans="1:13">
      <c r="A1" s="417" t="str">
        <f>其他业务收入、成本!A1</f>
        <v>新疆华政华政华瑞税务师事务所有限公司巴州分所工作底稿</v>
      </c>
      <c r="B1" s="418"/>
      <c r="C1" s="419"/>
      <c r="H1" s="420" t="s">
        <v>771</v>
      </c>
      <c r="I1" s="421" t="str">
        <f>Sheet1!F15</f>
        <v>王翠英</v>
      </c>
      <c r="J1" s="422" t="s">
        <v>96</v>
      </c>
      <c r="K1" s="423">
        <f>Sheet1!H15</f>
        <v>46040</v>
      </c>
      <c r="L1" s="285"/>
      <c r="M1" s="286"/>
    </row>
    <row r="2" ht="15.75" spans="1:13">
      <c r="A2" s="424" t="str">
        <f>其他业务收入、成本!A2</f>
        <v>被审核单位:  新疆通力房地产开发有限公司库尔勒二分公司</v>
      </c>
      <c r="B2" s="425"/>
      <c r="C2" s="419"/>
      <c r="H2" s="420" t="s">
        <v>772</v>
      </c>
      <c r="I2" s="426" t="str">
        <f>Sheet1!F17</f>
        <v>刘洁</v>
      </c>
      <c r="J2" s="422" t="s">
        <v>96</v>
      </c>
      <c r="K2" s="423">
        <f>Sheet1!H17</f>
        <v>46140</v>
      </c>
      <c r="L2" s="289"/>
      <c r="M2" s="289"/>
    </row>
    <row r="3" ht="19.5" spans="1:13">
      <c r="A3" s="427" t="str">
        <f>其他业务收入、成本!A3</f>
        <v>纳税年度:  2025年度</v>
      </c>
      <c r="B3" s="428"/>
      <c r="C3" s="419"/>
      <c r="H3" s="429" t="s">
        <v>773</v>
      </c>
      <c r="I3" s="430" t="s">
        <v>1244</v>
      </c>
      <c r="L3" s="289"/>
      <c r="M3" s="289"/>
    </row>
    <row r="4" ht="20.25" spans="1:13">
      <c r="A4" s="431" t="s">
        <v>1245</v>
      </c>
      <c r="B4" s="432"/>
      <c r="C4" s="432"/>
      <c r="D4" s="432"/>
      <c r="E4" s="432"/>
      <c r="F4" s="432"/>
      <c r="G4" s="432"/>
      <c r="H4" s="432"/>
      <c r="I4" s="432"/>
      <c r="J4" s="432"/>
      <c r="L4" s="293"/>
      <c r="M4" s="293"/>
    </row>
    <row r="5" customHeight="1" spans="1:13">
      <c r="A5" s="433" t="s">
        <v>1218</v>
      </c>
      <c r="B5" s="434" t="s">
        <v>1246</v>
      </c>
      <c r="C5" s="435"/>
      <c r="D5" s="435"/>
      <c r="E5" s="435"/>
      <c r="F5" s="435"/>
      <c r="G5" s="436"/>
      <c r="H5" s="437" t="s">
        <v>1247</v>
      </c>
      <c r="I5" s="438"/>
      <c r="J5" s="439"/>
      <c r="K5" s="440" t="s">
        <v>418</v>
      </c>
    </row>
    <row r="6" spans="1:13">
      <c r="A6" s="433"/>
      <c r="B6" s="440" t="s">
        <v>1248</v>
      </c>
      <c r="C6" s="440" t="s">
        <v>1249</v>
      </c>
      <c r="D6" s="440" t="s">
        <v>1250</v>
      </c>
      <c r="E6" s="440" t="s">
        <v>1251</v>
      </c>
      <c r="F6" s="440" t="s">
        <v>1252</v>
      </c>
      <c r="G6" s="440" t="s">
        <v>1253</v>
      </c>
      <c r="H6" s="440" t="s">
        <v>1254</v>
      </c>
      <c r="I6" s="440" t="s">
        <v>1255</v>
      </c>
      <c r="J6" s="441" t="s">
        <v>1253</v>
      </c>
      <c r="K6" s="440"/>
    </row>
    <row r="7" ht="24" spans="1:13">
      <c r="A7" s="171" t="s">
        <v>1256</v>
      </c>
      <c r="B7" s="442">
        <f>SUM(B8:B27)-B11-B17-B22</f>
        <v>0</v>
      </c>
      <c r="C7" s="442"/>
      <c r="D7" s="442"/>
      <c r="E7" s="442"/>
      <c r="F7" s="442">
        <f t="shared" ref="F7:K7" si="0">SUM(F8:F27)-F11-F17-F22</f>
        <v>0</v>
      </c>
      <c r="G7" s="442">
        <f t="shared" si="0"/>
        <v>0</v>
      </c>
      <c r="H7" s="442">
        <f t="shared" si="0"/>
        <v>0</v>
      </c>
      <c r="I7" s="442">
        <f t="shared" si="0"/>
        <v>0</v>
      </c>
      <c r="J7" s="442">
        <f t="shared" si="0"/>
        <v>0</v>
      </c>
      <c r="K7" s="442">
        <f t="shared" si="0"/>
        <v>0</v>
      </c>
    </row>
    <row r="8" spans="1:13">
      <c r="A8" s="171" t="s">
        <v>1257</v>
      </c>
      <c r="B8" s="442"/>
      <c r="C8" s="442"/>
      <c r="D8" s="442"/>
      <c r="E8" s="442"/>
      <c r="F8" s="442"/>
      <c r="G8" s="442"/>
      <c r="H8" s="442">
        <f>B8</f>
        <v>0</v>
      </c>
      <c r="I8" s="442">
        <f>MIN(F8,H8/10)</f>
        <v>0</v>
      </c>
      <c r="J8" s="442">
        <f>G8</f>
        <v>0</v>
      </c>
      <c r="K8" s="443">
        <f>F8-I8</f>
        <v>0</v>
      </c>
    </row>
    <row r="9" spans="1:13">
      <c r="A9" s="171" t="s">
        <v>1258</v>
      </c>
      <c r="B9" s="442"/>
      <c r="C9" s="442"/>
      <c r="D9" s="442"/>
      <c r="E9" s="442"/>
      <c r="F9" s="442"/>
      <c r="G9" s="442"/>
      <c r="H9" s="442">
        <f>B9</f>
        <v>0</v>
      </c>
      <c r="I9" s="442">
        <f>MIN(F9,H9/10)</f>
        <v>0</v>
      </c>
      <c r="J9" s="442">
        <f>G9</f>
        <v>0</v>
      </c>
      <c r="K9" s="443">
        <f>F9-I9</f>
        <v>0</v>
      </c>
    </row>
    <row r="10" ht="16.5" customHeight="1" spans="1:13">
      <c r="A10" s="171" t="s">
        <v>1259</v>
      </c>
      <c r="B10" s="442"/>
      <c r="C10" s="442"/>
      <c r="D10" s="442"/>
      <c r="E10" s="442"/>
      <c r="F10" s="442"/>
      <c r="G10" s="442"/>
      <c r="H10" s="442">
        <f>B10</f>
        <v>0</v>
      </c>
      <c r="I10" s="442">
        <f>MIN(F10,H10/10)</f>
        <v>0</v>
      </c>
      <c r="J10" s="442">
        <f>G10</f>
        <v>0</v>
      </c>
      <c r="K10" s="443">
        <f>F10-I10</f>
        <v>0</v>
      </c>
    </row>
    <row r="11" ht="21" customHeight="1" spans="1:13">
      <c r="A11" s="171" t="s">
        <v>1260</v>
      </c>
      <c r="B11" s="444">
        <f>SUM(B12:B14)</f>
        <v>0</v>
      </c>
      <c r="C11" s="444"/>
      <c r="D11" s="444"/>
      <c r="E11" s="444"/>
      <c r="F11" s="444">
        <f t="shared" ref="F11:K11" si="1">SUM(F12:F14)</f>
        <v>0</v>
      </c>
      <c r="G11" s="444">
        <f t="shared" si="1"/>
        <v>0</v>
      </c>
      <c r="H11" s="444">
        <f t="shared" si="1"/>
        <v>0</v>
      </c>
      <c r="I11" s="444">
        <f t="shared" si="1"/>
        <v>0</v>
      </c>
      <c r="J11" s="444">
        <f t="shared" si="1"/>
        <v>0</v>
      </c>
      <c r="K11" s="444">
        <f t="shared" si="1"/>
        <v>0</v>
      </c>
    </row>
    <row r="12" ht="21" customHeight="1" spans="1:13">
      <c r="A12" s="171"/>
      <c r="B12" s="442"/>
      <c r="C12" s="442"/>
      <c r="D12" s="442"/>
      <c r="E12" s="442"/>
      <c r="F12" s="442"/>
      <c r="G12" s="442"/>
      <c r="H12" s="442">
        <f>B12</f>
        <v>0</v>
      </c>
      <c r="I12" s="442">
        <f>MIN(F12,H12/10)</f>
        <v>0</v>
      </c>
      <c r="J12" s="442">
        <f>G12</f>
        <v>0</v>
      </c>
      <c r="K12" s="443">
        <f>F12-I12</f>
        <v>0</v>
      </c>
    </row>
    <row r="13" ht="21" customHeight="1" spans="1:13">
      <c r="A13" s="171"/>
      <c r="B13" s="442"/>
      <c r="C13" s="442"/>
      <c r="D13" s="442"/>
      <c r="E13" s="442"/>
      <c r="F13" s="442"/>
      <c r="G13" s="442"/>
      <c r="H13" s="442"/>
      <c r="I13" s="442"/>
      <c r="J13" s="442"/>
      <c r="K13" s="443"/>
    </row>
    <row r="14" ht="21" customHeight="1" spans="1:13">
      <c r="A14" s="171"/>
      <c r="B14" s="442"/>
      <c r="C14" s="442"/>
      <c r="D14" s="442"/>
      <c r="E14" s="442"/>
      <c r="F14" s="442"/>
      <c r="G14" s="442"/>
      <c r="H14" s="442">
        <f>B14</f>
        <v>0</v>
      </c>
      <c r="I14" s="442">
        <f>MIN(F14,H14/10)</f>
        <v>0</v>
      </c>
      <c r="J14" s="442">
        <f>G14</f>
        <v>0</v>
      </c>
      <c r="K14" s="443">
        <f>F14-I14</f>
        <v>0</v>
      </c>
    </row>
    <row r="15" ht="30.75" customHeight="1" spans="1:13">
      <c r="A15" s="171" t="s">
        <v>1261</v>
      </c>
      <c r="B15" s="442"/>
      <c r="C15" s="442"/>
      <c r="D15" s="442"/>
      <c r="E15" s="442"/>
      <c r="F15" s="442"/>
      <c r="G15" s="442"/>
      <c r="H15" s="442">
        <f>B15</f>
        <v>0</v>
      </c>
      <c r="I15" s="442">
        <f>MIN(F15,H15/10)</f>
        <v>0</v>
      </c>
      <c r="J15" s="442">
        <f>G15</f>
        <v>0</v>
      </c>
      <c r="K15" s="443">
        <f>F15-I15</f>
        <v>0</v>
      </c>
    </row>
    <row r="16" ht="36" customHeight="1" spans="1:13">
      <c r="A16" s="171" t="s">
        <v>1262</v>
      </c>
      <c r="B16" s="442"/>
      <c r="C16" s="442"/>
      <c r="D16" s="442"/>
      <c r="E16" s="442"/>
      <c r="F16" s="442"/>
      <c r="G16" s="442"/>
      <c r="H16" s="442">
        <f>B16</f>
        <v>0</v>
      </c>
      <c r="I16" s="442">
        <f>MIN(F16,H16/10)</f>
        <v>0</v>
      </c>
      <c r="J16" s="442">
        <f>G16</f>
        <v>0</v>
      </c>
      <c r="K16" s="443">
        <f>F16-I16</f>
        <v>0</v>
      </c>
    </row>
    <row r="17" ht="36" customHeight="1" spans="1:11">
      <c r="A17" s="171" t="s">
        <v>1263</v>
      </c>
      <c r="B17" s="444">
        <f>SUM(B18:B20)</f>
        <v>0</v>
      </c>
      <c r="C17" s="444"/>
      <c r="D17" s="444"/>
      <c r="E17" s="444"/>
      <c r="F17" s="444">
        <f t="shared" ref="F17:K17" si="2">SUM(F18:F20)</f>
        <v>0</v>
      </c>
      <c r="G17" s="444">
        <f t="shared" si="2"/>
        <v>0</v>
      </c>
      <c r="H17" s="444">
        <f t="shared" si="2"/>
        <v>0</v>
      </c>
      <c r="I17" s="444">
        <f t="shared" si="2"/>
        <v>0</v>
      </c>
      <c r="J17" s="444">
        <f t="shared" si="2"/>
        <v>0</v>
      </c>
      <c r="K17" s="444">
        <f t="shared" si="2"/>
        <v>0</v>
      </c>
    </row>
    <row r="18" ht="18.9" customHeight="1" spans="1:11">
      <c r="A18" s="171"/>
      <c r="B18" s="442"/>
      <c r="C18" s="442"/>
      <c r="D18" s="442"/>
      <c r="E18" s="442"/>
      <c r="F18" s="442"/>
      <c r="G18" s="442"/>
      <c r="H18" s="442">
        <f>B18</f>
        <v>0</v>
      </c>
      <c r="I18" s="442">
        <f>MIN(F18,H18/10)</f>
        <v>0</v>
      </c>
      <c r="J18" s="442">
        <f>G18</f>
        <v>0</v>
      </c>
      <c r="K18" s="443">
        <f>F18-I18</f>
        <v>0</v>
      </c>
    </row>
    <row r="19" ht="18.9" customHeight="1" spans="1:11">
      <c r="A19" s="171"/>
      <c r="B19" s="442"/>
      <c r="C19" s="442"/>
      <c r="D19" s="442"/>
      <c r="E19" s="442"/>
      <c r="F19" s="442"/>
      <c r="G19" s="442"/>
      <c r="H19" s="442">
        <f>B19</f>
        <v>0</v>
      </c>
      <c r="I19" s="442">
        <f>MIN(F19,H19/10)</f>
        <v>0</v>
      </c>
      <c r="J19" s="442">
        <f>G19</f>
        <v>0</v>
      </c>
      <c r="K19" s="443">
        <f>F19-I19</f>
        <v>0</v>
      </c>
    </row>
    <row r="20" ht="18.9" customHeight="1" spans="1:11">
      <c r="A20" s="171"/>
      <c r="B20" s="442"/>
      <c r="C20" s="442"/>
      <c r="D20" s="442"/>
      <c r="E20" s="442"/>
      <c r="F20" s="442"/>
      <c r="G20" s="442"/>
      <c r="H20" s="442">
        <f>B20</f>
        <v>0</v>
      </c>
      <c r="I20" s="442">
        <f>MIN(F20,H20/10)</f>
        <v>0</v>
      </c>
      <c r="J20" s="442">
        <f>G20</f>
        <v>0</v>
      </c>
      <c r="K20" s="443">
        <f>F20-I20</f>
        <v>0</v>
      </c>
    </row>
    <row r="21" ht="22.5" spans="1:11">
      <c r="A21" s="178" t="s">
        <v>1264</v>
      </c>
      <c r="B21" s="445" t="s">
        <v>1248</v>
      </c>
      <c r="C21" s="445" t="s">
        <v>1249</v>
      </c>
      <c r="D21" s="445" t="s">
        <v>1250</v>
      </c>
      <c r="E21" s="445" t="s">
        <v>1251</v>
      </c>
      <c r="F21" s="445" t="s">
        <v>1252</v>
      </c>
      <c r="G21" s="445" t="s">
        <v>1253</v>
      </c>
      <c r="H21" s="445" t="s">
        <v>1254</v>
      </c>
      <c r="I21" s="446" t="s">
        <v>1265</v>
      </c>
      <c r="J21" s="447" t="s">
        <v>1266</v>
      </c>
      <c r="K21" s="443" t="s">
        <v>1267</v>
      </c>
    </row>
    <row r="22" ht="36" customHeight="1" spans="1:11">
      <c r="A22" s="171"/>
      <c r="B22" s="444">
        <f>SUM(B23:B26)</f>
        <v>0</v>
      </c>
      <c r="C22" s="444"/>
      <c r="D22" s="444"/>
      <c r="E22" s="444"/>
      <c r="F22" s="444">
        <f t="shared" ref="F22:K22" si="3">SUM(F23:F26)</f>
        <v>0</v>
      </c>
      <c r="G22" s="444">
        <f t="shared" si="3"/>
        <v>0</v>
      </c>
      <c r="H22" s="444">
        <f t="shared" si="3"/>
        <v>0</v>
      </c>
      <c r="I22" s="444">
        <f t="shared" si="3"/>
        <v>0</v>
      </c>
      <c r="J22" s="444">
        <f t="shared" si="3"/>
        <v>0</v>
      </c>
      <c r="K22" s="444">
        <f t="shared" si="3"/>
        <v>0</v>
      </c>
    </row>
    <row r="23" spans="1:11">
      <c r="A23" s="171"/>
      <c r="B23" s="442"/>
      <c r="C23" s="442"/>
      <c r="D23" s="442"/>
      <c r="E23" s="442"/>
      <c r="F23" s="442"/>
      <c r="G23" s="442"/>
      <c r="H23" s="442"/>
      <c r="I23" s="442"/>
      <c r="J23" s="442"/>
      <c r="K23" s="443"/>
    </row>
    <row r="24" spans="1:11">
      <c r="A24" s="171"/>
      <c r="B24" s="442"/>
      <c r="C24" s="442"/>
      <c r="D24" s="442"/>
      <c r="E24" s="442"/>
      <c r="F24" s="442"/>
      <c r="G24" s="442"/>
      <c r="H24" s="442"/>
      <c r="I24" s="442"/>
      <c r="J24" s="442"/>
      <c r="K24" s="443"/>
    </row>
    <row r="25" spans="1:11">
      <c r="A25" s="171"/>
      <c r="B25" s="442"/>
      <c r="C25" s="442"/>
      <c r="D25" s="442"/>
      <c r="E25" s="442"/>
      <c r="F25" s="442"/>
      <c r="G25" s="442"/>
      <c r="H25" s="442"/>
      <c r="I25" s="442"/>
      <c r="J25" s="442"/>
      <c r="K25" s="443"/>
    </row>
    <row r="26" spans="1:11">
      <c r="A26" s="171"/>
      <c r="B26" s="442"/>
      <c r="C26" s="442"/>
      <c r="D26" s="442"/>
      <c r="E26" s="442"/>
      <c r="F26" s="442"/>
      <c r="G26" s="442"/>
      <c r="H26" s="442"/>
      <c r="I26" s="442"/>
      <c r="J26" s="442"/>
      <c r="K26" s="443"/>
    </row>
    <row r="27" ht="36" customHeight="1" spans="1:11">
      <c r="A27" s="171" t="s">
        <v>1268</v>
      </c>
      <c r="B27" s="442"/>
      <c r="C27" s="442"/>
      <c r="D27" s="442"/>
      <c r="E27" s="442"/>
      <c r="F27" s="442"/>
      <c r="G27" s="442"/>
      <c r="H27" s="442">
        <f t="shared" ref="H27:H30" si="4">B27</f>
        <v>0</v>
      </c>
      <c r="I27" s="442">
        <f>MIN(F27,H27/10)</f>
        <v>0</v>
      </c>
      <c r="J27" s="442">
        <f t="shared" ref="J27:J30" si="5">G27</f>
        <v>0</v>
      </c>
      <c r="K27" s="443">
        <f t="shared" ref="K27:K30" si="6">F27-I27</f>
        <v>0</v>
      </c>
    </row>
    <row r="28" ht="34.5" customHeight="1" spans="1:11">
      <c r="A28" s="448" t="s">
        <v>1269</v>
      </c>
      <c r="B28" s="442">
        <f>SUM(B29:B35)</f>
        <v>0</v>
      </c>
      <c r="C28" s="442"/>
      <c r="D28" s="442"/>
      <c r="E28" s="442"/>
      <c r="F28" s="442">
        <f>SUM(F29:F35)</f>
        <v>0</v>
      </c>
      <c r="G28" s="442">
        <f>SUM(G29:G35)</f>
        <v>0</v>
      </c>
      <c r="H28" s="442">
        <f t="shared" si="4"/>
        <v>0</v>
      </c>
      <c r="I28" s="442">
        <f>SUM(I29:I35)</f>
        <v>0</v>
      </c>
      <c r="J28" s="442">
        <f t="shared" si="5"/>
        <v>0</v>
      </c>
      <c r="K28" s="443">
        <f t="shared" si="6"/>
        <v>0</v>
      </c>
    </row>
    <row r="29" ht="40.5" customHeight="1" spans="1:11">
      <c r="A29" s="171" t="s">
        <v>1270</v>
      </c>
      <c r="B29" s="442"/>
      <c r="C29" s="449"/>
      <c r="D29" s="449"/>
      <c r="E29" s="449"/>
      <c r="F29" s="442">
        <f>C29+D29+E29</f>
        <v>0</v>
      </c>
      <c r="G29" s="442"/>
      <c r="H29" s="442">
        <f t="shared" si="4"/>
        <v>0</v>
      </c>
      <c r="I29" s="442">
        <f>MIN(F29,H29/3)</f>
        <v>0</v>
      </c>
      <c r="J29" s="442">
        <f t="shared" si="5"/>
        <v>0</v>
      </c>
      <c r="K29" s="443">
        <f t="shared" si="6"/>
        <v>0</v>
      </c>
    </row>
    <row r="30" spans="1:11">
      <c r="A30" s="171" t="s">
        <v>1271</v>
      </c>
      <c r="B30" s="442"/>
      <c r="C30" s="449"/>
      <c r="D30" s="449"/>
      <c r="E30" s="449"/>
      <c r="F30" s="442">
        <f>C30+D30+E30</f>
        <v>0</v>
      </c>
      <c r="G30" s="442"/>
      <c r="H30" s="442">
        <f t="shared" si="4"/>
        <v>0</v>
      </c>
      <c r="I30" s="442">
        <f>MIN(F30,H30/3)</f>
        <v>0</v>
      </c>
      <c r="J30" s="442">
        <f t="shared" si="5"/>
        <v>0</v>
      </c>
      <c r="K30" s="443">
        <f t="shared" si="6"/>
        <v>0</v>
      </c>
    </row>
    <row r="31" spans="1:11">
      <c r="A31" s="171" t="s">
        <v>1272</v>
      </c>
      <c r="B31" s="444">
        <f>SUM(B32:B33)</f>
        <v>0</v>
      </c>
      <c r="C31" s="444"/>
      <c r="D31" s="444"/>
      <c r="E31" s="444"/>
      <c r="F31" s="444">
        <f t="shared" ref="F31:K31" si="7">SUM(F32:F33)</f>
        <v>0</v>
      </c>
      <c r="G31" s="444">
        <f t="shared" si="7"/>
        <v>0</v>
      </c>
      <c r="H31" s="444">
        <f t="shared" si="7"/>
        <v>0</v>
      </c>
      <c r="I31" s="444">
        <f t="shared" si="7"/>
        <v>0</v>
      </c>
      <c r="J31" s="444">
        <f t="shared" si="7"/>
        <v>0</v>
      </c>
      <c r="K31" s="444">
        <f t="shared" si="7"/>
        <v>0</v>
      </c>
    </row>
    <row r="32" spans="1:11">
      <c r="A32" s="171"/>
      <c r="B32" s="442"/>
      <c r="C32" s="449"/>
      <c r="D32" s="449"/>
      <c r="E32" s="449"/>
      <c r="F32" s="442"/>
      <c r="G32" s="442"/>
      <c r="H32" s="442">
        <f>B32</f>
        <v>0</v>
      </c>
      <c r="I32" s="442">
        <f>MIN(F32,H32/3)</f>
        <v>0</v>
      </c>
      <c r="J32" s="442">
        <f>G32</f>
        <v>0</v>
      </c>
      <c r="K32" s="443">
        <f>F32-I32</f>
        <v>0</v>
      </c>
    </row>
    <row r="33" spans="1:11">
      <c r="A33" s="171"/>
      <c r="B33" s="442"/>
      <c r="C33" s="449"/>
      <c r="D33" s="449"/>
      <c r="E33" s="449"/>
      <c r="F33" s="442"/>
      <c r="G33" s="442"/>
      <c r="H33" s="442">
        <f>B33</f>
        <v>0</v>
      </c>
      <c r="I33" s="442">
        <f>MIN(F33,H33/3)</f>
        <v>0</v>
      </c>
      <c r="J33" s="442">
        <f>G33</f>
        <v>0</v>
      </c>
      <c r="K33" s="443">
        <f>F33-I33</f>
        <v>0</v>
      </c>
    </row>
    <row r="34" spans="1:11">
      <c r="A34" s="171" t="s">
        <v>1273</v>
      </c>
      <c r="B34" s="442"/>
      <c r="C34" s="449"/>
      <c r="D34" s="449"/>
      <c r="E34" s="449"/>
      <c r="F34" s="442">
        <f>C34+D34+E34</f>
        <v>0</v>
      </c>
      <c r="G34" s="442"/>
      <c r="H34" s="442">
        <f>B34</f>
        <v>0</v>
      </c>
      <c r="I34" s="442">
        <f>MIN(F34,H34/3)</f>
        <v>0</v>
      </c>
      <c r="J34" s="442">
        <f>G34</f>
        <v>0</v>
      </c>
      <c r="K34" s="443">
        <f>F34-I34</f>
        <v>0</v>
      </c>
    </row>
    <row r="35" spans="1:11">
      <c r="A35" s="171" t="s">
        <v>1274</v>
      </c>
      <c r="B35" s="444">
        <f t="shared" ref="B35:K35" si="8">SUM(B36:B39)</f>
        <v>0</v>
      </c>
      <c r="C35" s="444"/>
      <c r="D35" s="444"/>
      <c r="E35" s="444"/>
      <c r="F35" s="444">
        <f t="shared" si="8"/>
        <v>0</v>
      </c>
      <c r="G35" s="444">
        <f t="shared" si="8"/>
        <v>0</v>
      </c>
      <c r="H35" s="444">
        <f t="shared" si="8"/>
        <v>0</v>
      </c>
      <c r="I35" s="444">
        <f t="shared" si="8"/>
        <v>0</v>
      </c>
      <c r="J35" s="444">
        <f t="shared" si="8"/>
        <v>0</v>
      </c>
      <c r="K35" s="444">
        <f t="shared" si="8"/>
        <v>0</v>
      </c>
    </row>
    <row r="36" spans="1:11">
      <c r="A36" s="171"/>
      <c r="B36" s="442"/>
      <c r="C36" s="449"/>
      <c r="D36" s="449"/>
      <c r="E36" s="449"/>
      <c r="F36" s="442"/>
      <c r="G36" s="442"/>
      <c r="H36" s="442"/>
      <c r="I36" s="442">
        <f>MIN(F36,B36/3)</f>
        <v>0</v>
      </c>
      <c r="J36" s="442"/>
      <c r="K36" s="443"/>
    </row>
    <row r="37" spans="1:11">
      <c r="A37" s="171"/>
      <c r="B37" s="442"/>
      <c r="C37" s="449"/>
      <c r="D37" s="449"/>
      <c r="E37" s="449"/>
      <c r="F37" s="442"/>
      <c r="G37" s="442"/>
      <c r="H37" s="442"/>
      <c r="I37" s="442">
        <f>MIN(F37,B37/3)</f>
        <v>0</v>
      </c>
      <c r="J37" s="442"/>
      <c r="K37" s="443"/>
    </row>
    <row r="38" spans="1:11">
      <c r="A38" s="171"/>
      <c r="B38" s="442"/>
      <c r="C38" s="449"/>
      <c r="D38" s="449"/>
      <c r="E38" s="449"/>
      <c r="F38" s="442"/>
      <c r="G38" s="442"/>
      <c r="H38" s="442"/>
      <c r="I38" s="442">
        <f>MIN(F38,B38/3)</f>
        <v>0</v>
      </c>
      <c r="J38" s="442"/>
      <c r="K38" s="443"/>
    </row>
    <row r="39" spans="1:11">
      <c r="A39" s="450"/>
      <c r="B39" s="442"/>
      <c r="C39" s="449"/>
      <c r="D39" s="449"/>
      <c r="E39" s="449"/>
      <c r="F39" s="442"/>
      <c r="G39" s="442"/>
      <c r="H39" s="449"/>
      <c r="I39" s="442">
        <f>MIN(F39,B39/3)</f>
        <v>0</v>
      </c>
      <c r="J39" s="442"/>
      <c r="K39" s="443"/>
    </row>
    <row r="40" spans="1:11">
      <c r="A40" s="451" t="s">
        <v>1047</v>
      </c>
      <c r="B40" s="452"/>
      <c r="C40" s="452"/>
      <c r="D40" s="452"/>
      <c r="E40" s="452"/>
      <c r="F40" s="452"/>
      <c r="G40" s="452"/>
      <c r="H40" s="452"/>
      <c r="I40" s="452"/>
      <c r="J40" s="453"/>
      <c r="K40" s="454"/>
    </row>
  </sheetData>
  <mergeCells count="7">
    <mergeCell ref="A4:J4"/>
    <mergeCell ref="B5:G5"/>
    <mergeCell ref="H5:J5"/>
    <mergeCell ref="A40:J40"/>
    <mergeCell ref="A5:A6"/>
    <mergeCell ref="A21:A22"/>
    <mergeCell ref="K5:K6"/>
  </mergeCells>
  <hyperlinks>
    <hyperlink ref="A1" location="索引!A1" display="=其他业务收入、成本!A1"/>
    <hyperlink ref="A2" location="索引!A1" display="=其他业务收入、成本!A2"/>
    <hyperlink ref="A3" location="索引!A1" display="=其他业务收入、成本!A3"/>
  </hyperlinks>
  <printOptions horizontalCentered="1"/>
  <pageMargins left="0.275" right="0.354166666666667" top="0.432638888888889" bottom="0.354166666666667" header="0.235416666666667" footer="0.15625"/>
  <pageSetup paperSize="9" scale="65" orientation="landscape"/>
  <headerFooter alignWithMargins="0"/>
  <drawing r:id="rId2"/>
  <legacyDrawing r:id="rId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tabColor indexed="47"/>
    <pageSetUpPr fitToPage="1"/>
  </sheetPr>
  <dimension ref="A1:N16"/>
  <sheetViews>
    <sheetView workbookViewId="0">
      <selection activeCell="J12" sqref="J12"/>
    </sheetView>
  </sheetViews>
  <sheetFormatPr defaultColWidth="9" defaultRowHeight="14.25"/>
  <cols>
    <col min="1" max="1" width="4.1" customWidth="1"/>
    <col min="2" max="2" width="11" customWidth="1"/>
    <col min="3" max="3" width="12.5" style="203" customWidth="1"/>
    <col min="4" max="6" width="9" hidden="1" customWidth="1"/>
    <col min="7" max="7" width="16.5" style="203" customWidth="1"/>
    <col min="8" max="8" width="13.7" style="203" customWidth="1"/>
    <col min="9" max="9" width="12.1" customWidth="1"/>
    <col min="10" max="10" width="14.1" style="203" customWidth="1"/>
    <col min="11" max="11" width="12.5" style="203" customWidth="1"/>
    <col min="12" max="12" width="12.7" style="203" customWidth="1"/>
  </cols>
  <sheetData>
    <row r="1" ht="16.5" customHeight="1" spans="1:14">
      <c r="A1" s="393" t="str">
        <f>其他业务收入、成本!A1</f>
        <v>新疆华政华政华瑞税务师事务所有限公司巴州分所工作底稿</v>
      </c>
      <c r="B1" s="394"/>
      <c r="C1" s="395"/>
      <c r="I1" s="396" t="s">
        <v>771</v>
      </c>
      <c r="J1" s="397" t="str">
        <f>'无形资产，长期待摊费用'!I1</f>
        <v>王翠英</v>
      </c>
      <c r="K1" s="370" t="s">
        <v>96</v>
      </c>
      <c r="L1" s="398">
        <f>Sheet1!H15</f>
        <v>46040</v>
      </c>
      <c r="M1" s="285"/>
      <c r="N1" s="286"/>
    </row>
    <row r="2" ht="15.75" spans="1:14">
      <c r="A2" s="399" t="str">
        <f>其他业务收入、成本!A2</f>
        <v>被审核单位:  新疆通力房地产开发有限公司库尔勒二分公司</v>
      </c>
      <c r="B2" s="394"/>
      <c r="C2" s="395"/>
      <c r="I2" s="396" t="s">
        <v>772</v>
      </c>
      <c r="J2" s="397" t="str">
        <f>'无形资产，长期待摊费用'!I2</f>
        <v>刘洁</v>
      </c>
      <c r="K2" s="370" t="s">
        <v>96</v>
      </c>
      <c r="L2" s="398">
        <f>Sheet1!H17</f>
        <v>46140</v>
      </c>
      <c r="M2" s="289"/>
      <c r="N2" s="289"/>
    </row>
    <row r="3" ht="19.5" spans="1:14">
      <c r="A3" s="374" t="str">
        <f>其他业务收入、成本!A3</f>
        <v>纳税年度:  2025年度</v>
      </c>
      <c r="B3" s="400"/>
      <c r="C3" s="401"/>
      <c r="I3" s="402" t="s">
        <v>773</v>
      </c>
      <c r="J3" s="403" t="s">
        <v>1275</v>
      </c>
      <c r="K3" s="404"/>
      <c r="L3" s="404"/>
      <c r="M3" s="289"/>
      <c r="N3" s="289"/>
    </row>
    <row r="4" ht="20.25" spans="1:14">
      <c r="A4" s="405" t="s">
        <v>1276</v>
      </c>
      <c r="B4" s="405"/>
      <c r="C4" s="405"/>
      <c r="D4" s="405"/>
      <c r="E4" s="405"/>
      <c r="F4" s="405"/>
      <c r="G4" s="405"/>
      <c r="H4" s="405"/>
      <c r="I4" s="405"/>
      <c r="J4" s="405"/>
      <c r="K4" s="405"/>
      <c r="L4" s="405"/>
      <c r="M4" s="293"/>
      <c r="N4" s="293"/>
    </row>
    <row r="5" ht="20.25" customHeight="1" spans="1:14">
      <c r="A5" s="406" t="s">
        <v>257</v>
      </c>
      <c r="B5" s="406" t="s">
        <v>1218</v>
      </c>
      <c r="C5" s="407" t="s">
        <v>1246</v>
      </c>
      <c r="D5" s="407"/>
      <c r="E5" s="407"/>
      <c r="F5" s="407"/>
      <c r="G5" s="407"/>
      <c r="H5" s="407"/>
      <c r="I5" s="407" t="s">
        <v>1247</v>
      </c>
      <c r="J5" s="407"/>
      <c r="K5" s="407"/>
      <c r="L5" s="408" t="s">
        <v>418</v>
      </c>
    </row>
    <row r="6" ht="36" customHeight="1" spans="1:14">
      <c r="A6" s="406"/>
      <c r="B6" s="406"/>
      <c r="C6" s="408" t="s">
        <v>1277</v>
      </c>
      <c r="D6" s="406" t="s">
        <v>69</v>
      </c>
      <c r="E6" s="406" t="s">
        <v>1278</v>
      </c>
      <c r="F6" s="406" t="s">
        <v>70</v>
      </c>
      <c r="G6" s="409" t="s">
        <v>1229</v>
      </c>
      <c r="H6" s="409" t="s">
        <v>1234</v>
      </c>
      <c r="I6" s="406" t="s">
        <v>1232</v>
      </c>
      <c r="J6" s="408" t="s">
        <v>259</v>
      </c>
      <c r="K6" s="408" t="s">
        <v>1234</v>
      </c>
      <c r="L6" s="408"/>
    </row>
    <row r="7" ht="19.5" customHeight="1" spans="1:14">
      <c r="A7" s="407"/>
      <c r="B7" s="410" t="s">
        <v>1279</v>
      </c>
      <c r="C7" s="411">
        <f>SUM(C8:C10)</f>
        <v>0</v>
      </c>
      <c r="D7" s="410">
        <f t="shared" ref="D7:L7" si="0">SUM(D8:D10)</f>
        <v>0</v>
      </c>
      <c r="E7" s="410">
        <f t="shared" si="0"/>
        <v>0</v>
      </c>
      <c r="F7" s="410">
        <f t="shared" si="0"/>
        <v>0</v>
      </c>
      <c r="G7" s="411">
        <f>SUM(D7:F7)</f>
        <v>0</v>
      </c>
      <c r="H7" s="411">
        <f t="shared" si="0"/>
        <v>0</v>
      </c>
      <c r="I7" s="410">
        <f t="shared" si="0"/>
        <v>0</v>
      </c>
      <c r="J7" s="411">
        <f t="shared" si="0"/>
        <v>0</v>
      </c>
      <c r="K7" s="411">
        <f t="shared" si="0"/>
        <v>0</v>
      </c>
      <c r="L7" s="411">
        <f t="shared" si="0"/>
        <v>0</v>
      </c>
    </row>
    <row r="8" ht="19.5" customHeight="1" spans="1:14">
      <c r="A8" s="407">
        <v>1</v>
      </c>
      <c r="B8" s="410"/>
      <c r="C8" s="411"/>
      <c r="D8" s="410"/>
      <c r="E8" s="410"/>
      <c r="F8" s="410"/>
      <c r="G8" s="411">
        <f t="shared" ref="G8:G15" si="1">SUM(D8:F8)</f>
        <v>0</v>
      </c>
      <c r="H8" s="411"/>
      <c r="I8" s="410"/>
      <c r="J8" s="411">
        <f>MIN(G8,G8/10)</f>
        <v>0</v>
      </c>
      <c r="K8" s="411"/>
      <c r="L8" s="411">
        <f>G8-J8</f>
        <v>0</v>
      </c>
    </row>
    <row r="9" ht="19.5" customHeight="1" spans="1:14">
      <c r="A9" s="407">
        <v>2</v>
      </c>
      <c r="B9" s="410"/>
      <c r="C9" s="411"/>
      <c r="D9" s="410"/>
      <c r="E9" s="410"/>
      <c r="F9" s="410"/>
      <c r="G9" s="411">
        <f t="shared" si="1"/>
        <v>0</v>
      </c>
      <c r="H9" s="411"/>
      <c r="I9" s="410"/>
      <c r="J9" s="411">
        <f t="shared" ref="J9:J10" si="2">MIN(G9,G9/10)</f>
        <v>0</v>
      </c>
      <c r="K9" s="411"/>
      <c r="L9" s="411">
        <f t="shared" ref="L9:L10" si="3">G9-J9</f>
        <v>0</v>
      </c>
    </row>
    <row r="10" ht="19.5" customHeight="1" spans="1:14">
      <c r="A10" s="407">
        <v>3</v>
      </c>
      <c r="B10" s="410"/>
      <c r="C10" s="411"/>
      <c r="D10" s="410"/>
      <c r="E10" s="410"/>
      <c r="F10" s="410"/>
      <c r="G10" s="411">
        <f t="shared" si="1"/>
        <v>0</v>
      </c>
      <c r="H10" s="411"/>
      <c r="I10" s="410"/>
      <c r="J10" s="411">
        <f t="shared" si="2"/>
        <v>0</v>
      </c>
      <c r="K10" s="411"/>
      <c r="L10" s="411">
        <f t="shared" si="3"/>
        <v>0</v>
      </c>
    </row>
    <row r="11" ht="19.5" customHeight="1" spans="1:14">
      <c r="A11" s="407"/>
      <c r="B11" s="412" t="s">
        <v>1280</v>
      </c>
      <c r="C11" s="411">
        <f>SUM(C12:C14)</f>
        <v>0</v>
      </c>
      <c r="D11" s="410">
        <f t="shared" ref="D11:L11" si="4">SUM(D12:D14)</f>
        <v>0</v>
      </c>
      <c r="E11" s="410">
        <f t="shared" si="4"/>
        <v>0</v>
      </c>
      <c r="F11" s="410">
        <f t="shared" si="4"/>
        <v>0</v>
      </c>
      <c r="G11" s="411">
        <f t="shared" si="1"/>
        <v>0</v>
      </c>
      <c r="H11" s="411">
        <f t="shared" si="4"/>
        <v>0</v>
      </c>
      <c r="I11" s="410">
        <f t="shared" si="4"/>
        <v>0</v>
      </c>
      <c r="J11" s="411">
        <f t="shared" si="4"/>
        <v>0</v>
      </c>
      <c r="K11" s="411">
        <f t="shared" si="4"/>
        <v>0</v>
      </c>
      <c r="L11" s="411">
        <f t="shared" si="4"/>
        <v>0</v>
      </c>
    </row>
    <row r="12" ht="19.5" customHeight="1" spans="1:14">
      <c r="A12" s="407">
        <v>1</v>
      </c>
      <c r="B12" s="412"/>
      <c r="C12" s="411"/>
      <c r="D12" s="410"/>
      <c r="E12" s="410"/>
      <c r="F12" s="410"/>
      <c r="G12" s="411">
        <f t="shared" si="1"/>
        <v>0</v>
      </c>
      <c r="H12" s="411"/>
      <c r="I12" s="410"/>
      <c r="J12" s="411">
        <f>MIN(G12,G12/3)</f>
        <v>0</v>
      </c>
      <c r="K12" s="411"/>
      <c r="L12" s="411">
        <f>G12-J12</f>
        <v>0</v>
      </c>
    </row>
    <row r="13" ht="19.5" customHeight="1" spans="1:14">
      <c r="A13" s="407">
        <v>2</v>
      </c>
      <c r="B13" s="412"/>
      <c r="C13" s="411"/>
      <c r="D13" s="410"/>
      <c r="E13" s="410"/>
      <c r="F13" s="410"/>
      <c r="G13" s="411">
        <f t="shared" si="1"/>
        <v>0</v>
      </c>
      <c r="H13" s="411"/>
      <c r="I13" s="410"/>
      <c r="J13" s="411">
        <f t="shared" ref="J13:J14" si="5">MIN(G13,G13/3)</f>
        <v>0</v>
      </c>
      <c r="K13" s="411"/>
      <c r="L13" s="411">
        <f t="shared" ref="L13:L14" si="6">G13-J13</f>
        <v>0</v>
      </c>
    </row>
    <row r="14" ht="19.5" customHeight="1" spans="1:14">
      <c r="A14" s="407">
        <v>3</v>
      </c>
      <c r="B14" s="412"/>
      <c r="C14" s="411"/>
      <c r="D14" s="410"/>
      <c r="E14" s="410"/>
      <c r="F14" s="410"/>
      <c r="G14" s="411">
        <f t="shared" si="1"/>
        <v>0</v>
      </c>
      <c r="H14" s="411"/>
      <c r="I14" s="410"/>
      <c r="J14" s="411">
        <f t="shared" si="5"/>
        <v>0</v>
      </c>
      <c r="K14" s="411"/>
      <c r="L14" s="411">
        <f t="shared" si="6"/>
        <v>0</v>
      </c>
    </row>
    <row r="15" ht="19.5" customHeight="1" spans="1:14">
      <c r="A15" s="407" t="s">
        <v>282</v>
      </c>
      <c r="B15" s="407"/>
      <c r="C15" s="413">
        <f>C11+C7</f>
        <v>0</v>
      </c>
      <c r="D15" s="414">
        <f>管理费用!C23</f>
        <v>0</v>
      </c>
      <c r="E15" s="414">
        <f>销售费用!C23</f>
        <v>0</v>
      </c>
      <c r="F15" s="415"/>
      <c r="G15" s="413">
        <f t="shared" si="1"/>
        <v>0</v>
      </c>
      <c r="H15" s="413">
        <f>H11+H7</f>
        <v>0</v>
      </c>
      <c r="I15" s="415">
        <f t="shared" ref="I15:L15" si="7">I11+I7</f>
        <v>0</v>
      </c>
      <c r="J15" s="413">
        <f t="shared" si="7"/>
        <v>0</v>
      </c>
      <c r="K15" s="413">
        <f t="shared" si="7"/>
        <v>0</v>
      </c>
      <c r="L15" s="413">
        <f t="shared" si="7"/>
        <v>0</v>
      </c>
    </row>
    <row r="16" ht="32.25" customHeight="1" spans="1:14">
      <c r="A16" s="382" t="s">
        <v>1047</v>
      </c>
      <c r="B16" s="382"/>
      <c r="C16" s="382"/>
      <c r="D16" s="382"/>
      <c r="E16" s="382"/>
      <c r="F16" s="382"/>
      <c r="G16" s="382"/>
      <c r="H16" s="382"/>
      <c r="I16" s="382"/>
      <c r="J16" s="382"/>
      <c r="K16" s="382"/>
      <c r="L16" s="382"/>
    </row>
  </sheetData>
  <mergeCells count="8">
    <mergeCell ref="A4:L4"/>
    <mergeCell ref="C5:H5"/>
    <mergeCell ref="I5:K5"/>
    <mergeCell ref="A15:B15"/>
    <mergeCell ref="A16:L16"/>
    <mergeCell ref="A5:A6"/>
    <mergeCell ref="B5:B6"/>
    <mergeCell ref="L5:L6"/>
  </mergeCells>
  <hyperlinks>
    <hyperlink ref="A1" location="索引!A1" display="=其他业务收入、成本!A1"/>
    <hyperlink ref="A2" location="索引!A1" display="=其他业务收入、成本!A2"/>
    <hyperlink ref="A3" location="索引!A1" display="=其他业务收入、成本!A3"/>
  </hyperlinks>
  <printOptions horizontalCentered="1"/>
  <pageMargins left="0.590277777777778" right="0.55" top="0.55" bottom="0.747916666666667" header="0.275" footer="0.354166666666667"/>
  <pageSetup paperSize="9" orientation="landscape"/>
  <headerFooter alignWithMargins="0"/>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tabColor indexed="10"/>
    <pageSetUpPr fitToPage="1"/>
  </sheetPr>
  <dimension ref="A1:J33"/>
  <sheetViews>
    <sheetView workbookViewId="0">
      <pane xSplit="2" ySplit="6" topLeftCell="C7" activePane="bottomRight" state="frozen"/>
      <selection/>
      <selection pane="topRight"/>
      <selection pane="bottomLeft"/>
      <selection pane="bottomRight" activeCell="J12" sqref="J12"/>
    </sheetView>
  </sheetViews>
  <sheetFormatPr defaultColWidth="9" defaultRowHeight="14.25"/>
  <cols>
    <col min="2" max="2" width="26.6" customWidth="1"/>
    <col min="3" max="3" width="20.5" style="128" customWidth="1"/>
    <col min="4" max="4" width="20.5" style="128" hidden="1" customWidth="1"/>
    <col min="5" max="5" width="22.6" style="128" customWidth="1"/>
    <col min="6" max="6" width="22.6" style="128" hidden="1" customWidth="1"/>
    <col min="7" max="7" width="20.9" customWidth="1"/>
    <col min="8" max="8" width="13" customWidth="1"/>
    <col min="9" max="9" width="15.7" customWidth="1"/>
  </cols>
  <sheetData>
    <row r="1" spans="1:10">
      <c r="A1" s="367" t="str">
        <f>其他业务收入、成本!A1</f>
        <v>新疆华政华政华瑞税务师事务所有限公司巴州分所工作底稿</v>
      </c>
      <c r="B1" s="368"/>
      <c r="E1" s="369" t="str">
        <f>"编 制：      "&amp;Sheet1!F15</f>
        <v>编 制：      王翠英</v>
      </c>
      <c r="F1" s="369"/>
      <c r="G1" s="370" t="s">
        <v>96</v>
      </c>
      <c r="H1" s="371">
        <f>生产性生物资产!L1</f>
        <v>46040</v>
      </c>
      <c r="I1" s="285"/>
      <c r="J1" s="372"/>
    </row>
    <row r="2" spans="1:10">
      <c r="A2" s="373" t="str">
        <f>其他业务收入、成本!A2</f>
        <v>被审核单位:  新疆通力房地产开发有限公司库尔勒二分公司</v>
      </c>
      <c r="B2" s="368"/>
      <c r="E2" s="369" t="str">
        <f>"复 合：      "&amp;Sheet1!F17</f>
        <v>复 合：      刘洁</v>
      </c>
      <c r="F2" s="369"/>
      <c r="G2" s="370" t="s">
        <v>96</v>
      </c>
      <c r="H2" s="371">
        <f>生产性生物资产!L2</f>
        <v>46140</v>
      </c>
      <c r="I2" s="289"/>
      <c r="J2" s="289"/>
    </row>
    <row r="3" spans="1:10">
      <c r="A3" s="374" t="str">
        <f>其他业务收入、成本!A3</f>
        <v>纳税年度:  2025年度</v>
      </c>
      <c r="B3" s="375"/>
      <c r="E3" s="376" t="s">
        <v>1281</v>
      </c>
      <c r="F3" s="376"/>
      <c r="G3" s="372"/>
      <c r="I3" s="289"/>
      <c r="J3" s="289"/>
    </row>
    <row r="4" ht="20.25" spans="1:10">
      <c r="A4" s="377" t="s">
        <v>1282</v>
      </c>
      <c r="B4" s="377"/>
      <c r="C4" s="378"/>
      <c r="D4" s="378"/>
      <c r="E4" s="378"/>
      <c r="F4" s="378"/>
      <c r="G4" s="377"/>
      <c r="I4" s="293"/>
      <c r="J4" s="293"/>
    </row>
    <row r="5" ht="22.5" customHeight="1" spans="1:10">
      <c r="A5" s="379" t="s">
        <v>257</v>
      </c>
      <c r="B5" s="379" t="s">
        <v>261</v>
      </c>
      <c r="C5" s="304" t="s">
        <v>67</v>
      </c>
      <c r="D5" s="304"/>
      <c r="E5" s="304" t="s">
        <v>69</v>
      </c>
      <c r="F5" s="304"/>
      <c r="G5" s="379" t="s">
        <v>71</v>
      </c>
      <c r="H5" s="379" t="s">
        <v>264</v>
      </c>
    </row>
    <row r="6" ht="23.25" customHeight="1" spans="1:10">
      <c r="A6" s="379"/>
      <c r="B6" s="379"/>
      <c r="C6" s="380">
        <v>1</v>
      </c>
      <c r="D6" s="380"/>
      <c r="E6" s="380">
        <v>2</v>
      </c>
      <c r="F6" s="380"/>
      <c r="G6" s="379">
        <v>3</v>
      </c>
      <c r="H6" s="381"/>
    </row>
    <row r="7" ht="22.5" customHeight="1" spans="1:10">
      <c r="A7" s="379">
        <v>1</v>
      </c>
      <c r="B7" s="382" t="s">
        <v>1140</v>
      </c>
      <c r="C7" s="383">
        <f>销售费用!F7</f>
        <v>1513669.81</v>
      </c>
      <c r="D7" s="383"/>
      <c r="E7" s="383">
        <f>管理费用!F7</f>
        <v>2445445.03</v>
      </c>
      <c r="F7" s="383"/>
      <c r="G7" s="384" t="s">
        <v>793</v>
      </c>
      <c r="H7" s="385"/>
    </row>
    <row r="8" ht="22.5" customHeight="1" spans="1:10">
      <c r="A8" s="379">
        <v>2</v>
      </c>
      <c r="B8" s="382" t="s">
        <v>1149</v>
      </c>
      <c r="C8" s="383">
        <f>销售费用!F16</f>
        <v>0</v>
      </c>
      <c r="D8" s="383"/>
      <c r="E8" s="383">
        <f>管理费用!F16</f>
        <v>0</v>
      </c>
      <c r="F8" s="383"/>
      <c r="G8" s="384" t="s">
        <v>793</v>
      </c>
      <c r="H8" s="386"/>
    </row>
    <row r="9" ht="22.5" customHeight="1" spans="1:10">
      <c r="A9" s="379">
        <v>3</v>
      </c>
      <c r="B9" s="382" t="s">
        <v>1150</v>
      </c>
      <c r="C9" s="383">
        <f>销售费用!F17</f>
        <v>0</v>
      </c>
      <c r="D9" s="383"/>
      <c r="E9" s="383">
        <f>管理费用!F17</f>
        <v>52339.81</v>
      </c>
      <c r="F9" s="383"/>
      <c r="G9" s="384" t="s">
        <v>793</v>
      </c>
      <c r="H9" s="386"/>
    </row>
    <row r="10" ht="22.5" customHeight="1" spans="1:10">
      <c r="A10" s="379">
        <v>4</v>
      </c>
      <c r="B10" s="382" t="s">
        <v>1151</v>
      </c>
      <c r="C10" s="383">
        <f>销售费用!F18</f>
        <v>68214.7</v>
      </c>
      <c r="D10" s="383"/>
      <c r="E10" s="383">
        <f>管理费用!F18</f>
        <v>34691.22</v>
      </c>
      <c r="F10" s="383"/>
      <c r="G10" s="384" t="s">
        <v>793</v>
      </c>
      <c r="H10" s="386"/>
    </row>
    <row r="11" ht="22.5" customHeight="1" spans="1:10">
      <c r="A11" s="379">
        <v>5</v>
      </c>
      <c r="B11" s="382" t="s">
        <v>1152</v>
      </c>
      <c r="C11" s="383">
        <f>销售费用!F19</f>
        <v>963921.59</v>
      </c>
      <c r="D11" s="383"/>
      <c r="E11" s="383">
        <f>管理费用!F19</f>
        <v>0</v>
      </c>
      <c r="F11" s="383"/>
      <c r="G11" s="384" t="s">
        <v>793</v>
      </c>
      <c r="H11" s="386"/>
    </row>
    <row r="12" ht="22.5" customHeight="1" spans="1:10">
      <c r="A12" s="379">
        <v>6</v>
      </c>
      <c r="B12" s="382" t="s">
        <v>1153</v>
      </c>
      <c r="C12" s="383">
        <f>销售费用!F20</f>
        <v>1805605.93</v>
      </c>
      <c r="D12" s="383"/>
      <c r="E12" s="383">
        <f>管理费用!F20</f>
        <v>0</v>
      </c>
      <c r="F12" s="383"/>
      <c r="G12" s="387"/>
      <c r="H12" s="386"/>
    </row>
    <row r="13" ht="22.5" customHeight="1" spans="1:10">
      <c r="A13" s="379">
        <v>7</v>
      </c>
      <c r="B13" s="382" t="s">
        <v>1154</v>
      </c>
      <c r="C13" s="383">
        <f>销售费用!F21</f>
        <v>0</v>
      </c>
      <c r="D13" s="383"/>
      <c r="E13" s="383">
        <f>管理费用!F21</f>
        <v>6467.36</v>
      </c>
      <c r="F13" s="383"/>
      <c r="G13" s="384" t="s">
        <v>793</v>
      </c>
      <c r="H13" s="386"/>
    </row>
    <row r="14" ht="22.5" customHeight="1" spans="1:10">
      <c r="A14" s="379">
        <v>8</v>
      </c>
      <c r="B14" s="382" t="s">
        <v>1159</v>
      </c>
      <c r="C14" s="383">
        <f>销售费用!F26</f>
        <v>0</v>
      </c>
      <c r="D14" s="383"/>
      <c r="E14" s="383">
        <f>管理费用!F26</f>
        <v>0</v>
      </c>
      <c r="F14" s="383"/>
      <c r="G14" s="384" t="s">
        <v>793</v>
      </c>
      <c r="H14" s="386"/>
    </row>
    <row r="15" ht="22.5" customHeight="1" spans="1:10">
      <c r="A15" s="379">
        <v>9</v>
      </c>
      <c r="B15" s="382" t="s">
        <v>1160</v>
      </c>
      <c r="C15" s="383">
        <f>销售费用!F27</f>
        <v>41704.36</v>
      </c>
      <c r="D15" s="383"/>
      <c r="E15" s="383">
        <f>管理费用!F27</f>
        <v>35442.21</v>
      </c>
      <c r="F15" s="383"/>
      <c r="G15" s="384" t="s">
        <v>793</v>
      </c>
      <c r="H15" s="386"/>
    </row>
    <row r="16" ht="22.5" customHeight="1" spans="1:10">
      <c r="A16" s="379">
        <v>10</v>
      </c>
      <c r="B16" s="382" t="s">
        <v>1161</v>
      </c>
      <c r="C16" s="383">
        <f>销售费用!F28</f>
        <v>0</v>
      </c>
      <c r="D16" s="383"/>
      <c r="E16" s="383">
        <f>管理费用!F28</f>
        <v>0</v>
      </c>
      <c r="F16" s="383"/>
      <c r="G16" s="384" t="s">
        <v>793</v>
      </c>
      <c r="H16" s="386"/>
    </row>
    <row r="17" ht="22.5" customHeight="1" spans="1:8">
      <c r="A17" s="379">
        <v>11</v>
      </c>
      <c r="B17" s="382" t="s">
        <v>1162</v>
      </c>
      <c r="C17" s="383">
        <f>销售费用!F29</f>
        <v>35608</v>
      </c>
      <c r="D17" s="383"/>
      <c r="E17" s="383">
        <f>管理费用!F29</f>
        <v>0</v>
      </c>
      <c r="F17" s="383"/>
      <c r="G17" s="384" t="s">
        <v>793</v>
      </c>
      <c r="H17" s="386"/>
    </row>
    <row r="18" ht="22.5" customHeight="1" spans="1:8">
      <c r="A18" s="379">
        <v>12</v>
      </c>
      <c r="B18" s="382" t="s">
        <v>1163</v>
      </c>
      <c r="C18" s="383">
        <f>销售费用!F30</f>
        <v>0</v>
      </c>
      <c r="D18" s="383"/>
      <c r="E18" s="383">
        <f>管理费用!F30</f>
        <v>0</v>
      </c>
      <c r="F18" s="383"/>
      <c r="G18" s="384" t="s">
        <v>793</v>
      </c>
      <c r="H18" s="386"/>
    </row>
    <row r="19" ht="22.5" customHeight="1" spans="1:8">
      <c r="A19" s="379">
        <v>13</v>
      </c>
      <c r="B19" s="382" t="s">
        <v>1164</v>
      </c>
      <c r="C19" s="383">
        <f>销售费用!F31</f>
        <v>0</v>
      </c>
      <c r="D19" s="383"/>
      <c r="E19" s="383">
        <f>管理费用!F31</f>
        <v>22648.74</v>
      </c>
      <c r="F19" s="383"/>
      <c r="G19" s="384" t="s">
        <v>793</v>
      </c>
      <c r="H19" s="386"/>
    </row>
    <row r="20" ht="22.5" customHeight="1" spans="1:8">
      <c r="A20" s="379">
        <v>14</v>
      </c>
      <c r="B20" s="382" t="s">
        <v>1165</v>
      </c>
      <c r="C20" s="383">
        <f>销售费用!F32</f>
        <v>0</v>
      </c>
      <c r="D20" s="383"/>
      <c r="E20" s="383">
        <f>管理费用!F32</f>
        <v>0</v>
      </c>
      <c r="F20" s="383"/>
      <c r="G20" s="384" t="s">
        <v>793</v>
      </c>
      <c r="H20" s="386"/>
    </row>
    <row r="21" ht="22.5" customHeight="1" spans="1:8">
      <c r="A21" s="379">
        <v>15</v>
      </c>
      <c r="B21" s="382" t="s">
        <v>1166</v>
      </c>
      <c r="C21" s="383">
        <f>销售费用!F33</f>
        <v>0</v>
      </c>
      <c r="D21" s="383"/>
      <c r="E21" s="383">
        <f>管理费用!F33</f>
        <v>0</v>
      </c>
      <c r="F21" s="383"/>
      <c r="G21" s="384" t="s">
        <v>793</v>
      </c>
      <c r="H21" s="386"/>
    </row>
    <row r="22" ht="22.5" customHeight="1" spans="1:8">
      <c r="A22" s="379">
        <v>16</v>
      </c>
      <c r="B22" s="382" t="s">
        <v>1167</v>
      </c>
      <c r="C22" s="383">
        <f>销售费用!F34</f>
        <v>0</v>
      </c>
      <c r="D22" s="383"/>
      <c r="E22" s="383">
        <f>管理费用!F34</f>
        <v>3900</v>
      </c>
      <c r="F22" s="383"/>
      <c r="G22" s="384" t="s">
        <v>793</v>
      </c>
      <c r="H22" s="386"/>
    </row>
    <row r="23" ht="22.5" customHeight="1" spans="1:8">
      <c r="A23" s="379">
        <v>17</v>
      </c>
      <c r="B23" s="382" t="s">
        <v>1168</v>
      </c>
      <c r="C23" s="383">
        <f>销售费用!F35</f>
        <v>0</v>
      </c>
      <c r="D23" s="383"/>
      <c r="E23" s="383">
        <f>管理费用!F35</f>
        <v>0</v>
      </c>
      <c r="F23" s="383"/>
      <c r="G23" s="384" t="s">
        <v>793</v>
      </c>
      <c r="H23" s="386"/>
    </row>
    <row r="24" ht="22.5" customHeight="1" spans="1:8">
      <c r="A24" s="379">
        <v>18</v>
      </c>
      <c r="B24" s="382" t="s">
        <v>1169</v>
      </c>
      <c r="C24" s="383">
        <f>销售费用!F36</f>
        <v>0</v>
      </c>
      <c r="D24" s="383"/>
      <c r="E24" s="383">
        <f>管理费用!F36</f>
        <v>0</v>
      </c>
      <c r="F24" s="383"/>
      <c r="G24" s="384" t="s">
        <v>793</v>
      </c>
      <c r="H24" s="386"/>
    </row>
    <row r="25" ht="22.5" customHeight="1" spans="1:8">
      <c r="A25" s="379">
        <v>19</v>
      </c>
      <c r="B25" s="382" t="s">
        <v>1170</v>
      </c>
      <c r="C25" s="383">
        <f>销售费用!F37</f>
        <v>0</v>
      </c>
      <c r="D25" s="383"/>
      <c r="E25" s="383">
        <f>管理费用!F37</f>
        <v>0</v>
      </c>
      <c r="F25" s="383"/>
      <c r="G25" s="384" t="s">
        <v>793</v>
      </c>
      <c r="H25" s="386"/>
    </row>
    <row r="26" ht="22.5" customHeight="1" spans="1:8">
      <c r="A26" s="379">
        <v>20</v>
      </c>
      <c r="B26" s="382" t="s">
        <v>1171</v>
      </c>
      <c r="C26" s="383">
        <f>销售费用!F38</f>
        <v>0</v>
      </c>
      <c r="D26" s="383"/>
      <c r="E26" s="383">
        <f>管理费用!F38</f>
        <v>0</v>
      </c>
      <c r="F26" s="383"/>
      <c r="G26" s="384" t="s">
        <v>793</v>
      </c>
      <c r="H26" s="386"/>
    </row>
    <row r="27" ht="22.5" customHeight="1" spans="1:8">
      <c r="A27" s="379">
        <v>21</v>
      </c>
      <c r="B27" s="382" t="s">
        <v>1283</v>
      </c>
      <c r="C27" s="383" t="s">
        <v>793</v>
      </c>
      <c r="D27" s="383"/>
      <c r="E27" s="383" t="s">
        <v>793</v>
      </c>
      <c r="F27" s="383"/>
      <c r="G27" s="387">
        <f>财务费用!F8+财务费用!F7</f>
        <v>861782.51</v>
      </c>
      <c r="H27" s="386"/>
    </row>
    <row r="28" ht="22.5" customHeight="1" spans="1:8">
      <c r="A28" s="379">
        <v>22</v>
      </c>
      <c r="B28" s="382" t="s">
        <v>1284</v>
      </c>
      <c r="C28" s="383" t="s">
        <v>793</v>
      </c>
      <c r="D28" s="383"/>
      <c r="E28" s="383" t="s">
        <v>793</v>
      </c>
      <c r="F28" s="383"/>
      <c r="G28" s="387">
        <f>财务费用!F9</f>
        <v>0</v>
      </c>
      <c r="H28" s="386"/>
    </row>
    <row r="29" ht="22.5" customHeight="1" spans="1:8">
      <c r="A29" s="379">
        <v>23</v>
      </c>
      <c r="B29" s="382" t="s">
        <v>1285</v>
      </c>
      <c r="C29" s="383" t="s">
        <v>793</v>
      </c>
      <c r="D29" s="383"/>
      <c r="E29" s="383" t="s">
        <v>793</v>
      </c>
      <c r="F29" s="383"/>
      <c r="G29" s="387">
        <f>财务费用!F10</f>
        <v>0</v>
      </c>
      <c r="H29" s="386"/>
    </row>
    <row r="30" ht="22.5" customHeight="1" spans="1:8">
      <c r="A30" s="379">
        <v>24</v>
      </c>
      <c r="B30" s="382" t="s">
        <v>1176</v>
      </c>
      <c r="C30" s="383">
        <f>销售费用!F43</f>
        <v>0</v>
      </c>
      <c r="D30" s="383"/>
      <c r="E30" s="383">
        <f>管理费用!F45</f>
        <v>0</v>
      </c>
      <c r="F30" s="383"/>
      <c r="G30" s="388"/>
      <c r="H30" s="388"/>
    </row>
    <row r="31" ht="22.5" customHeight="1" spans="1:8">
      <c r="A31" s="379">
        <v>25</v>
      </c>
      <c r="B31" s="382" t="s">
        <v>1177</v>
      </c>
      <c r="C31" s="383">
        <f>销售费用!F44</f>
        <v>802761.14</v>
      </c>
      <c r="D31" s="383"/>
      <c r="E31" s="383">
        <f>管理费用!F46</f>
        <v>92821.1</v>
      </c>
      <c r="F31" s="383"/>
      <c r="G31" s="387">
        <f>财务费用!F12+财务费用!F13+财务费用!F11</f>
        <v>603105</v>
      </c>
      <c r="H31" s="386"/>
    </row>
    <row r="32" ht="22.5" customHeight="1" spans="1:8">
      <c r="A32" s="379">
        <v>26</v>
      </c>
      <c r="B32" s="382" t="s">
        <v>282</v>
      </c>
      <c r="C32" s="383">
        <f>C7+C8+C9+C10+C11+C12+C13+C14+C15+C16+C17+C18+C19+C20+C21+C22+C23+C24+C25+C26+C30+C31</f>
        <v>5231485.53</v>
      </c>
      <c r="D32" s="383">
        <f>D7+D8+D9+D10+D11+D12+D13+D14+D15+D16+D17+D18+D19+D20+D21+D22+D23+D24+D25+D26+D30+D31</f>
        <v>0</v>
      </c>
      <c r="E32" s="383">
        <f>E7+E8+E9+E10+E11+E12+E13+E14+E15+E16+E17+E18+E19+E20+E21+E22+E23+E24+E25+E26+E30+E31</f>
        <v>2693755.47</v>
      </c>
      <c r="F32" s="383"/>
      <c r="G32" s="387">
        <f>G12+G27+G28+G29+G31</f>
        <v>1464887.51</v>
      </c>
      <c r="H32" s="386"/>
    </row>
    <row r="33" ht="24" customHeight="1" spans="1:7">
      <c r="A33" s="389" t="s">
        <v>1047</v>
      </c>
      <c r="B33" s="390"/>
      <c r="C33" s="391"/>
      <c r="D33" s="391"/>
      <c r="E33" s="391"/>
      <c r="F33" s="392"/>
      <c r="G33" s="191"/>
    </row>
  </sheetData>
  <mergeCells count="4">
    <mergeCell ref="A4:G4"/>
    <mergeCell ref="A33:G33"/>
    <mergeCell ref="A5:A6"/>
    <mergeCell ref="B5:B6"/>
  </mergeCells>
  <hyperlinks>
    <hyperlink ref="A1" location="索引!A1" display="=其他业务收入、成本!A1"/>
    <hyperlink ref="A2" location="索引!A1" display="=其他业务收入、成本!A2"/>
    <hyperlink ref="A3" location="索引!A1" display="=其他业务收入、成本!A3"/>
  </hyperlinks>
  <printOptions horizontalCentered="1" verticalCentered="1"/>
  <pageMargins left="0.354166666666667" right="0.354166666666667" top="0.511805555555556" bottom="0.354166666666667" header="0.235416666666667" footer="0.15625"/>
  <pageSetup paperSize="9" scale="80" orientation="portrait"/>
  <headerFooter alignWithMargins="0"/>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F63"/>
  <sheetViews>
    <sheetView workbookViewId="0">
      <pane xSplit="2" ySplit="4" topLeftCell="C5" activePane="bottomRight" state="frozen"/>
      <selection/>
      <selection pane="topRight"/>
      <selection pane="bottomLeft"/>
      <selection pane="bottomRight" activeCell="J12" sqref="J12"/>
    </sheetView>
  </sheetViews>
  <sheetFormatPr defaultColWidth="9" defaultRowHeight="14.1" customHeight="1" outlineLevelCol="5"/>
  <cols>
    <col min="1" max="1" width="5.2" style="347" customWidth="1"/>
    <col min="2" max="2" width="46.5" style="348" customWidth="1"/>
    <col min="3" max="6" width="11.2" style="349" customWidth="1"/>
    <col min="7" max="7" width="8.1" style="348" customWidth="1"/>
    <col min="8" max="256" width="8.6" style="348"/>
    <col min="257" max="257" width="5.2" style="348" customWidth="1"/>
    <col min="258" max="258" width="46.5" style="348" customWidth="1"/>
    <col min="259" max="260" width="10.2" style="348" customWidth="1"/>
    <col min="261" max="261" width="9.7" style="348" customWidth="1"/>
    <col min="262" max="262" width="10.6" style="348" customWidth="1"/>
    <col min="263" max="263" width="8.1" style="348" customWidth="1"/>
    <col min="264" max="512" width="8.6" style="348"/>
    <col min="513" max="513" width="5.2" style="348" customWidth="1"/>
    <col min="514" max="514" width="46.5" style="348" customWidth="1"/>
    <col min="515" max="516" width="10.2" style="348" customWidth="1"/>
    <col min="517" max="517" width="9.7" style="348" customWidth="1"/>
    <col min="518" max="518" width="10.6" style="348" customWidth="1"/>
    <col min="519" max="519" width="8.1" style="348" customWidth="1"/>
    <col min="520" max="768" width="8.6" style="348"/>
    <col min="769" max="769" width="5.2" style="348" customWidth="1"/>
    <col min="770" max="770" width="46.5" style="348" customWidth="1"/>
    <col min="771" max="772" width="10.2" style="348" customWidth="1"/>
    <col min="773" max="773" width="9.7" style="348" customWidth="1"/>
    <col min="774" max="774" width="10.6" style="348" customWidth="1"/>
    <col min="775" max="775" width="8.1" style="348" customWidth="1"/>
    <col min="776" max="1024" width="8.6" style="348"/>
    <col min="1025" max="1025" width="5.2" style="348" customWidth="1"/>
    <col min="1026" max="1026" width="46.5" style="348" customWidth="1"/>
    <col min="1027" max="1028" width="10.2" style="348" customWidth="1"/>
    <col min="1029" max="1029" width="9.7" style="348" customWidth="1"/>
    <col min="1030" max="1030" width="10.6" style="348" customWidth="1"/>
    <col min="1031" max="1031" width="8.1" style="348" customWidth="1"/>
    <col min="1032" max="1280" width="8.6" style="348"/>
    <col min="1281" max="1281" width="5.2" style="348" customWidth="1"/>
    <col min="1282" max="1282" width="46.5" style="348" customWidth="1"/>
    <col min="1283" max="1284" width="10.2" style="348" customWidth="1"/>
    <col min="1285" max="1285" width="9.7" style="348" customWidth="1"/>
    <col min="1286" max="1286" width="10.6" style="348" customWidth="1"/>
    <col min="1287" max="1287" width="8.1" style="348" customWidth="1"/>
    <col min="1288" max="1536" width="8.6" style="348"/>
    <col min="1537" max="1537" width="5.2" style="348" customWidth="1"/>
    <col min="1538" max="1538" width="46.5" style="348" customWidth="1"/>
    <col min="1539" max="1540" width="10.2" style="348" customWidth="1"/>
    <col min="1541" max="1541" width="9.7" style="348" customWidth="1"/>
    <col min="1542" max="1542" width="10.6" style="348" customWidth="1"/>
    <col min="1543" max="1543" width="8.1" style="348" customWidth="1"/>
    <col min="1544" max="1792" width="8.6" style="348"/>
    <col min="1793" max="1793" width="5.2" style="348" customWidth="1"/>
    <col min="1794" max="1794" width="46.5" style="348" customWidth="1"/>
    <col min="1795" max="1796" width="10.2" style="348" customWidth="1"/>
    <col min="1797" max="1797" width="9.7" style="348" customWidth="1"/>
    <col min="1798" max="1798" width="10.6" style="348" customWidth="1"/>
    <col min="1799" max="1799" width="8.1" style="348" customWidth="1"/>
    <col min="1800" max="2048" width="8.6" style="348"/>
    <col min="2049" max="2049" width="5.2" style="348" customWidth="1"/>
    <col min="2050" max="2050" width="46.5" style="348" customWidth="1"/>
    <col min="2051" max="2052" width="10.2" style="348" customWidth="1"/>
    <col min="2053" max="2053" width="9.7" style="348" customWidth="1"/>
    <col min="2054" max="2054" width="10.6" style="348" customWidth="1"/>
    <col min="2055" max="2055" width="8.1" style="348" customWidth="1"/>
    <col min="2056" max="2304" width="8.6" style="348"/>
    <col min="2305" max="2305" width="5.2" style="348" customWidth="1"/>
    <col min="2306" max="2306" width="46.5" style="348" customWidth="1"/>
    <col min="2307" max="2308" width="10.2" style="348" customWidth="1"/>
    <col min="2309" max="2309" width="9.7" style="348" customWidth="1"/>
    <col min="2310" max="2310" width="10.6" style="348" customWidth="1"/>
    <col min="2311" max="2311" width="8.1" style="348" customWidth="1"/>
    <col min="2312" max="2560" width="8.6" style="348"/>
    <col min="2561" max="2561" width="5.2" style="348" customWidth="1"/>
    <col min="2562" max="2562" width="46.5" style="348" customWidth="1"/>
    <col min="2563" max="2564" width="10.2" style="348" customWidth="1"/>
    <col min="2565" max="2565" width="9.7" style="348" customWidth="1"/>
    <col min="2566" max="2566" width="10.6" style="348" customWidth="1"/>
    <col min="2567" max="2567" width="8.1" style="348" customWidth="1"/>
    <col min="2568" max="2816" width="8.6" style="348"/>
    <col min="2817" max="2817" width="5.2" style="348" customWidth="1"/>
    <col min="2818" max="2818" width="46.5" style="348" customWidth="1"/>
    <col min="2819" max="2820" width="10.2" style="348" customWidth="1"/>
    <col min="2821" max="2821" width="9.7" style="348" customWidth="1"/>
    <col min="2822" max="2822" width="10.6" style="348" customWidth="1"/>
    <col min="2823" max="2823" width="8.1" style="348" customWidth="1"/>
    <col min="2824" max="3072" width="8.6" style="348"/>
    <col min="3073" max="3073" width="5.2" style="348" customWidth="1"/>
    <col min="3074" max="3074" width="46.5" style="348" customWidth="1"/>
    <col min="3075" max="3076" width="10.2" style="348" customWidth="1"/>
    <col min="3077" max="3077" width="9.7" style="348" customWidth="1"/>
    <col min="3078" max="3078" width="10.6" style="348" customWidth="1"/>
    <col min="3079" max="3079" width="8.1" style="348" customWidth="1"/>
    <col min="3080" max="3328" width="8.6" style="348"/>
    <col min="3329" max="3329" width="5.2" style="348" customWidth="1"/>
    <col min="3330" max="3330" width="46.5" style="348" customWidth="1"/>
    <col min="3331" max="3332" width="10.2" style="348" customWidth="1"/>
    <col min="3333" max="3333" width="9.7" style="348" customWidth="1"/>
    <col min="3334" max="3334" width="10.6" style="348" customWidth="1"/>
    <col min="3335" max="3335" width="8.1" style="348" customWidth="1"/>
    <col min="3336" max="3584" width="8.6" style="348"/>
    <col min="3585" max="3585" width="5.2" style="348" customWidth="1"/>
    <col min="3586" max="3586" width="46.5" style="348" customWidth="1"/>
    <col min="3587" max="3588" width="10.2" style="348" customWidth="1"/>
    <col min="3589" max="3589" width="9.7" style="348" customWidth="1"/>
    <col min="3590" max="3590" width="10.6" style="348" customWidth="1"/>
    <col min="3591" max="3591" width="8.1" style="348" customWidth="1"/>
    <col min="3592" max="3840" width="8.6" style="348"/>
    <col min="3841" max="3841" width="5.2" style="348" customWidth="1"/>
    <col min="3842" max="3842" width="46.5" style="348" customWidth="1"/>
    <col min="3843" max="3844" width="10.2" style="348" customWidth="1"/>
    <col min="3845" max="3845" width="9.7" style="348" customWidth="1"/>
    <col min="3846" max="3846" width="10.6" style="348" customWidth="1"/>
    <col min="3847" max="3847" width="8.1" style="348" customWidth="1"/>
    <col min="3848" max="4096" width="8.6" style="348"/>
    <col min="4097" max="4097" width="5.2" style="348" customWidth="1"/>
    <col min="4098" max="4098" width="46.5" style="348" customWidth="1"/>
    <col min="4099" max="4100" width="10.2" style="348" customWidth="1"/>
    <col min="4101" max="4101" width="9.7" style="348" customWidth="1"/>
    <col min="4102" max="4102" width="10.6" style="348" customWidth="1"/>
    <col min="4103" max="4103" width="8.1" style="348" customWidth="1"/>
    <col min="4104" max="4352" width="8.6" style="348"/>
    <col min="4353" max="4353" width="5.2" style="348" customWidth="1"/>
    <col min="4354" max="4354" width="46.5" style="348" customWidth="1"/>
    <col min="4355" max="4356" width="10.2" style="348" customWidth="1"/>
    <col min="4357" max="4357" width="9.7" style="348" customWidth="1"/>
    <col min="4358" max="4358" width="10.6" style="348" customWidth="1"/>
    <col min="4359" max="4359" width="8.1" style="348" customWidth="1"/>
    <col min="4360" max="4608" width="8.6" style="348"/>
    <col min="4609" max="4609" width="5.2" style="348" customWidth="1"/>
    <col min="4610" max="4610" width="46.5" style="348" customWidth="1"/>
    <col min="4611" max="4612" width="10.2" style="348" customWidth="1"/>
    <col min="4613" max="4613" width="9.7" style="348" customWidth="1"/>
    <col min="4614" max="4614" width="10.6" style="348" customWidth="1"/>
    <col min="4615" max="4615" width="8.1" style="348" customWidth="1"/>
    <col min="4616" max="4864" width="8.6" style="348"/>
    <col min="4865" max="4865" width="5.2" style="348" customWidth="1"/>
    <col min="4866" max="4866" width="46.5" style="348" customWidth="1"/>
    <col min="4867" max="4868" width="10.2" style="348" customWidth="1"/>
    <col min="4869" max="4869" width="9.7" style="348" customWidth="1"/>
    <col min="4870" max="4870" width="10.6" style="348" customWidth="1"/>
    <col min="4871" max="4871" width="8.1" style="348" customWidth="1"/>
    <col min="4872" max="5120" width="8.6" style="348"/>
    <col min="5121" max="5121" width="5.2" style="348" customWidth="1"/>
    <col min="5122" max="5122" width="46.5" style="348" customWidth="1"/>
    <col min="5123" max="5124" width="10.2" style="348" customWidth="1"/>
    <col min="5125" max="5125" width="9.7" style="348" customWidth="1"/>
    <col min="5126" max="5126" width="10.6" style="348" customWidth="1"/>
    <col min="5127" max="5127" width="8.1" style="348" customWidth="1"/>
    <col min="5128" max="5376" width="8.6" style="348"/>
    <col min="5377" max="5377" width="5.2" style="348" customWidth="1"/>
    <col min="5378" max="5378" width="46.5" style="348" customWidth="1"/>
    <col min="5379" max="5380" width="10.2" style="348" customWidth="1"/>
    <col min="5381" max="5381" width="9.7" style="348" customWidth="1"/>
    <col min="5382" max="5382" width="10.6" style="348" customWidth="1"/>
    <col min="5383" max="5383" width="8.1" style="348" customWidth="1"/>
    <col min="5384" max="5632" width="8.6" style="348"/>
    <col min="5633" max="5633" width="5.2" style="348" customWidth="1"/>
    <col min="5634" max="5634" width="46.5" style="348" customWidth="1"/>
    <col min="5635" max="5636" width="10.2" style="348" customWidth="1"/>
    <col min="5637" max="5637" width="9.7" style="348" customWidth="1"/>
    <col min="5638" max="5638" width="10.6" style="348" customWidth="1"/>
    <col min="5639" max="5639" width="8.1" style="348" customWidth="1"/>
    <col min="5640" max="5888" width="8.6" style="348"/>
    <col min="5889" max="5889" width="5.2" style="348" customWidth="1"/>
    <col min="5890" max="5890" width="46.5" style="348" customWidth="1"/>
    <col min="5891" max="5892" width="10.2" style="348" customWidth="1"/>
    <col min="5893" max="5893" width="9.7" style="348" customWidth="1"/>
    <col min="5894" max="5894" width="10.6" style="348" customWidth="1"/>
    <col min="5895" max="5895" width="8.1" style="348" customWidth="1"/>
    <col min="5896" max="6144" width="8.6" style="348"/>
    <col min="6145" max="6145" width="5.2" style="348" customWidth="1"/>
    <col min="6146" max="6146" width="46.5" style="348" customWidth="1"/>
    <col min="6147" max="6148" width="10.2" style="348" customWidth="1"/>
    <col min="6149" max="6149" width="9.7" style="348" customWidth="1"/>
    <col min="6150" max="6150" width="10.6" style="348" customWidth="1"/>
    <col min="6151" max="6151" width="8.1" style="348" customWidth="1"/>
    <col min="6152" max="6400" width="8.6" style="348"/>
    <col min="6401" max="6401" width="5.2" style="348" customWidth="1"/>
    <col min="6402" max="6402" width="46.5" style="348" customWidth="1"/>
    <col min="6403" max="6404" width="10.2" style="348" customWidth="1"/>
    <col min="6405" max="6405" width="9.7" style="348" customWidth="1"/>
    <col min="6406" max="6406" width="10.6" style="348" customWidth="1"/>
    <col min="6407" max="6407" width="8.1" style="348" customWidth="1"/>
    <col min="6408" max="6656" width="8.6" style="348"/>
    <col min="6657" max="6657" width="5.2" style="348" customWidth="1"/>
    <col min="6658" max="6658" width="46.5" style="348" customWidth="1"/>
    <col min="6659" max="6660" width="10.2" style="348" customWidth="1"/>
    <col min="6661" max="6661" width="9.7" style="348" customWidth="1"/>
    <col min="6662" max="6662" width="10.6" style="348" customWidth="1"/>
    <col min="6663" max="6663" width="8.1" style="348" customWidth="1"/>
    <col min="6664" max="6912" width="8.6" style="348"/>
    <col min="6913" max="6913" width="5.2" style="348" customWidth="1"/>
    <col min="6914" max="6914" width="46.5" style="348" customWidth="1"/>
    <col min="6915" max="6916" width="10.2" style="348" customWidth="1"/>
    <col min="6917" max="6917" width="9.7" style="348" customWidth="1"/>
    <col min="6918" max="6918" width="10.6" style="348" customWidth="1"/>
    <col min="6919" max="6919" width="8.1" style="348" customWidth="1"/>
    <col min="6920" max="7168" width="8.6" style="348"/>
    <col min="7169" max="7169" width="5.2" style="348" customWidth="1"/>
    <col min="7170" max="7170" width="46.5" style="348" customWidth="1"/>
    <col min="7171" max="7172" width="10.2" style="348" customWidth="1"/>
    <col min="7173" max="7173" width="9.7" style="348" customWidth="1"/>
    <col min="7174" max="7174" width="10.6" style="348" customWidth="1"/>
    <col min="7175" max="7175" width="8.1" style="348" customWidth="1"/>
    <col min="7176" max="7424" width="8.6" style="348"/>
    <col min="7425" max="7425" width="5.2" style="348" customWidth="1"/>
    <col min="7426" max="7426" width="46.5" style="348" customWidth="1"/>
    <col min="7427" max="7428" width="10.2" style="348" customWidth="1"/>
    <col min="7429" max="7429" width="9.7" style="348" customWidth="1"/>
    <col min="7430" max="7430" width="10.6" style="348" customWidth="1"/>
    <col min="7431" max="7431" width="8.1" style="348" customWidth="1"/>
    <col min="7432" max="7680" width="8.6" style="348"/>
    <col min="7681" max="7681" width="5.2" style="348" customWidth="1"/>
    <col min="7682" max="7682" width="46.5" style="348" customWidth="1"/>
    <col min="7683" max="7684" width="10.2" style="348" customWidth="1"/>
    <col min="7685" max="7685" width="9.7" style="348" customWidth="1"/>
    <col min="7686" max="7686" width="10.6" style="348" customWidth="1"/>
    <col min="7687" max="7687" width="8.1" style="348" customWidth="1"/>
    <col min="7688" max="7936" width="8.6" style="348"/>
    <col min="7937" max="7937" width="5.2" style="348" customWidth="1"/>
    <col min="7938" max="7938" width="46.5" style="348" customWidth="1"/>
    <col min="7939" max="7940" width="10.2" style="348" customWidth="1"/>
    <col min="7941" max="7941" width="9.7" style="348" customWidth="1"/>
    <col min="7942" max="7942" width="10.6" style="348" customWidth="1"/>
    <col min="7943" max="7943" width="8.1" style="348" customWidth="1"/>
    <col min="7944" max="8192" width="8.6" style="348"/>
    <col min="8193" max="8193" width="5.2" style="348" customWidth="1"/>
    <col min="8194" max="8194" width="46.5" style="348" customWidth="1"/>
    <col min="8195" max="8196" width="10.2" style="348" customWidth="1"/>
    <col min="8197" max="8197" width="9.7" style="348" customWidth="1"/>
    <col min="8198" max="8198" width="10.6" style="348" customWidth="1"/>
    <col min="8199" max="8199" width="8.1" style="348" customWidth="1"/>
    <col min="8200" max="8448" width="8.6" style="348"/>
    <col min="8449" max="8449" width="5.2" style="348" customWidth="1"/>
    <col min="8450" max="8450" width="46.5" style="348" customWidth="1"/>
    <col min="8451" max="8452" width="10.2" style="348" customWidth="1"/>
    <col min="8453" max="8453" width="9.7" style="348" customWidth="1"/>
    <col min="8454" max="8454" width="10.6" style="348" customWidth="1"/>
    <col min="8455" max="8455" width="8.1" style="348" customWidth="1"/>
    <col min="8456" max="8704" width="8.6" style="348"/>
    <col min="8705" max="8705" width="5.2" style="348" customWidth="1"/>
    <col min="8706" max="8706" width="46.5" style="348" customWidth="1"/>
    <col min="8707" max="8708" width="10.2" style="348" customWidth="1"/>
    <col min="8709" max="8709" width="9.7" style="348" customWidth="1"/>
    <col min="8710" max="8710" width="10.6" style="348" customWidth="1"/>
    <col min="8711" max="8711" width="8.1" style="348" customWidth="1"/>
    <col min="8712" max="8960" width="8.6" style="348"/>
    <col min="8961" max="8961" width="5.2" style="348" customWidth="1"/>
    <col min="8962" max="8962" width="46.5" style="348" customWidth="1"/>
    <col min="8963" max="8964" width="10.2" style="348" customWidth="1"/>
    <col min="8965" max="8965" width="9.7" style="348" customWidth="1"/>
    <col min="8966" max="8966" width="10.6" style="348" customWidth="1"/>
    <col min="8967" max="8967" width="8.1" style="348" customWidth="1"/>
    <col min="8968" max="9216" width="8.6" style="348"/>
    <col min="9217" max="9217" width="5.2" style="348" customWidth="1"/>
    <col min="9218" max="9218" width="46.5" style="348" customWidth="1"/>
    <col min="9219" max="9220" width="10.2" style="348" customWidth="1"/>
    <col min="9221" max="9221" width="9.7" style="348" customWidth="1"/>
    <col min="9222" max="9222" width="10.6" style="348" customWidth="1"/>
    <col min="9223" max="9223" width="8.1" style="348" customWidth="1"/>
    <col min="9224" max="9472" width="8.6" style="348"/>
    <col min="9473" max="9473" width="5.2" style="348" customWidth="1"/>
    <col min="9474" max="9474" width="46.5" style="348" customWidth="1"/>
    <col min="9475" max="9476" width="10.2" style="348" customWidth="1"/>
    <col min="9477" max="9477" width="9.7" style="348" customWidth="1"/>
    <col min="9478" max="9478" width="10.6" style="348" customWidth="1"/>
    <col min="9479" max="9479" width="8.1" style="348" customWidth="1"/>
    <col min="9480" max="9728" width="8.6" style="348"/>
    <col min="9729" max="9729" width="5.2" style="348" customWidth="1"/>
    <col min="9730" max="9730" width="46.5" style="348" customWidth="1"/>
    <col min="9731" max="9732" width="10.2" style="348" customWidth="1"/>
    <col min="9733" max="9733" width="9.7" style="348" customWidth="1"/>
    <col min="9734" max="9734" width="10.6" style="348" customWidth="1"/>
    <col min="9735" max="9735" width="8.1" style="348" customWidth="1"/>
    <col min="9736" max="9984" width="8.6" style="348"/>
    <col min="9985" max="9985" width="5.2" style="348" customWidth="1"/>
    <col min="9986" max="9986" width="46.5" style="348" customWidth="1"/>
    <col min="9987" max="9988" width="10.2" style="348" customWidth="1"/>
    <col min="9989" max="9989" width="9.7" style="348" customWidth="1"/>
    <col min="9990" max="9990" width="10.6" style="348" customWidth="1"/>
    <col min="9991" max="9991" width="8.1" style="348" customWidth="1"/>
    <col min="9992" max="10240" width="8.6" style="348"/>
    <col min="10241" max="10241" width="5.2" style="348" customWidth="1"/>
    <col min="10242" max="10242" width="46.5" style="348" customWidth="1"/>
    <col min="10243" max="10244" width="10.2" style="348" customWidth="1"/>
    <col min="10245" max="10245" width="9.7" style="348" customWidth="1"/>
    <col min="10246" max="10246" width="10.6" style="348" customWidth="1"/>
    <col min="10247" max="10247" width="8.1" style="348" customWidth="1"/>
    <col min="10248" max="10496" width="8.6" style="348"/>
    <col min="10497" max="10497" width="5.2" style="348" customWidth="1"/>
    <col min="10498" max="10498" width="46.5" style="348" customWidth="1"/>
    <col min="10499" max="10500" width="10.2" style="348" customWidth="1"/>
    <col min="10501" max="10501" width="9.7" style="348" customWidth="1"/>
    <col min="10502" max="10502" width="10.6" style="348" customWidth="1"/>
    <col min="10503" max="10503" width="8.1" style="348" customWidth="1"/>
    <col min="10504" max="10752" width="8.6" style="348"/>
    <col min="10753" max="10753" width="5.2" style="348" customWidth="1"/>
    <col min="10754" max="10754" width="46.5" style="348" customWidth="1"/>
    <col min="10755" max="10756" width="10.2" style="348" customWidth="1"/>
    <col min="10757" max="10757" width="9.7" style="348" customWidth="1"/>
    <col min="10758" max="10758" width="10.6" style="348" customWidth="1"/>
    <col min="10759" max="10759" width="8.1" style="348" customWidth="1"/>
    <col min="10760" max="11008" width="8.6" style="348"/>
    <col min="11009" max="11009" width="5.2" style="348" customWidth="1"/>
    <col min="11010" max="11010" width="46.5" style="348" customWidth="1"/>
    <col min="11011" max="11012" width="10.2" style="348" customWidth="1"/>
    <col min="11013" max="11013" width="9.7" style="348" customWidth="1"/>
    <col min="11014" max="11014" width="10.6" style="348" customWidth="1"/>
    <col min="11015" max="11015" width="8.1" style="348" customWidth="1"/>
    <col min="11016" max="11264" width="8.6" style="348"/>
    <col min="11265" max="11265" width="5.2" style="348" customWidth="1"/>
    <col min="11266" max="11266" width="46.5" style="348" customWidth="1"/>
    <col min="11267" max="11268" width="10.2" style="348" customWidth="1"/>
    <col min="11269" max="11269" width="9.7" style="348" customWidth="1"/>
    <col min="11270" max="11270" width="10.6" style="348" customWidth="1"/>
    <col min="11271" max="11271" width="8.1" style="348" customWidth="1"/>
    <col min="11272" max="11520" width="8.6" style="348"/>
    <col min="11521" max="11521" width="5.2" style="348" customWidth="1"/>
    <col min="11522" max="11522" width="46.5" style="348" customWidth="1"/>
    <col min="11523" max="11524" width="10.2" style="348" customWidth="1"/>
    <col min="11525" max="11525" width="9.7" style="348" customWidth="1"/>
    <col min="11526" max="11526" width="10.6" style="348" customWidth="1"/>
    <col min="11527" max="11527" width="8.1" style="348" customWidth="1"/>
    <col min="11528" max="11776" width="8.6" style="348"/>
    <col min="11777" max="11777" width="5.2" style="348" customWidth="1"/>
    <col min="11778" max="11778" width="46.5" style="348" customWidth="1"/>
    <col min="11779" max="11780" width="10.2" style="348" customWidth="1"/>
    <col min="11781" max="11781" width="9.7" style="348" customWidth="1"/>
    <col min="11782" max="11782" width="10.6" style="348" customWidth="1"/>
    <col min="11783" max="11783" width="8.1" style="348" customWidth="1"/>
    <col min="11784" max="12032" width="8.6" style="348"/>
    <col min="12033" max="12033" width="5.2" style="348" customWidth="1"/>
    <col min="12034" max="12034" width="46.5" style="348" customWidth="1"/>
    <col min="12035" max="12036" width="10.2" style="348" customWidth="1"/>
    <col min="12037" max="12037" width="9.7" style="348" customWidth="1"/>
    <col min="12038" max="12038" width="10.6" style="348" customWidth="1"/>
    <col min="12039" max="12039" width="8.1" style="348" customWidth="1"/>
    <col min="12040" max="12288" width="8.6" style="348"/>
    <col min="12289" max="12289" width="5.2" style="348" customWidth="1"/>
    <col min="12290" max="12290" width="46.5" style="348" customWidth="1"/>
    <col min="12291" max="12292" width="10.2" style="348" customWidth="1"/>
    <col min="12293" max="12293" width="9.7" style="348" customWidth="1"/>
    <col min="12294" max="12294" width="10.6" style="348" customWidth="1"/>
    <col min="12295" max="12295" width="8.1" style="348" customWidth="1"/>
    <col min="12296" max="12544" width="8.6" style="348"/>
    <col min="12545" max="12545" width="5.2" style="348" customWidth="1"/>
    <col min="12546" max="12546" width="46.5" style="348" customWidth="1"/>
    <col min="12547" max="12548" width="10.2" style="348" customWidth="1"/>
    <col min="12549" max="12549" width="9.7" style="348" customWidth="1"/>
    <col min="12550" max="12550" width="10.6" style="348" customWidth="1"/>
    <col min="12551" max="12551" width="8.1" style="348" customWidth="1"/>
    <col min="12552" max="12800" width="8.6" style="348"/>
    <col min="12801" max="12801" width="5.2" style="348" customWidth="1"/>
    <col min="12802" max="12802" width="46.5" style="348" customWidth="1"/>
    <col min="12803" max="12804" width="10.2" style="348" customWidth="1"/>
    <col min="12805" max="12805" width="9.7" style="348" customWidth="1"/>
    <col min="12806" max="12806" width="10.6" style="348" customWidth="1"/>
    <col min="12807" max="12807" width="8.1" style="348" customWidth="1"/>
    <col min="12808" max="13056" width="8.6" style="348"/>
    <col min="13057" max="13057" width="5.2" style="348" customWidth="1"/>
    <col min="13058" max="13058" width="46.5" style="348" customWidth="1"/>
    <col min="13059" max="13060" width="10.2" style="348" customWidth="1"/>
    <col min="13061" max="13061" width="9.7" style="348" customWidth="1"/>
    <col min="13062" max="13062" width="10.6" style="348" customWidth="1"/>
    <col min="13063" max="13063" width="8.1" style="348" customWidth="1"/>
    <col min="13064" max="13312" width="8.6" style="348"/>
    <col min="13313" max="13313" width="5.2" style="348" customWidth="1"/>
    <col min="13314" max="13314" width="46.5" style="348" customWidth="1"/>
    <col min="13315" max="13316" width="10.2" style="348" customWidth="1"/>
    <col min="13317" max="13317" width="9.7" style="348" customWidth="1"/>
    <col min="13318" max="13318" width="10.6" style="348" customWidth="1"/>
    <col min="13319" max="13319" width="8.1" style="348" customWidth="1"/>
    <col min="13320" max="13568" width="8.6" style="348"/>
    <col min="13569" max="13569" width="5.2" style="348" customWidth="1"/>
    <col min="13570" max="13570" width="46.5" style="348" customWidth="1"/>
    <col min="13571" max="13572" width="10.2" style="348" customWidth="1"/>
    <col min="13573" max="13573" width="9.7" style="348" customWidth="1"/>
    <col min="13574" max="13574" width="10.6" style="348" customWidth="1"/>
    <col min="13575" max="13575" width="8.1" style="348" customWidth="1"/>
    <col min="13576" max="13824" width="8.6" style="348"/>
    <col min="13825" max="13825" width="5.2" style="348" customWidth="1"/>
    <col min="13826" max="13826" width="46.5" style="348" customWidth="1"/>
    <col min="13827" max="13828" width="10.2" style="348" customWidth="1"/>
    <col min="13829" max="13829" width="9.7" style="348" customWidth="1"/>
    <col min="13830" max="13830" width="10.6" style="348" customWidth="1"/>
    <col min="13831" max="13831" width="8.1" style="348" customWidth="1"/>
    <col min="13832" max="14080" width="8.6" style="348"/>
    <col min="14081" max="14081" width="5.2" style="348" customWidth="1"/>
    <col min="14082" max="14082" width="46.5" style="348" customWidth="1"/>
    <col min="14083" max="14084" width="10.2" style="348" customWidth="1"/>
    <col min="14085" max="14085" width="9.7" style="348" customWidth="1"/>
    <col min="14086" max="14086" width="10.6" style="348" customWidth="1"/>
    <col min="14087" max="14087" width="8.1" style="348" customWidth="1"/>
    <col min="14088" max="14336" width="8.6" style="348"/>
    <col min="14337" max="14337" width="5.2" style="348" customWidth="1"/>
    <col min="14338" max="14338" width="46.5" style="348" customWidth="1"/>
    <col min="14339" max="14340" width="10.2" style="348" customWidth="1"/>
    <col min="14341" max="14341" width="9.7" style="348" customWidth="1"/>
    <col min="14342" max="14342" width="10.6" style="348" customWidth="1"/>
    <col min="14343" max="14343" width="8.1" style="348" customWidth="1"/>
    <col min="14344" max="14592" width="8.6" style="348"/>
    <col min="14593" max="14593" width="5.2" style="348" customWidth="1"/>
    <col min="14594" max="14594" width="46.5" style="348" customWidth="1"/>
    <col min="14595" max="14596" width="10.2" style="348" customWidth="1"/>
    <col min="14597" max="14597" width="9.7" style="348" customWidth="1"/>
    <col min="14598" max="14598" width="10.6" style="348" customWidth="1"/>
    <col min="14599" max="14599" width="8.1" style="348" customWidth="1"/>
    <col min="14600" max="14848" width="8.6" style="348"/>
    <col min="14849" max="14849" width="5.2" style="348" customWidth="1"/>
    <col min="14850" max="14850" width="46.5" style="348" customWidth="1"/>
    <col min="14851" max="14852" width="10.2" style="348" customWidth="1"/>
    <col min="14853" max="14853" width="9.7" style="348" customWidth="1"/>
    <col min="14854" max="14854" width="10.6" style="348" customWidth="1"/>
    <col min="14855" max="14855" width="8.1" style="348" customWidth="1"/>
    <col min="14856" max="15104" width="8.6" style="348"/>
    <col min="15105" max="15105" width="5.2" style="348" customWidth="1"/>
    <col min="15106" max="15106" width="46.5" style="348" customWidth="1"/>
    <col min="15107" max="15108" width="10.2" style="348" customWidth="1"/>
    <col min="15109" max="15109" width="9.7" style="348" customWidth="1"/>
    <col min="15110" max="15110" width="10.6" style="348" customWidth="1"/>
    <col min="15111" max="15111" width="8.1" style="348" customWidth="1"/>
    <col min="15112" max="15360" width="8.6" style="348"/>
    <col min="15361" max="15361" width="5.2" style="348" customWidth="1"/>
    <col min="15362" max="15362" width="46.5" style="348" customWidth="1"/>
    <col min="15363" max="15364" width="10.2" style="348" customWidth="1"/>
    <col min="15365" max="15365" width="9.7" style="348" customWidth="1"/>
    <col min="15366" max="15366" width="10.6" style="348" customWidth="1"/>
    <col min="15367" max="15367" width="8.1" style="348" customWidth="1"/>
    <col min="15368" max="15616" width="8.6" style="348"/>
    <col min="15617" max="15617" width="5.2" style="348" customWidth="1"/>
    <col min="15618" max="15618" width="46.5" style="348" customWidth="1"/>
    <col min="15619" max="15620" width="10.2" style="348" customWidth="1"/>
    <col min="15621" max="15621" width="9.7" style="348" customWidth="1"/>
    <col min="15622" max="15622" width="10.6" style="348" customWidth="1"/>
    <col min="15623" max="15623" width="8.1" style="348" customWidth="1"/>
    <col min="15624" max="15872" width="8.6" style="348"/>
    <col min="15873" max="15873" width="5.2" style="348" customWidth="1"/>
    <col min="15874" max="15874" width="46.5" style="348" customWidth="1"/>
    <col min="15875" max="15876" width="10.2" style="348" customWidth="1"/>
    <col min="15877" max="15877" width="9.7" style="348" customWidth="1"/>
    <col min="15878" max="15878" width="10.6" style="348" customWidth="1"/>
    <col min="15879" max="15879" width="8.1" style="348" customWidth="1"/>
    <col min="15880" max="16128" width="8.6" style="348"/>
    <col min="16129" max="16129" width="5.2" style="348" customWidth="1"/>
    <col min="16130" max="16130" width="46.5" style="348" customWidth="1"/>
    <col min="16131" max="16132" width="10.2" style="348" customWidth="1"/>
    <col min="16133" max="16133" width="9.7" style="348" customWidth="1"/>
    <col min="16134" max="16134" width="10.6" style="348" customWidth="1"/>
    <col min="16135" max="16135" width="8.1" style="348" customWidth="1"/>
    <col min="16136" max="16384" width="8.6" style="348"/>
  </cols>
  <sheetData>
    <row r="1" ht="20.1" customHeight="1" spans="1:6">
      <c r="A1" s="350" t="s">
        <v>1286</v>
      </c>
      <c r="B1" s="350"/>
      <c r="C1" s="350"/>
      <c r="D1" s="350"/>
      <c r="E1" s="350"/>
      <c r="F1" s="350"/>
    </row>
    <row r="2" s="344" customFormat="1" ht="18" customHeight="1" spans="1:6">
      <c r="A2" s="351" t="s">
        <v>1287</v>
      </c>
      <c r="B2" s="351"/>
      <c r="C2" s="351"/>
      <c r="D2" s="351"/>
      <c r="E2" s="351"/>
      <c r="F2" s="351"/>
    </row>
    <row r="3" ht="14.25" customHeight="1" spans="1:6">
      <c r="A3" s="352" t="s">
        <v>257</v>
      </c>
      <c r="B3" s="352" t="s">
        <v>948</v>
      </c>
      <c r="C3" s="353" t="s">
        <v>248</v>
      </c>
      <c r="D3" s="353" t="s">
        <v>259</v>
      </c>
      <c r="E3" s="353" t="s">
        <v>1288</v>
      </c>
      <c r="F3" s="353" t="s">
        <v>1289</v>
      </c>
    </row>
    <row r="4" ht="14.25" customHeight="1" spans="1:6">
      <c r="A4" s="354"/>
      <c r="B4" s="354"/>
      <c r="C4" s="355">
        <v>1</v>
      </c>
      <c r="D4" s="355">
        <v>2</v>
      </c>
      <c r="E4" s="355">
        <v>3</v>
      </c>
      <c r="F4" s="355">
        <v>4</v>
      </c>
    </row>
    <row r="5" ht="14.25" customHeight="1" spans="1:6">
      <c r="A5" s="352">
        <v>1</v>
      </c>
      <c r="B5" s="356" t="s">
        <v>1290</v>
      </c>
      <c r="C5" s="353" t="s">
        <v>793</v>
      </c>
      <c r="D5" s="353" t="s">
        <v>793</v>
      </c>
      <c r="E5" s="357">
        <f>SUM(E6:E15)-E12</f>
        <v>505107.23</v>
      </c>
      <c r="F5" s="357">
        <f>SUM(F6:F15)-F12</f>
        <v>0</v>
      </c>
    </row>
    <row r="6" ht="14.25" customHeight="1" spans="1:6">
      <c r="A6" s="352">
        <v>2</v>
      </c>
      <c r="B6" s="356" t="s">
        <v>1291</v>
      </c>
      <c r="C6" s="353" t="s">
        <v>793</v>
      </c>
      <c r="D6" s="357">
        <f>调整表!E9</f>
        <v>505107.23</v>
      </c>
      <c r="E6" s="357">
        <f>D6</f>
        <v>505107.23</v>
      </c>
      <c r="F6" s="353" t="s">
        <v>793</v>
      </c>
    </row>
    <row r="7" s="345" customFormat="1" ht="14.25" customHeight="1" spans="1:6">
      <c r="A7" s="352">
        <v>3</v>
      </c>
      <c r="B7" s="356" t="s">
        <v>1292</v>
      </c>
      <c r="C7" s="357">
        <f>A105020未按权责发生制确认收入纳税调整明细表!D20</f>
        <v>0</v>
      </c>
      <c r="D7" s="357">
        <f>A105020未按权责发生制确认收入纳税调整明细表!F20</f>
        <v>0</v>
      </c>
      <c r="E7" s="357">
        <f>IF((D7-C7)&gt;0,D7-C7,0)</f>
        <v>0</v>
      </c>
      <c r="F7" s="357">
        <f>IF(D7-C7&lt;0,C7-D7,0)</f>
        <v>0</v>
      </c>
    </row>
    <row r="8" s="345" customFormat="1" ht="14.25" customHeight="1" spans="1:6">
      <c r="A8" s="352">
        <v>4</v>
      </c>
      <c r="B8" s="356" t="s">
        <v>1293</v>
      </c>
      <c r="C8" s="357">
        <f>调整表!D15</f>
        <v>0</v>
      </c>
      <c r="D8" s="357">
        <f>调整表!E15</f>
        <v>0</v>
      </c>
      <c r="E8" s="357">
        <f>IF((D8-C8)&gt;0,D8-C8,0)</f>
        <v>0</v>
      </c>
      <c r="F8" s="357">
        <f>IF(D8-C8&lt;0,C8-D8,0)</f>
        <v>0</v>
      </c>
    </row>
    <row r="9" s="345" customFormat="1" ht="14.25" customHeight="1" spans="1:6">
      <c r="A9" s="352">
        <v>5</v>
      </c>
      <c r="B9" s="358" t="s">
        <v>1294</v>
      </c>
      <c r="C9" s="353" t="s">
        <v>793</v>
      </c>
      <c r="D9" s="353" t="s">
        <v>793</v>
      </c>
      <c r="E9" s="353" t="s">
        <v>793</v>
      </c>
      <c r="F9" s="359"/>
    </row>
    <row r="10" s="345" customFormat="1" ht="14.25" customHeight="1" spans="1:6">
      <c r="A10" s="352">
        <v>6</v>
      </c>
      <c r="B10" s="356" t="s">
        <v>1295</v>
      </c>
      <c r="C10" s="359" t="s">
        <v>793</v>
      </c>
      <c r="D10" s="359" t="s">
        <v>793</v>
      </c>
      <c r="E10" s="359"/>
      <c r="F10" s="359" t="s">
        <v>793</v>
      </c>
    </row>
    <row r="11" s="345" customFormat="1" ht="14.25" customHeight="1" spans="1:6">
      <c r="A11" s="352">
        <v>7</v>
      </c>
      <c r="B11" s="356" t="s">
        <v>1296</v>
      </c>
      <c r="C11" s="359"/>
      <c r="D11" s="359" t="s">
        <v>793</v>
      </c>
      <c r="E11" s="357">
        <f>IF((C11)&lt;0,C11*-1,0)</f>
        <v>0</v>
      </c>
      <c r="F11" s="357">
        <f>IF(C11&gt;0,C11,0)</f>
        <v>0</v>
      </c>
    </row>
    <row r="12" s="345" customFormat="1" ht="14.25" customHeight="1" spans="1:6">
      <c r="A12" s="352">
        <v>8</v>
      </c>
      <c r="B12" s="356" t="s">
        <v>1297</v>
      </c>
      <c r="C12" s="359" t="s">
        <v>793</v>
      </c>
      <c r="D12" s="359" t="s">
        <v>793</v>
      </c>
      <c r="E12" s="359"/>
      <c r="F12" s="359">
        <f>F13</f>
        <v>0</v>
      </c>
    </row>
    <row r="13" s="345" customFormat="1" ht="14.25" customHeight="1" spans="1:6">
      <c r="A13" s="352">
        <v>9</v>
      </c>
      <c r="B13" s="356" t="s">
        <v>1298</v>
      </c>
      <c r="C13" s="359" t="s">
        <v>793</v>
      </c>
      <c r="D13" s="359" t="s">
        <v>793</v>
      </c>
      <c r="E13" s="357"/>
      <c r="F13" s="357">
        <f>'5040不征税'!F16</f>
        <v>0</v>
      </c>
    </row>
    <row r="14" s="345" customFormat="1" ht="14.25" customHeight="1" spans="1:6">
      <c r="A14" s="352">
        <v>10</v>
      </c>
      <c r="B14" s="356" t="s">
        <v>1299</v>
      </c>
      <c r="C14" s="359"/>
      <c r="D14" s="359"/>
      <c r="E14" s="357">
        <f>IF(C14-D14&gt;0,C14-D14,0)</f>
        <v>0</v>
      </c>
      <c r="F14" s="357">
        <f>IF(C14-D14&lt;0,(C14-D14)*-1,0)</f>
        <v>0</v>
      </c>
    </row>
    <row r="15" ht="14.25" customHeight="1" spans="1:6">
      <c r="A15" s="352">
        <v>11</v>
      </c>
      <c r="B15" s="356" t="s">
        <v>1300</v>
      </c>
      <c r="C15" s="359"/>
      <c r="D15" s="359"/>
      <c r="E15" s="357">
        <f>MAX((D15-C15),0)</f>
        <v>0</v>
      </c>
      <c r="F15" s="357">
        <f>MAX((C15-D15),0)</f>
        <v>0</v>
      </c>
    </row>
    <row r="16" s="345" customFormat="1" ht="17.1" customHeight="1" spans="1:6">
      <c r="A16" s="352">
        <v>12</v>
      </c>
      <c r="B16" s="358" t="s">
        <v>1301</v>
      </c>
      <c r="C16" s="359" t="s">
        <v>793</v>
      </c>
      <c r="D16" s="359" t="s">
        <v>793</v>
      </c>
      <c r="E16" s="357">
        <f>SUM(E17:E35)-E29</f>
        <v>55246.3799999998</v>
      </c>
      <c r="F16" s="357">
        <f>SUM(F17:F35)</f>
        <v>0</v>
      </c>
    </row>
    <row r="17" s="345" customFormat="1" ht="14.25" customHeight="1" spans="1:6">
      <c r="A17" s="352">
        <v>13</v>
      </c>
      <c r="B17" s="356" t="s">
        <v>1302</v>
      </c>
      <c r="C17" s="359" t="s">
        <v>793</v>
      </c>
      <c r="D17" s="357">
        <f>调整表!E10</f>
        <v>505107.23</v>
      </c>
      <c r="E17" s="359" t="s">
        <v>793</v>
      </c>
      <c r="F17" s="357">
        <f>ABS([14]A105010视同销售和房地产开发企业特定业务纳税调整明细表!D15)</f>
        <v>0</v>
      </c>
    </row>
    <row r="18" s="345" customFormat="1" ht="14.25" customHeight="1" spans="1:6">
      <c r="A18" s="352">
        <v>14</v>
      </c>
      <c r="B18" s="356" t="s">
        <v>1303</v>
      </c>
      <c r="C18" s="357">
        <f>'5050职工薪酬调整表'!C20</f>
        <v>3959114.84</v>
      </c>
      <c r="D18" s="357">
        <f>'5050职工薪酬调整表'!G20</f>
        <v>3959114.83</v>
      </c>
      <c r="E18" s="357">
        <f>IF(C18-D18&gt;0,C18-D18,0)</f>
        <v>0.00999999977648258</v>
      </c>
      <c r="F18" s="357">
        <f>IF(C18-D18&lt;0,(C18-D18)*-1,0)</f>
        <v>0</v>
      </c>
    </row>
    <row r="19" s="345" customFormat="1" ht="14.25" customHeight="1" spans="1:6">
      <c r="A19" s="352">
        <v>15</v>
      </c>
      <c r="B19" s="356" t="s">
        <v>1304</v>
      </c>
      <c r="C19" s="359">
        <f>调整表!D25</f>
        <v>102905.92</v>
      </c>
      <c r="D19" s="359">
        <f>调整表!E25</f>
        <v>61743.55</v>
      </c>
      <c r="E19" s="357">
        <f>C19-D19</f>
        <v>41162.37</v>
      </c>
      <c r="F19" s="359" t="s">
        <v>793</v>
      </c>
    </row>
    <row r="20" s="345" customFormat="1" ht="14.25" customHeight="1" spans="1:6">
      <c r="A20" s="352">
        <v>16</v>
      </c>
      <c r="B20" s="356" t="s">
        <v>1305</v>
      </c>
      <c r="C20" s="359" t="s">
        <v>793</v>
      </c>
      <c r="D20" s="359" t="s">
        <v>793</v>
      </c>
      <c r="E20" s="357">
        <f>IF(A105060广告费和业务宣传费跨年度纳税调整明细表!C16&gt;0,A105060广告费和业务宣传费跨年度纳税调整明细表!C16,0)</f>
        <v>0</v>
      </c>
      <c r="F20" s="357">
        <f>IF(A105060广告费和业务宣传费跨年度纳税调整明细表!C16&lt;0,ABS(A105060广告费和业务宣传费跨年度纳税调整明细表!C16),0)</f>
        <v>0</v>
      </c>
    </row>
    <row r="21" s="345" customFormat="1" ht="14.25" customHeight="1" spans="1:6">
      <c r="A21" s="352">
        <v>17</v>
      </c>
      <c r="B21" s="356" t="s">
        <v>1306</v>
      </c>
      <c r="C21" s="357">
        <f>A105070捐赠支出纳税调整明细表!C12</f>
        <v>0</v>
      </c>
      <c r="D21" s="357">
        <f>A105070捐赠支出纳税调整明细表!F12</f>
        <v>0</v>
      </c>
      <c r="E21" s="357">
        <f>IF(A105060广告费和业务宣传费跨年度纳税调整明细表!C17&gt;0,A105060广告费和业务宣传费跨年度纳税调整明细表!C17,0)</f>
        <v>0</v>
      </c>
      <c r="F21" s="357">
        <f>IF(A105060广告费和业务宣传费跨年度纳税调整明细表!C17&lt;0,ABS(A105060广告费和业务宣传费跨年度纳税调整明细表!C17),0)</f>
        <v>0</v>
      </c>
    </row>
    <row r="22" s="345" customFormat="1" ht="14.25" customHeight="1" spans="1:6">
      <c r="A22" s="352">
        <v>18</v>
      </c>
      <c r="B22" s="356" t="s">
        <v>1307</v>
      </c>
      <c r="C22" s="359">
        <f>调整表!D28</f>
        <v>0</v>
      </c>
      <c r="D22" s="359">
        <f>调整表!E28</f>
        <v>0</v>
      </c>
      <c r="E22" s="357">
        <f>IF(C22-D22&gt;0,C22-D22,0)</f>
        <v>0</v>
      </c>
      <c r="F22" s="357">
        <f>IF(C22-D22&lt;0,(C22-D22)*-1,0)</f>
        <v>0</v>
      </c>
    </row>
    <row r="23" s="345" customFormat="1" ht="14.25" customHeight="1" spans="1:6">
      <c r="A23" s="352">
        <v>19</v>
      </c>
      <c r="B23" s="356" t="s">
        <v>1308</v>
      </c>
      <c r="C23" s="359">
        <f>调整表!D29</f>
        <v>0</v>
      </c>
      <c r="D23" s="359" t="s">
        <v>793</v>
      </c>
      <c r="E23" s="357">
        <f>C23</f>
        <v>0</v>
      </c>
      <c r="F23" s="359" t="s">
        <v>793</v>
      </c>
    </row>
    <row r="24" s="345" customFormat="1" ht="14.25" customHeight="1" spans="1:6">
      <c r="A24" s="352">
        <v>20</v>
      </c>
      <c r="B24" s="356" t="s">
        <v>1309</v>
      </c>
      <c r="C24" s="359">
        <f>调整表!D30</f>
        <v>0</v>
      </c>
      <c r="D24" s="359" t="s">
        <v>793</v>
      </c>
      <c r="E24" s="357">
        <f>C24</f>
        <v>0</v>
      </c>
      <c r="F24" s="359" t="s">
        <v>793</v>
      </c>
    </row>
    <row r="25" s="345" customFormat="1" ht="14.25" customHeight="1" spans="1:6">
      <c r="A25" s="352">
        <v>21</v>
      </c>
      <c r="B25" s="356" t="s">
        <v>1310</v>
      </c>
      <c r="C25" s="359">
        <f>调整表!D31</f>
        <v>0</v>
      </c>
      <c r="D25" s="359" t="s">
        <v>793</v>
      </c>
      <c r="E25" s="357">
        <f>C25</f>
        <v>0</v>
      </c>
      <c r="F25" s="359" t="s">
        <v>793</v>
      </c>
    </row>
    <row r="26" s="345" customFormat="1" ht="14.25" customHeight="1" spans="1:6">
      <c r="A26" s="352">
        <v>22</v>
      </c>
      <c r="B26" s="356" t="s">
        <v>1311</v>
      </c>
      <c r="C26" s="359"/>
      <c r="D26" s="359"/>
      <c r="E26" s="357">
        <f>IF(C26-D26&gt;0,C26-D26,0)</f>
        <v>0</v>
      </c>
      <c r="F26" s="357">
        <f>IF(C26-D26&lt;0,(C26-D26)*-1,0)</f>
        <v>0</v>
      </c>
    </row>
    <row r="27" s="345" customFormat="1" ht="14.25" customHeight="1" spans="1:6">
      <c r="A27" s="352">
        <v>23</v>
      </c>
      <c r="B27" s="356" t="s">
        <v>1312</v>
      </c>
      <c r="C27" s="359"/>
      <c r="D27" s="359"/>
      <c r="E27" s="357">
        <f>C27-D27</f>
        <v>0</v>
      </c>
      <c r="F27" s="359" t="s">
        <v>793</v>
      </c>
    </row>
    <row r="28" ht="14.25" customHeight="1" spans="1:6">
      <c r="A28" s="352">
        <v>24</v>
      </c>
      <c r="B28" s="356" t="s">
        <v>1313</v>
      </c>
      <c r="C28" s="359" t="s">
        <v>793</v>
      </c>
      <c r="D28" s="359" t="s">
        <v>793</v>
      </c>
      <c r="E28" s="359">
        <f>E29</f>
        <v>0</v>
      </c>
      <c r="F28" s="359" t="s">
        <v>793</v>
      </c>
    </row>
    <row r="29" ht="14.25" customHeight="1" spans="1:6">
      <c r="A29" s="352">
        <v>25</v>
      </c>
      <c r="B29" s="360" t="s">
        <v>1314</v>
      </c>
      <c r="C29" s="359" t="s">
        <v>793</v>
      </c>
      <c r="D29" s="359" t="s">
        <v>793</v>
      </c>
      <c r="E29" s="357">
        <f>'5040不征税'!M16</f>
        <v>0</v>
      </c>
      <c r="F29" s="359" t="s">
        <v>793</v>
      </c>
    </row>
    <row r="30" ht="11.25" customHeight="1" spans="1:6">
      <c r="A30" s="352"/>
      <c r="B30" s="360"/>
      <c r="C30" s="359"/>
      <c r="D30" s="359"/>
      <c r="E30" s="357"/>
      <c r="F30" s="359"/>
    </row>
    <row r="31" s="345" customFormat="1" ht="14.25" customHeight="1" spans="1:6">
      <c r="A31" s="352">
        <v>26</v>
      </c>
      <c r="B31" s="356" t="s">
        <v>1315</v>
      </c>
      <c r="C31" s="359">
        <f>调整表!D33</f>
        <v>0</v>
      </c>
      <c r="D31" s="359">
        <f>调整表!E33</f>
        <v>0</v>
      </c>
      <c r="E31" s="357">
        <f>IF(C31-D31&gt;0,C31-D31,0)</f>
        <v>0</v>
      </c>
      <c r="F31" s="357">
        <f>IF(C31-D31&lt;0,(C31-D31)*-1,0)</f>
        <v>0</v>
      </c>
    </row>
    <row r="32" ht="14.25" customHeight="1" spans="1:6">
      <c r="A32" s="352">
        <v>27</v>
      </c>
      <c r="B32" s="356" t="s">
        <v>1316</v>
      </c>
      <c r="C32" s="359">
        <f>调整表!D34</f>
        <v>10860</v>
      </c>
      <c r="D32" s="359" t="s">
        <v>793</v>
      </c>
      <c r="E32" s="357">
        <f>C32</f>
        <v>10860</v>
      </c>
      <c r="F32" s="359" t="s">
        <v>793</v>
      </c>
    </row>
    <row r="33" ht="14.25" customHeight="1" spans="1:6">
      <c r="A33" s="352">
        <v>28</v>
      </c>
      <c r="B33" s="356" t="s">
        <v>1317</v>
      </c>
      <c r="C33" s="359" t="s">
        <v>793</v>
      </c>
      <c r="D33" s="359" t="s">
        <v>793</v>
      </c>
      <c r="E33" s="357">
        <v>0</v>
      </c>
      <c r="F33" s="359" t="s">
        <v>793</v>
      </c>
    </row>
    <row r="34" ht="14.25" customHeight="1" spans="1:6">
      <c r="A34" s="361">
        <v>29</v>
      </c>
      <c r="B34" s="362" t="s">
        <v>1318</v>
      </c>
      <c r="C34" s="359">
        <f>调整表!D20</f>
        <v>0</v>
      </c>
      <c r="D34" s="359">
        <f>调整表!E20</f>
        <v>0</v>
      </c>
      <c r="E34" s="357">
        <f>IF(C34-D34&gt;0,C34-D34,0)</f>
        <v>0</v>
      </c>
      <c r="F34" s="357">
        <f>IF(C34-D34&lt;0,(C34-D34)*-1,0)</f>
        <v>0</v>
      </c>
    </row>
    <row r="35" ht="14.25" customHeight="1" spans="1:6">
      <c r="A35" s="352">
        <v>30</v>
      </c>
      <c r="B35" s="356" t="s">
        <v>1319</v>
      </c>
      <c r="C35" s="359">
        <f>调整表!D35+调整表!D36+调整表!D37+调整表!D39+调整表!D47</f>
        <v>3224</v>
      </c>
      <c r="D35" s="359"/>
      <c r="E35" s="357">
        <f>IF(C35-D35&gt;0,C35-D35,0)</f>
        <v>3224</v>
      </c>
      <c r="F35" s="357">
        <f>IF(C35-D35&lt;0,(C35-D35)*-1,0)</f>
        <v>0</v>
      </c>
    </row>
    <row r="36" s="345" customFormat="1" ht="14.25" customHeight="1" spans="1:6">
      <c r="A36" s="352">
        <v>31</v>
      </c>
      <c r="B36" s="356" t="s">
        <v>1320</v>
      </c>
      <c r="C36" s="359" t="s">
        <v>793</v>
      </c>
      <c r="D36" s="359" t="s">
        <v>793</v>
      </c>
      <c r="E36" s="357">
        <f>SUM(E37:E40)</f>
        <v>0</v>
      </c>
      <c r="F36" s="357">
        <f>SUM(F37:F40)</f>
        <v>0</v>
      </c>
    </row>
    <row r="37" s="345" customFormat="1" ht="14.25" customHeight="1" spans="1:6">
      <c r="A37" s="352">
        <v>32</v>
      </c>
      <c r="B37" s="356" t="s">
        <v>1321</v>
      </c>
      <c r="C37" s="357">
        <f>A105080资产折旧、摊销情况及纳税调整明细表!E41</f>
        <v>6467.36</v>
      </c>
      <c r="D37" s="357">
        <f>A105080资产折旧、摊销情况及纳税调整明细表!H41</f>
        <v>6467.36</v>
      </c>
      <c r="E37" s="357">
        <f t="shared" ref="E37:E42" si="0">IF(C37-D37&gt;0,C37-D37,0)</f>
        <v>0</v>
      </c>
      <c r="F37" s="357">
        <f t="shared" ref="F37:F42" si="1">IF(C37-D37&lt;0,(C37-D37)*-1,0)</f>
        <v>0</v>
      </c>
    </row>
    <row r="38" ht="14.25" customHeight="1" spans="1:6">
      <c r="A38" s="352">
        <v>33</v>
      </c>
      <c r="B38" s="356" t="s">
        <v>1322</v>
      </c>
      <c r="C38" s="359">
        <f>调整表!D42</f>
        <v>0</v>
      </c>
      <c r="D38" s="359" t="s">
        <v>793</v>
      </c>
      <c r="E38" s="357">
        <f>IF(C38&gt;0,C38,0)</f>
        <v>0</v>
      </c>
      <c r="F38" s="357">
        <f>IF(C38&lt;0,ABS(C38),0)</f>
        <v>0</v>
      </c>
    </row>
    <row r="39" s="345" customFormat="1" ht="14.25" customHeight="1" spans="1:6">
      <c r="A39" s="352">
        <v>34</v>
      </c>
      <c r="B39" s="356" t="s">
        <v>1323</v>
      </c>
      <c r="C39" s="357">
        <f>A105090资产损失税前扣除及纳税调整明细表!C18</f>
        <v>0</v>
      </c>
      <c r="D39" s="357">
        <f>A105090资产损失税前扣除及纳税调整明细表!D18</f>
        <v>0</v>
      </c>
      <c r="E39" s="357">
        <f t="shared" si="0"/>
        <v>0</v>
      </c>
      <c r="F39" s="357">
        <f t="shared" si="1"/>
        <v>0</v>
      </c>
    </row>
    <row r="40" s="345" customFormat="1" ht="14.25" customHeight="1" spans="1:6">
      <c r="A40" s="352">
        <v>35</v>
      </c>
      <c r="B40" s="356" t="s">
        <v>1324</v>
      </c>
      <c r="C40" s="359"/>
      <c r="D40" s="359"/>
      <c r="E40" s="357">
        <f t="shared" si="0"/>
        <v>0</v>
      </c>
      <c r="F40" s="357">
        <f t="shared" si="1"/>
        <v>0</v>
      </c>
    </row>
    <row r="41" s="345" customFormat="1" ht="14.25" customHeight="1" spans="1:6">
      <c r="A41" s="352">
        <v>36</v>
      </c>
      <c r="B41" s="363" t="s">
        <v>1325</v>
      </c>
      <c r="C41" s="359" t="s">
        <v>793</v>
      </c>
      <c r="D41" s="359" t="s">
        <v>793</v>
      </c>
      <c r="E41" s="357">
        <f>SUM(E42:E47)</f>
        <v>7716155.85137615</v>
      </c>
      <c r="F41" s="357">
        <f>SUM(F42:F47)</f>
        <v>19041551.4678899</v>
      </c>
    </row>
    <row r="42" s="345" customFormat="1" ht="14.25" customHeight="1" spans="1:6">
      <c r="A42" s="352">
        <v>37</v>
      </c>
      <c r="B42" s="356" t="s">
        <v>1326</v>
      </c>
      <c r="C42" s="357">
        <f>A105100企业重组纳税调整明细表!C21+A105100企业重组纳税调整明细表!F21</f>
        <v>0</v>
      </c>
      <c r="D42" s="357">
        <f>A105100企业重组纳税调整明细表!D21+A105100企业重组纳税调整明细表!G21</f>
        <v>0</v>
      </c>
      <c r="E42" s="357">
        <f t="shared" si="0"/>
        <v>0</v>
      </c>
      <c r="F42" s="357">
        <f t="shared" si="1"/>
        <v>0</v>
      </c>
    </row>
    <row r="43" s="345" customFormat="1" ht="14.25" customHeight="1" spans="1:6">
      <c r="A43" s="352">
        <v>38</v>
      </c>
      <c r="B43" s="356" t="s">
        <v>1327</v>
      </c>
      <c r="C43" s="359" t="s">
        <v>793</v>
      </c>
      <c r="D43" s="359" t="s">
        <v>793</v>
      </c>
      <c r="E43" s="357">
        <f>IF([14]A105110政策性搬迁纳税调整明细表!C27&gt;0,[14]A105110政策性搬迁纳税调整明细表!C27,0)</f>
        <v>0</v>
      </c>
      <c r="F43" s="357">
        <v>0</v>
      </c>
    </row>
    <row r="44" s="345" customFormat="1" ht="14.25" customHeight="1" spans="1:6">
      <c r="A44" s="352">
        <v>39</v>
      </c>
      <c r="B44" s="363" t="s">
        <v>1328</v>
      </c>
      <c r="C44" s="357"/>
      <c r="D44" s="357"/>
      <c r="E44" s="357">
        <f>IF(C44-D44&gt;0,C44-D44,0)</f>
        <v>0</v>
      </c>
      <c r="F44" s="357">
        <f>IF(C44-D44&lt;0,(C44-D44)*-1,0)</f>
        <v>0</v>
      </c>
    </row>
    <row r="45" s="345" customFormat="1" ht="14.25" customHeight="1" spans="1:6">
      <c r="A45" s="352">
        <v>40</v>
      </c>
      <c r="B45" s="358" t="s">
        <v>1329</v>
      </c>
      <c r="C45" s="359" t="s">
        <v>793</v>
      </c>
      <c r="D45" s="357">
        <f>调整表!E11-调整表!E12</f>
        <v>-8673967.31357797</v>
      </c>
      <c r="E45" s="357">
        <f>A105010视同销售和房地产开发企业特定业务纳税调整明细表!C29</f>
        <v>7716155.85137615</v>
      </c>
      <c r="F45" s="357">
        <f>A105010视同销售和房地产开发企业特定业务纳税调整明细表!C33</f>
        <v>19041551.4678899</v>
      </c>
    </row>
    <row r="46" s="346" customFormat="1" ht="15" customHeight="1" spans="1:6">
      <c r="A46" s="361">
        <v>41</v>
      </c>
      <c r="B46" s="364" t="s">
        <v>1330</v>
      </c>
      <c r="C46" s="361"/>
      <c r="D46" s="361"/>
      <c r="E46" s="361"/>
      <c r="F46" s="361"/>
    </row>
    <row r="47" s="345" customFormat="1" ht="14.25" customHeight="1" spans="1:6">
      <c r="A47" s="352">
        <v>42</v>
      </c>
      <c r="B47" s="356" t="s">
        <v>1331</v>
      </c>
      <c r="C47" s="359" t="s">
        <v>793</v>
      </c>
      <c r="D47" s="359" t="s">
        <v>793</v>
      </c>
      <c r="E47" s="359"/>
      <c r="F47" s="359"/>
    </row>
    <row r="48" s="345" customFormat="1" ht="14.25" customHeight="1" spans="1:6">
      <c r="A48" s="352">
        <v>43</v>
      </c>
      <c r="B48" s="356" t="s">
        <v>1332</v>
      </c>
      <c r="C48" s="359" t="s">
        <v>793</v>
      </c>
      <c r="D48" s="359" t="s">
        <v>793</v>
      </c>
      <c r="E48" s="359"/>
      <c r="F48" s="359"/>
    </row>
    <row r="49" s="345" customFormat="1" ht="14.25" customHeight="1" spans="1:6">
      <c r="A49" s="352">
        <v>44</v>
      </c>
      <c r="B49" s="356" t="s">
        <v>1333</v>
      </c>
      <c r="C49" s="359" t="s">
        <v>793</v>
      </c>
      <c r="D49" s="359" t="s">
        <v>793</v>
      </c>
      <c r="E49" s="359"/>
      <c r="F49" s="359"/>
    </row>
    <row r="50" s="345" customFormat="1" ht="14.25" customHeight="1" spans="1:6">
      <c r="A50" s="352">
        <v>45</v>
      </c>
      <c r="B50" s="356" t="s">
        <v>1334</v>
      </c>
      <c r="C50" s="359" t="s">
        <v>793</v>
      </c>
      <c r="D50" s="359" t="s">
        <v>793</v>
      </c>
      <c r="E50" s="357">
        <f>E5+E16+E36+E41+E48+E49</f>
        <v>8276509.46137615</v>
      </c>
      <c r="F50" s="357">
        <f>F5+F16+F36+F41+F48+F49</f>
        <v>19041551.4678899</v>
      </c>
    </row>
    <row r="51" ht="12.15" customHeight="1"/>
    <row r="52" ht="12.15" customHeight="1"/>
    <row r="53" ht="12.15" customHeight="1" spans="1:6">
      <c r="A53" s="365"/>
      <c r="B53" s="345"/>
      <c r="C53" s="366"/>
      <c r="D53" s="366"/>
      <c r="E53" s="366"/>
      <c r="F53" s="366"/>
    </row>
    <row r="54" s="345" customFormat="1" ht="12.15" customHeight="1" spans="1:6">
      <c r="A54" s="365"/>
      <c r="C54" s="366"/>
      <c r="D54" s="366"/>
      <c r="E54" s="366"/>
      <c r="F54" s="366"/>
    </row>
    <row r="55" s="345" customFormat="1" ht="12.15" customHeight="1" spans="1:6">
      <c r="A55" s="365"/>
      <c r="C55" s="366"/>
      <c r="D55" s="366"/>
      <c r="E55" s="366"/>
      <c r="F55" s="366"/>
    </row>
    <row r="56" s="345" customFormat="1" ht="12.15" customHeight="1" spans="1:6">
      <c r="A56" s="347"/>
      <c r="B56" s="348"/>
      <c r="C56" s="349"/>
      <c r="D56" s="349"/>
      <c r="E56" s="349"/>
      <c r="F56" s="349"/>
    </row>
    <row r="57" ht="12.15" customHeight="1"/>
    <row r="58" ht="12.15" customHeight="1"/>
    <row r="59" ht="12.15" customHeight="1"/>
    <row r="60" ht="12.15" customHeight="1"/>
    <row r="61" ht="12.15" customHeight="1"/>
    <row r="62" ht="12.15" customHeight="1"/>
    <row r="63" ht="12.15" customHeight="1"/>
  </sheetData>
  <mergeCells count="10">
    <mergeCell ref="A1:F1"/>
    <mergeCell ref="A2:F2"/>
    <mergeCell ref="A3:A4"/>
    <mergeCell ref="A29:A30"/>
    <mergeCell ref="B3:B4"/>
    <mergeCell ref="B29:B30"/>
    <mergeCell ref="C29:C30"/>
    <mergeCell ref="D29:D30"/>
    <mergeCell ref="E29:E30"/>
    <mergeCell ref="F29:F30"/>
  </mergeCells>
  <printOptions horizontalCentered="1"/>
  <pageMargins left="0.196527777777778" right="0.196527777777778" top="0.393055555555556" bottom="0.15625" header="0.275" footer="0.275"/>
  <pageSetup paperSize="9" scale="97" orientation="portrait" horizontalDpi="200" verticalDpi="300"/>
  <headerFooter alignWithMargins="0"/>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E42"/>
  <sheetViews>
    <sheetView workbookViewId="0">
      <selection activeCell="J12" sqref="J12"/>
    </sheetView>
  </sheetViews>
  <sheetFormatPr defaultColWidth="9" defaultRowHeight="22.5" outlineLevelCol="4"/>
  <cols>
    <col min="1" max="1" width="5.08333333333333" style="327" customWidth="1"/>
    <col min="2" max="2" width="53.4166666666667" style="325" customWidth="1"/>
    <col min="3" max="3" width="11.4166666666667" style="328" customWidth="1"/>
    <col min="4" max="4" width="13" style="328" customWidth="1"/>
    <col min="5" max="5" width="20.3333333333333" style="153"/>
    <col min="6" max="16384" width="9" style="325"/>
  </cols>
  <sheetData>
    <row r="1" s="325" customFormat="1" ht="20.15" customHeight="1" spans="1:5">
      <c r="A1" s="329" t="s">
        <v>1335</v>
      </c>
      <c r="B1" s="329"/>
      <c r="C1" s="330"/>
      <c r="D1" s="330"/>
      <c r="E1" s="153"/>
    </row>
    <row r="2" s="325" customFormat="1" ht="25.5" customHeight="1" spans="1:5">
      <c r="A2" s="331" t="s">
        <v>1336</v>
      </c>
      <c r="B2" s="331"/>
      <c r="C2" s="332"/>
      <c r="D2" s="332"/>
      <c r="E2" s="156"/>
    </row>
    <row r="3" s="257" customFormat="1" ht="14.25" customHeight="1" spans="1:5">
      <c r="A3" s="318" t="s">
        <v>257</v>
      </c>
      <c r="B3" s="318" t="s">
        <v>948</v>
      </c>
      <c r="C3" s="299" t="s">
        <v>259</v>
      </c>
      <c r="D3" s="299" t="s">
        <v>622</v>
      </c>
      <c r="E3" s="156"/>
    </row>
    <row r="4" s="257" customFormat="1" ht="14.25" customHeight="1" spans="1:5">
      <c r="A4" s="318"/>
      <c r="B4" s="318"/>
      <c r="C4" s="299">
        <v>1</v>
      </c>
      <c r="D4" s="333">
        <v>2</v>
      </c>
      <c r="E4" s="156"/>
    </row>
    <row r="5" s="257" customFormat="1" ht="16" customHeight="1" spans="1:5">
      <c r="A5" s="318">
        <v>1</v>
      </c>
      <c r="B5" s="324" t="s">
        <v>1337</v>
      </c>
      <c r="C5" s="179">
        <v>0</v>
      </c>
      <c r="D5" s="179">
        <v>0</v>
      </c>
      <c r="E5" s="156"/>
    </row>
    <row r="6" s="257" customFormat="1" ht="16" customHeight="1" spans="1:5">
      <c r="A6" s="318">
        <v>2</v>
      </c>
      <c r="B6" s="324" t="s">
        <v>1338</v>
      </c>
      <c r="C6" s="334"/>
      <c r="D6" s="179">
        <v>0</v>
      </c>
      <c r="E6" s="156"/>
    </row>
    <row r="7" s="257" customFormat="1" ht="16" customHeight="1" spans="1:5">
      <c r="A7" s="318">
        <v>3</v>
      </c>
      <c r="B7" s="324" t="s">
        <v>1339</v>
      </c>
      <c r="C7" s="334"/>
      <c r="D7" s="179">
        <v>0</v>
      </c>
      <c r="E7" s="29"/>
    </row>
    <row r="8" s="257" customFormat="1" ht="16" customHeight="1" spans="1:5">
      <c r="A8" s="318">
        <v>4</v>
      </c>
      <c r="B8" s="324" t="s">
        <v>1340</v>
      </c>
      <c r="C8" s="334"/>
      <c r="D8" s="179">
        <v>0</v>
      </c>
      <c r="E8" s="29"/>
    </row>
    <row r="9" s="257" customFormat="1" ht="16" customHeight="1" spans="1:5">
      <c r="A9" s="318">
        <v>5</v>
      </c>
      <c r="B9" s="324" t="s">
        <v>1341</v>
      </c>
      <c r="C9" s="334"/>
      <c r="D9" s="179">
        <v>0</v>
      </c>
      <c r="E9" s="29"/>
    </row>
    <row r="10" s="257" customFormat="1" ht="16" customHeight="1" spans="1:5">
      <c r="A10" s="318">
        <v>6</v>
      </c>
      <c r="B10" s="324" t="s">
        <v>1342</v>
      </c>
      <c r="C10" s="334"/>
      <c r="D10" s="179">
        <v>0</v>
      </c>
      <c r="E10" s="29"/>
    </row>
    <row r="11" s="257" customFormat="1" ht="16" customHeight="1" spans="1:5">
      <c r="A11" s="318">
        <v>7</v>
      </c>
      <c r="B11" s="324" t="s">
        <v>1343</v>
      </c>
      <c r="C11" s="334"/>
      <c r="D11" s="179">
        <v>0</v>
      </c>
      <c r="E11" s="29"/>
    </row>
    <row r="12" s="257" customFormat="1" ht="16" customHeight="1" spans="1:5">
      <c r="A12" s="318">
        <v>8</v>
      </c>
      <c r="B12" s="324" t="s">
        <v>1344</v>
      </c>
      <c r="C12" s="334"/>
      <c r="D12" s="179">
        <v>0</v>
      </c>
      <c r="E12" s="29"/>
    </row>
    <row r="13" s="257" customFormat="1" ht="16" customHeight="1" spans="1:5">
      <c r="A13" s="318">
        <v>9</v>
      </c>
      <c r="B13" s="324" t="s">
        <v>1345</v>
      </c>
      <c r="C13" s="334"/>
      <c r="D13" s="179">
        <v>0</v>
      </c>
      <c r="E13" s="29"/>
    </row>
    <row r="14" s="257" customFormat="1" ht="16" customHeight="1" spans="1:5">
      <c r="A14" s="318">
        <v>10</v>
      </c>
      <c r="B14" s="335" t="s">
        <v>1346</v>
      </c>
      <c r="C14" s="334"/>
      <c r="D14" s="179">
        <v>0</v>
      </c>
      <c r="E14" s="29"/>
    </row>
    <row r="15" s="257" customFormat="1" ht="16" customHeight="1" spans="1:5">
      <c r="A15" s="318">
        <v>11</v>
      </c>
      <c r="B15" s="324" t="s">
        <v>1347</v>
      </c>
      <c r="C15" s="179">
        <v>0</v>
      </c>
      <c r="D15" s="179">
        <v>0</v>
      </c>
      <c r="E15" s="29"/>
    </row>
    <row r="16" s="257" customFormat="1" ht="16" customHeight="1" spans="1:5">
      <c r="A16" s="318">
        <v>12</v>
      </c>
      <c r="B16" s="324" t="s">
        <v>1348</v>
      </c>
      <c r="C16" s="334"/>
      <c r="D16" s="179">
        <v>0</v>
      </c>
      <c r="E16" s="29"/>
    </row>
    <row r="17" s="257" customFormat="1" ht="16" customHeight="1" spans="1:5">
      <c r="A17" s="318">
        <v>13</v>
      </c>
      <c r="B17" s="324" t="s">
        <v>1349</v>
      </c>
      <c r="C17" s="334"/>
      <c r="D17" s="179">
        <v>0</v>
      </c>
      <c r="E17" s="29"/>
    </row>
    <row r="18" s="257" customFormat="1" ht="16" customHeight="1" spans="1:5">
      <c r="A18" s="318">
        <v>14</v>
      </c>
      <c r="B18" s="324" t="s">
        <v>1350</v>
      </c>
      <c r="C18" s="334"/>
      <c r="D18" s="179">
        <v>0</v>
      </c>
      <c r="E18" s="29"/>
    </row>
    <row r="19" s="257" customFormat="1" ht="16" customHeight="1" spans="1:5">
      <c r="A19" s="318">
        <v>15</v>
      </c>
      <c r="B19" s="324" t="s">
        <v>1351</v>
      </c>
      <c r="C19" s="334"/>
      <c r="D19" s="179">
        <v>0</v>
      </c>
      <c r="E19" s="29"/>
    </row>
    <row r="20" s="257" customFormat="1" ht="16" customHeight="1" spans="1:5">
      <c r="A20" s="318">
        <v>16</v>
      </c>
      <c r="B20" s="324" t="s">
        <v>1352</v>
      </c>
      <c r="C20" s="334"/>
      <c r="D20" s="179">
        <v>0</v>
      </c>
      <c r="E20" s="29"/>
    </row>
    <row r="21" s="257" customFormat="1" ht="16" customHeight="1" spans="1:5">
      <c r="A21" s="318">
        <v>17</v>
      </c>
      <c r="B21" s="336" t="s">
        <v>1353</v>
      </c>
      <c r="C21" s="337"/>
      <c r="D21" s="179">
        <v>0</v>
      </c>
      <c r="E21" s="29"/>
    </row>
    <row r="22" s="257" customFormat="1" ht="16" customHeight="1" spans="1:5">
      <c r="A22" s="318">
        <v>18</v>
      </c>
      <c r="B22" s="324" t="s">
        <v>1354</v>
      </c>
      <c r="C22" s="334"/>
      <c r="D22" s="179">
        <v>0</v>
      </c>
      <c r="E22" s="29"/>
    </row>
    <row r="23" s="257" customFormat="1" ht="16" customHeight="1" spans="1:5">
      <c r="A23" s="318">
        <v>19</v>
      </c>
      <c r="B23" s="324" t="s">
        <v>1355</v>
      </c>
      <c r="C23" s="334"/>
      <c r="D23" s="179">
        <v>0</v>
      </c>
      <c r="E23" s="29"/>
    </row>
    <row r="24" s="257" customFormat="1" ht="16" customHeight="1" spans="1:5">
      <c r="A24" s="318">
        <v>20</v>
      </c>
      <c r="B24" s="335" t="s">
        <v>1346</v>
      </c>
      <c r="C24" s="334"/>
      <c r="D24" s="179">
        <v>0</v>
      </c>
      <c r="E24" s="29"/>
    </row>
    <row r="25" s="257" customFormat="1" ht="16" customHeight="1" spans="1:5">
      <c r="A25" s="318">
        <v>21</v>
      </c>
      <c r="B25" s="324" t="s">
        <v>1356</v>
      </c>
      <c r="C25" s="179">
        <v>0</v>
      </c>
      <c r="D25" s="179">
        <v>0</v>
      </c>
      <c r="E25" s="29"/>
    </row>
    <row r="26" s="257" customFormat="1" ht="14.25" customHeight="1" spans="1:5">
      <c r="A26" s="316">
        <v>22</v>
      </c>
      <c r="B26" s="338" t="s">
        <v>1357</v>
      </c>
      <c r="C26" s="339">
        <v>0</v>
      </c>
      <c r="D26" s="339">
        <v>0</v>
      </c>
      <c r="E26" s="29"/>
    </row>
    <row r="27" s="257" customFormat="1" ht="14.25" customHeight="1" spans="1:5">
      <c r="A27" s="323"/>
      <c r="B27" s="340"/>
      <c r="C27" s="341"/>
      <c r="D27" s="341"/>
      <c r="E27" s="29"/>
    </row>
    <row r="28" s="257" customFormat="1" ht="15" customHeight="1" spans="1:5">
      <c r="A28" s="318">
        <v>23</v>
      </c>
      <c r="B28" s="342" t="s">
        <v>1358</v>
      </c>
      <c r="C28" s="334">
        <v>0</v>
      </c>
      <c r="D28" s="64" t="s">
        <v>793</v>
      </c>
      <c r="E28" s="29"/>
    </row>
    <row r="29" s="326" customFormat="1" ht="15" customHeight="1" spans="1:5">
      <c r="A29" s="318">
        <v>24</v>
      </c>
      <c r="B29" s="335" t="s">
        <v>1359</v>
      </c>
      <c r="C29" s="64">
        <f>[18]Sheet1!$L$229/1.09*0.1</f>
        <v>7716155.85137615</v>
      </c>
      <c r="D29" s="179">
        <f>C29</f>
        <v>7716155.85137615</v>
      </c>
      <c r="E29" s="29"/>
    </row>
    <row r="30" s="326" customFormat="1" ht="15" customHeight="1" spans="1:5">
      <c r="A30" s="318">
        <v>25</v>
      </c>
      <c r="B30" s="324" t="s">
        <v>1360</v>
      </c>
      <c r="C30" s="334"/>
      <c r="D30" s="179">
        <v>0</v>
      </c>
      <c r="E30" s="29"/>
    </row>
    <row r="31" s="326" customFormat="1" ht="14.25" customHeight="1" spans="1:5">
      <c r="A31" s="316">
        <v>26</v>
      </c>
      <c r="B31" s="338" t="s">
        <v>1361</v>
      </c>
      <c r="C31" s="339">
        <v>0</v>
      </c>
      <c r="D31" s="339">
        <v>0</v>
      </c>
      <c r="E31" s="29"/>
    </row>
    <row r="32" s="326" customFormat="1" ht="14.25" customHeight="1" spans="1:5">
      <c r="A32" s="323"/>
      <c r="B32" s="340"/>
      <c r="C32" s="341"/>
      <c r="D32" s="341"/>
      <c r="E32" s="29"/>
    </row>
    <row r="33" s="326" customFormat="1" ht="17" customHeight="1" spans="1:5">
      <c r="A33" s="318">
        <v>27</v>
      </c>
      <c r="B33" s="342" t="s">
        <v>1362</v>
      </c>
      <c r="C33" s="334">
        <v>19041551.4678899</v>
      </c>
      <c r="D33" s="64" t="s">
        <v>793</v>
      </c>
      <c r="E33" s="29"/>
    </row>
    <row r="34" s="326" customFormat="1" ht="17" customHeight="1" spans="1:5">
      <c r="A34" s="318">
        <v>28</v>
      </c>
      <c r="B34" s="335" t="s">
        <v>1363</v>
      </c>
      <c r="C34" s="64"/>
      <c r="D34" s="179">
        <v>0</v>
      </c>
      <c r="E34" s="29"/>
    </row>
    <row r="35" s="257" customFormat="1" ht="17" customHeight="1" spans="1:5">
      <c r="A35" s="318">
        <v>29</v>
      </c>
      <c r="B35" s="324" t="s">
        <v>1364</v>
      </c>
      <c r="C35" s="334"/>
      <c r="D35" s="179">
        <v>0</v>
      </c>
      <c r="E35" s="29"/>
    </row>
    <row r="36" s="325" customFormat="1" ht="14.25" spans="1:5">
      <c r="A36" s="327"/>
      <c r="C36" s="328"/>
      <c r="D36" s="328"/>
      <c r="E36" s="343"/>
    </row>
    <row r="37" s="325" customFormat="1" ht="14.25" spans="1:5">
      <c r="A37" s="327"/>
      <c r="C37" s="328"/>
      <c r="D37" s="328"/>
      <c r="E37" s="29"/>
    </row>
    <row r="38" s="325" customFormat="1" ht="14.25" spans="1:5">
      <c r="A38" s="327"/>
      <c r="C38" s="328"/>
      <c r="D38" s="328"/>
      <c r="E38" s="29"/>
    </row>
    <row r="39" s="325" customFormat="1" ht="14.25" spans="1:5">
      <c r="A39" s="327"/>
      <c r="C39" s="328"/>
      <c r="D39" s="328"/>
      <c r="E39" s="29"/>
    </row>
    <row r="40" s="325" customFormat="1" ht="14.25" spans="1:5">
      <c r="A40" s="327"/>
      <c r="C40" s="328"/>
      <c r="D40" s="328"/>
      <c r="E40" s="29"/>
    </row>
    <row r="41" s="325" customFormat="1" ht="14.25" spans="1:5">
      <c r="A41" s="327"/>
      <c r="C41" s="328"/>
      <c r="D41" s="328"/>
      <c r="E41" s="29"/>
    </row>
    <row r="42" s="325" customFormat="1" ht="14.25" spans="1:5">
      <c r="A42" s="327"/>
      <c r="C42" s="328"/>
      <c r="D42" s="328"/>
      <c r="E42" s="29"/>
    </row>
  </sheetData>
  <mergeCells count="12">
    <mergeCell ref="A1:D1"/>
    <mergeCell ref="A2:D2"/>
    <mergeCell ref="A3:A4"/>
    <mergeCell ref="A26:A27"/>
    <mergeCell ref="A31:A32"/>
    <mergeCell ref="B3:B4"/>
    <mergeCell ref="B26:B27"/>
    <mergeCell ref="B31:B32"/>
    <mergeCell ref="C26:C27"/>
    <mergeCell ref="C31:C32"/>
    <mergeCell ref="D26:D27"/>
    <mergeCell ref="D31:D32"/>
  </mergeCells>
  <pageMargins left="0.75" right="0.75" top="1" bottom="1" header="0.5" footer="0.5"/>
  <headerFooter/>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H20"/>
  <sheetViews>
    <sheetView workbookViewId="0">
      <pane xSplit="2" ySplit="6" topLeftCell="C7" activePane="bottomRight" state="frozen"/>
      <selection/>
      <selection pane="topRight"/>
      <selection pane="bottomLeft"/>
      <selection pane="bottomRight" activeCell="J12" sqref="J12"/>
    </sheetView>
  </sheetViews>
  <sheetFormatPr defaultColWidth="9" defaultRowHeight="12" outlineLevelCol="7"/>
  <cols>
    <col min="1" max="1" width="5.1" style="300" customWidth="1"/>
    <col min="2" max="2" width="56.9" style="257" customWidth="1"/>
    <col min="3" max="8" width="9.9" style="257" customWidth="1"/>
    <col min="9" max="16384" width="9" style="257"/>
  </cols>
  <sheetData>
    <row r="1" s="259" customFormat="1" ht="20.1" customHeight="1" spans="1:8">
      <c r="A1" s="287" t="s">
        <v>1365</v>
      </c>
      <c r="B1" s="287"/>
      <c r="C1" s="287"/>
      <c r="D1" s="287"/>
      <c r="E1" s="287"/>
      <c r="F1" s="287"/>
      <c r="G1" s="287"/>
      <c r="H1" s="287"/>
    </row>
    <row r="2" ht="25.5" customHeight="1" spans="1:8">
      <c r="A2" s="291" t="s">
        <v>1366</v>
      </c>
      <c r="B2" s="291"/>
      <c r="C2" s="291"/>
      <c r="D2" s="291"/>
      <c r="E2" s="291"/>
      <c r="F2" s="291"/>
      <c r="G2" s="291"/>
      <c r="H2" s="291"/>
    </row>
    <row r="3" s="315" customFormat="1" ht="14.25" customHeight="1" spans="1:8">
      <c r="A3" s="316" t="s">
        <v>257</v>
      </c>
      <c r="B3" s="316" t="s">
        <v>948</v>
      </c>
      <c r="C3" s="317" t="s">
        <v>1367</v>
      </c>
      <c r="D3" s="318" t="s">
        <v>248</v>
      </c>
      <c r="E3" s="318"/>
      <c r="F3" s="318" t="s">
        <v>259</v>
      </c>
      <c r="G3" s="318"/>
      <c r="H3" s="319" t="s">
        <v>1368</v>
      </c>
    </row>
    <row r="4" s="315" customFormat="1" ht="14.25" customHeight="1" spans="1:8">
      <c r="A4" s="320"/>
      <c r="B4" s="320"/>
      <c r="C4" s="317"/>
      <c r="D4" s="319" t="s">
        <v>1369</v>
      </c>
      <c r="E4" s="319" t="s">
        <v>1370</v>
      </c>
      <c r="F4" s="319" t="s">
        <v>1369</v>
      </c>
      <c r="G4" s="319" t="s">
        <v>1370</v>
      </c>
      <c r="H4" s="321"/>
    </row>
    <row r="5" s="315" customFormat="1" ht="14.25" customHeight="1" spans="1:8">
      <c r="A5" s="320"/>
      <c r="B5" s="320"/>
      <c r="C5" s="317"/>
      <c r="D5" s="322"/>
      <c r="E5" s="322"/>
      <c r="F5" s="322"/>
      <c r="G5" s="322"/>
      <c r="H5" s="322"/>
    </row>
    <row r="6" ht="14.25" customHeight="1" spans="1:8">
      <c r="A6" s="323"/>
      <c r="B6" s="323"/>
      <c r="C6" s="317">
        <v>1</v>
      </c>
      <c r="D6" s="317">
        <v>2</v>
      </c>
      <c r="E6" s="317">
        <v>3</v>
      </c>
      <c r="F6" s="317">
        <v>4</v>
      </c>
      <c r="G6" s="317">
        <v>5</v>
      </c>
      <c r="H6" s="317" t="s">
        <v>1371</v>
      </c>
    </row>
    <row r="7" ht="14.25" customHeight="1" spans="1:8">
      <c r="A7" s="318">
        <v>1</v>
      </c>
      <c r="B7" s="324" t="s">
        <v>1372</v>
      </c>
      <c r="C7" s="273">
        <f>SUM(C8:C10)</f>
        <v>0</v>
      </c>
      <c r="D7" s="273">
        <f>SUM(D8:D10)</f>
        <v>0</v>
      </c>
      <c r="E7" s="273">
        <f>SUM(E8:E10)</f>
        <v>0</v>
      </c>
      <c r="F7" s="273">
        <f>SUM(F8:F10)</f>
        <v>0</v>
      </c>
      <c r="G7" s="273">
        <f>SUM(G8:G10)</f>
        <v>0</v>
      </c>
      <c r="H7" s="273">
        <f>F7-D7</f>
        <v>0</v>
      </c>
    </row>
    <row r="8" ht="14.25" customHeight="1" spans="1:8">
      <c r="A8" s="318">
        <v>2</v>
      </c>
      <c r="B8" s="324" t="s">
        <v>1373</v>
      </c>
      <c r="C8" s="263"/>
      <c r="D8" s="263"/>
      <c r="E8" s="263"/>
      <c r="F8" s="263"/>
      <c r="G8" s="263"/>
      <c r="H8" s="263"/>
    </row>
    <row r="9" ht="14.25" customHeight="1" spans="1:8">
      <c r="A9" s="318">
        <v>3</v>
      </c>
      <c r="B9" s="324" t="s">
        <v>1374</v>
      </c>
      <c r="C9" s="263"/>
      <c r="D9" s="263"/>
      <c r="E9" s="263"/>
      <c r="F9" s="263"/>
      <c r="G9" s="263"/>
      <c r="H9" s="263"/>
    </row>
    <row r="10" ht="14.25" customHeight="1" spans="1:8">
      <c r="A10" s="318">
        <v>4</v>
      </c>
      <c r="B10" s="324" t="s">
        <v>1375</v>
      </c>
      <c r="C10" s="263"/>
      <c r="D10" s="263"/>
      <c r="E10" s="263"/>
      <c r="F10" s="263"/>
      <c r="G10" s="263"/>
      <c r="H10" s="263"/>
    </row>
    <row r="11" ht="14.25" customHeight="1" spans="1:8">
      <c r="A11" s="318">
        <v>5</v>
      </c>
      <c r="B11" s="324" t="s">
        <v>1376</v>
      </c>
      <c r="C11" s="273">
        <f>SUM(C12:C14)</f>
        <v>0</v>
      </c>
      <c r="D11" s="273">
        <f>SUM(D12:D14)</f>
        <v>0</v>
      </c>
      <c r="E11" s="273">
        <f>SUM(E12:E14)</f>
        <v>0</v>
      </c>
      <c r="F11" s="273">
        <f>SUM(F12:F14)</f>
        <v>0</v>
      </c>
      <c r="G11" s="273">
        <f>SUM(G12:G14)</f>
        <v>0</v>
      </c>
      <c r="H11" s="273">
        <f>F11-D11</f>
        <v>0</v>
      </c>
    </row>
    <row r="12" ht="14.25" customHeight="1" spans="1:8">
      <c r="A12" s="318">
        <v>6</v>
      </c>
      <c r="B12" s="324" t="s">
        <v>1377</v>
      </c>
      <c r="C12" s="263"/>
      <c r="D12" s="263"/>
      <c r="E12" s="263"/>
      <c r="F12" s="263"/>
      <c r="G12" s="263"/>
      <c r="H12" s="263"/>
    </row>
    <row r="13" ht="14.25" customHeight="1" spans="1:8">
      <c r="A13" s="318">
        <v>7</v>
      </c>
      <c r="B13" s="324" t="s">
        <v>1378</v>
      </c>
      <c r="C13" s="263"/>
      <c r="D13" s="263"/>
      <c r="E13" s="263"/>
      <c r="F13" s="263"/>
      <c r="G13" s="263"/>
      <c r="H13" s="263"/>
    </row>
    <row r="14" ht="14.25" customHeight="1" spans="1:8">
      <c r="A14" s="318">
        <v>8</v>
      </c>
      <c r="B14" s="324" t="s">
        <v>1379</v>
      </c>
      <c r="C14" s="263"/>
      <c r="D14" s="263"/>
      <c r="E14" s="263"/>
      <c r="F14" s="263"/>
      <c r="G14" s="263"/>
      <c r="H14" s="263"/>
    </row>
    <row r="15" ht="14.25" customHeight="1" spans="1:8">
      <c r="A15" s="318">
        <v>9</v>
      </c>
      <c r="B15" s="324" t="s">
        <v>1380</v>
      </c>
      <c r="C15" s="273">
        <f>SUM(C16:C18)</f>
        <v>0</v>
      </c>
      <c r="D15" s="273">
        <f>SUM(D16:D18)</f>
        <v>0</v>
      </c>
      <c r="E15" s="273">
        <f>SUM(E16:E18)</f>
        <v>0</v>
      </c>
      <c r="F15" s="273">
        <f>SUM(F16:F18)</f>
        <v>0</v>
      </c>
      <c r="G15" s="273">
        <f>SUM(G16:G18)</f>
        <v>0</v>
      </c>
      <c r="H15" s="273">
        <f>F15-D15</f>
        <v>0</v>
      </c>
    </row>
    <row r="16" ht="14.25" customHeight="1" spans="1:8">
      <c r="A16" s="318">
        <v>10</v>
      </c>
      <c r="B16" s="324" t="s">
        <v>1381</v>
      </c>
      <c r="C16" s="263"/>
      <c r="D16" s="263"/>
      <c r="E16" s="263"/>
      <c r="F16" s="263"/>
      <c r="G16" s="263"/>
      <c r="H16" s="263"/>
    </row>
    <row r="17" ht="14.25" customHeight="1" spans="1:8">
      <c r="A17" s="318">
        <v>11</v>
      </c>
      <c r="B17" s="324" t="s">
        <v>1382</v>
      </c>
      <c r="C17" s="263"/>
      <c r="D17" s="263"/>
      <c r="E17" s="263"/>
      <c r="F17" s="263"/>
      <c r="G17" s="263"/>
      <c r="H17" s="263"/>
    </row>
    <row r="18" ht="14.25" customHeight="1" spans="1:8">
      <c r="A18" s="318">
        <v>12</v>
      </c>
      <c r="B18" s="324" t="s">
        <v>1383</v>
      </c>
      <c r="C18" s="263"/>
      <c r="D18" s="263"/>
      <c r="E18" s="263"/>
      <c r="F18" s="263"/>
      <c r="G18" s="263"/>
      <c r="H18" s="263"/>
    </row>
    <row r="19" ht="14.25" customHeight="1" spans="1:8">
      <c r="A19" s="318">
        <v>13</v>
      </c>
      <c r="B19" s="324" t="s">
        <v>1384</v>
      </c>
      <c r="C19" s="263"/>
      <c r="D19" s="263"/>
      <c r="E19" s="263"/>
      <c r="F19" s="263"/>
      <c r="G19" s="263"/>
      <c r="H19" s="263"/>
    </row>
    <row r="20" ht="14.25" customHeight="1" spans="1:8">
      <c r="A20" s="318">
        <v>14</v>
      </c>
      <c r="B20" s="324" t="s">
        <v>1385</v>
      </c>
      <c r="C20" s="273">
        <f>C7+C11+C15+C19</f>
        <v>0</v>
      </c>
      <c r="D20" s="273">
        <f>D7+D11+D15+D19</f>
        <v>0</v>
      </c>
      <c r="E20" s="273">
        <f>E7+E11+E15+E19</f>
        <v>0</v>
      </c>
      <c r="F20" s="273">
        <f>F7+F11+F15+F19</f>
        <v>0</v>
      </c>
      <c r="G20" s="273">
        <f>G7+G11+G15+G19</f>
        <v>0</v>
      </c>
      <c r="H20" s="273">
        <f>F20-D20</f>
        <v>0</v>
      </c>
    </row>
  </sheetData>
  <mergeCells count="12">
    <mergeCell ref="A1:H1"/>
    <mergeCell ref="A2:H2"/>
    <mergeCell ref="D3:E3"/>
    <mergeCell ref="F3:G3"/>
    <mergeCell ref="A3:A6"/>
    <mergeCell ref="B3:B6"/>
    <mergeCell ref="C3:C5"/>
    <mergeCell ref="D4:D5"/>
    <mergeCell ref="E4:E5"/>
    <mergeCell ref="F4:F5"/>
    <mergeCell ref="G4:G5"/>
    <mergeCell ref="H3:H5"/>
  </mergeCells>
  <printOptions horizontalCentered="1"/>
  <pageMargins left="0.15625" right="0.235416666666667" top="0.629166666666667" bottom="0.313888888888889" header="0.511805555555556" footer="0.15625"/>
  <pageSetup paperSize="9" orientation="landscape" blackAndWhite="1"/>
  <headerFooter/>
  <drawing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tabColor indexed="10"/>
    <pageSetUpPr fitToPage="1"/>
  </sheetPr>
  <dimension ref="A1:K23"/>
  <sheetViews>
    <sheetView workbookViewId="0">
      <pane xSplit="2" ySplit="6" topLeftCell="C7" activePane="bottomRight" state="frozen"/>
      <selection/>
      <selection pane="topRight"/>
      <selection pane="bottomLeft"/>
      <selection pane="bottomRight" activeCell="J12" sqref="J12"/>
    </sheetView>
  </sheetViews>
  <sheetFormatPr defaultColWidth="9" defaultRowHeight="14.25"/>
  <cols>
    <col min="1" max="1" width="5.2" style="259" customWidth="1"/>
    <col min="2" max="2" width="44.5" style="259" customWidth="1"/>
    <col min="3" max="3" width="13.2" style="278" customWidth="1"/>
    <col min="4" max="4" width="12.6" style="278" customWidth="1"/>
    <col min="5" max="5" width="8.9" style="279" customWidth="1"/>
    <col min="6" max="6" width="13.1" style="278" customWidth="1"/>
    <col min="7" max="8" width="16.1" style="278" customWidth="1"/>
    <col min="9" max="9" width="13.1" style="278" customWidth="1"/>
    <col min="10" max="11" width="8.6" style="259" customWidth="1"/>
    <col min="12" max="16384" width="9" style="259"/>
  </cols>
  <sheetData>
    <row r="1" ht="19.5" spans="1:11">
      <c r="A1" s="280" t="str">
        <f>其他业务收入、成本!A1</f>
        <v>新疆华政华政华瑞税务师事务所有限公司巴州分所工作底稿</v>
      </c>
      <c r="B1" s="280"/>
      <c r="F1" s="281" t="s">
        <v>771</v>
      </c>
      <c r="G1" s="282" t="str">
        <f>Sheet1!F15</f>
        <v>王翠英</v>
      </c>
      <c r="H1" s="283" t="s">
        <v>96</v>
      </c>
      <c r="I1" s="284">
        <f>Sheet1!H15</f>
        <v>46040</v>
      </c>
      <c r="J1" s="285"/>
      <c r="K1" s="286"/>
    </row>
    <row r="2" spans="1:11">
      <c r="A2" s="287" t="str">
        <f>其他业务收入、成本!A2</f>
        <v>被审核单位:  新疆通力房地产开发有限公司库尔勒二分公司</v>
      </c>
      <c r="B2" s="287"/>
      <c r="F2" s="281" t="s">
        <v>772</v>
      </c>
      <c r="G2" s="288" t="str">
        <f>Sheet1!F17</f>
        <v>刘洁</v>
      </c>
      <c r="H2" s="283" t="s">
        <v>96</v>
      </c>
      <c r="I2" s="284">
        <f>Sheet1!H17</f>
        <v>46140</v>
      </c>
      <c r="J2" s="289"/>
      <c r="K2" s="289"/>
    </row>
    <row r="3" ht="20.1" customHeight="1" spans="1:11">
      <c r="A3" s="287" t="str">
        <f>其他业务收入、成本!A3</f>
        <v>纳税年度:  2025年度</v>
      </c>
      <c r="B3" s="287"/>
      <c r="F3" s="281" t="s">
        <v>773</v>
      </c>
      <c r="G3" s="290" t="s">
        <v>1386</v>
      </c>
      <c r="J3" s="289"/>
      <c r="K3" s="289"/>
    </row>
    <row r="4" ht="25.5" customHeight="1" spans="1:11">
      <c r="A4" s="291" t="s">
        <v>1387</v>
      </c>
      <c r="B4" s="291"/>
      <c r="C4" s="292"/>
      <c r="D4" s="292"/>
      <c r="E4" s="292"/>
      <c r="F4" s="292"/>
      <c r="G4" s="292"/>
      <c r="H4" s="292"/>
      <c r="I4" s="292"/>
      <c r="J4" s="293"/>
      <c r="K4" s="293"/>
    </row>
    <row r="5" s="258" customFormat="1" ht="23.25" customHeight="1" spans="1:11">
      <c r="A5" s="294" t="s">
        <v>257</v>
      </c>
      <c r="B5" s="294" t="s">
        <v>948</v>
      </c>
      <c r="C5" s="295" t="s">
        <v>248</v>
      </c>
      <c r="D5" s="295" t="s">
        <v>1388</v>
      </c>
      <c r="E5" s="295" t="s">
        <v>1389</v>
      </c>
      <c r="F5" s="295" t="s">
        <v>1390</v>
      </c>
      <c r="G5" s="295" t="s">
        <v>259</v>
      </c>
      <c r="H5" s="295" t="s">
        <v>622</v>
      </c>
      <c r="I5" s="295" t="s">
        <v>1391</v>
      </c>
      <c r="J5" s="259"/>
      <c r="K5" s="259"/>
    </row>
    <row r="6" s="258" customFormat="1" ht="23.25" customHeight="1" spans="1:11">
      <c r="A6" s="296"/>
      <c r="B6" s="296"/>
      <c r="C6" s="297"/>
      <c r="D6" s="297"/>
      <c r="E6" s="297"/>
      <c r="F6" s="297"/>
      <c r="G6" s="297"/>
      <c r="H6" s="297"/>
      <c r="I6" s="297"/>
      <c r="J6" s="259"/>
      <c r="K6" s="259"/>
    </row>
    <row r="7" s="258" customFormat="1" ht="23.25" customHeight="1" spans="1:11">
      <c r="A7" s="298"/>
      <c r="B7" s="298"/>
      <c r="C7" s="299">
        <v>1</v>
      </c>
      <c r="D7" s="299">
        <v>2</v>
      </c>
      <c r="E7" s="299">
        <v>3</v>
      </c>
      <c r="F7" s="299">
        <v>4</v>
      </c>
      <c r="G7" s="299">
        <v>5</v>
      </c>
      <c r="H7" s="299" t="s">
        <v>1392</v>
      </c>
      <c r="I7" s="299" t="s">
        <v>1393</v>
      </c>
      <c r="J7" s="300"/>
      <c r="K7" s="300"/>
    </row>
    <row r="8" ht="23.25" customHeight="1" spans="1:11">
      <c r="A8" s="301">
        <v>1</v>
      </c>
      <c r="B8" s="302" t="s">
        <v>1394</v>
      </c>
      <c r="C8" s="303">
        <f>工资薪金和三项经费支出!C16</f>
        <v>3395912.39</v>
      </c>
      <c r="D8" s="303">
        <f>工资薪金和三项经费支出!C30</f>
        <v>3395912.39</v>
      </c>
      <c r="E8" s="304" t="s">
        <v>793</v>
      </c>
      <c r="F8" s="304" t="s">
        <v>793</v>
      </c>
      <c r="G8" s="305">
        <f>工资薪金和三项经费支出!C18</f>
        <v>3395912.39</v>
      </c>
      <c r="H8" s="303">
        <f>C8-G8</f>
        <v>0</v>
      </c>
      <c r="I8" s="306" t="s">
        <v>793</v>
      </c>
      <c r="J8" s="307"/>
      <c r="K8" s="307"/>
    </row>
    <row r="9" ht="23.25" customHeight="1" spans="1:11">
      <c r="A9" s="301">
        <v>2</v>
      </c>
      <c r="B9" s="302" t="s">
        <v>1395</v>
      </c>
      <c r="C9" s="303"/>
      <c r="D9" s="303"/>
      <c r="E9" s="304" t="s">
        <v>793</v>
      </c>
      <c r="F9" s="304" t="s">
        <v>793</v>
      </c>
      <c r="G9" s="305"/>
      <c r="H9" s="303">
        <f t="shared" ref="H9:H19" si="0">C9-G9</f>
        <v>0</v>
      </c>
      <c r="I9" s="306" t="s">
        <v>793</v>
      </c>
      <c r="J9" s="307"/>
      <c r="K9" s="307"/>
    </row>
    <row r="10" ht="23.25" customHeight="1" spans="1:11">
      <c r="A10" s="301">
        <v>3</v>
      </c>
      <c r="B10" s="308" t="s">
        <v>1396</v>
      </c>
      <c r="C10" s="303">
        <f>工资薪金和三项经费支出!D16</f>
        <v>39543.02</v>
      </c>
      <c r="D10" s="303">
        <f>工资薪金和三项经费支出!D30</f>
        <v>39543.02</v>
      </c>
      <c r="E10" s="309">
        <v>0.14</v>
      </c>
      <c r="F10" s="304" t="s">
        <v>793</v>
      </c>
      <c r="G10" s="305">
        <f>工资薪金和三项经费支出!D18</f>
        <v>39543.02</v>
      </c>
      <c r="H10" s="303">
        <f t="shared" si="0"/>
        <v>0</v>
      </c>
      <c r="I10" s="306" t="s">
        <v>793</v>
      </c>
      <c r="J10" s="307"/>
      <c r="K10" s="307"/>
    </row>
    <row r="11" ht="23.25" customHeight="1" spans="1:11">
      <c r="A11" s="301">
        <v>4</v>
      </c>
      <c r="B11" s="310" t="s">
        <v>1397</v>
      </c>
      <c r="C11" s="303">
        <f>工资薪金和三项经费支出!F16</f>
        <v>200051</v>
      </c>
      <c r="D11" s="303">
        <f>工资薪金和三项经费支出!F30</f>
        <v>200051</v>
      </c>
      <c r="E11" s="304" t="s">
        <v>793</v>
      </c>
      <c r="F11" s="304">
        <f>F12</f>
        <v>0</v>
      </c>
      <c r="G11" s="305">
        <f>工资薪金和三项经费支出!F18</f>
        <v>200051</v>
      </c>
      <c r="H11" s="303">
        <f>H12</f>
        <v>0</v>
      </c>
      <c r="I11" s="306">
        <f>MAX(C11+F11-G11,0)</f>
        <v>0</v>
      </c>
      <c r="J11" s="307"/>
      <c r="K11" s="307"/>
    </row>
    <row r="12" ht="23.25" customHeight="1" spans="1:11">
      <c r="A12" s="301">
        <v>5</v>
      </c>
      <c r="B12" s="308" t="s">
        <v>1398</v>
      </c>
      <c r="C12" s="303">
        <f>C11</f>
        <v>200051</v>
      </c>
      <c r="D12" s="303">
        <f>D11</f>
        <v>200051</v>
      </c>
      <c r="E12" s="311">
        <v>0.08</v>
      </c>
      <c r="F12" s="304">
        <f>工资薪金和三项经费支出!F17</f>
        <v>0</v>
      </c>
      <c r="G12" s="305">
        <f>G11</f>
        <v>200051</v>
      </c>
      <c r="H12" s="303">
        <f>工资薪金和三项经费支出!F19</f>
        <v>0</v>
      </c>
      <c r="I12" s="306">
        <f>MAX(C12+F12-G12,0)</f>
        <v>0</v>
      </c>
      <c r="J12" s="307"/>
      <c r="K12" s="307"/>
    </row>
    <row r="13" ht="23.25" customHeight="1" spans="1:11">
      <c r="A13" s="301">
        <v>6</v>
      </c>
      <c r="B13" s="308" t="s">
        <v>1399</v>
      </c>
      <c r="C13" s="303"/>
      <c r="D13" s="303"/>
      <c r="E13" s="309">
        <v>1</v>
      </c>
      <c r="F13" s="304" t="s">
        <v>793</v>
      </c>
      <c r="G13" s="305">
        <f>D13</f>
        <v>0</v>
      </c>
      <c r="H13" s="303">
        <f>MAX(C13-G13,0)</f>
        <v>0</v>
      </c>
      <c r="I13" s="306" t="s">
        <v>793</v>
      </c>
      <c r="J13" s="307"/>
      <c r="K13" s="307"/>
    </row>
    <row r="14" ht="23.25" customHeight="1" spans="1:11">
      <c r="A14" s="301">
        <v>7</v>
      </c>
      <c r="B14" s="308" t="s">
        <v>1400</v>
      </c>
      <c r="C14" s="303">
        <f>工资薪金和三项经费支出!E16</f>
        <v>67918.25</v>
      </c>
      <c r="D14" s="303">
        <f>工资薪金和三项经费支出!E30</f>
        <v>67918.25</v>
      </c>
      <c r="E14" s="309">
        <v>0.02</v>
      </c>
      <c r="F14" s="304" t="s">
        <v>793</v>
      </c>
      <c r="G14" s="305">
        <f>工资薪金和三项经费支出!E18</f>
        <v>67918.24</v>
      </c>
      <c r="H14" s="303">
        <f t="shared" si="0"/>
        <v>0.00999999999476131</v>
      </c>
      <c r="I14" s="306" t="s">
        <v>793</v>
      </c>
      <c r="J14" s="307"/>
      <c r="K14" s="307"/>
    </row>
    <row r="15" ht="23.25" customHeight="1" spans="1:11">
      <c r="A15" s="301">
        <v>8</v>
      </c>
      <c r="B15" s="308" t="s">
        <v>1401</v>
      </c>
      <c r="C15" s="303">
        <f>工资薪金和三项经费支出!G16</f>
        <v>218390.18</v>
      </c>
      <c r="D15" s="303">
        <f>工资薪金和三项经费支出!G30</f>
        <v>218390.18</v>
      </c>
      <c r="E15" s="304" t="s">
        <v>793</v>
      </c>
      <c r="F15" s="304" t="s">
        <v>793</v>
      </c>
      <c r="G15" s="305">
        <f>工资薪金和三项经费支出!G18</f>
        <v>218390.18</v>
      </c>
      <c r="H15" s="303">
        <f t="shared" si="0"/>
        <v>0</v>
      </c>
      <c r="I15" s="306" t="s">
        <v>793</v>
      </c>
      <c r="J15" s="307"/>
      <c r="K15" s="307"/>
    </row>
    <row r="16" ht="23.25" customHeight="1" spans="1:11">
      <c r="A16" s="301">
        <v>9</v>
      </c>
      <c r="B16" s="308" t="s">
        <v>1402</v>
      </c>
      <c r="C16" s="303">
        <f>工资薪金和三项经费支出!H16</f>
        <v>37300</v>
      </c>
      <c r="D16" s="303">
        <f>工资薪金和三项经费支出!H30</f>
        <v>37300</v>
      </c>
      <c r="E16" s="304" t="s">
        <v>793</v>
      </c>
      <c r="F16" s="304" t="s">
        <v>793</v>
      </c>
      <c r="G16" s="305">
        <f>工资薪金和三项经费支出!H18</f>
        <v>37300</v>
      </c>
      <c r="H16" s="303">
        <f t="shared" si="0"/>
        <v>0</v>
      </c>
      <c r="I16" s="306" t="s">
        <v>793</v>
      </c>
      <c r="J16" s="307"/>
      <c r="K16" s="307"/>
    </row>
    <row r="17" ht="23.25" customHeight="1" spans="1:11">
      <c r="A17" s="301">
        <v>10</v>
      </c>
      <c r="B17" s="308" t="s">
        <v>1403</v>
      </c>
      <c r="C17" s="303">
        <f>销售费用!C14+管理费用!C14</f>
        <v>0</v>
      </c>
      <c r="D17" s="303">
        <f>工资薪金和三项经费支出!I30</f>
        <v>0</v>
      </c>
      <c r="E17" s="304"/>
      <c r="F17" s="304" t="s">
        <v>793</v>
      </c>
      <c r="G17" s="305">
        <f>工资薪金和三项经费支出!I18</f>
        <v>0</v>
      </c>
      <c r="H17" s="303">
        <f t="shared" si="0"/>
        <v>0</v>
      </c>
      <c r="I17" s="306" t="s">
        <v>793</v>
      </c>
      <c r="J17" s="307"/>
      <c r="K17" s="307"/>
    </row>
    <row r="18" ht="23.25" customHeight="1" spans="1:11">
      <c r="A18" s="301">
        <v>11</v>
      </c>
      <c r="B18" s="312" t="s">
        <v>1404</v>
      </c>
      <c r="C18" s="303">
        <f>销售费用!C15+管理费用!C15</f>
        <v>0</v>
      </c>
      <c r="D18" s="303">
        <f>工资薪金和三项经费支出!J30</f>
        <v>0</v>
      </c>
      <c r="E18" s="304"/>
      <c r="F18" s="304" t="s">
        <v>793</v>
      </c>
      <c r="G18" s="305">
        <f>工资薪金和三项经费支出!J18</f>
        <v>0</v>
      </c>
      <c r="H18" s="303">
        <f t="shared" si="0"/>
        <v>0</v>
      </c>
      <c r="I18" s="306" t="s">
        <v>793</v>
      </c>
      <c r="J18" s="307"/>
      <c r="K18" s="307"/>
    </row>
    <row r="19" ht="23.25" customHeight="1" spans="1:11">
      <c r="A19" s="301">
        <v>12</v>
      </c>
      <c r="B19" s="312" t="s">
        <v>1405</v>
      </c>
      <c r="C19" s="303"/>
      <c r="D19" s="303"/>
      <c r="E19" s="304" t="s">
        <v>793</v>
      </c>
      <c r="F19" s="304"/>
      <c r="G19" s="305"/>
      <c r="H19" s="303">
        <f t="shared" si="0"/>
        <v>0</v>
      </c>
      <c r="I19" s="306"/>
      <c r="J19" s="307"/>
      <c r="K19" s="307"/>
    </row>
    <row r="20" ht="23.25" customHeight="1" spans="1:11">
      <c r="A20" s="301">
        <v>13</v>
      </c>
      <c r="B20" s="312" t="s">
        <v>1406</v>
      </c>
      <c r="C20" s="303">
        <f>C8+C10+C11+C14++C15+C16+C17+C18+C19</f>
        <v>3959114.84</v>
      </c>
      <c r="D20" s="303">
        <f>D8+D10+D11+D14++D15+D16+D17+D18+D19</f>
        <v>3959114.84</v>
      </c>
      <c r="E20" s="304" t="s">
        <v>793</v>
      </c>
      <c r="F20" s="305"/>
      <c r="G20" s="303">
        <f>G8+G10+G11+G14++G15+G16+G17+G18+G19</f>
        <v>3959114.83</v>
      </c>
      <c r="H20" s="303">
        <f>H8+H10+H11+H14++H15+H16+H17+H18+H19</f>
        <v>0.00999999999476131</v>
      </c>
      <c r="I20" s="303">
        <f>I11</f>
        <v>0</v>
      </c>
      <c r="J20" s="307"/>
      <c r="K20" s="307"/>
    </row>
    <row r="21" ht="23.25" customHeight="1" spans="1:11">
      <c r="I21" s="313"/>
      <c r="J21" s="314"/>
      <c r="K21" s="314"/>
    </row>
    <row r="22" ht="23.25" customHeight="1"/>
    <row r="23" ht="23.25" customHeight="1"/>
  </sheetData>
  <mergeCells count="12">
    <mergeCell ref="A2:B2"/>
    <mergeCell ref="A3:B3"/>
    <mergeCell ref="A4:I4"/>
    <mergeCell ref="A5:A7"/>
    <mergeCell ref="B5:B7"/>
    <mergeCell ref="C5:C6"/>
    <mergeCell ref="D5:D6"/>
    <mergeCell ref="E5:E6"/>
    <mergeCell ref="F5:F6"/>
    <mergeCell ref="G5:G6"/>
    <mergeCell ref="H5:H6"/>
    <mergeCell ref="I5:I6"/>
  </mergeCells>
  <printOptions horizontalCentered="1"/>
  <pageMargins left="0.354166666666667" right="0.15625" top="0.471527777777778" bottom="0.511805555555556" header="0.235416666666667" footer="0.275"/>
  <pageSetup paperSize="9" scale="93" orientation="landscape"/>
  <headerFooter alignWithMargins="0"/>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D42"/>
  <sheetViews>
    <sheetView workbookViewId="0">
      <selection activeCell="J12" sqref="J12"/>
    </sheetView>
  </sheetViews>
  <sheetFormatPr defaultColWidth="9" defaultRowHeight="22.5" outlineLevelCol="3"/>
  <cols>
    <col min="1" max="1" width="5.1" style="268" customWidth="1"/>
    <col min="2" max="2" width="59.1" style="268" customWidth="1"/>
    <col min="3" max="3" width="16.9" style="268" customWidth="1"/>
    <col min="4" max="4" width="20.4" style="153"/>
    <col min="5" max="16384" width="9" style="268"/>
  </cols>
  <sheetData>
    <row r="1" ht="20.1" customHeight="1" spans="1:4">
      <c r="A1" s="269" t="s">
        <v>1407</v>
      </c>
      <c r="B1" s="269"/>
      <c r="C1" s="269"/>
    </row>
    <row r="2" ht="25.5" customHeight="1" spans="1:4">
      <c r="A2" s="270" t="s">
        <v>1408</v>
      </c>
      <c r="B2" s="270"/>
      <c r="C2" s="270"/>
      <c r="D2" s="156"/>
    </row>
    <row r="3" s="267" customFormat="1" ht="14.25" customHeight="1" spans="1:4">
      <c r="A3" s="271" t="s">
        <v>257</v>
      </c>
      <c r="B3" s="271" t="s">
        <v>1409</v>
      </c>
      <c r="C3" s="271" t="s">
        <v>949</v>
      </c>
      <c r="D3" s="156"/>
    </row>
    <row r="4" s="267" customFormat="1" ht="14.25" customHeight="1" spans="1:4">
      <c r="A4" s="271">
        <v>1</v>
      </c>
      <c r="B4" s="272" t="s">
        <v>1410</v>
      </c>
      <c r="C4" s="263">
        <f>调整表!D26</f>
        <v>963921.59</v>
      </c>
      <c r="D4" s="156"/>
    </row>
    <row r="5" s="267" customFormat="1" ht="14.25" customHeight="1" spans="1:4">
      <c r="A5" s="271">
        <v>2</v>
      </c>
      <c r="B5" s="272" t="s">
        <v>1411</v>
      </c>
      <c r="C5" s="263"/>
      <c r="D5" s="156"/>
    </row>
    <row r="6" s="267" customFormat="1" ht="14.25" customHeight="1" spans="1:4">
      <c r="A6" s="271">
        <v>3</v>
      </c>
      <c r="B6" s="272" t="s">
        <v>1412</v>
      </c>
      <c r="C6" s="273">
        <f>C4-C5</f>
        <v>963921.59</v>
      </c>
      <c r="D6" s="156"/>
    </row>
    <row r="7" s="267" customFormat="1" ht="14.25" customHeight="1" spans="1:4">
      <c r="A7" s="271">
        <v>4</v>
      </c>
      <c r="B7" s="272" t="s">
        <v>1413</v>
      </c>
      <c r="C7" s="263">
        <f>调整表!D49</f>
        <v>270713595.92</v>
      </c>
      <c r="D7" s="29"/>
    </row>
    <row r="8" s="267" customFormat="1" ht="14.25" customHeight="1" spans="1:4">
      <c r="A8" s="271">
        <v>5</v>
      </c>
      <c r="B8" s="272" t="s">
        <v>1414</v>
      </c>
      <c r="C8" s="274">
        <v>0.15</v>
      </c>
      <c r="D8" s="29"/>
    </row>
    <row r="9" s="267" customFormat="1" ht="14.25" customHeight="1" spans="1:4">
      <c r="A9" s="271">
        <v>6</v>
      </c>
      <c r="B9" s="275" t="s">
        <v>1415</v>
      </c>
      <c r="C9" s="273">
        <f>C7*C8</f>
        <v>40607039.388</v>
      </c>
      <c r="D9" s="29"/>
    </row>
    <row r="10" s="267" customFormat="1" ht="14.25" customHeight="1" spans="1:4">
      <c r="A10" s="271">
        <v>7</v>
      </c>
      <c r="B10" s="275" t="s">
        <v>1416</v>
      </c>
      <c r="C10" s="273">
        <f>IF(C6&gt;C9,C6-C9,0)</f>
        <v>0</v>
      </c>
      <c r="D10" s="29"/>
    </row>
    <row r="11" s="267" customFormat="1" ht="14.25" customHeight="1" spans="1:4">
      <c r="A11" s="271">
        <v>8</v>
      </c>
      <c r="B11" s="275" t="s">
        <v>1417</v>
      </c>
      <c r="C11" s="263"/>
      <c r="D11" s="29"/>
    </row>
    <row r="12" s="267" customFormat="1" ht="14.25" customHeight="1" spans="1:4">
      <c r="A12" s="271">
        <v>9</v>
      </c>
      <c r="B12" s="276" t="s">
        <v>1418</v>
      </c>
      <c r="C12" s="261"/>
      <c r="D12" s="29"/>
    </row>
    <row r="13" s="267" customFormat="1" ht="14.25" customHeight="1" spans="1:4">
      <c r="A13" s="271"/>
      <c r="B13" s="276"/>
      <c r="C13" s="261"/>
      <c r="D13" s="29"/>
    </row>
    <row r="14" s="267" customFormat="1" ht="14.25" customHeight="1" spans="1:4">
      <c r="A14" s="271">
        <v>10</v>
      </c>
      <c r="B14" s="276" t="s">
        <v>1419</v>
      </c>
      <c r="C14" s="263"/>
      <c r="D14" s="29"/>
    </row>
    <row r="15" s="267" customFormat="1" ht="14.25" customHeight="1" spans="1:4">
      <c r="A15" s="271">
        <v>11</v>
      </c>
      <c r="B15" s="275" t="s">
        <v>1420</v>
      </c>
      <c r="C15" s="263"/>
      <c r="D15" s="29"/>
    </row>
    <row r="16" s="267" customFormat="1" ht="14.25" customHeight="1" spans="1:4">
      <c r="A16" s="271">
        <v>12</v>
      </c>
      <c r="B16" s="276" t="s">
        <v>1421</v>
      </c>
      <c r="C16" s="277">
        <f>IF(C6&gt;C9,C5+C6-C9+C14-C15,C5+C14-C15-C12)</f>
        <v>0</v>
      </c>
      <c r="D16" s="29"/>
    </row>
    <row r="17" s="267" customFormat="1" ht="14.25" customHeight="1" spans="1:4">
      <c r="A17" s="271"/>
      <c r="B17" s="276"/>
      <c r="C17" s="277"/>
      <c r="D17" s="29"/>
    </row>
    <row r="18" s="267" customFormat="1" ht="14.25" customHeight="1" spans="1:4">
      <c r="A18" s="271">
        <v>13</v>
      </c>
      <c r="B18" s="275" t="s">
        <v>1422</v>
      </c>
      <c r="C18" s="273">
        <f>C10+C11-C12</f>
        <v>0</v>
      </c>
      <c r="D18" s="29"/>
    </row>
    <row r="19" ht="14.25" spans="1:4">
      <c r="D19" s="29"/>
    </row>
    <row r="20" ht="14.25" spans="1:4">
      <c r="D20" s="29"/>
    </row>
    <row r="21" ht="14.25" spans="1:4">
      <c r="D21" s="29"/>
    </row>
    <row r="22" ht="14.25" spans="1:4">
      <c r="D22" s="29"/>
    </row>
    <row r="23" ht="14.25" spans="1:4">
      <c r="D23" s="29"/>
    </row>
    <row r="24" ht="14.25" spans="1:4">
      <c r="D24" s="29"/>
    </row>
    <row r="25" ht="14.25" spans="1:4">
      <c r="D25" s="29"/>
    </row>
    <row r="26" ht="14.25" spans="1:4">
      <c r="D26" s="29"/>
    </row>
    <row r="27" ht="14.25" spans="1:4">
      <c r="D27" s="29"/>
    </row>
    <row r="28" ht="14.25" spans="1:4">
      <c r="D28" s="29"/>
    </row>
    <row r="29" ht="14.25" spans="1:4">
      <c r="D29" s="29"/>
    </row>
    <row r="30" ht="14.25" spans="1:4">
      <c r="D30" s="29"/>
    </row>
    <row r="31" ht="14.25" spans="1:4">
      <c r="D31" s="29"/>
    </row>
    <row r="32" ht="14.25" spans="1:4">
      <c r="D32" s="29"/>
    </row>
    <row r="33" ht="14.25" spans="4:4">
      <c r="D33" s="29"/>
    </row>
    <row r="34" ht="14.25" spans="4:4">
      <c r="D34" s="29"/>
    </row>
    <row r="35" ht="14.25" spans="4:4">
      <c r="D35" s="29"/>
    </row>
    <row r="36" ht="14.25" spans="4:4">
      <c r="D36" s="29"/>
    </row>
    <row r="37" ht="14.25" spans="4:4">
      <c r="D37" s="29"/>
    </row>
    <row r="38" ht="14.25" spans="4:4">
      <c r="D38" s="29"/>
    </row>
    <row r="39" ht="14.25" spans="4:4">
      <c r="D39" s="29"/>
    </row>
    <row r="40" ht="14.25" spans="4:4">
      <c r="D40" s="29"/>
    </row>
    <row r="41" ht="14.25" spans="4:4">
      <c r="D41" s="29"/>
    </row>
    <row r="42" ht="14.25" spans="4:4">
      <c r="D42" s="29"/>
    </row>
  </sheetData>
  <mergeCells count="8">
    <mergeCell ref="A1:C1"/>
    <mergeCell ref="A2:C2"/>
    <mergeCell ref="A12:A13"/>
    <mergeCell ref="A16:A17"/>
    <mergeCell ref="B12:B13"/>
    <mergeCell ref="B16:B17"/>
    <mergeCell ref="C12:C13"/>
    <mergeCell ref="C16:C17"/>
  </mergeCells>
  <printOptions horizontalCentered="1"/>
  <pageMargins left="0.15625" right="0.235416666666667" top="0.629166666666667" bottom="0.313888888888889" header="0.511805555555556" footer="0.15625"/>
  <pageSetup paperSize="9" orientation="landscape" blackAndWhite="1"/>
  <headerFooter/>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I29"/>
  <sheetViews>
    <sheetView showZeros="0" workbookViewId="0">
      <pane xSplit="2" ySplit="4" topLeftCell="C5" activePane="bottomRight" state="frozen"/>
      <selection/>
      <selection pane="topRight"/>
      <selection pane="bottomLeft"/>
      <selection pane="bottomRight" activeCell="J12" sqref="J12"/>
    </sheetView>
  </sheetViews>
  <sheetFormatPr defaultColWidth="9" defaultRowHeight="22.5"/>
  <cols>
    <col min="1" max="1" width="5.1" style="258" customWidth="1"/>
    <col min="2" max="2" width="24.6" style="259" customWidth="1"/>
    <col min="3" max="3" width="16.6" style="259" customWidth="1"/>
    <col min="4" max="4" width="15.1" style="259" customWidth="1"/>
    <col min="5" max="5" width="15.5" style="259" customWidth="1"/>
    <col min="6" max="8" width="16.6" style="259" customWidth="1"/>
    <col min="9" max="9" width="12.6" style="153" customWidth="1"/>
    <col min="10" max="16384" width="9" style="259"/>
  </cols>
  <sheetData>
    <row r="1" ht="20.1" customHeight="1" spans="1:9">
      <c r="A1" s="204" t="s">
        <v>1423</v>
      </c>
      <c r="B1" s="204"/>
      <c r="C1" s="204"/>
      <c r="D1" s="204"/>
      <c r="E1" s="204"/>
      <c r="F1" s="204"/>
      <c r="G1" s="204"/>
      <c r="H1" s="204"/>
      <c r="I1" s="204"/>
    </row>
    <row r="2" ht="27" customHeight="1" spans="1:9">
      <c r="A2" s="184"/>
      <c r="B2"/>
      <c r="C2"/>
      <c r="D2"/>
      <c r="E2"/>
      <c r="F2"/>
      <c r="G2"/>
      <c r="H2"/>
      <c r="I2"/>
    </row>
    <row r="3" s="257" customFormat="1" ht="35.1" customHeight="1" spans="1:9">
      <c r="A3" s="260" t="s">
        <v>257</v>
      </c>
      <c r="B3" s="261" t="s">
        <v>1424</v>
      </c>
      <c r="C3" s="262" t="s">
        <v>248</v>
      </c>
      <c r="D3" s="262" t="s">
        <v>1425</v>
      </c>
      <c r="E3" s="262" t="s">
        <v>1426</v>
      </c>
      <c r="F3" s="262" t="s">
        <v>259</v>
      </c>
      <c r="G3" s="262" t="s">
        <v>1427</v>
      </c>
      <c r="H3" s="262" t="s">
        <v>1428</v>
      </c>
      <c r="I3" s="262" t="s">
        <v>1429</v>
      </c>
    </row>
    <row r="4" s="257" customFormat="1" ht="20.4" customHeight="1" spans="1:9">
      <c r="A4" s="260"/>
      <c r="B4" s="261"/>
      <c r="C4" s="260">
        <v>1</v>
      </c>
      <c r="D4" s="260">
        <v>2</v>
      </c>
      <c r="E4" s="260">
        <v>3</v>
      </c>
      <c r="F4" s="260">
        <v>4</v>
      </c>
      <c r="G4" s="260">
        <v>5</v>
      </c>
      <c r="H4" s="260">
        <v>6</v>
      </c>
      <c r="I4" s="260">
        <v>7</v>
      </c>
    </row>
    <row r="5" s="257" customFormat="1" ht="29.1" customHeight="1" spans="1:9">
      <c r="A5" s="260">
        <v>1</v>
      </c>
      <c r="B5" s="263" t="s">
        <v>1430</v>
      </c>
      <c r="C5" s="263"/>
      <c r="D5" s="263" t="s">
        <v>793</v>
      </c>
      <c r="E5" s="263" t="s">
        <v>793</v>
      </c>
      <c r="F5" s="263" t="s">
        <v>793</v>
      </c>
      <c r="G5" s="263">
        <f>C5</f>
        <v>0</v>
      </c>
      <c r="H5" s="263" t="s">
        <v>793</v>
      </c>
      <c r="I5" s="263" t="s">
        <v>793</v>
      </c>
    </row>
    <row r="6" s="257" customFormat="1" ht="29.1" customHeight="1" spans="1:9">
      <c r="A6" s="260">
        <v>2</v>
      </c>
      <c r="B6" s="263" t="s">
        <v>1431</v>
      </c>
      <c r="C6" s="263"/>
      <c r="D6" s="263" t="s">
        <v>793</v>
      </c>
      <c r="E6" s="263" t="s">
        <v>793</v>
      </c>
      <c r="F6" s="263">
        <f>C6</f>
        <v>0</v>
      </c>
      <c r="G6" s="263" t="s">
        <v>793</v>
      </c>
      <c r="H6" s="263" t="s">
        <v>793</v>
      </c>
      <c r="I6" s="263" t="s">
        <v>793</v>
      </c>
    </row>
    <row r="7" s="257" customFormat="1" ht="29.1" customHeight="1" spans="1:9">
      <c r="A7" s="260">
        <v>3</v>
      </c>
      <c r="B7" s="263" t="s">
        <v>1432</v>
      </c>
      <c r="C7" s="263">
        <f t="shared" ref="C7:G7" si="0">C11</f>
        <v>0</v>
      </c>
      <c r="D7" s="263">
        <f>D8+D9+D10</f>
        <v>0</v>
      </c>
      <c r="E7" s="263">
        <f t="shared" si="0"/>
        <v>0</v>
      </c>
      <c r="F7" s="263">
        <f t="shared" si="0"/>
        <v>0</v>
      </c>
      <c r="G7" s="263">
        <f t="shared" si="0"/>
        <v>0</v>
      </c>
      <c r="H7" s="263">
        <f>H8+H9+H10</f>
        <v>0</v>
      </c>
      <c r="I7" s="263">
        <f>I9+I10+I11</f>
        <v>0</v>
      </c>
    </row>
    <row r="8" s="257" customFormat="1" ht="29.1" customHeight="1" spans="1:9">
      <c r="A8" s="260">
        <v>4</v>
      </c>
      <c r="B8" s="263" t="s">
        <v>1433</v>
      </c>
      <c r="C8" s="263" t="s">
        <v>793</v>
      </c>
      <c r="D8" s="263"/>
      <c r="E8" s="263" t="s">
        <v>793</v>
      </c>
      <c r="F8" s="263" t="s">
        <v>793</v>
      </c>
      <c r="G8" s="263" t="s">
        <v>793</v>
      </c>
      <c r="H8" s="263"/>
      <c r="I8" s="263" t="s">
        <v>793</v>
      </c>
    </row>
    <row r="9" s="257" customFormat="1" ht="29.1" customHeight="1" spans="1:9">
      <c r="A9" s="260">
        <v>5</v>
      </c>
      <c r="B9" s="263" t="s">
        <v>1434</v>
      </c>
      <c r="C9" s="263" t="s">
        <v>793</v>
      </c>
      <c r="D9" s="263"/>
      <c r="E9" s="263" t="s">
        <v>793</v>
      </c>
      <c r="F9" s="263" t="s">
        <v>793</v>
      </c>
      <c r="G9" s="263" t="s">
        <v>793</v>
      </c>
      <c r="H9" s="263"/>
      <c r="I9" s="263"/>
    </row>
    <row r="10" s="257" customFormat="1" ht="29.1" customHeight="1" spans="1:9">
      <c r="A10" s="260">
        <v>6</v>
      </c>
      <c r="B10" s="263" t="s">
        <v>1435</v>
      </c>
      <c r="C10" s="263" t="s">
        <v>793</v>
      </c>
      <c r="D10" s="263"/>
      <c r="E10" s="263" t="s">
        <v>793</v>
      </c>
      <c r="F10" s="263" t="s">
        <v>793</v>
      </c>
      <c r="G10" s="263" t="s">
        <v>793</v>
      </c>
      <c r="H10" s="263"/>
      <c r="I10" s="263"/>
    </row>
    <row r="11" s="257" customFormat="1" ht="29.1" customHeight="1" spans="1:9">
      <c r="A11" s="260">
        <v>7</v>
      </c>
      <c r="B11" s="263" t="s">
        <v>1436</v>
      </c>
      <c r="C11" s="263"/>
      <c r="D11" s="263" t="s">
        <v>793</v>
      </c>
      <c r="E11" s="263"/>
      <c r="F11" s="263"/>
      <c r="G11" s="263"/>
      <c r="H11" s="263" t="s">
        <v>793</v>
      </c>
      <c r="I11" s="263"/>
    </row>
    <row r="12" s="257" customFormat="1" ht="29.1" customHeight="1" spans="1:9">
      <c r="A12" s="260">
        <v>8</v>
      </c>
      <c r="B12" s="263" t="s">
        <v>1437</v>
      </c>
      <c r="C12" s="263">
        <f>C5+C6+C7</f>
        <v>0</v>
      </c>
      <c r="D12" s="263">
        <f t="shared" ref="D12:I12" si="1">D7</f>
        <v>0</v>
      </c>
      <c r="E12" s="263">
        <f t="shared" si="1"/>
        <v>0</v>
      </c>
      <c r="F12" s="263">
        <f>F6+F7</f>
        <v>0</v>
      </c>
      <c r="G12" s="263">
        <f>G5+G7</f>
        <v>0</v>
      </c>
      <c r="H12" s="263">
        <f t="shared" si="1"/>
        <v>0</v>
      </c>
      <c r="I12" s="263">
        <f t="shared" si="1"/>
        <v>0</v>
      </c>
    </row>
    <row r="13" ht="14.25" spans="1:9">
      <c r="A13" s="264"/>
      <c r="B13" s="265"/>
      <c r="C13" s="265"/>
      <c r="D13" s="265"/>
      <c r="E13" s="265"/>
      <c r="F13" s="265"/>
      <c r="G13" s="265"/>
      <c r="H13" s="265"/>
      <c r="I13" s="29"/>
    </row>
    <row r="14" ht="14.25" spans="1:9">
      <c r="A14" s="266" t="s">
        <v>85</v>
      </c>
      <c r="I14" s="29"/>
    </row>
    <row r="15" ht="14.25" spans="1:9">
      <c r="I15" s="29"/>
    </row>
    <row r="16" ht="14.25" spans="1:9">
      <c r="I16" s="29"/>
    </row>
    <row r="17" ht="14.25" spans="9:9">
      <c r="I17" s="29"/>
    </row>
    <row r="18" ht="14.25" spans="9:9">
      <c r="I18" s="29"/>
    </row>
    <row r="19" ht="14.25" spans="9:9">
      <c r="I19" s="29"/>
    </row>
    <row r="20" ht="14.25" spans="9:9">
      <c r="I20" s="29"/>
    </row>
    <row r="21" ht="14.25" spans="9:9">
      <c r="I21" s="29"/>
    </row>
    <row r="22" ht="14.25" spans="9:9">
      <c r="I22" s="29"/>
    </row>
    <row r="23" ht="14.25" spans="9:9">
      <c r="I23" s="29"/>
    </row>
    <row r="24" ht="14.25" spans="9:9">
      <c r="I24" s="29"/>
    </row>
    <row r="25" ht="14.25" spans="9:9">
      <c r="I25" s="29"/>
    </row>
    <row r="26" ht="14.25" spans="9:9">
      <c r="I26" s="29"/>
    </row>
    <row r="27" ht="14.25" spans="9:9">
      <c r="I27" s="29"/>
    </row>
    <row r="28" ht="14.25" spans="9:9">
      <c r="I28" s="29"/>
    </row>
    <row r="29" ht="14.25" spans="9:9">
      <c r="I29" s="29"/>
    </row>
  </sheetData>
  <mergeCells count="4">
    <mergeCell ref="A1:I1"/>
    <mergeCell ref="A13:H13"/>
    <mergeCell ref="A3:A4"/>
    <mergeCell ref="B3:B4"/>
  </mergeCells>
  <printOptions horizontalCentered="1"/>
  <pageMargins left="0.15625" right="0.235416666666667" top="0.629166666666667" bottom="0.313888888888889" header="0.511805555555556" footer="0.15625"/>
  <pageSetup paperSize="9" scale="97" orientation="landscape" blackAndWhite="1"/>
  <headerFooter/>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L42"/>
  <sheetViews>
    <sheetView showZeros="0" topLeftCell="A2" workbookViewId="0">
      <pane xSplit="3" ySplit="4" topLeftCell="D6" activePane="bottomRight" state="frozen"/>
      <selection/>
      <selection pane="topRight"/>
      <selection pane="bottomLeft"/>
      <selection pane="bottomRight" activeCell="J12" sqref="J12"/>
    </sheetView>
  </sheetViews>
  <sheetFormatPr defaultColWidth="8" defaultRowHeight="12" customHeight="1"/>
  <cols>
    <col min="1" max="1" width="3.4" style="216" customWidth="1"/>
    <col min="2" max="2" width="9.1" style="216" customWidth="1"/>
    <col min="3" max="3" width="37.6" style="216" customWidth="1"/>
    <col min="4" max="8" width="10" style="217" customWidth="1"/>
    <col min="9" max="9" width="7.4" style="217" customWidth="1"/>
    <col min="10" max="10" width="8.1" style="217" customWidth="1"/>
    <col min="11" max="11" width="8.5" style="217" customWidth="1"/>
    <col min="12" max="12" width="8.6" style="217" customWidth="1"/>
    <col min="13" max="16384" width="8" style="216"/>
  </cols>
  <sheetData>
    <row r="1" ht="15.6" customHeight="1" spans="1:12">
      <c r="A1" s="218" t="s">
        <v>1438</v>
      </c>
      <c r="B1" s="218"/>
      <c r="C1" s="218"/>
      <c r="D1" s="218"/>
      <c r="E1" s="218"/>
      <c r="F1" s="218"/>
      <c r="G1" s="218"/>
      <c r="H1" s="218"/>
      <c r="I1" s="218"/>
      <c r="J1" s="218"/>
      <c r="K1" s="218"/>
      <c r="L1" s="218"/>
    </row>
    <row r="2" ht="5.1" customHeight="1"/>
    <row r="3" ht="12.6" customHeight="1" spans="1:12">
      <c r="A3" s="219" t="s">
        <v>257</v>
      </c>
      <c r="B3" s="220" t="s">
        <v>948</v>
      </c>
      <c r="C3" s="220"/>
      <c r="D3" s="221" t="s">
        <v>248</v>
      </c>
      <c r="E3" s="221"/>
      <c r="F3" s="221"/>
      <c r="G3" s="221" t="s">
        <v>259</v>
      </c>
      <c r="H3" s="221"/>
      <c r="I3" s="221"/>
      <c r="J3" s="221"/>
      <c r="K3" s="221"/>
      <c r="L3" s="222" t="s">
        <v>622</v>
      </c>
    </row>
    <row r="4" s="215" customFormat="1" ht="39.9" customHeight="1" spans="1:12">
      <c r="A4" s="223"/>
      <c r="B4" s="224"/>
      <c r="C4" s="224"/>
      <c r="D4" s="225" t="s">
        <v>1277</v>
      </c>
      <c r="E4" s="225" t="s">
        <v>1439</v>
      </c>
      <c r="F4" s="225" t="s">
        <v>1440</v>
      </c>
      <c r="G4" s="226" t="s">
        <v>1232</v>
      </c>
      <c r="H4" s="226" t="s">
        <v>1441</v>
      </c>
      <c r="I4" s="227" t="s">
        <v>1442</v>
      </c>
      <c r="J4" s="228" t="s">
        <v>1266</v>
      </c>
      <c r="K4" s="226" t="s">
        <v>1440</v>
      </c>
      <c r="L4" s="229"/>
    </row>
    <row r="5" customHeight="1" spans="1:12">
      <c r="A5" s="219"/>
      <c r="B5" s="220"/>
      <c r="C5" s="220"/>
      <c r="D5" s="230">
        <v>1</v>
      </c>
      <c r="E5" s="230">
        <v>2</v>
      </c>
      <c r="F5" s="230">
        <v>3</v>
      </c>
      <c r="G5" s="230">
        <v>4</v>
      </c>
      <c r="H5" s="230">
        <v>5</v>
      </c>
      <c r="I5" s="230">
        <v>6</v>
      </c>
      <c r="J5" s="230" t="s">
        <v>1443</v>
      </c>
      <c r="K5" s="230">
        <v>8</v>
      </c>
      <c r="L5" s="231" t="s">
        <v>1444</v>
      </c>
    </row>
    <row r="6" customHeight="1" spans="1:12">
      <c r="A6" s="232">
        <v>1</v>
      </c>
      <c r="B6" s="233" t="s">
        <v>1445</v>
      </c>
      <c r="C6" s="233"/>
      <c r="D6" s="234">
        <f>SUM(D7:D12)</f>
        <v>26910</v>
      </c>
      <c r="E6" s="234">
        <f>SUM(E7:E12)</f>
        <v>6467.36</v>
      </c>
      <c r="F6" s="234">
        <f t="shared" ref="F6:K6" si="0">SUM(F7:F12)</f>
        <v>22140.07</v>
      </c>
      <c r="G6" s="234">
        <f t="shared" si="0"/>
        <v>26910</v>
      </c>
      <c r="H6" s="234">
        <f t="shared" si="0"/>
        <v>6467.36</v>
      </c>
      <c r="I6" s="235" t="s">
        <v>793</v>
      </c>
      <c r="J6" s="235" t="s">
        <v>793</v>
      </c>
      <c r="K6" s="234">
        <f t="shared" si="0"/>
        <v>22140.07</v>
      </c>
      <c r="L6" s="236">
        <f>E6-H6</f>
        <v>0</v>
      </c>
    </row>
    <row r="7" customHeight="1" spans="1:12">
      <c r="A7" s="232">
        <v>2</v>
      </c>
      <c r="B7" s="237" t="s">
        <v>1446</v>
      </c>
      <c r="C7" s="233" t="s">
        <v>1447</v>
      </c>
      <c r="D7" s="234">
        <f>固定资产折旧!D7</f>
        <v>0</v>
      </c>
      <c r="E7" s="234">
        <f>固定资产折旧!L7</f>
        <v>0</v>
      </c>
      <c r="F7" s="234">
        <f>固定资产折旧!M7</f>
        <v>0</v>
      </c>
      <c r="G7" s="234">
        <f>固定资产折旧!O7</f>
        <v>0</v>
      </c>
      <c r="H7" s="234">
        <f>固定资产折旧!P7</f>
        <v>0</v>
      </c>
      <c r="I7" s="235" t="s">
        <v>793</v>
      </c>
      <c r="J7" s="235" t="s">
        <v>793</v>
      </c>
      <c r="K7" s="234">
        <f>固定资产折旧!R7</f>
        <v>0</v>
      </c>
      <c r="L7" s="236">
        <f t="shared" ref="L7:L12" si="1">E7-H7</f>
        <v>0</v>
      </c>
    </row>
    <row r="8" customHeight="1" spans="1:12">
      <c r="A8" s="232">
        <v>3</v>
      </c>
      <c r="B8" s="237"/>
      <c r="C8" s="238" t="s">
        <v>1448</v>
      </c>
      <c r="D8" s="234">
        <f>固定资产折旧!D12</f>
        <v>0</v>
      </c>
      <c r="E8" s="234">
        <f>固定资产折旧!L12</f>
        <v>0</v>
      </c>
      <c r="F8" s="234">
        <f>固定资产折旧!M12</f>
        <v>0</v>
      </c>
      <c r="G8" s="234">
        <f>固定资产折旧!O12</f>
        <v>0</v>
      </c>
      <c r="H8" s="234">
        <f>固定资产折旧!P12</f>
        <v>0</v>
      </c>
      <c r="I8" s="235" t="s">
        <v>793</v>
      </c>
      <c r="J8" s="235" t="s">
        <v>793</v>
      </c>
      <c r="K8" s="234">
        <f>固定资产折旧!R12</f>
        <v>0</v>
      </c>
      <c r="L8" s="236">
        <f t="shared" si="1"/>
        <v>0</v>
      </c>
    </row>
    <row r="9" customHeight="1" spans="1:12">
      <c r="A9" s="232">
        <v>4</v>
      </c>
      <c r="B9" s="237"/>
      <c r="C9" s="238" t="s">
        <v>1449</v>
      </c>
      <c r="D9" s="234">
        <f>固定资产折旧!D20</f>
        <v>0</v>
      </c>
      <c r="E9" s="234">
        <f>固定资产折旧!L20</f>
        <v>0</v>
      </c>
      <c r="F9" s="234">
        <f>固定资产折旧!M20</f>
        <v>0</v>
      </c>
      <c r="G9" s="234">
        <f>固定资产折旧!O20</f>
        <v>0</v>
      </c>
      <c r="H9" s="234">
        <f>固定资产折旧!P20</f>
        <v>0</v>
      </c>
      <c r="I9" s="235" t="s">
        <v>793</v>
      </c>
      <c r="J9" s="235" t="s">
        <v>793</v>
      </c>
      <c r="K9" s="234">
        <f>固定资产折旧!R20</f>
        <v>0</v>
      </c>
      <c r="L9" s="236">
        <f t="shared" si="1"/>
        <v>0</v>
      </c>
    </row>
    <row r="10" customHeight="1" spans="1:12">
      <c r="A10" s="232">
        <v>5</v>
      </c>
      <c r="B10" s="237"/>
      <c r="C10" s="238" t="s">
        <v>1450</v>
      </c>
      <c r="D10" s="234">
        <f>固定资产折旧!D32</f>
        <v>0</v>
      </c>
      <c r="E10" s="234">
        <f>固定资产折旧!L32</f>
        <v>0</v>
      </c>
      <c r="F10" s="234">
        <f>固定资产折旧!M32</f>
        <v>0</v>
      </c>
      <c r="G10" s="234">
        <f>固定资产折旧!O32</f>
        <v>0</v>
      </c>
      <c r="H10" s="234">
        <f>固定资产折旧!P32</f>
        <v>0</v>
      </c>
      <c r="I10" s="235" t="s">
        <v>793</v>
      </c>
      <c r="J10" s="235" t="s">
        <v>793</v>
      </c>
      <c r="K10" s="234">
        <f>固定资产折旧!R32</f>
        <v>0</v>
      </c>
      <c r="L10" s="236">
        <f t="shared" si="1"/>
        <v>0</v>
      </c>
    </row>
    <row r="11" customHeight="1" spans="1:12">
      <c r="A11" s="232">
        <v>6</v>
      </c>
      <c r="B11" s="237"/>
      <c r="C11" s="233" t="s">
        <v>1451</v>
      </c>
      <c r="D11" s="234">
        <v>26910</v>
      </c>
      <c r="E11" s="234">
        <f>固定资产折旧!L37</f>
        <v>6467.36</v>
      </c>
      <c r="F11" s="234">
        <f>固定资产折旧!M37</f>
        <v>22140.07</v>
      </c>
      <c r="G11" s="234">
        <f>固定资产折旧!O37</f>
        <v>26910</v>
      </c>
      <c r="H11" s="234">
        <f>固定资产折旧!P37</f>
        <v>6467.36</v>
      </c>
      <c r="I11" s="235" t="s">
        <v>793</v>
      </c>
      <c r="J11" s="235" t="s">
        <v>793</v>
      </c>
      <c r="K11" s="234">
        <f>固定资产折旧!R37</f>
        <v>22140.07</v>
      </c>
      <c r="L11" s="236">
        <f t="shared" si="1"/>
        <v>0</v>
      </c>
    </row>
    <row r="12" customHeight="1" spans="1:12">
      <c r="A12" s="232">
        <v>7</v>
      </c>
      <c r="B12" s="237"/>
      <c r="C12" s="233" t="s">
        <v>1452</v>
      </c>
      <c r="D12" s="234">
        <f>固定资产折旧!D49</f>
        <v>0</v>
      </c>
      <c r="E12" s="234">
        <f>固定资产折旧!L49</f>
        <v>0</v>
      </c>
      <c r="F12" s="234">
        <f>固定资产折旧!M49</f>
        <v>0</v>
      </c>
      <c r="G12" s="234">
        <f>固定资产折旧!O49</f>
        <v>0</v>
      </c>
      <c r="H12" s="234">
        <f>固定资产折旧!P49</f>
        <v>0</v>
      </c>
      <c r="I12" s="235" t="s">
        <v>793</v>
      </c>
      <c r="J12" s="235" t="s">
        <v>793</v>
      </c>
      <c r="K12" s="234">
        <f>固定资产折旧!R49</f>
        <v>0</v>
      </c>
      <c r="L12" s="236">
        <f t="shared" si="1"/>
        <v>0</v>
      </c>
    </row>
    <row r="13" customHeight="1" spans="1:12">
      <c r="A13" s="232">
        <v>8</v>
      </c>
      <c r="B13" s="237" t="s">
        <v>1453</v>
      </c>
      <c r="C13" s="238" t="s">
        <v>1454</v>
      </c>
      <c r="D13" s="234"/>
      <c r="E13" s="235"/>
      <c r="F13" s="235"/>
      <c r="G13" s="235"/>
      <c r="H13" s="235"/>
      <c r="I13" s="235"/>
      <c r="J13" s="235"/>
      <c r="K13" s="234"/>
      <c r="L13" s="239" t="s">
        <v>793</v>
      </c>
    </row>
    <row r="14" customHeight="1" spans="1:12">
      <c r="A14" s="232">
        <v>9</v>
      </c>
      <c r="B14" s="237"/>
      <c r="C14" s="238" t="s">
        <v>1455</v>
      </c>
      <c r="D14" s="234"/>
      <c r="E14" s="235"/>
      <c r="F14" s="235"/>
      <c r="G14" s="235"/>
      <c r="H14" s="235"/>
      <c r="I14" s="235"/>
      <c r="J14" s="235"/>
      <c r="K14" s="234"/>
      <c r="L14" s="239" t="s">
        <v>793</v>
      </c>
    </row>
    <row r="15" customHeight="1" spans="1:12">
      <c r="A15" s="232">
        <v>10</v>
      </c>
      <c r="B15" s="237"/>
      <c r="C15" s="240" t="s">
        <v>1456</v>
      </c>
      <c r="D15" s="234"/>
      <c r="E15" s="235">
        <f>D15</f>
        <v>0</v>
      </c>
      <c r="F15" s="235">
        <f>D15</f>
        <v>0</v>
      </c>
      <c r="G15" s="235">
        <f>D15</f>
        <v>0</v>
      </c>
      <c r="H15" s="235">
        <f>G15</f>
        <v>0</v>
      </c>
      <c r="I15" s="235"/>
      <c r="J15" s="235"/>
      <c r="K15" s="234"/>
      <c r="L15" s="239" t="s">
        <v>793</v>
      </c>
    </row>
    <row r="16" customHeight="1" spans="1:12">
      <c r="A16" s="232">
        <v>11</v>
      </c>
      <c r="B16" s="237"/>
      <c r="C16" s="238" t="s">
        <v>1457</v>
      </c>
      <c r="D16" s="234"/>
      <c r="E16" s="234"/>
      <c r="F16" s="235"/>
      <c r="G16" s="235"/>
      <c r="H16" s="235"/>
      <c r="I16" s="235"/>
      <c r="J16" s="235">
        <f>H16-I16</f>
        <v>0</v>
      </c>
      <c r="K16" s="235">
        <f>H16</f>
        <v>0</v>
      </c>
      <c r="L16" s="239" t="s">
        <v>793</v>
      </c>
    </row>
    <row r="17" customHeight="1" spans="1:12">
      <c r="A17" s="232">
        <v>12</v>
      </c>
      <c r="B17" s="237"/>
      <c r="C17" s="238" t="s">
        <v>1458</v>
      </c>
      <c r="D17" s="234"/>
      <c r="E17" s="234"/>
      <c r="F17" s="235"/>
      <c r="G17" s="235"/>
      <c r="H17" s="235"/>
      <c r="I17" s="235"/>
      <c r="J17" s="235"/>
      <c r="K17" s="235"/>
      <c r="L17" s="239" t="s">
        <v>793</v>
      </c>
    </row>
    <row r="18" customHeight="1" spans="1:12">
      <c r="A18" s="232">
        <v>13</v>
      </c>
      <c r="B18" s="237"/>
      <c r="C18" s="238" t="s">
        <v>1459</v>
      </c>
      <c r="D18" s="234"/>
      <c r="E18" s="234"/>
      <c r="F18" s="235"/>
      <c r="G18" s="235"/>
      <c r="H18" s="235"/>
      <c r="I18" s="235"/>
      <c r="J18" s="235"/>
      <c r="K18" s="235"/>
      <c r="L18" s="239" t="s">
        <v>793</v>
      </c>
    </row>
    <row r="19" customHeight="1" spans="1:12">
      <c r="A19" s="232">
        <v>14</v>
      </c>
      <c r="B19" s="237"/>
      <c r="C19" s="241" t="s">
        <v>1460</v>
      </c>
      <c r="D19" s="242"/>
      <c r="E19" s="242"/>
      <c r="F19" s="242"/>
      <c r="G19" s="242"/>
      <c r="H19" s="242"/>
      <c r="I19" s="242"/>
      <c r="J19" s="242"/>
      <c r="K19" s="243"/>
      <c r="L19" s="244" t="s">
        <v>793</v>
      </c>
    </row>
    <row r="20" customHeight="1" spans="1:12">
      <c r="A20" s="232">
        <v>15</v>
      </c>
      <c r="B20" s="238" t="s">
        <v>1461</v>
      </c>
      <c r="C20" s="238"/>
      <c r="D20" s="234">
        <f>SUM(D21:D22)</f>
        <v>0</v>
      </c>
      <c r="E20" s="234">
        <f>SUM(E21:E22)</f>
        <v>0</v>
      </c>
      <c r="F20" s="234">
        <f t="shared" ref="F20:K20" si="2">SUM(F21:F22)</f>
        <v>0</v>
      </c>
      <c r="G20" s="234">
        <f t="shared" si="2"/>
        <v>0</v>
      </c>
      <c r="H20" s="234">
        <f t="shared" si="2"/>
        <v>0</v>
      </c>
      <c r="I20" s="235" t="s">
        <v>793</v>
      </c>
      <c r="J20" s="235" t="s">
        <v>793</v>
      </c>
      <c r="K20" s="234">
        <f t="shared" si="2"/>
        <v>0</v>
      </c>
      <c r="L20" s="236">
        <f>E20-H20</f>
        <v>0</v>
      </c>
    </row>
    <row r="21" customHeight="1" spans="1:12">
      <c r="A21" s="232">
        <v>16</v>
      </c>
      <c r="B21" s="245" t="s">
        <v>1462</v>
      </c>
      <c r="C21" s="245"/>
      <c r="D21" s="246">
        <f>生产性生物资产!C7</f>
        <v>0</v>
      </c>
      <c r="E21" s="246">
        <f>生产性生物资产!G7</f>
        <v>0</v>
      </c>
      <c r="F21" s="246">
        <f>生产性生物资产!H7</f>
        <v>0</v>
      </c>
      <c r="G21" s="246">
        <f>生产性生物资产!I7</f>
        <v>0</v>
      </c>
      <c r="H21" s="246">
        <f>生产性生物资产!J7</f>
        <v>0</v>
      </c>
      <c r="I21" s="247" t="s">
        <v>793</v>
      </c>
      <c r="J21" s="247" t="s">
        <v>793</v>
      </c>
      <c r="K21" s="246">
        <f>生产性生物资产!K7</f>
        <v>0</v>
      </c>
      <c r="L21" s="236">
        <f t="shared" ref="L21:L42" si="3">E21-H21</f>
        <v>0</v>
      </c>
    </row>
    <row r="22" customHeight="1" spans="1:12">
      <c r="A22" s="232">
        <v>17</v>
      </c>
      <c r="B22" s="248" t="s">
        <v>1463</v>
      </c>
      <c r="C22" s="248"/>
      <c r="D22" s="249">
        <f>生产性生物资产!C11</f>
        <v>0</v>
      </c>
      <c r="E22" s="249">
        <f>生产性生物资产!G11</f>
        <v>0</v>
      </c>
      <c r="F22" s="249">
        <f>生产性生物资产!H11</f>
        <v>0</v>
      </c>
      <c r="G22" s="249">
        <f>生产性生物资产!I11</f>
        <v>0</v>
      </c>
      <c r="H22" s="249">
        <f>生产性生物资产!J11</f>
        <v>0</v>
      </c>
      <c r="I22" s="250" t="s">
        <v>793</v>
      </c>
      <c r="J22" s="250" t="s">
        <v>793</v>
      </c>
      <c r="K22" s="246">
        <f>生产性生物资产!K11</f>
        <v>0</v>
      </c>
      <c r="L22" s="236">
        <f t="shared" si="3"/>
        <v>0</v>
      </c>
    </row>
    <row r="23" customHeight="1" spans="1:12">
      <c r="A23" s="232">
        <v>18</v>
      </c>
      <c r="B23" s="233" t="s">
        <v>1464</v>
      </c>
      <c r="C23" s="233"/>
      <c r="D23" s="234">
        <f>SUM(D24:D32)-D31</f>
        <v>0</v>
      </c>
      <c r="E23" s="234">
        <f>SUM(E24:E32)-E31</f>
        <v>0</v>
      </c>
      <c r="F23" s="234">
        <f t="shared" ref="F23:K23" si="4">SUM(F24:F32)-F31</f>
        <v>0</v>
      </c>
      <c r="G23" s="234">
        <f t="shared" si="4"/>
        <v>0</v>
      </c>
      <c r="H23" s="234">
        <f t="shared" si="4"/>
        <v>0</v>
      </c>
      <c r="I23" s="235" t="s">
        <v>793</v>
      </c>
      <c r="J23" s="235" t="s">
        <v>793</v>
      </c>
      <c r="K23" s="234">
        <f t="shared" si="4"/>
        <v>0</v>
      </c>
      <c r="L23" s="236">
        <f t="shared" si="3"/>
        <v>0</v>
      </c>
    </row>
    <row r="24" customHeight="1" spans="1:12">
      <c r="A24" s="232">
        <v>19</v>
      </c>
      <c r="B24" s="251" t="s">
        <v>1465</v>
      </c>
      <c r="C24" s="251"/>
      <c r="D24" s="234">
        <f>'无形资产，长期待摊费用'!B8</f>
        <v>0</v>
      </c>
      <c r="E24" s="234">
        <f>'无形资产，长期待摊费用'!F8</f>
        <v>0</v>
      </c>
      <c r="F24" s="234">
        <f>'无形资产，长期待摊费用'!G8</f>
        <v>0</v>
      </c>
      <c r="G24" s="234">
        <f>'无形资产，长期待摊费用'!H8</f>
        <v>0</v>
      </c>
      <c r="H24" s="234">
        <f>'无形资产，长期待摊费用'!I8</f>
        <v>0</v>
      </c>
      <c r="I24" s="235" t="s">
        <v>793</v>
      </c>
      <c r="J24" s="235" t="s">
        <v>793</v>
      </c>
      <c r="K24" s="234">
        <f>'无形资产，长期待摊费用'!J8</f>
        <v>0</v>
      </c>
      <c r="L24" s="236">
        <f t="shared" si="3"/>
        <v>0</v>
      </c>
    </row>
    <row r="25" customHeight="1" spans="1:12">
      <c r="A25" s="232">
        <v>20</v>
      </c>
      <c r="B25" s="251" t="s">
        <v>1466</v>
      </c>
      <c r="C25" s="251"/>
      <c r="D25" s="234">
        <f>'无形资产，长期待摊费用'!B9</f>
        <v>0</v>
      </c>
      <c r="E25" s="234">
        <f>'无形资产，长期待摊费用'!F9</f>
        <v>0</v>
      </c>
      <c r="F25" s="234">
        <f>'无形资产，长期待摊费用'!G9</f>
        <v>0</v>
      </c>
      <c r="G25" s="234">
        <f>'无形资产，长期待摊费用'!H9</f>
        <v>0</v>
      </c>
      <c r="H25" s="234">
        <f>'无形资产，长期待摊费用'!I9</f>
        <v>0</v>
      </c>
      <c r="I25" s="235" t="s">
        <v>793</v>
      </c>
      <c r="J25" s="235" t="s">
        <v>793</v>
      </c>
      <c r="K25" s="234">
        <f>'无形资产，长期待摊费用'!J9</f>
        <v>0</v>
      </c>
      <c r="L25" s="236">
        <f t="shared" si="3"/>
        <v>0</v>
      </c>
    </row>
    <row r="26" customHeight="1" spans="1:12">
      <c r="A26" s="232">
        <v>21</v>
      </c>
      <c r="B26" s="251" t="s">
        <v>1467</v>
      </c>
      <c r="C26" s="251"/>
      <c r="D26" s="234">
        <f>'无形资产，长期待摊费用'!B10</f>
        <v>0</v>
      </c>
      <c r="E26" s="234">
        <f>'无形资产，长期待摊费用'!F10</f>
        <v>0</v>
      </c>
      <c r="F26" s="234">
        <f>'无形资产，长期待摊费用'!G10</f>
        <v>0</v>
      </c>
      <c r="G26" s="234">
        <f>'无形资产，长期待摊费用'!H10</f>
        <v>0</v>
      </c>
      <c r="H26" s="234">
        <f>'无形资产，长期待摊费用'!I10</f>
        <v>0</v>
      </c>
      <c r="I26" s="235" t="s">
        <v>793</v>
      </c>
      <c r="J26" s="235" t="s">
        <v>793</v>
      </c>
      <c r="K26" s="234">
        <f>'无形资产，长期待摊费用'!J10</f>
        <v>0</v>
      </c>
      <c r="L26" s="236">
        <f t="shared" si="3"/>
        <v>0</v>
      </c>
    </row>
    <row r="27" customHeight="1" spans="1:12">
      <c r="A27" s="232">
        <v>22</v>
      </c>
      <c r="B27" s="251" t="s">
        <v>1468</v>
      </c>
      <c r="C27" s="251"/>
      <c r="D27" s="234">
        <f>'无形资产，长期待摊费用'!B11</f>
        <v>0</v>
      </c>
      <c r="E27" s="234">
        <f>'无形资产，长期待摊费用'!F11</f>
        <v>0</v>
      </c>
      <c r="F27" s="234">
        <f>'无形资产，长期待摊费用'!G11</f>
        <v>0</v>
      </c>
      <c r="G27" s="234">
        <f>'无形资产，长期待摊费用'!H11</f>
        <v>0</v>
      </c>
      <c r="H27" s="234">
        <f>'无形资产，长期待摊费用'!I11</f>
        <v>0</v>
      </c>
      <c r="I27" s="235" t="s">
        <v>793</v>
      </c>
      <c r="J27" s="235" t="s">
        <v>793</v>
      </c>
      <c r="K27" s="234">
        <f>'无形资产，长期待摊费用'!J11</f>
        <v>0</v>
      </c>
      <c r="L27" s="236">
        <f t="shared" si="3"/>
        <v>0</v>
      </c>
    </row>
    <row r="28" customHeight="1" spans="1:12">
      <c r="A28" s="232">
        <v>23</v>
      </c>
      <c r="B28" s="251" t="s">
        <v>1469</v>
      </c>
      <c r="C28" s="251"/>
      <c r="D28" s="234">
        <f>'无形资产，长期待摊费用'!B15</f>
        <v>0</v>
      </c>
      <c r="E28" s="234">
        <f>'无形资产，长期待摊费用'!F15</f>
        <v>0</v>
      </c>
      <c r="F28" s="234">
        <f>'无形资产，长期待摊费用'!G15</f>
        <v>0</v>
      </c>
      <c r="G28" s="234">
        <f>'无形资产，长期待摊费用'!H15</f>
        <v>0</v>
      </c>
      <c r="H28" s="234">
        <f>'无形资产，长期待摊费用'!I15</f>
        <v>0</v>
      </c>
      <c r="I28" s="235" t="s">
        <v>793</v>
      </c>
      <c r="J28" s="235" t="s">
        <v>793</v>
      </c>
      <c r="K28" s="234">
        <f>'无形资产，长期待摊费用'!J15</f>
        <v>0</v>
      </c>
      <c r="L28" s="236">
        <f t="shared" si="3"/>
        <v>0</v>
      </c>
    </row>
    <row r="29" customHeight="1" spans="1:12">
      <c r="A29" s="232">
        <v>24</v>
      </c>
      <c r="B29" s="251" t="s">
        <v>1470</v>
      </c>
      <c r="C29" s="251"/>
      <c r="D29" s="234">
        <f>'无形资产，长期待摊费用'!B16</f>
        <v>0</v>
      </c>
      <c r="E29" s="234">
        <f>'无形资产，长期待摊费用'!F16</f>
        <v>0</v>
      </c>
      <c r="F29" s="234">
        <f>'无形资产，长期待摊费用'!G16</f>
        <v>0</v>
      </c>
      <c r="G29" s="234">
        <f>'无形资产，长期待摊费用'!H16</f>
        <v>0</v>
      </c>
      <c r="H29" s="234">
        <f>'无形资产，长期待摊费用'!I16</f>
        <v>0</v>
      </c>
      <c r="I29" s="235" t="s">
        <v>793</v>
      </c>
      <c r="J29" s="235" t="s">
        <v>793</v>
      </c>
      <c r="K29" s="234">
        <f>'无形资产，长期待摊费用'!J16</f>
        <v>0</v>
      </c>
      <c r="L29" s="236">
        <f t="shared" si="3"/>
        <v>0</v>
      </c>
    </row>
    <row r="30" customHeight="1" spans="1:12">
      <c r="A30" s="232">
        <v>25</v>
      </c>
      <c r="B30" s="251" t="s">
        <v>1263</v>
      </c>
      <c r="C30" s="251"/>
      <c r="D30" s="234">
        <f>'无形资产，长期待摊费用'!B17</f>
        <v>0</v>
      </c>
      <c r="E30" s="234">
        <f>'无形资产，长期待摊费用'!F17</f>
        <v>0</v>
      </c>
      <c r="F30" s="234">
        <f>'无形资产，长期待摊费用'!G17</f>
        <v>0</v>
      </c>
      <c r="G30" s="234">
        <f>'无形资产，长期待摊费用'!H17</f>
        <v>0</v>
      </c>
      <c r="H30" s="234">
        <f>'无形资产，长期待摊费用'!I17</f>
        <v>0</v>
      </c>
      <c r="I30" s="235" t="s">
        <v>793</v>
      </c>
      <c r="J30" s="235" t="s">
        <v>793</v>
      </c>
      <c r="K30" s="234">
        <f>'无形资产，长期待摊费用'!J17</f>
        <v>0</v>
      </c>
      <c r="L30" s="236">
        <f t="shared" si="3"/>
        <v>0</v>
      </c>
    </row>
    <row r="31" customHeight="1" spans="1:12">
      <c r="A31" s="232">
        <v>26</v>
      </c>
      <c r="B31" s="252" t="s">
        <v>1264</v>
      </c>
      <c r="C31" s="252"/>
      <c r="D31" s="234">
        <f>'无形资产，长期待摊费用'!B22</f>
        <v>0</v>
      </c>
      <c r="E31" s="234">
        <f>'无形资产，长期待摊费用'!F22</f>
        <v>0</v>
      </c>
      <c r="F31" s="234">
        <f>'无形资产，长期待摊费用'!G22</f>
        <v>0</v>
      </c>
      <c r="G31" s="234">
        <f>'无形资产，长期待摊费用'!H22</f>
        <v>0</v>
      </c>
      <c r="H31" s="234">
        <f>E31</f>
        <v>0</v>
      </c>
      <c r="I31" s="235">
        <f>'无形资产，长期待摊费用'!I22</f>
        <v>0</v>
      </c>
      <c r="J31" s="235">
        <f>H31-I31</f>
        <v>0</v>
      </c>
      <c r="K31" s="234">
        <f>'无形资产，长期待摊费用'!K22</f>
        <v>0</v>
      </c>
      <c r="L31" s="239" t="s">
        <v>793</v>
      </c>
    </row>
    <row r="32" customHeight="1" spans="1:12">
      <c r="A32" s="232">
        <v>27</v>
      </c>
      <c r="B32" s="253" t="s">
        <v>1268</v>
      </c>
      <c r="C32" s="253"/>
      <c r="D32" s="234">
        <f>'无形资产，长期待摊费用'!B27</f>
        <v>0</v>
      </c>
      <c r="E32" s="234">
        <f>'无形资产，长期待摊费用'!F27</f>
        <v>0</v>
      </c>
      <c r="F32" s="234">
        <f>'无形资产，长期待摊费用'!G27</f>
        <v>0</v>
      </c>
      <c r="G32" s="234">
        <f>'无形资产，长期待摊费用'!H27</f>
        <v>0</v>
      </c>
      <c r="H32" s="234">
        <f>'无形资产，长期待摊费用'!I27</f>
        <v>0</v>
      </c>
      <c r="I32" s="243" t="s">
        <v>793</v>
      </c>
      <c r="J32" s="243" t="s">
        <v>793</v>
      </c>
      <c r="K32" s="234">
        <f>'无形资产，长期待摊费用'!J27</f>
        <v>0</v>
      </c>
      <c r="L32" s="236">
        <f t="shared" si="3"/>
        <v>0</v>
      </c>
    </row>
    <row r="33" customHeight="1" spans="1:12">
      <c r="A33" s="232">
        <v>28</v>
      </c>
      <c r="B33" s="233" t="s">
        <v>1471</v>
      </c>
      <c r="C33" s="233"/>
      <c r="D33" s="234">
        <f>'无形资产，长期待摊费用'!B28</f>
        <v>0</v>
      </c>
      <c r="E33" s="234">
        <f>'无形资产，长期待摊费用'!F28</f>
        <v>0</v>
      </c>
      <c r="F33" s="234">
        <f>'无形资产，长期待摊费用'!G28</f>
        <v>0</v>
      </c>
      <c r="G33" s="234">
        <f>'无形资产，长期待摊费用'!H28</f>
        <v>0</v>
      </c>
      <c r="H33" s="234">
        <f>'无形资产，长期待摊费用'!I28</f>
        <v>0</v>
      </c>
      <c r="I33" s="243" t="s">
        <v>793</v>
      </c>
      <c r="J33" s="243" t="s">
        <v>793</v>
      </c>
      <c r="K33" s="234">
        <f>'无形资产，长期待摊费用'!J28</f>
        <v>0</v>
      </c>
      <c r="L33" s="236">
        <f t="shared" si="3"/>
        <v>0</v>
      </c>
    </row>
    <row r="34" customHeight="1" spans="1:12">
      <c r="A34" s="232">
        <v>29</v>
      </c>
      <c r="B34" s="251" t="s">
        <v>1472</v>
      </c>
      <c r="C34" s="251"/>
      <c r="D34" s="234">
        <f>'无形资产，长期待摊费用'!B29</f>
        <v>0</v>
      </c>
      <c r="E34" s="234">
        <f>'无形资产，长期待摊费用'!F29</f>
        <v>0</v>
      </c>
      <c r="F34" s="234">
        <f>'无形资产，长期待摊费用'!G29</f>
        <v>0</v>
      </c>
      <c r="G34" s="234">
        <f>'无形资产，长期待摊费用'!H29</f>
        <v>0</v>
      </c>
      <c r="H34" s="234">
        <f>'无形资产，长期待摊费用'!I29</f>
        <v>0</v>
      </c>
      <c r="I34" s="243" t="s">
        <v>793</v>
      </c>
      <c r="J34" s="243" t="s">
        <v>793</v>
      </c>
      <c r="K34" s="234">
        <f>'无形资产，长期待摊费用'!J29</f>
        <v>0</v>
      </c>
      <c r="L34" s="236">
        <f t="shared" si="3"/>
        <v>0</v>
      </c>
    </row>
    <row r="35" customHeight="1" spans="1:12">
      <c r="A35" s="232">
        <v>30</v>
      </c>
      <c r="B35" s="251" t="s">
        <v>1473</v>
      </c>
      <c r="C35" s="251"/>
      <c r="D35" s="234">
        <f>'无形资产，长期待摊费用'!B30</f>
        <v>0</v>
      </c>
      <c r="E35" s="234">
        <f>'无形资产，长期待摊费用'!F30</f>
        <v>0</v>
      </c>
      <c r="F35" s="234">
        <f>'无形资产，长期待摊费用'!G30</f>
        <v>0</v>
      </c>
      <c r="G35" s="234">
        <f>'无形资产，长期待摊费用'!H30</f>
        <v>0</v>
      </c>
      <c r="H35" s="234">
        <f>'无形资产，长期待摊费用'!I30</f>
        <v>0</v>
      </c>
      <c r="I35" s="243" t="s">
        <v>793</v>
      </c>
      <c r="J35" s="243" t="s">
        <v>793</v>
      </c>
      <c r="K35" s="234">
        <f>'无形资产，长期待摊费用'!J30</f>
        <v>0</v>
      </c>
      <c r="L35" s="236">
        <f t="shared" si="3"/>
        <v>0</v>
      </c>
    </row>
    <row r="36" customHeight="1" spans="1:12">
      <c r="A36" s="232">
        <v>31</v>
      </c>
      <c r="B36" s="251" t="s">
        <v>1474</v>
      </c>
      <c r="C36" s="251"/>
      <c r="D36" s="234">
        <f>'无形资产，长期待摊费用'!B31</f>
        <v>0</v>
      </c>
      <c r="E36" s="234">
        <f>'无形资产，长期待摊费用'!F31</f>
        <v>0</v>
      </c>
      <c r="F36" s="234">
        <f>'无形资产，长期待摊费用'!G31</f>
        <v>0</v>
      </c>
      <c r="G36" s="234">
        <f>'无形资产，长期待摊费用'!H31</f>
        <v>0</v>
      </c>
      <c r="H36" s="234">
        <f>'无形资产，长期待摊费用'!I31</f>
        <v>0</v>
      </c>
      <c r="I36" s="243" t="s">
        <v>793</v>
      </c>
      <c r="J36" s="243" t="s">
        <v>793</v>
      </c>
      <c r="K36" s="234">
        <f>'无形资产，长期待摊费用'!J31</f>
        <v>0</v>
      </c>
      <c r="L36" s="236">
        <f t="shared" si="3"/>
        <v>0</v>
      </c>
    </row>
    <row r="37" customHeight="1" spans="1:12">
      <c r="A37" s="232">
        <v>32</v>
      </c>
      <c r="B37" s="251" t="s">
        <v>1475</v>
      </c>
      <c r="C37" s="251"/>
      <c r="D37" s="234">
        <f>'无形资产，长期待摊费用'!B34</f>
        <v>0</v>
      </c>
      <c r="E37" s="234">
        <f>'无形资产，长期待摊费用'!F34</f>
        <v>0</v>
      </c>
      <c r="F37" s="234">
        <f>'无形资产，长期待摊费用'!G34</f>
        <v>0</v>
      </c>
      <c r="G37" s="234">
        <f>'无形资产，长期待摊费用'!H34</f>
        <v>0</v>
      </c>
      <c r="H37" s="234">
        <f>'无形资产，长期待摊费用'!I34</f>
        <v>0</v>
      </c>
      <c r="I37" s="243" t="s">
        <v>793</v>
      </c>
      <c r="J37" s="243" t="s">
        <v>793</v>
      </c>
      <c r="K37" s="234">
        <f>'无形资产，长期待摊费用'!J34</f>
        <v>0</v>
      </c>
      <c r="L37" s="236">
        <f t="shared" si="3"/>
        <v>0</v>
      </c>
    </row>
    <row r="38" customHeight="1" spans="1:12">
      <c r="A38" s="232">
        <v>33</v>
      </c>
      <c r="B38" s="253" t="s">
        <v>1476</v>
      </c>
      <c r="C38" s="253"/>
      <c r="D38" s="234">
        <f>'无形资产，长期待摊费用'!B35</f>
        <v>0</v>
      </c>
      <c r="E38" s="234">
        <f>'无形资产，长期待摊费用'!F35</f>
        <v>0</v>
      </c>
      <c r="F38" s="234">
        <f>'无形资产，长期待摊费用'!G35</f>
        <v>0</v>
      </c>
      <c r="G38" s="234">
        <f>'无形资产，长期待摊费用'!H35</f>
        <v>0</v>
      </c>
      <c r="H38" s="234">
        <f>'无形资产，长期待摊费用'!I35</f>
        <v>0</v>
      </c>
      <c r="I38" s="243" t="s">
        <v>793</v>
      </c>
      <c r="J38" s="243" t="s">
        <v>793</v>
      </c>
      <c r="K38" s="234">
        <f>'无形资产，长期待摊费用'!J35</f>
        <v>0</v>
      </c>
      <c r="L38" s="236">
        <f t="shared" si="3"/>
        <v>0</v>
      </c>
    </row>
    <row r="39" customHeight="1" spans="1:12">
      <c r="A39" s="232">
        <v>34</v>
      </c>
      <c r="B39" s="233" t="s">
        <v>1477</v>
      </c>
      <c r="C39" s="233"/>
      <c r="D39" s="234"/>
      <c r="E39" s="234"/>
      <c r="F39" s="234"/>
      <c r="G39" s="234"/>
      <c r="H39" s="234"/>
      <c r="I39" s="235" t="s">
        <v>793</v>
      </c>
      <c r="J39" s="235" t="s">
        <v>793</v>
      </c>
      <c r="K39" s="234"/>
      <c r="L39" s="236">
        <f t="shared" si="3"/>
        <v>0</v>
      </c>
    </row>
    <row r="40" customHeight="1" spans="1:12">
      <c r="A40" s="232">
        <v>35</v>
      </c>
      <c r="B40" s="254" t="s">
        <v>1478</v>
      </c>
      <c r="C40" s="254"/>
      <c r="D40" s="249"/>
      <c r="E40" s="249"/>
      <c r="F40" s="249"/>
      <c r="G40" s="249"/>
      <c r="H40" s="249"/>
      <c r="I40" s="250" t="s">
        <v>793</v>
      </c>
      <c r="J40" s="250" t="s">
        <v>793</v>
      </c>
      <c r="K40" s="249"/>
      <c r="L40" s="236">
        <f t="shared" si="3"/>
        <v>0</v>
      </c>
    </row>
    <row r="41" customHeight="1" spans="1:12">
      <c r="A41" s="232">
        <v>36</v>
      </c>
      <c r="B41" s="255" t="s">
        <v>1479</v>
      </c>
      <c r="C41" s="255"/>
      <c r="D41" s="242">
        <f>D6+D20+D23+D33+D39+D40</f>
        <v>26910</v>
      </c>
      <c r="E41" s="242">
        <f>E6+E20+E23+E33+E39+E40</f>
        <v>6467.36</v>
      </c>
      <c r="F41" s="242">
        <f>F6+F20+F23+F33+F39+F40</f>
        <v>22140.07</v>
      </c>
      <c r="G41" s="242">
        <f>G6+G20+G23+G33+G39+G40</f>
        <v>26910</v>
      </c>
      <c r="H41" s="242">
        <f>H6+H20+H23+H33+H39+H40</f>
        <v>6467.36</v>
      </c>
      <c r="I41" s="242">
        <f>SUM(I13:I19)+I31</f>
        <v>0</v>
      </c>
      <c r="J41" s="242">
        <f>SUM(J13:J19)+J31</f>
        <v>0</v>
      </c>
      <c r="K41" s="242">
        <f>K6+K20+K23+K33+K39+K40</f>
        <v>22140.07</v>
      </c>
      <c r="L41" s="236">
        <f t="shared" si="3"/>
        <v>0</v>
      </c>
    </row>
    <row r="42" customHeight="1" spans="1:12">
      <c r="A42" s="256" t="s">
        <v>986</v>
      </c>
      <c r="B42" s="256"/>
      <c r="C42" s="255" t="s">
        <v>1480</v>
      </c>
      <c r="D42" s="243"/>
      <c r="E42" s="243"/>
      <c r="F42" s="243"/>
      <c r="G42" s="243"/>
      <c r="H42" s="243"/>
      <c r="I42" s="243" t="s">
        <v>793</v>
      </c>
      <c r="J42" s="243" t="s">
        <v>793</v>
      </c>
      <c r="K42" s="243"/>
      <c r="L42" s="236">
        <f t="shared" si="3"/>
        <v>0</v>
      </c>
    </row>
  </sheetData>
  <mergeCells count="32">
    <mergeCell ref="A1:L1"/>
    <mergeCell ref="D3:F3"/>
    <mergeCell ref="G3:K3"/>
    <mergeCell ref="B6:C6"/>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B42"/>
    <mergeCell ref="A3:A5"/>
    <mergeCell ref="B7:B12"/>
    <mergeCell ref="B13:B19"/>
    <mergeCell ref="L3:L4"/>
    <mergeCell ref="B3:C5"/>
  </mergeCells>
  <printOptions horizontalCentered="1"/>
  <pageMargins left="0" right="0.15625" top="0.471527777777778" bottom="0.590277777777778" header="0.393055555555556" footer="0.511805555555556"/>
  <pageSetup paperSize="9" scale="95" orientation="landscape"/>
  <headerFooter/>
  <drawing r:id="rId2"/>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H53"/>
  <sheetViews>
    <sheetView workbookViewId="0">
      <selection activeCell="J12" sqref="J12"/>
    </sheetView>
  </sheetViews>
  <sheetFormatPr defaultColWidth="5.1" defaultRowHeight="17.1" customHeight="1" outlineLevelCol="7"/>
  <cols>
    <col min="1" max="1" width="2.6" customWidth="1"/>
    <col min="2" max="2" width="53.5" customWidth="1"/>
    <col min="3" max="3" width="13.6" style="203" customWidth="1"/>
    <col min="4" max="4" width="12.4" style="203" customWidth="1"/>
    <col min="5" max="5" width="10.4" style="203" customWidth="1"/>
    <col min="6" max="6" width="12.4" style="203" customWidth="1"/>
    <col min="7" max="7" width="12.7" style="203" customWidth="1"/>
    <col min="8" max="8" width="12.4" style="203" customWidth="1"/>
    <col min="9" max="9" width="5.1" customWidth="1"/>
  </cols>
  <sheetData>
    <row r="1" customHeight="1" spans="1:8">
      <c r="A1" s="204" t="s">
        <v>1481</v>
      </c>
      <c r="B1" s="204"/>
      <c r="C1" s="204"/>
      <c r="D1" s="204"/>
      <c r="E1" s="204"/>
      <c r="F1" s="204"/>
      <c r="G1" s="204"/>
      <c r="H1" s="204"/>
    </row>
    <row r="3" ht="26.1" customHeight="1" spans="1:8">
      <c r="A3" s="205" t="s">
        <v>257</v>
      </c>
      <c r="B3" s="206" t="s">
        <v>1482</v>
      </c>
      <c r="C3" s="207" t="s">
        <v>1483</v>
      </c>
      <c r="D3" s="207" t="s">
        <v>1484</v>
      </c>
      <c r="E3" s="207" t="s">
        <v>1485</v>
      </c>
      <c r="F3" s="207" t="s">
        <v>1232</v>
      </c>
      <c r="G3" s="207" t="s">
        <v>1486</v>
      </c>
      <c r="H3" s="207" t="s">
        <v>622</v>
      </c>
    </row>
    <row r="4" customHeight="1" spans="1:8">
      <c r="A4" s="205"/>
      <c r="B4" s="206"/>
      <c r="C4" s="208">
        <v>1</v>
      </c>
      <c r="D4" s="208">
        <v>2</v>
      </c>
      <c r="E4" s="208">
        <v>3</v>
      </c>
      <c r="F4" s="208">
        <v>4</v>
      </c>
      <c r="G4" s="208" t="s">
        <v>1487</v>
      </c>
      <c r="H4" s="209" t="s">
        <v>1392</v>
      </c>
    </row>
    <row r="5" ht="20.1" customHeight="1" spans="1:8">
      <c r="A5" s="186">
        <v>1</v>
      </c>
      <c r="B5" s="210" t="s">
        <v>1488</v>
      </c>
      <c r="C5" s="211">
        <f t="shared" ref="C5:H5" si="0">SUM(C6:C12)</f>
        <v>0</v>
      </c>
      <c r="D5" s="211">
        <f t="shared" si="0"/>
        <v>0</v>
      </c>
      <c r="E5" s="211">
        <f t="shared" si="0"/>
        <v>0</v>
      </c>
      <c r="F5" s="211">
        <f t="shared" si="0"/>
        <v>0</v>
      </c>
      <c r="G5" s="211">
        <f t="shared" si="0"/>
        <v>0</v>
      </c>
      <c r="H5" s="211">
        <f t="shared" si="0"/>
        <v>0</v>
      </c>
    </row>
    <row r="6" ht="24" spans="1:8">
      <c r="A6" s="186">
        <v>2</v>
      </c>
      <c r="B6" s="210" t="s">
        <v>1489</v>
      </c>
      <c r="C6" s="211"/>
      <c r="D6" s="211"/>
      <c r="E6" s="211"/>
      <c r="F6" s="211"/>
      <c r="G6" s="212">
        <f t="shared" ref="G6:G12" si="1">F6-D6-E6</f>
        <v>0</v>
      </c>
      <c r="H6" s="211">
        <f t="shared" ref="H6:H12" si="2">C6-G6</f>
        <v>0</v>
      </c>
    </row>
    <row r="7" ht="20.1" customHeight="1" spans="1:8">
      <c r="A7" s="186">
        <v>3</v>
      </c>
      <c r="B7" s="210" t="s">
        <v>1490</v>
      </c>
      <c r="C7" s="211"/>
      <c r="D7" s="211"/>
      <c r="E7" s="211"/>
      <c r="F7" s="211"/>
      <c r="G7" s="212">
        <f t="shared" si="1"/>
        <v>0</v>
      </c>
      <c r="H7" s="211">
        <f t="shared" si="2"/>
        <v>0</v>
      </c>
    </row>
    <row r="8" ht="20.1" customHeight="1" spans="1:8">
      <c r="A8" s="186">
        <v>4</v>
      </c>
      <c r="B8" s="210" t="s">
        <v>1491</v>
      </c>
      <c r="C8" s="211"/>
      <c r="D8" s="211"/>
      <c r="E8" s="211"/>
      <c r="F8" s="211"/>
      <c r="G8" s="212">
        <f t="shared" si="1"/>
        <v>0</v>
      </c>
      <c r="H8" s="211">
        <f t="shared" si="2"/>
        <v>0</v>
      </c>
    </row>
    <row r="9" ht="20.1" customHeight="1" spans="1:8">
      <c r="A9" s="186">
        <v>5</v>
      </c>
      <c r="B9" s="210" t="s">
        <v>1492</v>
      </c>
      <c r="C9" s="211"/>
      <c r="D9" s="211"/>
      <c r="E9" s="211"/>
      <c r="F9" s="211"/>
      <c r="G9" s="212">
        <f t="shared" si="1"/>
        <v>0</v>
      </c>
      <c r="H9" s="211">
        <f t="shared" si="2"/>
        <v>0</v>
      </c>
    </row>
    <row r="10" ht="27" customHeight="1" spans="1:8">
      <c r="A10" s="186">
        <v>6</v>
      </c>
      <c r="B10" s="210" t="s">
        <v>1493</v>
      </c>
      <c r="C10" s="211"/>
      <c r="D10" s="211"/>
      <c r="E10" s="211"/>
      <c r="F10" s="211"/>
      <c r="G10" s="212">
        <f t="shared" si="1"/>
        <v>0</v>
      </c>
      <c r="H10" s="211">
        <f t="shared" si="2"/>
        <v>0</v>
      </c>
    </row>
    <row r="11" ht="20.1" customHeight="1" spans="1:8">
      <c r="A11" s="186">
        <v>7</v>
      </c>
      <c r="B11" s="210" t="s">
        <v>1494</v>
      </c>
      <c r="C11" s="212"/>
      <c r="D11" s="211"/>
      <c r="E11" s="211"/>
      <c r="F11" s="211"/>
      <c r="G11" s="212">
        <f t="shared" si="1"/>
        <v>0</v>
      </c>
      <c r="H11" s="211">
        <f t="shared" si="2"/>
        <v>0</v>
      </c>
    </row>
    <row r="12" ht="20.1" customHeight="1" spans="1:8">
      <c r="A12" s="186">
        <v>8</v>
      </c>
      <c r="B12" s="210" t="s">
        <v>1495</v>
      </c>
      <c r="C12" s="212"/>
      <c r="D12" s="211"/>
      <c r="E12" s="211"/>
      <c r="F12" s="211"/>
      <c r="G12" s="212">
        <f t="shared" si="1"/>
        <v>0</v>
      </c>
      <c r="H12" s="211">
        <f t="shared" si="2"/>
        <v>0</v>
      </c>
    </row>
    <row r="13" ht="20.1" customHeight="1" spans="1:8">
      <c r="A13" s="186">
        <v>9</v>
      </c>
      <c r="B13" s="210" t="s">
        <v>1496</v>
      </c>
      <c r="C13" s="211">
        <f t="shared" ref="C13:H13" si="3">SUM(C14:C17)</f>
        <v>0</v>
      </c>
      <c r="D13" s="211">
        <f t="shared" si="3"/>
        <v>0</v>
      </c>
      <c r="E13" s="211">
        <f t="shared" si="3"/>
        <v>0</v>
      </c>
      <c r="F13" s="211">
        <f t="shared" si="3"/>
        <v>0</v>
      </c>
      <c r="G13" s="211">
        <f t="shared" si="3"/>
        <v>0</v>
      </c>
      <c r="H13" s="211">
        <f t="shared" si="3"/>
        <v>0</v>
      </c>
    </row>
    <row r="14" ht="20.1" customHeight="1" spans="1:8">
      <c r="A14" s="186">
        <v>10</v>
      </c>
      <c r="B14" s="213" t="s">
        <v>1497</v>
      </c>
      <c r="C14" s="211"/>
      <c r="D14" s="211"/>
      <c r="E14" s="211"/>
      <c r="F14" s="211"/>
      <c r="G14" s="212">
        <f>F14-D14-E14</f>
        <v>0</v>
      </c>
      <c r="H14" s="211">
        <f>C14-G14</f>
        <v>0</v>
      </c>
    </row>
    <row r="15" ht="20.1" customHeight="1" spans="1:8">
      <c r="A15" s="186">
        <v>11</v>
      </c>
      <c r="B15" s="213" t="s">
        <v>1498</v>
      </c>
      <c r="C15" s="211"/>
      <c r="D15" s="211"/>
      <c r="E15" s="211"/>
      <c r="F15" s="211"/>
      <c r="G15" s="212">
        <f>F15-D15-E15</f>
        <v>0</v>
      </c>
      <c r="H15" s="211">
        <f>C15-G15</f>
        <v>0</v>
      </c>
    </row>
    <row r="16" ht="20.1" customHeight="1" spans="1:8">
      <c r="A16" s="186">
        <v>12</v>
      </c>
      <c r="B16" s="213" t="s">
        <v>1499</v>
      </c>
      <c r="C16" s="211"/>
      <c r="D16" s="211"/>
      <c r="E16" s="211"/>
      <c r="F16" s="211"/>
      <c r="G16" s="212">
        <f>F16-D16-E16</f>
        <v>0</v>
      </c>
      <c r="H16" s="211">
        <f>C16-G16</f>
        <v>0</v>
      </c>
    </row>
    <row r="17" ht="20.1" customHeight="1" spans="1:8">
      <c r="A17" s="186">
        <v>13</v>
      </c>
      <c r="B17" s="213" t="s">
        <v>1500</v>
      </c>
      <c r="C17" s="211"/>
      <c r="D17" s="211"/>
      <c r="E17" s="211"/>
      <c r="F17" s="211"/>
      <c r="G17" s="212">
        <f>F17-D17-E17</f>
        <v>0</v>
      </c>
      <c r="H17" s="211">
        <f>C17-G17</f>
        <v>0</v>
      </c>
    </row>
    <row r="18" ht="20.1" customHeight="1" spans="1:8">
      <c r="A18" s="186">
        <v>14</v>
      </c>
      <c r="B18" s="214" t="s">
        <v>1501</v>
      </c>
      <c r="C18" s="211">
        <f>C5+C13</f>
        <v>0</v>
      </c>
      <c r="D18" s="211">
        <f>D5+D13</f>
        <v>0</v>
      </c>
      <c r="E18" s="211">
        <f>E5+E13</f>
        <v>0</v>
      </c>
      <c r="F18" s="211"/>
      <c r="G18" s="211">
        <f>G5+G13</f>
        <v>0</v>
      </c>
      <c r="H18" s="211">
        <f>H5+H13</f>
        <v>0</v>
      </c>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sheetData>
  <mergeCells count="3">
    <mergeCell ref="A1:H1"/>
    <mergeCell ref="A3:A4"/>
    <mergeCell ref="B3:B4"/>
  </mergeCells>
  <printOptions horizontalCentered="1"/>
  <pageMargins left="0.15625" right="0.235416666666667" top="0.629166666666667" bottom="0.313888888888889" header="0.511805555555556" footer="0.15625"/>
  <pageSetup paperSize="9" orientation="landscape" blackAndWhite="1"/>
  <headerFooter/>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I21"/>
  <sheetViews>
    <sheetView workbookViewId="0">
      <selection activeCell="J12" sqref="J12"/>
    </sheetView>
  </sheetViews>
  <sheetFormatPr defaultColWidth="9" defaultRowHeight="14.25"/>
  <cols>
    <col min="1" max="1" width="5.1" style="192" customWidth="1"/>
    <col min="2" max="2" width="27.2" style="192" customWidth="1"/>
    <col min="3" max="9" width="12.5" style="192" customWidth="1"/>
    <col min="10" max="16384" width="9" style="192"/>
  </cols>
  <sheetData>
    <row r="1" ht="20.1" customHeight="1" spans="1:9">
      <c r="A1" s="193" t="s">
        <v>1502</v>
      </c>
      <c r="B1" s="193"/>
      <c r="C1" s="193"/>
      <c r="D1" s="193"/>
      <c r="E1" s="193"/>
      <c r="F1" s="193"/>
      <c r="G1" s="193"/>
      <c r="H1" s="193"/>
      <c r="I1" s="193"/>
    </row>
    <row r="2" ht="25.5" customHeight="1" spans="1:9">
      <c r="A2" s="194" t="s">
        <v>1503</v>
      </c>
      <c r="B2" s="194"/>
      <c r="C2" s="194"/>
      <c r="D2" s="194"/>
      <c r="E2" s="194"/>
      <c r="F2" s="194"/>
      <c r="G2" s="194"/>
      <c r="H2" s="194"/>
      <c r="I2" s="194"/>
    </row>
    <row r="3" customHeight="1" spans="1:9">
      <c r="A3" s="195" t="s">
        <v>257</v>
      </c>
      <c r="B3" s="195" t="s">
        <v>1504</v>
      </c>
      <c r="C3" s="196" t="s">
        <v>1505</v>
      </c>
      <c r="D3" s="196"/>
      <c r="E3" s="196"/>
      <c r="F3" s="196" t="s">
        <v>1506</v>
      </c>
      <c r="G3" s="196"/>
      <c r="H3" s="196"/>
      <c r="I3" s="197" t="s">
        <v>622</v>
      </c>
    </row>
    <row r="4" spans="1:9">
      <c r="A4" s="198"/>
      <c r="B4" s="198"/>
      <c r="C4" s="196" t="s">
        <v>248</v>
      </c>
      <c r="D4" s="196" t="s">
        <v>259</v>
      </c>
      <c r="E4" s="199" t="s">
        <v>622</v>
      </c>
      <c r="F4" s="196" t="s">
        <v>248</v>
      </c>
      <c r="G4" s="196" t="s">
        <v>259</v>
      </c>
      <c r="H4" s="199" t="s">
        <v>622</v>
      </c>
      <c r="I4" s="200"/>
    </row>
    <row r="5" customHeight="1" spans="1:9">
      <c r="A5" s="201"/>
      <c r="B5" s="201"/>
      <c r="C5" s="196">
        <v>1</v>
      </c>
      <c r="D5" s="196">
        <v>2</v>
      </c>
      <c r="E5" s="196" t="s">
        <v>1507</v>
      </c>
      <c r="F5" s="196">
        <v>4</v>
      </c>
      <c r="G5" s="196">
        <v>5</v>
      </c>
      <c r="H5" s="196" t="s">
        <v>1508</v>
      </c>
      <c r="I5" s="196" t="s">
        <v>1509</v>
      </c>
    </row>
    <row r="6" customHeight="1" spans="1:9">
      <c r="A6" s="196">
        <v>1</v>
      </c>
      <c r="B6" s="202" t="s">
        <v>1510</v>
      </c>
      <c r="C6" s="64"/>
      <c r="D6" s="64"/>
      <c r="E6" s="179">
        <f t="shared" ref="E6:E20" si="0">D6-C6</f>
        <v>0</v>
      </c>
      <c r="F6" s="64"/>
      <c r="G6" s="64"/>
      <c r="H6" s="179">
        <f t="shared" ref="H6:H20" si="1">G6-F6</f>
        <v>0</v>
      </c>
      <c r="I6" s="179">
        <f t="shared" ref="I6:I20" si="2">H6+E6</f>
        <v>0</v>
      </c>
    </row>
    <row r="7" customHeight="1" spans="1:9">
      <c r="A7" s="196">
        <v>2</v>
      </c>
      <c r="B7" s="202" t="s">
        <v>1511</v>
      </c>
      <c r="C7" s="64"/>
      <c r="D7" s="64"/>
      <c r="E7" s="179">
        <f t="shared" si="0"/>
        <v>0</v>
      </c>
      <c r="F7" s="64"/>
      <c r="G7" s="64"/>
      <c r="H7" s="179">
        <f t="shared" si="1"/>
        <v>0</v>
      </c>
      <c r="I7" s="179">
        <f t="shared" si="2"/>
        <v>0</v>
      </c>
    </row>
    <row r="8" customHeight="1" spans="1:9">
      <c r="A8" s="196">
        <v>3</v>
      </c>
      <c r="B8" s="202" t="s">
        <v>1512</v>
      </c>
      <c r="C8" s="64"/>
      <c r="D8" s="64"/>
      <c r="E8" s="179">
        <f t="shared" si="0"/>
        <v>0</v>
      </c>
      <c r="F8" s="64"/>
      <c r="G8" s="64"/>
      <c r="H8" s="179">
        <f t="shared" si="1"/>
        <v>0</v>
      </c>
      <c r="I8" s="179">
        <f t="shared" si="2"/>
        <v>0</v>
      </c>
    </row>
    <row r="9" customHeight="1" spans="1:9">
      <c r="A9" s="196">
        <v>4</v>
      </c>
      <c r="B9" s="202" t="s">
        <v>1513</v>
      </c>
      <c r="C9" s="64"/>
      <c r="D9" s="64"/>
      <c r="E9" s="179">
        <f t="shared" si="0"/>
        <v>0</v>
      </c>
      <c r="F9" s="64"/>
      <c r="G9" s="64"/>
      <c r="H9" s="179">
        <f t="shared" si="1"/>
        <v>0</v>
      </c>
      <c r="I9" s="179">
        <f t="shared" si="2"/>
        <v>0</v>
      </c>
    </row>
    <row r="10" customHeight="1" spans="1:9">
      <c r="A10" s="196">
        <v>5</v>
      </c>
      <c r="B10" s="202" t="s">
        <v>1514</v>
      </c>
      <c r="C10" s="64"/>
      <c r="D10" s="64"/>
      <c r="E10" s="179">
        <f t="shared" si="0"/>
        <v>0</v>
      </c>
      <c r="F10" s="64"/>
      <c r="G10" s="64"/>
      <c r="H10" s="179">
        <f t="shared" si="1"/>
        <v>0</v>
      </c>
      <c r="I10" s="179">
        <f t="shared" si="2"/>
        <v>0</v>
      </c>
    </row>
    <row r="11" customHeight="1" spans="1:9">
      <c r="A11" s="196">
        <v>6</v>
      </c>
      <c r="B11" s="202" t="s">
        <v>1515</v>
      </c>
      <c r="C11" s="64"/>
      <c r="D11" s="64"/>
      <c r="E11" s="179">
        <f t="shared" si="0"/>
        <v>0</v>
      </c>
      <c r="F11" s="64"/>
      <c r="G11" s="64"/>
      <c r="H11" s="179">
        <f t="shared" si="1"/>
        <v>0</v>
      </c>
      <c r="I11" s="179">
        <f t="shared" si="2"/>
        <v>0</v>
      </c>
    </row>
    <row r="12" customHeight="1" spans="1:9">
      <c r="A12" s="196">
        <v>7</v>
      </c>
      <c r="B12" s="202" t="s">
        <v>1516</v>
      </c>
      <c r="C12" s="64"/>
      <c r="D12" s="64"/>
      <c r="E12" s="179">
        <f t="shared" si="0"/>
        <v>0</v>
      </c>
      <c r="F12" s="64"/>
      <c r="G12" s="64"/>
      <c r="H12" s="179">
        <f t="shared" si="1"/>
        <v>0</v>
      </c>
      <c r="I12" s="179">
        <f t="shared" si="2"/>
        <v>0</v>
      </c>
    </row>
    <row r="13" customHeight="1" spans="1:9">
      <c r="A13" s="196">
        <v>8</v>
      </c>
      <c r="B13" s="202" t="s">
        <v>1517</v>
      </c>
      <c r="C13" s="179">
        <f>C14+C15</f>
        <v>0</v>
      </c>
      <c r="D13" s="179">
        <f>D14+D15</f>
        <v>0</v>
      </c>
      <c r="E13" s="179">
        <f t="shared" si="0"/>
        <v>0</v>
      </c>
      <c r="F13" s="179">
        <f>F14+F15</f>
        <v>0</v>
      </c>
      <c r="G13" s="179">
        <f>G14+G15</f>
        <v>0</v>
      </c>
      <c r="H13" s="179">
        <f t="shared" si="1"/>
        <v>0</v>
      </c>
      <c r="I13" s="179">
        <f t="shared" si="2"/>
        <v>0</v>
      </c>
    </row>
    <row r="14" customHeight="1" spans="1:9">
      <c r="A14" s="196">
        <v>9</v>
      </c>
      <c r="B14" s="202" t="s">
        <v>1518</v>
      </c>
      <c r="C14" s="64"/>
      <c r="D14" s="64"/>
      <c r="E14" s="179">
        <f t="shared" si="0"/>
        <v>0</v>
      </c>
      <c r="F14" s="64"/>
      <c r="G14" s="64"/>
      <c r="H14" s="179">
        <f t="shared" si="1"/>
        <v>0</v>
      </c>
      <c r="I14" s="179">
        <f t="shared" si="2"/>
        <v>0</v>
      </c>
    </row>
    <row r="15" customHeight="1" spans="1:9">
      <c r="A15" s="196">
        <v>10</v>
      </c>
      <c r="B15" s="202" t="s">
        <v>1519</v>
      </c>
      <c r="C15" s="64"/>
      <c r="D15" s="64"/>
      <c r="E15" s="179">
        <f t="shared" si="0"/>
        <v>0</v>
      </c>
      <c r="F15" s="64"/>
      <c r="G15" s="64"/>
      <c r="H15" s="179">
        <f t="shared" si="1"/>
        <v>0</v>
      </c>
      <c r="I15" s="179">
        <f t="shared" si="2"/>
        <v>0</v>
      </c>
    </row>
    <row r="16" customHeight="1" spans="1:9">
      <c r="A16" s="196">
        <v>11</v>
      </c>
      <c r="B16" s="202" t="s">
        <v>1520</v>
      </c>
      <c r="C16" s="64"/>
      <c r="D16" s="64"/>
      <c r="E16" s="179">
        <f t="shared" si="0"/>
        <v>0</v>
      </c>
      <c r="F16" s="64"/>
      <c r="G16" s="64"/>
      <c r="H16" s="179">
        <f t="shared" si="1"/>
        <v>0</v>
      </c>
      <c r="I16" s="179">
        <f t="shared" si="2"/>
        <v>0</v>
      </c>
    </row>
    <row r="17" customHeight="1" spans="1:9">
      <c r="A17" s="196">
        <v>12</v>
      </c>
      <c r="B17" s="202" t="s">
        <v>1521</v>
      </c>
      <c r="C17" s="64"/>
      <c r="D17" s="64"/>
      <c r="E17" s="179">
        <f t="shared" si="0"/>
        <v>0</v>
      </c>
      <c r="F17" s="64"/>
      <c r="G17" s="64"/>
      <c r="H17" s="179">
        <f t="shared" si="1"/>
        <v>0</v>
      </c>
      <c r="I17" s="179">
        <f t="shared" si="2"/>
        <v>0</v>
      </c>
    </row>
    <row r="18" customHeight="1" spans="1:9">
      <c r="A18" s="196">
        <v>13</v>
      </c>
      <c r="B18" s="202" t="s">
        <v>1522</v>
      </c>
      <c r="C18" s="64"/>
      <c r="D18" s="64"/>
      <c r="E18" s="179">
        <f t="shared" si="0"/>
        <v>0</v>
      </c>
      <c r="F18" s="64"/>
      <c r="G18" s="64"/>
      <c r="H18" s="179">
        <f t="shared" si="1"/>
        <v>0</v>
      </c>
      <c r="I18" s="179">
        <f t="shared" si="2"/>
        <v>0</v>
      </c>
    </row>
    <row r="19" customHeight="1" spans="1:9">
      <c r="A19" s="196">
        <v>14</v>
      </c>
      <c r="B19" s="202" t="s">
        <v>1523</v>
      </c>
      <c r="C19" s="64"/>
      <c r="D19" s="64"/>
      <c r="E19" s="179">
        <f t="shared" si="0"/>
        <v>0</v>
      </c>
      <c r="F19" s="64"/>
      <c r="G19" s="64"/>
      <c r="H19" s="179">
        <f t="shared" si="1"/>
        <v>0</v>
      </c>
      <c r="I19" s="179">
        <f t="shared" si="2"/>
        <v>0</v>
      </c>
    </row>
    <row r="20" customHeight="1" spans="1:9">
      <c r="A20" s="196">
        <v>15</v>
      </c>
      <c r="B20" s="202" t="s">
        <v>1405</v>
      </c>
      <c r="C20" s="64"/>
      <c r="D20" s="64"/>
      <c r="E20" s="179">
        <f t="shared" si="0"/>
        <v>0</v>
      </c>
      <c r="F20" s="64"/>
      <c r="G20" s="64"/>
      <c r="H20" s="179">
        <f t="shared" si="1"/>
        <v>0</v>
      </c>
      <c r="I20" s="179">
        <f t="shared" si="2"/>
        <v>0</v>
      </c>
    </row>
    <row r="21" customHeight="1" spans="1:9">
      <c r="A21" s="196">
        <v>16</v>
      </c>
      <c r="B21" s="202" t="s">
        <v>1524</v>
      </c>
      <c r="C21" s="64">
        <f t="shared" ref="C21:I21" si="3">C6+C9+C11+C13+C16+C17+C18+C19+C20</f>
        <v>0</v>
      </c>
      <c r="D21" s="64">
        <f t="shared" si="3"/>
        <v>0</v>
      </c>
      <c r="E21" s="179">
        <f t="shared" si="3"/>
        <v>0</v>
      </c>
      <c r="F21" s="64">
        <f t="shared" si="3"/>
        <v>0</v>
      </c>
      <c r="G21" s="64">
        <f t="shared" si="3"/>
        <v>0</v>
      </c>
      <c r="H21" s="179">
        <f t="shared" si="3"/>
        <v>0</v>
      </c>
      <c r="I21" s="179">
        <f t="shared" si="3"/>
        <v>0</v>
      </c>
    </row>
  </sheetData>
  <mergeCells count="7">
    <mergeCell ref="A1:I1"/>
    <mergeCell ref="A2:I2"/>
    <mergeCell ref="C3:E3"/>
    <mergeCell ref="F3:H3"/>
    <mergeCell ref="A3:A5"/>
    <mergeCell ref="B3:B5"/>
    <mergeCell ref="I3:I4"/>
  </mergeCells>
  <printOptions horizontalCentered="1"/>
  <pageMargins left="0.15625" right="0.235416666666667" top="0.629166666666667" bottom="0.313888888888889" header="0.511805555555556" footer="0.15625"/>
  <pageSetup paperSize="9" orientation="landscape" blackAndWhite="1"/>
  <headerFooter/>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N30"/>
  <sheetViews>
    <sheetView showZeros="0" workbookViewId="0">
      <pane xSplit="3" ySplit="6" topLeftCell="D7" activePane="bottomRight" state="frozen"/>
      <selection/>
      <selection pane="topRight"/>
      <selection pane="bottomLeft"/>
      <selection pane="bottomRight" activeCell="J12" sqref="J12"/>
    </sheetView>
  </sheetViews>
  <sheetFormatPr defaultColWidth="12.4" defaultRowHeight="14.25"/>
  <cols>
    <col min="1" max="1" width="5.1" style="184" customWidth="1"/>
    <col min="2" max="2" width="8.4" style="184" customWidth="1"/>
    <col min="3" max="3" width="8.1" style="184" customWidth="1"/>
    <col min="4" max="4" width="12.7" style="184" customWidth="1"/>
    <col min="5" max="5" width="11.1" style="184" customWidth="1"/>
    <col min="6" max="12" width="9.9" style="184" customWidth="1"/>
    <col min="13" max="13" width="11.4" style="184" customWidth="1"/>
    <col min="14" max="14" width="6" style="184" customWidth="1"/>
    <col min="15" max="16384" width="12.4" style="184"/>
  </cols>
  <sheetData>
    <row r="1" s="182" customFormat="1" ht="20.1" customHeight="1" spans="1:14">
      <c r="A1" s="184" t="s">
        <v>1525</v>
      </c>
      <c r="B1" s="184"/>
      <c r="C1" s="184"/>
      <c r="D1" s="184"/>
      <c r="E1" s="184"/>
      <c r="F1" s="184"/>
      <c r="G1" s="184"/>
      <c r="H1" s="184"/>
      <c r="I1" s="184"/>
      <c r="J1" s="184"/>
      <c r="K1" s="184"/>
      <c r="L1" s="184"/>
      <c r="M1" s="184"/>
      <c r="N1" s="184"/>
    </row>
    <row r="2" s="183" customFormat="1" ht="25.5" customHeight="1" spans="1:14">
      <c r="A2" s="185" t="s">
        <v>1526</v>
      </c>
      <c r="B2" s="185"/>
      <c r="C2" s="185"/>
      <c r="D2" s="185"/>
      <c r="E2" s="185"/>
      <c r="F2" s="185"/>
      <c r="G2" s="185"/>
      <c r="H2" s="185"/>
      <c r="I2" s="185"/>
      <c r="J2" s="185"/>
      <c r="K2" s="185"/>
      <c r="L2" s="185"/>
      <c r="M2" s="185"/>
      <c r="N2" s="185"/>
    </row>
    <row r="3" spans="1:14">
      <c r="A3" s="186" t="s">
        <v>257</v>
      </c>
      <c r="B3" s="186" t="s">
        <v>261</v>
      </c>
      <c r="C3" s="186" t="s">
        <v>798</v>
      </c>
      <c r="D3" s="186" t="s">
        <v>1527</v>
      </c>
      <c r="E3" s="186" t="s">
        <v>1528</v>
      </c>
      <c r="F3" s="186" t="s">
        <v>1529</v>
      </c>
      <c r="G3" s="186"/>
      <c r="H3" s="186" t="s">
        <v>1530</v>
      </c>
      <c r="I3" s="186" t="s">
        <v>1531</v>
      </c>
      <c r="J3" s="186" t="s">
        <v>1532</v>
      </c>
      <c r="K3" s="186" t="s">
        <v>1533</v>
      </c>
      <c r="L3" s="186"/>
      <c r="M3" s="186" t="s">
        <v>1534</v>
      </c>
      <c r="N3" s="187"/>
    </row>
    <row r="4" spans="1:14">
      <c r="A4" s="186"/>
      <c r="B4" s="186"/>
      <c r="C4" s="186"/>
      <c r="D4" s="186"/>
      <c r="E4" s="186"/>
      <c r="F4" s="186" t="s">
        <v>1535</v>
      </c>
      <c r="G4" s="186"/>
      <c r="H4" s="186"/>
      <c r="I4" s="186"/>
      <c r="J4" s="186"/>
      <c r="K4" s="186"/>
      <c r="L4" s="186"/>
      <c r="M4" s="186"/>
      <c r="N4" s="187"/>
    </row>
    <row r="5" ht="24" spans="1:14">
      <c r="A5" s="186"/>
      <c r="B5" s="186"/>
      <c r="C5" s="186"/>
      <c r="D5" s="186"/>
      <c r="E5" s="186"/>
      <c r="F5" s="186" t="s">
        <v>1536</v>
      </c>
      <c r="G5" s="186" t="s">
        <v>1537</v>
      </c>
      <c r="H5" s="186"/>
      <c r="I5" s="186"/>
      <c r="J5" s="186"/>
      <c r="K5" s="186" t="s">
        <v>1538</v>
      </c>
      <c r="L5" s="186" t="s">
        <v>1539</v>
      </c>
      <c r="M5" s="186"/>
      <c r="N5" s="187"/>
    </row>
    <row r="6" spans="1:14">
      <c r="A6" s="186"/>
      <c r="B6" s="186"/>
      <c r="C6" s="186">
        <v>1</v>
      </c>
      <c r="D6" s="186">
        <v>2</v>
      </c>
      <c r="E6" s="186">
        <v>3</v>
      </c>
      <c r="F6" s="186">
        <v>4</v>
      </c>
      <c r="G6" s="186">
        <v>5</v>
      </c>
      <c r="H6" s="186">
        <v>6</v>
      </c>
      <c r="I6" s="186">
        <v>7</v>
      </c>
      <c r="J6" s="186">
        <v>8</v>
      </c>
      <c r="K6" s="186">
        <v>9</v>
      </c>
      <c r="L6" s="186">
        <v>10</v>
      </c>
      <c r="M6" s="186">
        <v>11</v>
      </c>
      <c r="N6" s="187"/>
    </row>
    <row r="7" ht="24" customHeight="1" spans="1:14">
      <c r="A7" s="186">
        <v>1</v>
      </c>
      <c r="B7" s="186" t="s">
        <v>1540</v>
      </c>
      <c r="C7" s="186">
        <v>2008</v>
      </c>
      <c r="D7" s="188"/>
      <c r="E7" s="188"/>
      <c r="F7" s="188"/>
      <c r="G7" s="188"/>
      <c r="H7" s="188"/>
      <c r="I7" s="188"/>
      <c r="J7" s="188"/>
      <c r="K7" s="188"/>
      <c r="L7" s="188"/>
      <c r="M7" s="188">
        <v>0</v>
      </c>
      <c r="N7" s="189"/>
    </row>
    <row r="8" ht="24" customHeight="1" spans="1:14">
      <c r="A8" s="186">
        <v>2</v>
      </c>
      <c r="B8" s="186" t="s">
        <v>1541</v>
      </c>
      <c r="C8" s="186">
        <v>2009</v>
      </c>
      <c r="D8" s="188"/>
      <c r="E8" s="188"/>
      <c r="F8" s="188"/>
      <c r="G8" s="188"/>
      <c r="H8" s="188"/>
      <c r="I8" s="188"/>
      <c r="J8" s="188"/>
      <c r="K8" s="188"/>
      <c r="L8" s="188"/>
      <c r="M8" s="188">
        <f>J8-K8-L8</f>
        <v>0</v>
      </c>
      <c r="N8" s="189"/>
    </row>
    <row r="9" ht="24" customHeight="1" spans="1:14">
      <c r="A9" s="186">
        <v>3</v>
      </c>
      <c r="B9" s="186" t="s">
        <v>1542</v>
      </c>
      <c r="C9" s="186">
        <v>2010</v>
      </c>
      <c r="D9" s="188"/>
      <c r="E9" s="188"/>
      <c r="F9" s="188"/>
      <c r="G9" s="188"/>
      <c r="H9" s="188"/>
      <c r="I9" s="188"/>
      <c r="J9" s="188"/>
      <c r="K9" s="188"/>
      <c r="L9" s="188"/>
      <c r="M9" s="188">
        <f t="shared" ref="M9:M16" si="0">J9-K9-L9</f>
        <v>0</v>
      </c>
      <c r="N9" s="189"/>
    </row>
    <row r="10" ht="24" customHeight="1" spans="1:14">
      <c r="A10" s="186">
        <v>4</v>
      </c>
      <c r="B10" s="186" t="s">
        <v>1543</v>
      </c>
      <c r="C10" s="186">
        <v>2011</v>
      </c>
      <c r="D10" s="188"/>
      <c r="E10" s="188"/>
      <c r="F10" s="188"/>
      <c r="G10" s="188"/>
      <c r="H10" s="188"/>
      <c r="I10" s="188"/>
      <c r="J10" s="188"/>
      <c r="K10" s="188"/>
      <c r="L10" s="188"/>
      <c r="M10" s="188">
        <f t="shared" si="0"/>
        <v>0</v>
      </c>
      <c r="N10" s="189"/>
    </row>
    <row r="11" ht="24" customHeight="1" spans="1:14">
      <c r="A11" s="186">
        <v>5</v>
      </c>
      <c r="B11" s="186" t="s">
        <v>1544</v>
      </c>
      <c r="C11" s="186">
        <v>2012</v>
      </c>
      <c r="D11" s="188"/>
      <c r="E11" s="188"/>
      <c r="F11" s="188"/>
      <c r="G11" s="188"/>
      <c r="H11" s="188"/>
      <c r="I11" s="188"/>
      <c r="J11" s="188"/>
      <c r="K11" s="188"/>
      <c r="L11" s="188"/>
      <c r="M11" s="188">
        <f t="shared" si="0"/>
        <v>0</v>
      </c>
      <c r="N11" s="189"/>
    </row>
    <row r="12" ht="24" customHeight="1" spans="1:14">
      <c r="A12" s="186">
        <v>6</v>
      </c>
      <c r="B12" s="186" t="s">
        <v>782</v>
      </c>
      <c r="C12" s="186">
        <v>2013</v>
      </c>
      <c r="D12" s="188">
        <f>弥补亏损!D10</f>
        <v>0</v>
      </c>
      <c r="E12" s="188"/>
      <c r="F12" s="188"/>
      <c r="G12" s="188"/>
      <c r="H12" s="188"/>
      <c r="I12" s="188"/>
      <c r="J12" s="188"/>
      <c r="K12" s="188"/>
      <c r="L12" s="188"/>
      <c r="M12" s="188">
        <f t="shared" si="0"/>
        <v>0</v>
      </c>
      <c r="N12" s="189"/>
    </row>
    <row r="13" ht="24" customHeight="1" spans="1:14">
      <c r="A13" s="186">
        <v>7</v>
      </c>
      <c r="B13" s="186" t="s">
        <v>783</v>
      </c>
      <c r="C13" s="186">
        <v>2014</v>
      </c>
      <c r="D13" s="188">
        <f>弥补亏损!D11</f>
        <v>0</v>
      </c>
      <c r="E13" s="188"/>
      <c r="F13" s="188"/>
      <c r="G13" s="188"/>
      <c r="H13" s="188"/>
      <c r="I13" s="188"/>
      <c r="J13" s="188"/>
      <c r="K13" s="188"/>
      <c r="L13" s="188"/>
      <c r="M13" s="188">
        <f t="shared" si="0"/>
        <v>0</v>
      </c>
      <c r="N13" s="189"/>
    </row>
    <row r="14" ht="24" customHeight="1" spans="1:14">
      <c r="A14" s="186">
        <v>8</v>
      </c>
      <c r="B14" s="186" t="s">
        <v>784</v>
      </c>
      <c r="C14" s="186">
        <v>2015</v>
      </c>
      <c r="D14" s="188">
        <f>弥补亏损!D12</f>
        <v>0</v>
      </c>
      <c r="E14" s="188"/>
      <c r="F14" s="188"/>
      <c r="G14" s="188"/>
      <c r="H14" s="188"/>
      <c r="I14" s="188"/>
      <c r="J14" s="188"/>
      <c r="K14" s="188"/>
      <c r="L14" s="188"/>
      <c r="M14" s="188">
        <f t="shared" si="0"/>
        <v>0</v>
      </c>
      <c r="N14" s="189"/>
    </row>
    <row r="15" ht="24" customHeight="1" spans="1:14">
      <c r="A15" s="186">
        <v>9</v>
      </c>
      <c r="B15" s="186" t="s">
        <v>785</v>
      </c>
      <c r="C15" s="186">
        <v>2016</v>
      </c>
      <c r="D15" s="188">
        <f>弥补亏损!D13</f>
        <v>0</v>
      </c>
      <c r="E15" s="188"/>
      <c r="F15" s="188"/>
      <c r="G15" s="188"/>
      <c r="H15" s="188"/>
      <c r="I15" s="188"/>
      <c r="J15" s="188"/>
      <c r="K15" s="188"/>
      <c r="L15" s="188"/>
      <c r="M15" s="188">
        <f t="shared" si="0"/>
        <v>0</v>
      </c>
      <c r="N15" s="189"/>
    </row>
    <row r="16" ht="24" customHeight="1" spans="1:14">
      <c r="A16" s="186">
        <v>10</v>
      </c>
      <c r="B16" s="186" t="s">
        <v>786</v>
      </c>
      <c r="C16" s="186">
        <v>2017</v>
      </c>
      <c r="D16" s="188">
        <f>弥补亏损!D14</f>
        <v>0</v>
      </c>
      <c r="E16" s="188"/>
      <c r="F16" s="188"/>
      <c r="G16" s="188"/>
      <c r="H16" s="188"/>
      <c r="I16" s="188"/>
      <c r="J16" s="188"/>
      <c r="K16" s="188"/>
      <c r="L16" s="188"/>
      <c r="M16" s="188">
        <f t="shared" si="0"/>
        <v>0</v>
      </c>
      <c r="N16" s="189"/>
    </row>
    <row r="17" ht="24" customHeight="1" spans="1:14">
      <c r="A17" s="186">
        <v>11</v>
      </c>
      <c r="B17" s="186" t="s">
        <v>804</v>
      </c>
      <c r="C17" s="186">
        <v>2018</v>
      </c>
      <c r="D17" s="188">
        <f>弥补亏损!D15</f>
        <v>40000334.1817864</v>
      </c>
      <c r="E17" s="188"/>
      <c r="F17" s="188"/>
      <c r="G17" s="188"/>
      <c r="H17" s="188"/>
      <c r="I17" s="188"/>
      <c r="J17" s="188"/>
      <c r="K17" s="188">
        <f>SUM(K7:K16)</f>
        <v>0</v>
      </c>
      <c r="L17" s="188">
        <f>SUM(L7:L16)</f>
        <v>0</v>
      </c>
      <c r="M17" s="188">
        <f>J17</f>
        <v>0</v>
      </c>
      <c r="N17" s="189"/>
    </row>
    <row r="18" ht="24" customHeight="1" spans="1:14">
      <c r="A18" s="186">
        <v>12</v>
      </c>
      <c r="B18" s="190" t="s">
        <v>805</v>
      </c>
      <c r="C18" s="190"/>
      <c r="D18" s="190"/>
      <c r="E18" s="190"/>
      <c r="F18" s="190"/>
      <c r="G18" s="190"/>
      <c r="H18" s="190"/>
      <c r="I18" s="190"/>
      <c r="J18" s="190"/>
      <c r="K18" s="190"/>
      <c r="L18" s="190"/>
      <c r="M18" s="188">
        <f>SUM(M7:M17)</f>
        <v>0</v>
      </c>
      <c r="N18" s="189"/>
    </row>
    <row r="20" spans="1:14">
      <c r="A20" s="191" t="s">
        <v>1545</v>
      </c>
    </row>
    <row r="21" spans="1:14">
      <c r="A21" s="191" t="s">
        <v>1546</v>
      </c>
    </row>
    <row r="22" spans="1:14">
      <c r="A22" s="191" t="s">
        <v>1547</v>
      </c>
    </row>
    <row r="23" spans="1:14">
      <c r="A23" s="191" t="s">
        <v>1548</v>
      </c>
    </row>
    <row r="24" spans="1:14">
      <c r="A24" s="191" t="s">
        <v>1549</v>
      </c>
    </row>
    <row r="25" spans="1:14">
      <c r="A25" s="191" t="s">
        <v>1550</v>
      </c>
    </row>
    <row r="26" spans="1:14">
      <c r="A26" s="191" t="s">
        <v>1551</v>
      </c>
    </row>
    <row r="27" spans="1:14">
      <c r="A27" s="191" t="s">
        <v>1552</v>
      </c>
    </row>
    <row r="28" spans="1:14">
      <c r="A28" s="191" t="s">
        <v>1553</v>
      </c>
    </row>
    <row r="29" spans="1:14">
      <c r="A29" s="191" t="s">
        <v>1554</v>
      </c>
    </row>
    <row r="30" spans="1:14">
      <c r="B30" s="191"/>
    </row>
  </sheetData>
  <mergeCells count="15">
    <mergeCell ref="A1:M1"/>
    <mergeCell ref="A2:M2"/>
    <mergeCell ref="F3:G3"/>
    <mergeCell ref="F4:G4"/>
    <mergeCell ref="B18:L18"/>
    <mergeCell ref="A3:A6"/>
    <mergeCell ref="B3:B6"/>
    <mergeCell ref="C3:C5"/>
    <mergeCell ref="D3:D5"/>
    <mergeCell ref="E3:E5"/>
    <mergeCell ref="H3:H5"/>
    <mergeCell ref="I3:I5"/>
    <mergeCell ref="J3:J5"/>
    <mergeCell ref="M3:M5"/>
    <mergeCell ref="K3:L4"/>
  </mergeCells>
  <printOptions horizontalCentered="1"/>
  <pageMargins left="0" right="0.235416666666667" top="0.826388888888889" bottom="0.313888888888889" header="0.511805555555556" footer="0.15625"/>
  <pageSetup paperSize="9" orientation="landscape" blackAndWhite="1"/>
  <headerFooter/>
  <drawing r:id="rId2"/>
  <legacyDrawing r:id="rId3"/>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S40"/>
  <sheetViews>
    <sheetView workbookViewId="0">
      <selection activeCell="J6" sqref="J6:J14"/>
    </sheetView>
  </sheetViews>
  <sheetFormatPr defaultColWidth="9" defaultRowHeight="22.5"/>
  <cols>
    <col min="1" max="1" width="5.1" style="152" customWidth="1"/>
    <col min="2" max="2" width="8.6" style="152" customWidth="1"/>
    <col min="3" max="3" width="8"/>
    <col min="4" max="9" width="7.1" style="152" customWidth="1"/>
    <col min="10" max="10" width="8.6" style="152" customWidth="1"/>
    <col min="11" max="17" width="7.1" style="152" customWidth="1"/>
    <col min="18" max="18" width="9.1" style="152" customWidth="1"/>
    <col min="19" max="19" width="9" style="153"/>
    <col min="20" max="16384" width="9" style="152"/>
  </cols>
  <sheetData>
    <row r="1" s="151" customFormat="1" ht="11.25" customHeight="1" spans="1:19">
      <c r="A1" s="154" t="s">
        <v>1555</v>
      </c>
      <c r="B1" s="154"/>
      <c r="C1" s="154"/>
      <c r="D1" s="154"/>
      <c r="E1" s="154"/>
      <c r="F1" s="154"/>
      <c r="G1" s="154"/>
      <c r="H1" s="154"/>
      <c r="I1" s="154"/>
      <c r="J1" s="154"/>
      <c r="K1" s="154"/>
      <c r="L1" s="154"/>
      <c r="M1" s="154"/>
      <c r="N1" s="154"/>
      <c r="O1" s="154"/>
      <c r="P1" s="154"/>
      <c r="Q1" s="154"/>
      <c r="R1" s="154"/>
      <c r="S1" s="153"/>
    </row>
    <row r="2" ht="20.25" customHeight="1" spans="1:19">
      <c r="A2" s="155" t="s">
        <v>1556</v>
      </c>
      <c r="B2" s="155"/>
      <c r="C2" s="155"/>
      <c r="D2" s="155"/>
      <c r="E2" s="155"/>
      <c r="F2" s="155"/>
      <c r="G2" s="155"/>
      <c r="H2" s="155"/>
      <c r="I2" s="155"/>
      <c r="J2" s="155"/>
      <c r="K2" s="155"/>
      <c r="L2" s="155"/>
      <c r="M2" s="155"/>
      <c r="N2" s="155"/>
      <c r="O2" s="155"/>
      <c r="P2" s="155"/>
      <c r="Q2" s="155"/>
      <c r="R2" s="155"/>
      <c r="S2" s="156"/>
    </row>
    <row r="3" ht="11.25" customHeight="1" spans="1:19">
      <c r="A3" s="155"/>
      <c r="B3" s="155"/>
      <c r="C3" s="155"/>
      <c r="D3" s="155"/>
      <c r="E3" s="155"/>
      <c r="F3" s="155"/>
      <c r="G3" s="155"/>
      <c r="H3" s="155"/>
      <c r="I3" s="155"/>
      <c r="J3" s="155"/>
      <c r="K3" s="155"/>
      <c r="L3" s="155"/>
      <c r="M3" s="155"/>
      <c r="N3" s="155"/>
      <c r="O3" s="155"/>
      <c r="P3" s="155"/>
      <c r="Q3" s="155"/>
      <c r="R3" s="157"/>
      <c r="S3" s="156"/>
    </row>
    <row r="4" ht="14.25" customHeight="1" spans="1:19">
      <c r="A4" s="158" t="s">
        <v>257</v>
      </c>
      <c r="B4" s="159" t="s">
        <v>1557</v>
      </c>
      <c r="C4" s="159" t="s">
        <v>1558</v>
      </c>
      <c r="D4" s="159" t="s">
        <v>1559</v>
      </c>
      <c r="E4" s="159" t="s">
        <v>1560</v>
      </c>
      <c r="F4" s="159" t="s">
        <v>335</v>
      </c>
      <c r="G4" s="160" t="s">
        <v>1561</v>
      </c>
      <c r="H4" s="161"/>
      <c r="I4" s="160" t="s">
        <v>1562</v>
      </c>
      <c r="J4" s="162"/>
      <c r="K4" s="161"/>
      <c r="L4" s="162" t="s">
        <v>1563</v>
      </c>
      <c r="M4" s="162"/>
      <c r="N4" s="162"/>
      <c r="O4" s="162"/>
      <c r="P4" s="162"/>
      <c r="Q4" s="161"/>
      <c r="R4" s="163" t="s">
        <v>282</v>
      </c>
      <c r="S4" s="156"/>
    </row>
    <row r="5" ht="14.25" customHeight="1" spans="1:19">
      <c r="A5" s="164"/>
      <c r="B5" s="165"/>
      <c r="C5" s="165">
        <v>2</v>
      </c>
      <c r="D5" s="165"/>
      <c r="E5" s="165"/>
      <c r="F5" s="165"/>
      <c r="G5" s="166"/>
      <c r="H5" s="167"/>
      <c r="I5" s="166"/>
      <c r="J5" s="168"/>
      <c r="K5" s="167"/>
      <c r="L5" s="168"/>
      <c r="M5" s="168"/>
      <c r="N5" s="168"/>
      <c r="O5" s="168"/>
      <c r="P5" s="168"/>
      <c r="Q5" s="167"/>
      <c r="R5" s="163"/>
      <c r="S5" s="156"/>
    </row>
    <row r="6" ht="14.25" customHeight="1" spans="1:19">
      <c r="A6" s="164"/>
      <c r="B6" s="165"/>
      <c r="C6" s="165"/>
      <c r="D6" s="165"/>
      <c r="E6" s="165"/>
      <c r="F6" s="165"/>
      <c r="G6" s="163" t="s">
        <v>1564</v>
      </c>
      <c r="H6" s="163" t="s">
        <v>1565</v>
      </c>
      <c r="I6" s="163" t="s">
        <v>1566</v>
      </c>
      <c r="J6" s="163" t="s">
        <v>1567</v>
      </c>
      <c r="K6" s="163" t="s">
        <v>1568</v>
      </c>
      <c r="L6" s="163" t="s">
        <v>1569</v>
      </c>
      <c r="M6" s="163" t="s">
        <v>1570</v>
      </c>
      <c r="N6" s="163" t="s">
        <v>1571</v>
      </c>
      <c r="O6" s="163" t="s">
        <v>1572</v>
      </c>
      <c r="P6" s="163" t="s">
        <v>1573</v>
      </c>
      <c r="Q6" s="163" t="s">
        <v>1568</v>
      </c>
      <c r="R6" s="163"/>
      <c r="S6" s="156"/>
    </row>
    <row r="7" ht="14.25" customHeight="1" spans="1:19">
      <c r="A7" s="164"/>
      <c r="B7" s="165"/>
      <c r="C7" s="165"/>
      <c r="D7" s="165"/>
      <c r="E7" s="165"/>
      <c r="F7" s="165"/>
      <c r="G7" s="163"/>
      <c r="H7" s="163"/>
      <c r="I7" s="163"/>
      <c r="J7" s="163"/>
      <c r="K7" s="163"/>
      <c r="L7" s="163"/>
      <c r="M7" s="163"/>
      <c r="N7" s="163"/>
      <c r="O7" s="163"/>
      <c r="P7" s="163"/>
      <c r="Q7" s="163"/>
      <c r="R7" s="163"/>
      <c r="S7" s="29"/>
    </row>
    <row r="8" ht="14.25" customHeight="1" spans="1:19">
      <c r="A8" s="164"/>
      <c r="B8" s="165"/>
      <c r="C8" s="165"/>
      <c r="D8" s="165"/>
      <c r="E8" s="165"/>
      <c r="F8" s="165"/>
      <c r="G8" s="163"/>
      <c r="H8" s="163"/>
      <c r="I8" s="163"/>
      <c r="J8" s="163"/>
      <c r="K8" s="163"/>
      <c r="L8" s="163"/>
      <c r="M8" s="163"/>
      <c r="N8" s="163"/>
      <c r="O8" s="163"/>
      <c r="P8" s="163"/>
      <c r="Q8" s="163"/>
      <c r="R8" s="163"/>
      <c r="S8" s="29"/>
    </row>
    <row r="9" ht="14.25" customHeight="1" spans="1:19">
      <c r="A9" s="164"/>
      <c r="B9" s="165"/>
      <c r="C9" s="165"/>
      <c r="D9" s="165"/>
      <c r="E9" s="165"/>
      <c r="F9" s="165"/>
      <c r="G9" s="163"/>
      <c r="H9" s="163"/>
      <c r="I9" s="163"/>
      <c r="J9" s="163"/>
      <c r="K9" s="163"/>
      <c r="L9" s="163"/>
      <c r="M9" s="163"/>
      <c r="N9" s="163"/>
      <c r="O9" s="163"/>
      <c r="P9" s="163"/>
      <c r="Q9" s="163"/>
      <c r="R9" s="163"/>
      <c r="S9" s="29"/>
    </row>
    <row r="10" ht="14.25" customHeight="1" spans="1:19">
      <c r="A10" s="164"/>
      <c r="B10" s="165"/>
      <c r="C10" s="165"/>
      <c r="D10" s="165"/>
      <c r="E10" s="165"/>
      <c r="F10" s="165"/>
      <c r="G10" s="163"/>
      <c r="H10" s="163"/>
      <c r="I10" s="163"/>
      <c r="J10" s="163"/>
      <c r="K10" s="163"/>
      <c r="L10" s="163"/>
      <c r="M10" s="163"/>
      <c r="N10" s="163"/>
      <c r="O10" s="163"/>
      <c r="P10" s="163"/>
      <c r="Q10" s="163"/>
      <c r="R10" s="163"/>
      <c r="S10" s="29"/>
    </row>
    <row r="11" ht="14.25" customHeight="1" spans="1:19">
      <c r="A11" s="164"/>
      <c r="B11" s="165"/>
      <c r="C11" s="165"/>
      <c r="D11" s="165"/>
      <c r="E11" s="165"/>
      <c r="F11" s="165"/>
      <c r="G11" s="163"/>
      <c r="H11" s="163"/>
      <c r="I11" s="163"/>
      <c r="J11" s="163"/>
      <c r="K11" s="163"/>
      <c r="L11" s="163"/>
      <c r="M11" s="163"/>
      <c r="N11" s="163"/>
      <c r="O11" s="163"/>
      <c r="P11" s="163"/>
      <c r="Q11" s="163"/>
      <c r="R11" s="163"/>
      <c r="S11" s="29"/>
    </row>
    <row r="12" ht="12" customHeight="1" spans="1:19">
      <c r="A12" s="164"/>
      <c r="B12" s="165"/>
      <c r="C12" s="165"/>
      <c r="D12" s="165"/>
      <c r="E12" s="165"/>
      <c r="F12" s="165"/>
      <c r="G12" s="163"/>
      <c r="H12" s="163"/>
      <c r="I12" s="163"/>
      <c r="J12" s="163"/>
      <c r="K12" s="163"/>
      <c r="L12" s="163"/>
      <c r="M12" s="163"/>
      <c r="N12" s="163"/>
      <c r="O12" s="163"/>
      <c r="P12" s="163"/>
      <c r="Q12" s="163"/>
      <c r="R12" s="163"/>
      <c r="S12" s="29"/>
    </row>
    <row r="13" ht="14.25" hidden="1" customHeight="1" spans="1:19">
      <c r="A13" s="164"/>
      <c r="B13" s="165"/>
      <c r="C13" s="169"/>
      <c r="D13" s="165"/>
      <c r="E13" s="165"/>
      <c r="F13" s="165"/>
      <c r="G13" s="163"/>
      <c r="H13" s="163"/>
      <c r="I13" s="163"/>
      <c r="J13" s="163"/>
      <c r="K13" s="163"/>
      <c r="L13" s="163"/>
      <c r="M13" s="163"/>
      <c r="N13" s="163"/>
      <c r="O13" s="163"/>
      <c r="P13" s="163"/>
      <c r="Q13" s="163"/>
      <c r="R13" s="163"/>
      <c r="S13" s="29"/>
    </row>
    <row r="14" ht="1.5" hidden="1" customHeight="1" spans="1:19">
      <c r="A14" s="164"/>
      <c r="B14" s="165"/>
      <c r="C14" s="165"/>
      <c r="D14" s="165"/>
      <c r="E14" s="165"/>
      <c r="F14" s="165"/>
      <c r="G14" s="159"/>
      <c r="H14" s="159"/>
      <c r="I14" s="159"/>
      <c r="J14" s="159"/>
      <c r="K14" s="159"/>
      <c r="L14" s="159"/>
      <c r="M14" s="159"/>
      <c r="N14" s="159"/>
      <c r="O14" s="159"/>
      <c r="P14" s="159"/>
      <c r="Q14" s="159"/>
      <c r="R14" s="159"/>
      <c r="S14" s="29"/>
    </row>
    <row r="15" ht="32.4" customHeight="1" spans="1:19">
      <c r="A15" s="164"/>
      <c r="B15" s="163">
        <v>1</v>
      </c>
      <c r="C15" s="163">
        <v>2</v>
      </c>
      <c r="D15" s="163">
        <v>3</v>
      </c>
      <c r="E15" s="163">
        <v>4</v>
      </c>
      <c r="F15" s="163">
        <v>5</v>
      </c>
      <c r="G15" s="163">
        <v>6</v>
      </c>
      <c r="H15" s="163">
        <v>7</v>
      </c>
      <c r="I15" s="163">
        <v>8</v>
      </c>
      <c r="J15" s="163">
        <v>9</v>
      </c>
      <c r="K15" s="163" t="s">
        <v>1574</v>
      </c>
      <c r="L15" s="163">
        <v>11</v>
      </c>
      <c r="M15" s="163">
        <v>12</v>
      </c>
      <c r="N15" s="163" t="s">
        <v>1575</v>
      </c>
      <c r="O15" s="163" t="s">
        <v>1576</v>
      </c>
      <c r="P15" s="163">
        <v>15</v>
      </c>
      <c r="Q15" s="163" t="s">
        <v>1577</v>
      </c>
      <c r="R15" s="163" t="s">
        <v>1578</v>
      </c>
      <c r="S15" s="152"/>
    </row>
    <row r="16" ht="14.25" customHeight="1" spans="1:19">
      <c r="A16" s="170">
        <v>1</v>
      </c>
      <c r="B16" s="171"/>
      <c r="C16" s="58"/>
      <c r="D16" s="58"/>
      <c r="E16" s="58"/>
      <c r="F16" s="172"/>
      <c r="G16" s="173"/>
      <c r="H16" s="58"/>
      <c r="I16" s="58"/>
      <c r="J16" s="58"/>
      <c r="K16" s="58"/>
      <c r="L16" s="174"/>
      <c r="M16" s="174"/>
      <c r="N16" s="175">
        <f t="shared" ref="N16:N24" si="0">E16*M16</f>
        <v>0</v>
      </c>
      <c r="O16" s="176">
        <f t="shared" ref="O16:O24" si="1">L16-N16</f>
        <v>0</v>
      </c>
      <c r="P16" s="174"/>
      <c r="Q16" s="174"/>
      <c r="R16" s="176">
        <f t="shared" ref="R16:R25" si="2">H16+K16+Q16</f>
        <v>0</v>
      </c>
      <c r="S16" s="29"/>
    </row>
    <row r="17" ht="14.25" customHeight="1" spans="1:19">
      <c r="A17" s="170">
        <v>2</v>
      </c>
      <c r="B17" s="171"/>
      <c r="C17" s="58"/>
      <c r="D17" s="58"/>
      <c r="E17" s="58"/>
      <c r="F17" s="172"/>
      <c r="G17" s="173"/>
      <c r="H17" s="58"/>
      <c r="I17" s="58"/>
      <c r="J17" s="58"/>
      <c r="K17" s="58"/>
      <c r="L17" s="174"/>
      <c r="M17" s="174"/>
      <c r="N17" s="175">
        <f t="shared" si="0"/>
        <v>0</v>
      </c>
      <c r="O17" s="176">
        <f t="shared" si="1"/>
        <v>0</v>
      </c>
      <c r="P17" s="174"/>
      <c r="Q17" s="174"/>
      <c r="R17" s="176">
        <f t="shared" si="2"/>
        <v>0</v>
      </c>
      <c r="S17" s="29"/>
    </row>
    <row r="18" ht="14.25" customHeight="1" spans="1:19">
      <c r="A18" s="170">
        <v>3</v>
      </c>
      <c r="B18" s="171"/>
      <c r="C18" s="58"/>
      <c r="D18" s="58"/>
      <c r="E18" s="58"/>
      <c r="F18" s="172"/>
      <c r="G18" s="173"/>
      <c r="H18" s="58"/>
      <c r="I18" s="58"/>
      <c r="J18" s="58"/>
      <c r="K18" s="58"/>
      <c r="L18" s="174"/>
      <c r="M18" s="174"/>
      <c r="N18" s="175">
        <f t="shared" si="0"/>
        <v>0</v>
      </c>
      <c r="O18" s="176">
        <f t="shared" si="1"/>
        <v>0</v>
      </c>
      <c r="P18" s="174"/>
      <c r="Q18" s="174"/>
      <c r="R18" s="176">
        <f t="shared" si="2"/>
        <v>0</v>
      </c>
      <c r="S18" s="29"/>
    </row>
    <row r="19" ht="14.25" customHeight="1" spans="1:19">
      <c r="A19" s="170">
        <v>4</v>
      </c>
      <c r="B19" s="171"/>
      <c r="C19" s="58"/>
      <c r="D19" s="58"/>
      <c r="E19" s="58"/>
      <c r="F19" s="172"/>
      <c r="G19" s="173"/>
      <c r="H19" s="177"/>
      <c r="I19" s="58"/>
      <c r="J19" s="58"/>
      <c r="K19" s="58"/>
      <c r="L19" s="174"/>
      <c r="M19" s="174"/>
      <c r="N19" s="175">
        <f t="shared" si="0"/>
        <v>0</v>
      </c>
      <c r="O19" s="176">
        <f t="shared" si="1"/>
        <v>0</v>
      </c>
      <c r="P19" s="174"/>
      <c r="Q19" s="174"/>
      <c r="R19" s="176">
        <f t="shared" si="2"/>
        <v>0</v>
      </c>
      <c r="S19" s="29"/>
    </row>
    <row r="20" ht="14.25" customHeight="1" spans="1:19">
      <c r="A20" s="170">
        <v>5</v>
      </c>
      <c r="B20" s="171"/>
      <c r="C20" s="58"/>
      <c r="D20" s="58"/>
      <c r="E20" s="58"/>
      <c r="F20" s="172"/>
      <c r="G20" s="173"/>
      <c r="H20" s="58"/>
      <c r="I20" s="58"/>
      <c r="J20" s="58"/>
      <c r="K20" s="58"/>
      <c r="L20" s="174"/>
      <c r="M20" s="174"/>
      <c r="N20" s="175">
        <f t="shared" si="0"/>
        <v>0</v>
      </c>
      <c r="O20" s="176">
        <f t="shared" si="1"/>
        <v>0</v>
      </c>
      <c r="P20" s="174"/>
      <c r="Q20" s="174"/>
      <c r="R20" s="176">
        <f t="shared" si="2"/>
        <v>0</v>
      </c>
      <c r="S20" s="29"/>
    </row>
    <row r="21" ht="14.25" customHeight="1" spans="1:19">
      <c r="A21" s="170">
        <v>6</v>
      </c>
      <c r="B21" s="171"/>
      <c r="C21" s="58"/>
      <c r="D21" s="58"/>
      <c r="E21" s="58"/>
      <c r="F21" s="172"/>
      <c r="G21" s="173"/>
      <c r="H21" s="58"/>
      <c r="I21" s="58"/>
      <c r="J21" s="58"/>
      <c r="K21" s="58"/>
      <c r="L21" s="174"/>
      <c r="M21" s="174"/>
      <c r="N21" s="175">
        <f t="shared" si="0"/>
        <v>0</v>
      </c>
      <c r="O21" s="176">
        <f t="shared" si="1"/>
        <v>0</v>
      </c>
      <c r="P21" s="174"/>
      <c r="Q21" s="174"/>
      <c r="R21" s="176">
        <f t="shared" si="2"/>
        <v>0</v>
      </c>
      <c r="S21" s="29"/>
    </row>
    <row r="22" ht="14.25" customHeight="1" spans="1:19">
      <c r="A22" s="170">
        <v>7</v>
      </c>
      <c r="B22" s="171"/>
      <c r="C22" s="58"/>
      <c r="D22" s="58"/>
      <c r="E22" s="58"/>
      <c r="F22" s="172"/>
      <c r="G22" s="173"/>
      <c r="H22" s="58"/>
      <c r="I22" s="58"/>
      <c r="J22" s="58"/>
      <c r="K22" s="58"/>
      <c r="L22" s="174"/>
      <c r="M22" s="174"/>
      <c r="N22" s="175">
        <f t="shared" si="0"/>
        <v>0</v>
      </c>
      <c r="O22" s="176">
        <f t="shared" si="1"/>
        <v>0</v>
      </c>
      <c r="P22" s="174"/>
      <c r="Q22" s="174"/>
      <c r="R22" s="176">
        <f t="shared" si="2"/>
        <v>0</v>
      </c>
      <c r="S22" s="29"/>
    </row>
    <row r="23" ht="14.25" customHeight="1" spans="1:19">
      <c r="A23" s="170">
        <v>8</v>
      </c>
      <c r="B23" s="171"/>
      <c r="C23" s="58"/>
      <c r="D23" s="58"/>
      <c r="E23" s="58"/>
      <c r="F23" s="172"/>
      <c r="G23" s="173"/>
      <c r="H23" s="58"/>
      <c r="I23" s="58"/>
      <c r="J23" s="58"/>
      <c r="K23" s="58"/>
      <c r="L23" s="174"/>
      <c r="M23" s="174"/>
      <c r="N23" s="175">
        <f t="shared" si="0"/>
        <v>0</v>
      </c>
      <c r="O23" s="176">
        <f t="shared" si="1"/>
        <v>0</v>
      </c>
      <c r="P23" s="174"/>
      <c r="Q23" s="174"/>
      <c r="R23" s="176">
        <f t="shared" si="2"/>
        <v>0</v>
      </c>
      <c r="S23" s="29"/>
    </row>
    <row r="24" ht="14.25" customHeight="1" spans="1:19">
      <c r="A24" s="170">
        <v>9</v>
      </c>
      <c r="B24" s="171"/>
      <c r="C24" s="58"/>
      <c r="D24" s="58"/>
      <c r="E24" s="58"/>
      <c r="F24" s="172"/>
      <c r="G24" s="173"/>
      <c r="H24" s="58"/>
      <c r="I24" s="58"/>
      <c r="J24" s="58"/>
      <c r="K24" s="58"/>
      <c r="L24" s="174"/>
      <c r="M24" s="174"/>
      <c r="N24" s="175">
        <f t="shared" si="0"/>
        <v>0</v>
      </c>
      <c r="O24" s="176">
        <f t="shared" si="1"/>
        <v>0</v>
      </c>
      <c r="P24" s="174"/>
      <c r="Q24" s="174"/>
      <c r="R24" s="176">
        <f t="shared" si="2"/>
        <v>0</v>
      </c>
      <c r="S24" s="29"/>
    </row>
    <row r="25" ht="14.25" customHeight="1" spans="1:19">
      <c r="A25" s="170">
        <v>10</v>
      </c>
      <c r="B25" s="178" t="s">
        <v>282</v>
      </c>
      <c r="C25" s="64" t="s">
        <v>793</v>
      </c>
      <c r="D25" s="64" t="s">
        <v>793</v>
      </c>
      <c r="E25" s="64" t="s">
        <v>793</v>
      </c>
      <c r="F25" s="64" t="s">
        <v>793</v>
      </c>
      <c r="G25" s="64" t="s">
        <v>793</v>
      </c>
      <c r="H25" s="179">
        <f>SUM(H16:H24)</f>
        <v>0</v>
      </c>
      <c r="I25" s="64" t="s">
        <v>793</v>
      </c>
      <c r="J25" s="64" t="s">
        <v>793</v>
      </c>
      <c r="K25" s="179">
        <f>SUM(K16:K24)</f>
        <v>0</v>
      </c>
      <c r="L25" s="64" t="s">
        <v>793</v>
      </c>
      <c r="M25" s="64" t="s">
        <v>793</v>
      </c>
      <c r="N25" s="64" t="s">
        <v>793</v>
      </c>
      <c r="O25" s="64" t="s">
        <v>793</v>
      </c>
      <c r="P25" s="64" t="s">
        <v>793</v>
      </c>
      <c r="Q25" s="179">
        <f>SUM(Q16:Q24)</f>
        <v>0</v>
      </c>
      <c r="R25" s="176">
        <f t="shared" si="2"/>
        <v>0</v>
      </c>
      <c r="S25" s="29"/>
    </row>
    <row r="26" ht="14.25" spans="1:19">
      <c r="A26" s="180"/>
      <c r="B26" s="180"/>
      <c r="C26" s="180"/>
      <c r="D26" s="180"/>
      <c r="E26" s="180"/>
      <c r="F26" s="180"/>
      <c r="G26" s="180"/>
      <c r="H26" s="180"/>
      <c r="I26" s="181"/>
      <c r="J26" s="181"/>
      <c r="K26" s="181"/>
      <c r="S26" s="29"/>
    </row>
    <row r="27" ht="14.25" spans="1:19">
      <c r="S27" s="29"/>
    </row>
    <row r="28" ht="14.25" spans="1:19">
      <c r="S28" s="29"/>
    </row>
    <row r="29" ht="14.25" spans="1:19">
      <c r="S29" s="29"/>
    </row>
    <row r="30" ht="14.25" spans="1:19">
      <c r="S30" s="29"/>
    </row>
    <row r="31" ht="14.25" spans="1:19">
      <c r="S31" s="29"/>
    </row>
    <row r="32" ht="14.25" spans="1:19">
      <c r="S32" s="29"/>
    </row>
    <row r="33" ht="14.25" spans="19:19">
      <c r="S33" s="29"/>
    </row>
    <row r="34" ht="14.25" spans="19:19">
      <c r="S34" s="29"/>
    </row>
    <row r="35" ht="14.25" spans="19:19">
      <c r="S35" s="29"/>
    </row>
    <row r="36" ht="14.25" spans="19:19">
      <c r="S36" s="29"/>
    </row>
    <row r="37" ht="14.25" spans="19:19">
      <c r="S37" s="29"/>
    </row>
    <row r="38" ht="14.25" spans="19:19">
      <c r="S38" s="29"/>
    </row>
    <row r="39" ht="14.25" spans="19:19">
      <c r="S39" s="29"/>
    </row>
    <row r="40" ht="14.25" spans="19:19">
      <c r="S40" s="29"/>
    </row>
  </sheetData>
  <mergeCells count="24">
    <mergeCell ref="A1:R1"/>
    <mergeCell ref="A2:R2"/>
    <mergeCell ref="A26:K26"/>
    <mergeCell ref="A4:A15"/>
    <mergeCell ref="B4:B14"/>
    <mergeCell ref="C4:C12"/>
    <mergeCell ref="D4:D14"/>
    <mergeCell ref="E4:E14"/>
    <mergeCell ref="F4:F14"/>
    <mergeCell ref="G6:G14"/>
    <mergeCell ref="H6:H14"/>
    <mergeCell ref="I6:I14"/>
    <mergeCell ref="J6:J14"/>
    <mergeCell ref="K6:K14"/>
    <mergeCell ref="L6:L14"/>
    <mergeCell ref="M6:M14"/>
    <mergeCell ref="N6:N14"/>
    <mergeCell ref="O6:O14"/>
    <mergeCell ref="P6:P14"/>
    <mergeCell ref="Q6:Q14"/>
    <mergeCell ref="R4:R14"/>
    <mergeCell ref="G4:H5"/>
    <mergeCell ref="I4:K5"/>
    <mergeCell ref="L4:Q5"/>
  </mergeCells>
  <printOptions horizontalCentered="1"/>
  <pageMargins left="0.15625" right="0.235416666666667" top="0.629166666666667" bottom="0.313888888888889" header="0.511805555555556" footer="0.15625"/>
  <pageSetup paperSize="9" orientation="landscape" blackAndWhite="1"/>
  <headerFooter/>
  <colBreaks count="1" manualBreakCount="1">
    <brk id="18" max="1048575" man="1"/>
  </colBreaks>
  <drawing r:id="rId2"/>
  <legacyDrawing r:id="rId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J22"/>
  <sheetViews>
    <sheetView topLeftCell="A6" workbookViewId="0">
      <pane xSplit="2" ySplit="2" topLeftCell="C10" activePane="bottomRight" state="frozen"/>
      <selection/>
      <selection pane="topRight"/>
      <selection pane="bottomLeft"/>
      <selection pane="bottomRight" activeCell="J12" sqref="J12"/>
    </sheetView>
  </sheetViews>
  <sheetFormatPr defaultColWidth="8.9" defaultRowHeight="14.25"/>
  <cols>
    <col min="1" max="1" width="5.2" customWidth="1"/>
    <col min="2" max="2" width="30.2" style="32" customWidth="1"/>
    <col min="3" max="3" width="7.7" customWidth="1"/>
    <col min="4" max="4" width="9.9" customWidth="1"/>
    <col min="5" max="5" width="10.4" customWidth="1"/>
    <col min="6" max="6" width="10.4" style="34" customWidth="1"/>
    <col min="7" max="7" width="9.9" style="34" customWidth="1"/>
    <col min="8" max="8" width="8.6" style="34" customWidth="1"/>
    <col min="9" max="9" width="10.5" style="34" customWidth="1"/>
    <col min="10" max="10" width="10.2" style="33" customWidth="1"/>
    <col min="11" max="31" width="9"/>
  </cols>
  <sheetData>
    <row r="1" ht="15.75" customHeight="1" spans="1:10">
      <c r="A1" s="35" t="e">
        <f>'[15]3-1、3-6主营业务收入、成本鉴证表'!A1</f>
        <v>#REF!</v>
      </c>
      <c r="B1" s="36"/>
      <c r="I1" s="37" t="s">
        <v>283</v>
      </c>
      <c r="J1" s="38" t="str">
        <f>调整表!E1</f>
        <v>王翠英</v>
      </c>
    </row>
    <row r="2" spans="1:10">
      <c r="A2" s="35"/>
      <c r="B2" s="36"/>
      <c r="I2" s="37" t="s">
        <v>284</v>
      </c>
      <c r="J2" s="39">
        <f>调整表!G1</f>
        <v>46040</v>
      </c>
    </row>
    <row r="3" spans="1:10">
      <c r="A3" s="40" t="str">
        <f>调整表!A2</f>
        <v>被审核单位：新疆通力房地产开发有限公司库尔勒二分公司</v>
      </c>
      <c r="B3" s="36"/>
      <c r="I3" s="37" t="s">
        <v>285</v>
      </c>
      <c r="J3" s="38" t="str">
        <f>调整表!E2</f>
        <v>刘洁</v>
      </c>
    </row>
    <row r="4" spans="1:10">
      <c r="A4" s="41" t="str">
        <f>CONCATENATE("项    目：",A6)</f>
        <v>项    目：应收款项（应收账款）鉴证表</v>
      </c>
      <c r="B4" s="36"/>
      <c r="I4" s="37" t="s">
        <v>284</v>
      </c>
      <c r="J4" s="39">
        <f>调整表!G2</f>
        <v>46140</v>
      </c>
    </row>
    <row r="5" ht="15" spans="1:10">
      <c r="A5" s="40" t="str">
        <f>调整表!A4</f>
        <v>纳税年度:  2025年度</v>
      </c>
      <c r="B5" s="43"/>
      <c r="C5" s="44"/>
      <c r="D5" s="44"/>
      <c r="E5" s="44"/>
      <c r="F5" s="46"/>
      <c r="G5" s="46"/>
      <c r="H5" s="46"/>
      <c r="I5" s="37" t="s">
        <v>286</v>
      </c>
      <c r="J5" s="47" t="s">
        <v>1579</v>
      </c>
    </row>
    <row r="6" ht="23.25" spans="1:10">
      <c r="A6" s="48" t="s">
        <v>1580</v>
      </c>
      <c r="B6" s="49"/>
      <c r="C6" s="48"/>
      <c r="D6" s="48"/>
      <c r="E6" s="48"/>
      <c r="F6" s="51"/>
      <c r="G6" s="51"/>
      <c r="H6" s="51"/>
      <c r="I6" s="51"/>
      <c r="J6" s="50"/>
    </row>
    <row r="7" s="31" customFormat="1" ht="24" spans="1:10">
      <c r="A7" s="52" t="s">
        <v>488</v>
      </c>
      <c r="B7" s="52" t="s">
        <v>1581</v>
      </c>
      <c r="C7" s="52" t="s">
        <v>1582</v>
      </c>
      <c r="D7" s="53" t="s">
        <v>1583</v>
      </c>
      <c r="E7" s="52" t="s">
        <v>1584</v>
      </c>
      <c r="F7" s="54" t="s">
        <v>1585</v>
      </c>
      <c r="G7" s="54" t="s">
        <v>1586</v>
      </c>
      <c r="H7" s="54" t="s">
        <v>1587</v>
      </c>
      <c r="I7" s="54" t="s">
        <v>1072</v>
      </c>
      <c r="J7" s="52" t="s">
        <v>264</v>
      </c>
    </row>
    <row r="8" ht="21" customHeight="1" spans="1:10">
      <c r="A8" s="55">
        <v>1</v>
      </c>
      <c r="B8" s="138"/>
      <c r="C8" s="55"/>
      <c r="D8" s="55"/>
      <c r="E8" s="55"/>
      <c r="F8" s="58"/>
      <c r="G8" s="58"/>
      <c r="H8" s="58"/>
      <c r="I8" s="58">
        <f t="shared" ref="I8:I13" si="0">SUM(G8:H8)</f>
        <v>0</v>
      </c>
      <c r="J8" s="57"/>
    </row>
    <row r="9" ht="21" customHeight="1" spans="1:10">
      <c r="A9" s="55">
        <v>2</v>
      </c>
      <c r="B9" s="138"/>
      <c r="C9" s="55"/>
      <c r="D9" s="55"/>
      <c r="E9" s="55"/>
      <c r="F9" s="58"/>
      <c r="G9" s="58"/>
      <c r="H9" s="58"/>
      <c r="I9" s="58">
        <f t="shared" si="0"/>
        <v>0</v>
      </c>
      <c r="J9" s="57"/>
    </row>
    <row r="10" ht="21" customHeight="1" spans="1:10">
      <c r="A10" s="55">
        <v>3</v>
      </c>
      <c r="B10" s="138"/>
      <c r="C10" s="55"/>
      <c r="D10" s="55"/>
      <c r="E10" s="55"/>
      <c r="F10" s="58"/>
      <c r="G10" s="58"/>
      <c r="H10" s="58"/>
      <c r="I10" s="58">
        <f t="shared" si="0"/>
        <v>0</v>
      </c>
      <c r="J10" s="57"/>
    </row>
    <row r="11" ht="21" customHeight="1" spans="1:10">
      <c r="A11" s="55">
        <v>4</v>
      </c>
      <c r="B11" s="138"/>
      <c r="C11" s="55"/>
      <c r="D11" s="55"/>
      <c r="E11" s="55"/>
      <c r="F11" s="58"/>
      <c r="G11" s="58"/>
      <c r="H11" s="58"/>
      <c r="I11" s="58">
        <f t="shared" si="0"/>
        <v>0</v>
      </c>
      <c r="J11" s="57"/>
    </row>
    <row r="12" ht="21" customHeight="1" spans="1:10">
      <c r="A12" s="55"/>
      <c r="B12" s="138"/>
      <c r="C12" s="55"/>
      <c r="D12" s="55"/>
      <c r="E12" s="55"/>
      <c r="F12" s="58"/>
      <c r="G12" s="58"/>
      <c r="H12" s="58"/>
      <c r="I12" s="58">
        <f t="shared" si="0"/>
        <v>0</v>
      </c>
      <c r="J12" s="57"/>
    </row>
    <row r="13" ht="21" customHeight="1" spans="1:10">
      <c r="A13" s="55"/>
      <c r="B13" s="138"/>
      <c r="C13" s="55"/>
      <c r="D13" s="55"/>
      <c r="E13" s="55"/>
      <c r="F13" s="58"/>
      <c r="G13" s="58"/>
      <c r="H13" s="58"/>
      <c r="I13" s="58">
        <f t="shared" si="0"/>
        <v>0</v>
      </c>
      <c r="J13" s="57"/>
    </row>
    <row r="14" ht="21" customHeight="1" spans="1:10">
      <c r="A14" s="60" t="s">
        <v>282</v>
      </c>
      <c r="B14" s="61"/>
      <c r="C14" s="62"/>
      <c r="D14" s="62"/>
      <c r="E14" s="87"/>
      <c r="F14" s="58">
        <f>SUM(F8:F13)</f>
        <v>0</v>
      </c>
      <c r="G14" s="58">
        <f>SUM(G8:G13)</f>
        <v>0</v>
      </c>
      <c r="H14" s="58">
        <f>SUM(H8:H13)</f>
        <v>0</v>
      </c>
      <c r="I14" s="58">
        <f>SUM(I8:I13)</f>
        <v>0</v>
      </c>
      <c r="J14" s="57"/>
    </row>
    <row r="15" ht="21" customHeight="1" spans="1:10">
      <c r="A15" s="60" t="s">
        <v>1588</v>
      </c>
      <c r="B15" s="61"/>
      <c r="C15" s="62"/>
      <c r="D15" s="62"/>
      <c r="E15" s="87"/>
      <c r="F15" s="58">
        <f>F14</f>
        <v>0</v>
      </c>
      <c r="G15" s="58"/>
      <c r="H15" s="64" t="s">
        <v>342</v>
      </c>
      <c r="I15" s="64" t="s">
        <v>342</v>
      </c>
      <c r="J15" s="57"/>
    </row>
    <row r="16" ht="21" customHeight="1" spans="1:10">
      <c r="A16" s="60" t="s">
        <v>391</v>
      </c>
      <c r="B16" s="61"/>
      <c r="C16" s="62"/>
      <c r="D16" s="62"/>
      <c r="E16" s="87"/>
      <c r="F16" s="58">
        <f>F14-F15</f>
        <v>0</v>
      </c>
      <c r="G16" s="58">
        <f>G14-G15</f>
        <v>0</v>
      </c>
      <c r="H16" s="64" t="s">
        <v>342</v>
      </c>
      <c r="I16" s="64" t="s">
        <v>342</v>
      </c>
      <c r="J16" s="57"/>
    </row>
    <row r="17" ht="21" customHeight="1" spans="1:10">
      <c r="A17" s="65" t="s">
        <v>1589</v>
      </c>
      <c r="B17" s="66"/>
      <c r="C17" s="67" t="str">
        <f>IF(G16&gt;0,"总账、明细账不相符",IF(G16&lt;0,"总账、明细账不相符",IF(G16=0,"总账、明细账相符，调整事项如上")))</f>
        <v>总账、明细账相符，调整事项如上</v>
      </c>
      <c r="D17" s="68"/>
      <c r="E17" s="68"/>
      <c r="F17" s="70"/>
      <c r="G17" s="70"/>
      <c r="H17" s="70"/>
      <c r="I17" s="70"/>
      <c r="J17" s="71"/>
    </row>
    <row r="18" ht="18.75" customHeight="1" spans="1:10">
      <c r="A18" s="28" t="s">
        <v>1590</v>
      </c>
      <c r="C18" s="28"/>
      <c r="D18" s="28"/>
      <c r="E18" s="28"/>
      <c r="F18" s="74"/>
      <c r="G18" s="74"/>
      <c r="H18" s="74"/>
      <c r="I18" s="74"/>
      <c r="J18" s="73"/>
    </row>
    <row r="19" spans="1:10">
      <c r="A19" s="28" t="s">
        <v>1591</v>
      </c>
      <c r="C19" s="28"/>
      <c r="D19" s="28"/>
      <c r="E19" s="28"/>
      <c r="F19" s="74"/>
      <c r="G19" s="74"/>
      <c r="H19" s="74"/>
      <c r="I19" s="74"/>
      <c r="J19" s="73"/>
    </row>
    <row r="20" spans="1:10">
      <c r="A20" s="28" t="s">
        <v>1592</v>
      </c>
      <c r="C20" s="28"/>
      <c r="D20" s="28"/>
      <c r="E20" s="28"/>
      <c r="F20" s="74"/>
      <c r="G20" s="74"/>
      <c r="H20" s="74"/>
      <c r="I20" s="74"/>
      <c r="J20" s="73"/>
    </row>
    <row r="21" spans="1:10">
      <c r="A21" s="28" t="s">
        <v>1593</v>
      </c>
      <c r="C21" s="28"/>
      <c r="D21" s="28"/>
      <c r="E21" s="28"/>
      <c r="F21" s="74"/>
      <c r="G21" s="74"/>
      <c r="H21" s="74"/>
      <c r="I21" s="74"/>
      <c r="J21" s="73"/>
    </row>
    <row r="22" spans="1:10">
      <c r="A22" s="28" t="s">
        <v>1594</v>
      </c>
      <c r="C22" s="28"/>
      <c r="D22" s="28"/>
      <c r="E22" s="28"/>
      <c r="F22" s="74"/>
      <c r="G22" s="74"/>
      <c r="H22" s="74"/>
      <c r="I22" s="74"/>
      <c r="J22" s="73"/>
    </row>
  </sheetData>
  <mergeCells count="4">
    <mergeCell ref="A6:J6"/>
    <mergeCell ref="A14:E14"/>
    <mergeCell ref="A15:E15"/>
    <mergeCell ref="A16:E16"/>
  </mergeCells>
  <pageMargins left="0.751388888888889" right="0.751388888888889" top="1" bottom="1" header="0.511805555555556" footer="0.511805555555556"/>
  <pageSetup paperSize="9" orientation="landscape"/>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J23"/>
  <sheetViews>
    <sheetView view="pageBreakPreview" zoomScaleNormal="100" workbookViewId="0">
      <pane xSplit="1" ySplit="1" topLeftCell="B8" activePane="bottomRight" state="frozen"/>
      <selection/>
      <selection pane="topRight"/>
      <selection pane="bottomLeft"/>
      <selection pane="bottomRight" activeCell="F12" sqref="F12:J12"/>
    </sheetView>
  </sheetViews>
  <sheetFormatPr defaultColWidth="8.9" defaultRowHeight="14.25"/>
  <cols>
    <col min="1" max="1" width="9.9" style="88" customWidth="1"/>
    <col min="2" max="9" width="8.5" style="88" customWidth="1"/>
    <col min="10" max="10" width="8.2" style="88" customWidth="1"/>
    <col min="11" max="32" width="9" style="88"/>
    <col min="33" max="256" width="8.9" style="88"/>
  </cols>
  <sheetData>
    <row r="1" ht="23.25" spans="1:10">
      <c r="A1" s="89" t="s">
        <v>1595</v>
      </c>
      <c r="B1" s="89"/>
      <c r="C1" s="89"/>
      <c r="D1" s="89"/>
      <c r="E1" s="89"/>
      <c r="F1" s="89"/>
      <c r="G1" s="89"/>
      <c r="H1" s="89"/>
      <c r="I1" s="89"/>
      <c r="J1" s="89"/>
    </row>
    <row r="2" ht="19.5" customHeight="1" spans="1:10">
      <c r="H2" s="90" t="s">
        <v>1596</v>
      </c>
      <c r="I2" s="90"/>
    </row>
    <row r="3" ht="19.5" customHeight="1" spans="1:10">
      <c r="A3" s="90" t="s">
        <v>1597</v>
      </c>
      <c r="B3" s="90"/>
      <c r="C3" s="90"/>
      <c r="D3" s="90"/>
      <c r="E3" s="90"/>
    </row>
    <row r="4" ht="80.25" customHeight="1" spans="1:10">
      <c r="A4" s="91" t="s">
        <v>1598</v>
      </c>
      <c r="B4" s="91"/>
      <c r="C4" s="91"/>
      <c r="D4" s="91"/>
      <c r="E4" s="91"/>
      <c r="F4" s="91"/>
      <c r="G4" s="91"/>
      <c r="H4" s="91"/>
      <c r="I4" s="91"/>
      <c r="J4" s="91"/>
    </row>
    <row r="5" ht="33.75" customHeight="1" spans="1:10">
      <c r="A5" s="91" t="s">
        <v>1599</v>
      </c>
      <c r="B5" s="91"/>
      <c r="C5" s="91"/>
      <c r="D5" s="91"/>
      <c r="E5" s="91"/>
      <c r="F5" s="91"/>
      <c r="G5" s="91"/>
      <c r="H5" s="91"/>
      <c r="I5" s="91"/>
      <c r="J5" s="91"/>
    </row>
    <row r="6" ht="19.5" customHeight="1" spans="1:10">
      <c r="A6" s="88" t="s">
        <v>1600</v>
      </c>
      <c r="G6" s="92"/>
      <c r="H6" s="92"/>
      <c r="I6" s="92"/>
      <c r="J6" s="92"/>
    </row>
    <row r="7" ht="19.5" customHeight="1" spans="1:10">
      <c r="A7" s="88" t="s">
        <v>1601</v>
      </c>
    </row>
    <row r="8" ht="19.5" customHeight="1" spans="1:10">
      <c r="A8" s="93"/>
      <c r="B8" s="94"/>
      <c r="C8" s="95"/>
      <c r="D8" s="95"/>
      <c r="E8" s="95"/>
      <c r="F8" s="95"/>
      <c r="G8" s="95"/>
      <c r="H8" s="95"/>
      <c r="I8" s="95"/>
      <c r="J8" s="95"/>
    </row>
    <row r="9" ht="19.5" customHeight="1" spans="1:10">
      <c r="A9" s="93"/>
      <c r="B9" s="94"/>
      <c r="C9" s="95"/>
      <c r="D9" s="95"/>
      <c r="E9" s="95"/>
      <c r="F9" s="95"/>
      <c r="G9" s="95"/>
      <c r="H9" s="95"/>
      <c r="I9" s="95"/>
      <c r="J9" s="95"/>
    </row>
    <row r="10" ht="19.5" customHeight="1" spans="1:10">
      <c r="A10" s="93"/>
      <c r="B10" s="94"/>
      <c r="C10" s="95"/>
      <c r="D10" s="95"/>
      <c r="E10" s="95"/>
      <c r="F10" s="95"/>
      <c r="G10" s="95"/>
      <c r="H10" s="95"/>
      <c r="I10" s="95"/>
      <c r="J10" s="95"/>
    </row>
    <row r="11" ht="19.5" customHeight="1" spans="1:10">
      <c r="A11" s="93"/>
      <c r="B11" s="94"/>
      <c r="C11" s="95"/>
      <c r="D11" s="95"/>
      <c r="E11" s="95"/>
      <c r="F11" s="95"/>
      <c r="G11" s="95"/>
      <c r="H11" s="95"/>
      <c r="I11" s="95"/>
      <c r="J11" s="95"/>
    </row>
    <row r="12" ht="19.5" customHeight="1" spans="1:10">
      <c r="A12" s="88" t="s">
        <v>1602</v>
      </c>
      <c r="F12" s="96" t="e">
        <f>[15]信息!B4</f>
        <v>#REF!</v>
      </c>
      <c r="G12" s="96"/>
      <c r="H12" s="96"/>
      <c r="I12" s="96"/>
      <c r="J12" s="96"/>
    </row>
    <row r="13" ht="19.5" customHeight="1" spans="1:10">
      <c r="A13" s="97"/>
      <c r="F13" s="88" t="s">
        <v>1603</v>
      </c>
    </row>
    <row r="14" ht="19.5" customHeight="1" spans="1:10">
      <c r="A14" s="97"/>
      <c r="F14" s="98" t="s">
        <v>1604</v>
      </c>
      <c r="G14" s="98"/>
      <c r="H14" s="98"/>
      <c r="I14" s="98"/>
      <c r="J14" s="98"/>
    </row>
    <row r="15" ht="19.5" customHeight="1" spans="1:10">
      <c r="A15" s="90" t="s">
        <v>1605</v>
      </c>
    </row>
    <row r="16" ht="19.5" customHeight="1"/>
    <row r="17" ht="19.5" customHeight="1" spans="1:1">
      <c r="A17" s="99"/>
    </row>
    <row r="18" ht="19.5" customHeight="1" spans="1:1">
      <c r="A18" s="88" t="s">
        <v>1606</v>
      </c>
    </row>
    <row r="19" ht="19.5" customHeight="1" spans="1:1">
      <c r="A19" s="99"/>
    </row>
    <row r="20" ht="19.5" customHeight="1" spans="1:1">
      <c r="A20" s="99" t="s">
        <v>1607</v>
      </c>
    </row>
    <row r="21" ht="19.5" customHeight="1" spans="1:1">
      <c r="A21" s="88" t="s">
        <v>1608</v>
      </c>
    </row>
    <row r="22" ht="19.5" customHeight="1" spans="1:1">
      <c r="A22" s="99" t="s">
        <v>1609</v>
      </c>
    </row>
    <row r="23" ht="19.5" customHeight="1" spans="1:1">
      <c r="A23" s="88" t="s">
        <v>1610</v>
      </c>
    </row>
  </sheetData>
  <mergeCells count="11">
    <mergeCell ref="A1:J1"/>
    <mergeCell ref="H2:I2"/>
    <mergeCell ref="A3:E3"/>
    <mergeCell ref="A4:J4"/>
    <mergeCell ref="A5:J5"/>
    <mergeCell ref="A8:B8"/>
    <mergeCell ref="A9:B9"/>
    <mergeCell ref="A10:B10"/>
    <mergeCell ref="A11:B11"/>
    <mergeCell ref="F12:J12"/>
    <mergeCell ref="F14:J14"/>
  </mergeCells>
  <printOptions horizontalCentered="1"/>
  <pageMargins left="0.699305555555556" right="0.699305555555556" top="0.75" bottom="0.75" header="0.3" footer="0.3"/>
  <pageSetup paperSize="9" scale="95" orientation="portrait" blackAndWhite="1" verticalDpi="300"/>
  <headerFooter alignWithMargins="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tabColor rgb="FF92D050"/>
  </sheetPr>
  <dimension ref="A1:J22"/>
  <sheetViews>
    <sheetView topLeftCell="A6" workbookViewId="0">
      <pane xSplit="2" ySplit="2" topLeftCell="C8" activePane="bottomRight" state="frozen"/>
      <selection/>
      <selection pane="topRight"/>
      <selection pane="bottomLeft"/>
      <selection pane="bottomRight" activeCell="J12" sqref="J12"/>
    </sheetView>
  </sheetViews>
  <sheetFormatPr defaultColWidth="8.9" defaultRowHeight="14.25"/>
  <cols>
    <col min="1" max="1" width="5.2" customWidth="1"/>
    <col min="2" max="2" width="17.5" style="32" customWidth="1"/>
    <col min="3" max="3" width="7.7" customWidth="1"/>
    <col min="4" max="4" width="8.6" customWidth="1"/>
    <col min="5" max="5" width="10.1" customWidth="1"/>
    <col min="6" max="9" width="10.9" style="34" customWidth="1"/>
    <col min="10" max="10" width="12.5" style="33" customWidth="1"/>
    <col min="11" max="31" width="9"/>
  </cols>
  <sheetData>
    <row r="1" ht="15.75" customHeight="1" spans="1:10">
      <c r="A1" s="35" t="e">
        <f>'4-5-1应收账款'!A1</f>
        <v>#REF!</v>
      </c>
      <c r="B1" s="36"/>
      <c r="I1" s="37" t="s">
        <v>283</v>
      </c>
      <c r="J1" s="38" t="str">
        <f>'4-5-1应收账款'!J1</f>
        <v>王翠英</v>
      </c>
    </row>
    <row r="2" spans="1:10">
      <c r="A2" s="35"/>
      <c r="B2" s="36"/>
      <c r="I2" s="37" t="s">
        <v>284</v>
      </c>
      <c r="J2" s="39">
        <f>'4-5-1应收账款'!J2</f>
        <v>46040</v>
      </c>
    </row>
    <row r="3" spans="1:10">
      <c r="A3" s="35" t="str">
        <f>'4-5-1应收账款'!A3</f>
        <v>被审核单位：新疆通力房地产开发有限公司库尔勒二分公司</v>
      </c>
      <c r="B3" s="36"/>
      <c r="I3" s="37" t="s">
        <v>285</v>
      </c>
      <c r="J3" s="38" t="str">
        <f>'4-5-1应收账款'!J3</f>
        <v>刘洁</v>
      </c>
    </row>
    <row r="4" spans="1:10">
      <c r="A4" s="41" t="str">
        <f>CONCATENATE("项    目：",A6)</f>
        <v>项    目：应收款项（预付账款）鉴证表</v>
      </c>
      <c r="B4" s="36"/>
      <c r="I4" s="37" t="s">
        <v>284</v>
      </c>
      <c r="J4" s="39">
        <f>'4-5-1应收账款'!J4</f>
        <v>46140</v>
      </c>
    </row>
    <row r="5" ht="15" spans="1:10">
      <c r="A5" s="35" t="str">
        <f>'4-5-1应收账款'!A5</f>
        <v>纳税年度:  2025年度</v>
      </c>
      <c r="B5" s="43"/>
      <c r="C5" s="44"/>
      <c r="D5" s="44"/>
      <c r="E5" s="44"/>
      <c r="F5" s="46"/>
      <c r="G5" s="46"/>
      <c r="H5" s="46"/>
      <c r="I5" s="37" t="s">
        <v>286</v>
      </c>
      <c r="J5" s="47" t="s">
        <v>1611</v>
      </c>
    </row>
    <row r="6" ht="23.25" spans="1:10">
      <c r="A6" s="48" t="s">
        <v>1612</v>
      </c>
      <c r="B6" s="49"/>
      <c r="C6" s="48"/>
      <c r="D6" s="48"/>
      <c r="E6" s="48"/>
      <c r="F6" s="51"/>
      <c r="G6" s="51"/>
      <c r="H6" s="51"/>
      <c r="I6" s="51"/>
      <c r="J6" s="50"/>
    </row>
    <row r="7" s="31" customFormat="1" ht="24" spans="1:10">
      <c r="A7" s="52" t="s">
        <v>488</v>
      </c>
      <c r="B7" s="52" t="s">
        <v>1581</v>
      </c>
      <c r="C7" s="52" t="s">
        <v>1582</v>
      </c>
      <c r="D7" s="53" t="s">
        <v>1583</v>
      </c>
      <c r="E7" s="52" t="s">
        <v>1584</v>
      </c>
      <c r="F7" s="54" t="s">
        <v>1585</v>
      </c>
      <c r="G7" s="54" t="s">
        <v>1586</v>
      </c>
      <c r="H7" s="54" t="s">
        <v>1587</v>
      </c>
      <c r="I7" s="54" t="s">
        <v>1072</v>
      </c>
      <c r="J7" s="52" t="s">
        <v>264</v>
      </c>
    </row>
    <row r="8" ht="21" customHeight="1" spans="1:10">
      <c r="A8" s="55">
        <v>1</v>
      </c>
      <c r="B8" s="56"/>
      <c r="C8" s="55"/>
      <c r="D8" s="55"/>
      <c r="E8" s="55"/>
      <c r="F8" s="58"/>
      <c r="G8" s="58"/>
      <c r="H8" s="58"/>
      <c r="I8" s="58">
        <f>SUM(G8:H8)</f>
        <v>0</v>
      </c>
      <c r="J8" s="57"/>
    </row>
    <row r="9" ht="21" customHeight="1" spans="1:10">
      <c r="A9" s="55">
        <v>2</v>
      </c>
      <c r="B9" s="56"/>
      <c r="C9" s="55"/>
      <c r="D9" s="55"/>
      <c r="E9" s="55"/>
      <c r="F9" s="58"/>
      <c r="G9" s="58"/>
      <c r="H9" s="58"/>
      <c r="I9" s="58">
        <f>SUM(G9:H9)</f>
        <v>0</v>
      </c>
      <c r="J9" s="57"/>
    </row>
    <row r="10" ht="21" customHeight="1" spans="1:10">
      <c r="A10" s="55">
        <v>3</v>
      </c>
      <c r="B10" s="56"/>
      <c r="C10" s="55"/>
      <c r="D10" s="55"/>
      <c r="E10" s="55"/>
      <c r="F10" s="58"/>
      <c r="G10" s="58"/>
      <c r="H10" s="58"/>
      <c r="I10" s="58">
        <f>SUM(G10:H10)</f>
        <v>0</v>
      </c>
      <c r="J10" s="57"/>
    </row>
    <row r="11" ht="21" customHeight="1" spans="1:10">
      <c r="A11" s="55">
        <v>4</v>
      </c>
      <c r="B11" s="56"/>
      <c r="C11" s="55"/>
      <c r="D11" s="55"/>
      <c r="E11" s="55"/>
      <c r="F11" s="58"/>
      <c r="G11" s="58"/>
      <c r="H11" s="58"/>
      <c r="I11" s="58">
        <f>SUM(G11:H11)</f>
        <v>0</v>
      </c>
      <c r="J11" s="57"/>
    </row>
    <row r="12" ht="21" customHeight="1" spans="1:10">
      <c r="A12" s="60" t="s">
        <v>282</v>
      </c>
      <c r="B12" s="61"/>
      <c r="C12" s="62"/>
      <c r="D12" s="62"/>
      <c r="E12" s="87"/>
      <c r="F12" s="58">
        <f>SUM(F8:F11)</f>
        <v>0</v>
      </c>
      <c r="G12" s="58">
        <f>SUM(G8:G11)</f>
        <v>0</v>
      </c>
      <c r="H12" s="58">
        <f>SUM(H8:H11)</f>
        <v>0</v>
      </c>
      <c r="I12" s="58">
        <f>SUM(I8:I11)</f>
        <v>0</v>
      </c>
      <c r="J12" s="57"/>
    </row>
    <row r="13" ht="21" customHeight="1" spans="1:10">
      <c r="A13" s="60" t="s">
        <v>1588</v>
      </c>
      <c r="B13" s="61"/>
      <c r="C13" s="62"/>
      <c r="D13" s="62"/>
      <c r="E13" s="87"/>
      <c r="F13" s="58"/>
      <c r="G13" s="58"/>
      <c r="H13" s="64" t="s">
        <v>342</v>
      </c>
      <c r="I13" s="64" t="s">
        <v>342</v>
      </c>
      <c r="J13" s="57"/>
    </row>
    <row r="14" ht="21" customHeight="1" spans="1:10">
      <c r="A14" s="60" t="s">
        <v>391</v>
      </c>
      <c r="B14" s="61"/>
      <c r="C14" s="62"/>
      <c r="D14" s="62"/>
      <c r="E14" s="87"/>
      <c r="F14" s="58">
        <f>F12-F13</f>
        <v>0</v>
      </c>
      <c r="G14" s="58">
        <f>G12-G13</f>
        <v>0</v>
      </c>
      <c r="H14" s="64" t="s">
        <v>342</v>
      </c>
      <c r="I14" s="64" t="s">
        <v>342</v>
      </c>
      <c r="J14" s="57"/>
    </row>
    <row r="15" ht="21" customHeight="1" spans="1:10">
      <c r="A15" s="65" t="s">
        <v>1589</v>
      </c>
      <c r="B15" s="66"/>
      <c r="C15" s="67" t="str">
        <f>IF(G14&gt;0,"总账、明细账不相符",IF(G14&lt;0,"总账、明细账不相符",IF(G14=0,"总账、明细账相符，调整事项如上")))</f>
        <v>总账、明细账相符，调整事项如上</v>
      </c>
      <c r="D15" s="68"/>
      <c r="E15" s="68"/>
      <c r="F15" s="70"/>
      <c r="G15" s="70"/>
      <c r="H15" s="70"/>
      <c r="I15" s="70"/>
      <c r="J15" s="71"/>
    </row>
    <row r="16" ht="18.75" customHeight="1" spans="1:10">
      <c r="A16" s="72"/>
      <c r="C16" s="28"/>
      <c r="D16" s="28"/>
      <c r="E16" s="28"/>
      <c r="F16" s="74"/>
      <c r="G16" s="74"/>
      <c r="H16" s="74"/>
      <c r="I16" s="74"/>
      <c r="J16" s="75"/>
    </row>
    <row r="17" ht="18.75" customHeight="1" spans="1:10">
      <c r="A17" s="76"/>
      <c r="B17" s="77"/>
      <c r="C17" s="78"/>
      <c r="D17" s="78"/>
      <c r="E17" s="78"/>
      <c r="F17" s="80"/>
      <c r="G17" s="80"/>
      <c r="H17" s="80"/>
      <c r="I17" s="80"/>
      <c r="J17" s="81"/>
    </row>
    <row r="18" ht="18.75" customHeight="1" spans="1:10">
      <c r="A18" s="28" t="s">
        <v>1590</v>
      </c>
      <c r="C18" s="28"/>
      <c r="D18" s="28"/>
      <c r="E18" s="28"/>
      <c r="F18" s="74"/>
      <c r="G18" s="74"/>
      <c r="H18" s="74"/>
      <c r="I18" s="74"/>
      <c r="J18" s="73"/>
    </row>
    <row r="19" spans="1:10">
      <c r="A19" s="28" t="s">
        <v>1591</v>
      </c>
      <c r="C19" s="28"/>
      <c r="D19" s="28"/>
      <c r="E19" s="28"/>
      <c r="F19" s="74"/>
      <c r="G19" s="74"/>
      <c r="H19" s="74"/>
      <c r="I19" s="74"/>
      <c r="J19" s="73"/>
    </row>
    <row r="20" spans="1:10">
      <c r="A20" s="28" t="s">
        <v>1592</v>
      </c>
      <c r="C20" s="28"/>
      <c r="D20" s="28"/>
      <c r="E20" s="28"/>
      <c r="F20" s="74"/>
      <c r="G20" s="74"/>
      <c r="H20" s="74"/>
      <c r="I20" s="74"/>
      <c r="J20" s="73"/>
    </row>
    <row r="21" spans="1:10">
      <c r="A21" s="28" t="s">
        <v>1593</v>
      </c>
      <c r="C21" s="28"/>
      <c r="D21" s="28"/>
      <c r="E21" s="28"/>
      <c r="F21" s="74"/>
      <c r="G21" s="74"/>
      <c r="H21" s="74"/>
      <c r="I21" s="74"/>
      <c r="J21" s="73"/>
    </row>
    <row r="22" spans="1:10">
      <c r="A22" s="28" t="s">
        <v>1594</v>
      </c>
      <c r="C22" s="28"/>
      <c r="D22" s="28"/>
      <c r="E22" s="28"/>
      <c r="F22" s="74"/>
      <c r="G22" s="74"/>
      <c r="H22" s="74"/>
      <c r="I22" s="74"/>
      <c r="J22" s="73"/>
    </row>
  </sheetData>
  <mergeCells count="4">
    <mergeCell ref="A6:J6"/>
    <mergeCell ref="A12:E12"/>
    <mergeCell ref="A13:E13"/>
    <mergeCell ref="A14:E14"/>
  </mergeCells>
  <printOptions horizontalCentered="1"/>
  <pageMargins left="0.118055555555556" right="0.0388888888888889" top="0.751388888888889" bottom="0.751388888888889" header="0.310416666666667" footer="0.310416666666667"/>
  <pageSetup paperSize="9" scale="81" orientation="landscape" blackAndWhite="1" verticalDpi="300"/>
  <headerFooter alignWithMargins="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tabColor rgb="FF92D050"/>
  </sheetPr>
  <dimension ref="A1:J27"/>
  <sheetViews>
    <sheetView topLeftCell="A6" workbookViewId="0">
      <pane xSplit="2" ySplit="2" topLeftCell="C8" activePane="bottomRight" state="frozen"/>
      <selection/>
      <selection pane="topRight"/>
      <selection pane="bottomLeft"/>
      <selection pane="bottomRight" activeCell="J12" sqref="J12"/>
    </sheetView>
  </sheetViews>
  <sheetFormatPr defaultColWidth="8.9" defaultRowHeight="14.25"/>
  <cols>
    <col min="1" max="1" width="5.2" customWidth="1"/>
    <col min="2" max="2" width="14.2" style="32" customWidth="1"/>
    <col min="3" max="3" width="7.7" customWidth="1"/>
    <col min="4" max="4" width="8.6" customWidth="1"/>
    <col min="5" max="5" width="10.1" customWidth="1"/>
    <col min="6" max="9" width="10.4" style="34" customWidth="1"/>
    <col min="10" max="10" width="12.4" style="33" customWidth="1"/>
    <col min="11" max="31" width="9"/>
  </cols>
  <sheetData>
    <row r="1" ht="15.75" customHeight="1" spans="1:10">
      <c r="A1" s="35" t="e">
        <f>'[15]3-1、3-6主营业务收入、成本鉴证表'!A1</f>
        <v>#REF!</v>
      </c>
      <c r="B1" s="36"/>
      <c r="I1" s="37" t="s">
        <v>283</v>
      </c>
      <c r="J1" s="38" t="str">
        <f>'4-5-2预付帐款'!J1</f>
        <v>王翠英</v>
      </c>
    </row>
    <row r="2" spans="1:10">
      <c r="A2" s="35"/>
      <c r="B2" s="36"/>
      <c r="I2" s="37" t="s">
        <v>284</v>
      </c>
      <c r="J2" s="39">
        <f>'4-5-2预付帐款'!J2</f>
        <v>46040</v>
      </c>
    </row>
    <row r="3" spans="1:10">
      <c r="A3" s="40" t="str">
        <f>'4-5-2预付帐款'!A3</f>
        <v>被审核单位：新疆通力房地产开发有限公司库尔勒二分公司</v>
      </c>
      <c r="B3" s="36"/>
      <c r="I3" s="37" t="s">
        <v>285</v>
      </c>
      <c r="J3" s="38" t="str">
        <f>'4-5-2预付帐款'!J3</f>
        <v>刘洁</v>
      </c>
    </row>
    <row r="4" spans="1:10">
      <c r="A4" s="41" t="str">
        <f>CONCATENATE("项    目：",A6)</f>
        <v>项    目：应收款项（其他应收款）鉴证表</v>
      </c>
      <c r="B4" s="36"/>
      <c r="I4" s="37" t="s">
        <v>284</v>
      </c>
      <c r="J4" s="39">
        <f>'4-5-2预付帐款'!J4</f>
        <v>46140</v>
      </c>
    </row>
    <row r="5" ht="15" spans="1:10">
      <c r="A5" s="40" t="str">
        <f>'4-5-2预付帐款'!A5</f>
        <v>纳税年度:  2025年度</v>
      </c>
      <c r="B5" s="43"/>
      <c r="C5" s="44"/>
      <c r="D5" s="44"/>
      <c r="E5" s="44"/>
      <c r="F5" s="46"/>
      <c r="G5" s="46"/>
      <c r="H5" s="46"/>
      <c r="I5" s="37" t="s">
        <v>286</v>
      </c>
      <c r="J5" s="47" t="s">
        <v>1613</v>
      </c>
    </row>
    <row r="6" ht="23.25" spans="1:10">
      <c r="A6" s="48" t="s">
        <v>1614</v>
      </c>
      <c r="B6" s="49"/>
      <c r="C6" s="48"/>
      <c r="D6" s="48"/>
      <c r="E6" s="48"/>
      <c r="F6" s="51"/>
      <c r="G6" s="51"/>
      <c r="H6" s="51"/>
      <c r="I6" s="51"/>
      <c r="J6" s="50"/>
    </row>
    <row r="7" s="31" customFormat="1" ht="24" spans="1:10">
      <c r="A7" s="52" t="s">
        <v>488</v>
      </c>
      <c r="B7" s="52" t="s">
        <v>1581</v>
      </c>
      <c r="C7" s="52" t="s">
        <v>1582</v>
      </c>
      <c r="D7" s="53" t="s">
        <v>1583</v>
      </c>
      <c r="E7" s="52" t="s">
        <v>1584</v>
      </c>
      <c r="F7" s="54" t="s">
        <v>1585</v>
      </c>
      <c r="G7" s="54" t="s">
        <v>1586</v>
      </c>
      <c r="H7" s="54" t="s">
        <v>1587</v>
      </c>
      <c r="I7" s="54" t="s">
        <v>1072</v>
      </c>
      <c r="J7" s="52" t="s">
        <v>264</v>
      </c>
    </row>
    <row r="8" ht="21" customHeight="1" spans="1:10">
      <c r="A8" s="55">
        <v>1</v>
      </c>
      <c r="B8" s="138"/>
      <c r="C8" s="55"/>
      <c r="D8" s="55"/>
      <c r="E8" s="55"/>
      <c r="F8" s="58"/>
      <c r="G8" s="58"/>
      <c r="H8" s="58"/>
      <c r="I8" s="58">
        <f t="shared" ref="I8:I16" si="0">SUM(H8:H8)</f>
        <v>0</v>
      </c>
      <c r="J8" s="57"/>
    </row>
    <row r="9" ht="21" customHeight="1" spans="1:10">
      <c r="A9" s="55">
        <v>2</v>
      </c>
      <c r="B9" s="138"/>
      <c r="C9" s="55"/>
      <c r="D9" s="55"/>
      <c r="E9" s="55"/>
      <c r="F9" s="58"/>
      <c r="G9" s="58"/>
      <c r="H9" s="58"/>
      <c r="I9" s="58">
        <f t="shared" si="0"/>
        <v>0</v>
      </c>
      <c r="J9" s="57"/>
    </row>
    <row r="10" ht="21" customHeight="1" spans="1:10">
      <c r="A10" s="55">
        <v>3</v>
      </c>
      <c r="B10" s="138"/>
      <c r="C10" s="55"/>
      <c r="D10" s="55"/>
      <c r="E10" s="55"/>
      <c r="F10" s="58"/>
      <c r="G10" s="58"/>
      <c r="H10" s="58"/>
      <c r="I10" s="58">
        <f t="shared" si="0"/>
        <v>0</v>
      </c>
      <c r="J10" s="57"/>
    </row>
    <row r="11" ht="21" customHeight="1" spans="1:10">
      <c r="A11" s="55">
        <v>4</v>
      </c>
      <c r="B11" s="138"/>
      <c r="C11" s="55"/>
      <c r="D11" s="55"/>
      <c r="E11" s="55"/>
      <c r="F11" s="58"/>
      <c r="G11" s="58"/>
      <c r="H11" s="58"/>
      <c r="I11" s="58">
        <f t="shared" si="0"/>
        <v>0</v>
      </c>
      <c r="J11" s="57"/>
    </row>
    <row r="12" ht="21" customHeight="1" spans="1:10">
      <c r="A12" s="55">
        <v>5</v>
      </c>
      <c r="B12" s="138"/>
      <c r="C12" s="55"/>
      <c r="D12" s="55"/>
      <c r="E12" s="55"/>
      <c r="F12" s="58"/>
      <c r="G12" s="58"/>
      <c r="H12" s="58"/>
      <c r="I12" s="58">
        <f t="shared" si="0"/>
        <v>0</v>
      </c>
      <c r="J12" s="57"/>
    </row>
    <row r="13" ht="21" customHeight="1" spans="1:10">
      <c r="A13" s="55">
        <v>6</v>
      </c>
      <c r="B13" s="138"/>
      <c r="C13" s="55"/>
      <c r="D13" s="55"/>
      <c r="E13" s="55"/>
      <c r="F13" s="58"/>
      <c r="G13" s="58"/>
      <c r="H13" s="58"/>
      <c r="I13" s="58">
        <f t="shared" si="0"/>
        <v>0</v>
      </c>
      <c r="J13" s="57"/>
    </row>
    <row r="14" ht="21" customHeight="1" spans="1:10">
      <c r="A14" s="55">
        <v>7</v>
      </c>
      <c r="B14" s="138"/>
      <c r="C14" s="55"/>
      <c r="D14" s="55"/>
      <c r="E14" s="55"/>
      <c r="F14" s="58"/>
      <c r="G14" s="58"/>
      <c r="H14" s="58"/>
      <c r="I14" s="58">
        <f t="shared" si="0"/>
        <v>0</v>
      </c>
      <c r="J14" s="57"/>
    </row>
    <row r="15" ht="21" customHeight="1" spans="1:10">
      <c r="A15" s="55"/>
      <c r="B15" s="138"/>
      <c r="C15" s="55"/>
      <c r="D15" s="55"/>
      <c r="E15" s="55"/>
      <c r="F15" s="58"/>
      <c r="G15" s="58"/>
      <c r="H15" s="58"/>
      <c r="I15" s="58">
        <f t="shared" si="0"/>
        <v>0</v>
      </c>
      <c r="J15" s="57"/>
    </row>
    <row r="16" ht="21" customHeight="1" spans="1:10">
      <c r="A16" s="55"/>
      <c r="B16" s="138"/>
      <c r="C16" s="55"/>
      <c r="D16" s="55"/>
      <c r="E16" s="55"/>
      <c r="F16" s="58"/>
      <c r="G16" s="58"/>
      <c r="H16" s="58"/>
      <c r="I16" s="58">
        <f t="shared" si="0"/>
        <v>0</v>
      </c>
      <c r="J16" s="57"/>
    </row>
    <row r="17" ht="21" customHeight="1" spans="1:10">
      <c r="A17" s="60" t="s">
        <v>282</v>
      </c>
      <c r="B17" s="61"/>
      <c r="C17" s="62"/>
      <c r="D17" s="62"/>
      <c r="E17" s="87"/>
      <c r="F17" s="58">
        <f>SUM(F8:F16)</f>
        <v>0</v>
      </c>
      <c r="G17" s="58">
        <f>SUM(G8:G16)</f>
        <v>0</v>
      </c>
      <c r="H17" s="58">
        <f>SUM(H8:H16)</f>
        <v>0</v>
      </c>
      <c r="I17" s="58">
        <f>SUM(I8:I16)</f>
        <v>0</v>
      </c>
      <c r="J17" s="57"/>
    </row>
    <row r="18" ht="21" customHeight="1" spans="1:10">
      <c r="A18" s="60" t="s">
        <v>1588</v>
      </c>
      <c r="B18" s="61"/>
      <c r="C18" s="62"/>
      <c r="D18" s="62"/>
      <c r="E18" s="87"/>
      <c r="F18" s="58"/>
      <c r="G18" s="58"/>
      <c r="H18" s="64" t="s">
        <v>342</v>
      </c>
      <c r="I18" s="64" t="s">
        <v>342</v>
      </c>
      <c r="J18" s="57"/>
    </row>
    <row r="19" ht="21" customHeight="1" spans="1:10">
      <c r="A19" s="60" t="s">
        <v>391</v>
      </c>
      <c r="B19" s="61"/>
      <c r="C19" s="62"/>
      <c r="D19" s="62"/>
      <c r="E19" s="87"/>
      <c r="F19" s="58">
        <f>F17-F18</f>
        <v>0</v>
      </c>
      <c r="G19" s="58">
        <f>G17-G18</f>
        <v>0</v>
      </c>
      <c r="H19" s="64" t="s">
        <v>342</v>
      </c>
      <c r="I19" s="64" t="s">
        <v>342</v>
      </c>
      <c r="J19" s="57"/>
    </row>
    <row r="20" ht="21" customHeight="1" spans="1:10">
      <c r="A20" s="65" t="s">
        <v>1589</v>
      </c>
      <c r="B20" s="66"/>
      <c r="C20" s="67" t="str">
        <f>IF(G19&gt;0,"总账、明细账不相符",IF(G19&lt;0,"总账、明细账不相符",IF(G19=0,"总账、明细账相符，调整事项如上")))</f>
        <v>总账、明细账相符，调整事项如上</v>
      </c>
      <c r="D20" s="68"/>
      <c r="E20" s="68"/>
      <c r="F20" s="70"/>
      <c r="G20" s="70"/>
      <c r="H20" s="70"/>
      <c r="I20" s="70"/>
      <c r="J20" s="71"/>
    </row>
    <row r="21" ht="18.75" customHeight="1" spans="1:10">
      <c r="A21" s="72"/>
      <c r="C21" s="28"/>
      <c r="D21" s="28"/>
      <c r="E21" s="28"/>
      <c r="F21" s="74"/>
      <c r="G21" s="74"/>
      <c r="H21" s="74"/>
      <c r="I21" s="74"/>
      <c r="J21" s="75"/>
    </row>
    <row r="22" ht="18.75" customHeight="1" spans="1:10">
      <c r="A22" s="76"/>
      <c r="B22" s="77"/>
      <c r="C22" s="78"/>
      <c r="D22" s="78"/>
      <c r="E22" s="78"/>
      <c r="F22" s="80"/>
      <c r="G22" s="80"/>
      <c r="H22" s="80"/>
      <c r="I22" s="80"/>
      <c r="J22" s="81"/>
    </row>
    <row r="23" ht="18.75" customHeight="1" spans="1:10">
      <c r="A23" s="28" t="s">
        <v>1590</v>
      </c>
      <c r="C23" s="28"/>
      <c r="D23" s="28"/>
      <c r="E23" s="28"/>
      <c r="F23" s="74"/>
      <c r="G23" s="74"/>
      <c r="H23" s="74"/>
      <c r="I23" s="74"/>
      <c r="J23" s="73"/>
    </row>
    <row r="24" spans="1:10">
      <c r="A24" s="28" t="s">
        <v>1591</v>
      </c>
      <c r="C24" s="28"/>
      <c r="D24" s="28"/>
      <c r="E24" s="28"/>
      <c r="F24" s="74"/>
      <c r="G24" s="74"/>
      <c r="H24" s="74"/>
      <c r="I24" s="74"/>
      <c r="J24" s="73"/>
    </row>
    <row r="25" spans="1:10">
      <c r="A25" s="28" t="s">
        <v>1592</v>
      </c>
      <c r="C25" s="28"/>
      <c r="D25" s="28"/>
      <c r="E25" s="28"/>
      <c r="F25" s="74"/>
      <c r="G25" s="74"/>
      <c r="H25" s="74"/>
      <c r="I25" s="74"/>
      <c r="J25" s="73"/>
    </row>
    <row r="26" spans="1:10">
      <c r="A26" s="28" t="s">
        <v>1593</v>
      </c>
      <c r="C26" s="28"/>
      <c r="D26" s="28"/>
      <c r="E26" s="28"/>
      <c r="F26" s="74"/>
      <c r="G26" s="74"/>
      <c r="H26" s="74"/>
      <c r="I26" s="74"/>
      <c r="J26" s="73"/>
    </row>
    <row r="27" spans="1:10">
      <c r="A27" s="28" t="s">
        <v>1594</v>
      </c>
      <c r="C27" s="28"/>
      <c r="D27" s="28"/>
      <c r="E27" s="28"/>
      <c r="F27" s="74"/>
      <c r="G27" s="74"/>
      <c r="H27" s="74"/>
      <c r="I27" s="74"/>
      <c r="J27" s="73"/>
    </row>
  </sheetData>
  <mergeCells count="4">
    <mergeCell ref="A6:J6"/>
    <mergeCell ref="A17:E17"/>
    <mergeCell ref="A18:E18"/>
    <mergeCell ref="A19:E19"/>
  </mergeCells>
  <printOptions horizontalCentered="1"/>
  <pageMargins left="0.707638888888889" right="0.707638888888889" top="0.751388888888889" bottom="0.751388888888889" header="0.310416666666667" footer="0.310416666666667"/>
  <pageSetup paperSize="9" scale="80" orientation="landscape" blackAndWhite="1" verticalDpi="300"/>
  <headerFooter alignWithMargins="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O32"/>
  <sheetViews>
    <sheetView topLeftCell="A6" workbookViewId="0">
      <pane xSplit="3" ySplit="3" topLeftCell="D9" activePane="bottomRight" state="frozen"/>
      <selection/>
      <selection pane="topRight"/>
      <selection pane="bottomLeft"/>
      <selection pane="bottomRight" activeCell="J12" sqref="J12"/>
    </sheetView>
  </sheetViews>
  <sheetFormatPr defaultColWidth="8.9" defaultRowHeight="14.25"/>
  <cols>
    <col min="1" max="1" width="4.4" customWidth="1"/>
    <col min="2" max="2" width="7.4" customWidth="1"/>
    <col min="3" max="3" width="15.5" style="32" customWidth="1"/>
    <col min="4" max="4" width="7.9" style="34" customWidth="1"/>
    <col min="5" max="6" width="7.6" style="34" customWidth="1"/>
    <col min="7" max="7" width="9.6" style="34" customWidth="1"/>
    <col min="8" max="8" width="7.6" style="34" customWidth="1"/>
    <col min="9" max="9" width="9" style="34"/>
    <col min="10" max="10" width="8.2" style="34" customWidth="1"/>
    <col min="11" max="11" width="13.1" style="34" customWidth="1"/>
    <col min="12" max="12" width="13.1" style="128" customWidth="1"/>
    <col min="13" max="13" width="14.9" style="33" customWidth="1"/>
    <col min="14" max="33" width="9"/>
  </cols>
  <sheetData>
    <row r="1" ht="18" customHeight="1" spans="1:15">
      <c r="A1" s="35" t="e">
        <f>'[15]3-1、3-6主营业务收入、成本鉴证表'!A1</f>
        <v>#REF!</v>
      </c>
      <c r="B1" s="108"/>
      <c r="L1" s="37" t="s">
        <v>283</v>
      </c>
      <c r="M1" s="129" t="str">
        <f>'4-5-3其他应收款'!J1</f>
        <v>王翠英</v>
      </c>
      <c r="N1" s="130"/>
      <c r="O1" s="33"/>
    </row>
    <row r="2" spans="1:15">
      <c r="A2" s="35"/>
      <c r="B2" s="35"/>
      <c r="L2" s="37" t="s">
        <v>284</v>
      </c>
      <c r="M2" s="131">
        <f>'4-5-3其他应收款'!J2</f>
        <v>46040</v>
      </c>
      <c r="N2" s="132"/>
      <c r="O2" s="33"/>
    </row>
    <row r="3" spans="1:15">
      <c r="A3" s="40" t="str">
        <f>'4-5-3其他应收款'!A3</f>
        <v>被审核单位：新疆通力房地产开发有限公司库尔勒二分公司</v>
      </c>
      <c r="B3" s="35"/>
      <c r="L3" s="37" t="s">
        <v>285</v>
      </c>
      <c r="M3" s="129" t="str">
        <f>'4-5-3其他应收款'!J3</f>
        <v>刘洁</v>
      </c>
      <c r="N3" s="130"/>
      <c r="O3" s="33"/>
    </row>
    <row r="4" spans="1:15">
      <c r="A4" s="41" t="str">
        <f>CONCATENATE("项    目：",A6)</f>
        <v>项    目：一年内到期的流动资产鉴证表</v>
      </c>
      <c r="B4" s="35"/>
      <c r="L4" s="37" t="s">
        <v>284</v>
      </c>
      <c r="M4" s="131">
        <f>'4-5-3其他应收款'!J4</f>
        <v>46140</v>
      </c>
      <c r="N4" s="132"/>
      <c r="O4" s="33"/>
    </row>
    <row r="5" spans="1:15">
      <c r="A5" s="133" t="str">
        <f>'4-5-3其他应收款'!A5</f>
        <v>纳税年度:  2025年度</v>
      </c>
      <c r="B5" s="35"/>
      <c r="L5" s="37" t="s">
        <v>286</v>
      </c>
      <c r="M5" s="129" t="s">
        <v>1615</v>
      </c>
      <c r="N5" s="130"/>
      <c r="O5" s="33"/>
    </row>
    <row r="6" ht="22.5" spans="1:15">
      <c r="A6" s="134" t="s">
        <v>1616</v>
      </c>
      <c r="B6" s="134"/>
      <c r="C6" s="135"/>
      <c r="D6" s="134"/>
      <c r="E6" s="134"/>
      <c r="F6" s="134"/>
      <c r="G6" s="134"/>
      <c r="H6" s="134"/>
      <c r="I6" s="134"/>
      <c r="J6" s="134"/>
      <c r="K6" s="136"/>
      <c r="L6" s="136"/>
      <c r="M6" s="137"/>
    </row>
    <row r="7" s="28" customFormat="1" ht="15" customHeight="1" spans="1:15">
      <c r="A7" s="115" t="s">
        <v>488</v>
      </c>
      <c r="B7" s="115" t="s">
        <v>632</v>
      </c>
      <c r="C7" s="115" t="s">
        <v>1617</v>
      </c>
      <c r="D7" s="54" t="s">
        <v>1618</v>
      </c>
      <c r="E7" s="54"/>
      <c r="F7" s="54"/>
      <c r="G7" s="54"/>
      <c r="H7" s="54"/>
      <c r="I7" s="54"/>
      <c r="J7" s="54" t="s">
        <v>1619</v>
      </c>
      <c r="K7" s="64" t="s">
        <v>251</v>
      </c>
      <c r="L7" s="64" t="s">
        <v>1620</v>
      </c>
      <c r="M7" s="54" t="s">
        <v>264</v>
      </c>
    </row>
    <row r="8" s="28" customFormat="1" ht="15" customHeight="1" spans="1:15">
      <c r="A8" s="115"/>
      <c r="B8" s="115"/>
      <c r="C8" s="115"/>
      <c r="D8" s="54" t="s">
        <v>1621</v>
      </c>
      <c r="E8" s="54" t="s">
        <v>1622</v>
      </c>
      <c r="F8" s="54" t="s">
        <v>1623</v>
      </c>
      <c r="G8" s="54" t="s">
        <v>1624</v>
      </c>
      <c r="H8" s="54" t="s">
        <v>1250</v>
      </c>
      <c r="I8" s="54" t="s">
        <v>1016</v>
      </c>
      <c r="J8" s="54"/>
      <c r="K8" s="64"/>
      <c r="L8" s="64"/>
      <c r="M8" s="54"/>
    </row>
    <row r="9" s="28" customFormat="1" ht="15" customHeight="1" spans="1:15">
      <c r="A9" s="55"/>
      <c r="B9" s="55"/>
      <c r="C9" s="138"/>
      <c r="D9" s="58"/>
      <c r="E9" s="58"/>
      <c r="F9" s="58"/>
      <c r="G9" s="58"/>
      <c r="H9" s="58"/>
      <c r="I9" s="58"/>
      <c r="J9" s="58"/>
      <c r="K9" s="58"/>
      <c r="L9" s="58"/>
      <c r="M9" s="57"/>
    </row>
    <row r="10" s="28" customFormat="1" ht="15" customHeight="1" spans="1:15">
      <c r="A10" s="55"/>
      <c r="B10" s="55"/>
      <c r="C10" s="138"/>
      <c r="D10" s="58"/>
      <c r="E10" s="58"/>
      <c r="F10" s="58"/>
      <c r="G10" s="58"/>
      <c r="H10" s="58"/>
      <c r="I10" s="58"/>
      <c r="J10" s="58"/>
      <c r="K10" s="58"/>
      <c r="L10" s="58"/>
      <c r="M10" s="57"/>
    </row>
    <row r="11" s="28" customFormat="1" ht="15" customHeight="1" spans="1:15">
      <c r="A11" s="55"/>
      <c r="B11" s="55"/>
      <c r="C11" s="138"/>
      <c r="D11" s="58"/>
      <c r="E11" s="58"/>
      <c r="F11" s="58"/>
      <c r="G11" s="58"/>
      <c r="H11" s="58"/>
      <c r="I11" s="58"/>
      <c r="J11" s="58"/>
      <c r="K11" s="58"/>
      <c r="L11" s="58"/>
      <c r="M11" s="57"/>
    </row>
    <row r="12" s="28" customFormat="1" ht="15" customHeight="1" spans="1:15">
      <c r="A12" s="55"/>
      <c r="B12" s="55"/>
      <c r="C12" s="138"/>
      <c r="D12" s="58"/>
      <c r="E12" s="58"/>
      <c r="F12" s="58"/>
      <c r="G12" s="58"/>
      <c r="H12" s="58"/>
      <c r="I12" s="58"/>
      <c r="J12" s="58"/>
      <c r="K12" s="58"/>
      <c r="L12" s="58"/>
      <c r="M12" s="57"/>
    </row>
    <row r="13" s="28" customFormat="1" ht="15" customHeight="1" spans="1:15">
      <c r="A13" s="55"/>
      <c r="B13" s="55"/>
      <c r="C13" s="138"/>
      <c r="D13" s="58"/>
      <c r="E13" s="58"/>
      <c r="F13" s="58"/>
      <c r="G13" s="58"/>
      <c r="H13" s="58"/>
      <c r="I13" s="58"/>
      <c r="J13" s="58"/>
      <c r="K13" s="58"/>
      <c r="L13" s="58"/>
      <c r="M13" s="57"/>
    </row>
    <row r="14" s="28" customFormat="1" ht="15" customHeight="1" spans="1:15">
      <c r="A14" s="55"/>
      <c r="B14" s="55"/>
      <c r="C14" s="138"/>
      <c r="D14" s="58"/>
      <c r="E14" s="58"/>
      <c r="F14" s="58"/>
      <c r="G14" s="58"/>
      <c r="H14" s="58"/>
      <c r="I14" s="58"/>
      <c r="J14" s="58"/>
      <c r="K14" s="58"/>
      <c r="L14" s="58"/>
      <c r="M14" s="57"/>
    </row>
    <row r="15" s="28" customFormat="1" ht="15" customHeight="1" spans="1:15">
      <c r="A15" s="55"/>
      <c r="B15" s="55"/>
      <c r="C15" s="138"/>
      <c r="D15" s="58"/>
      <c r="E15" s="58"/>
      <c r="F15" s="58"/>
      <c r="G15" s="58"/>
      <c r="H15" s="58"/>
      <c r="I15" s="58"/>
      <c r="J15" s="58"/>
      <c r="K15" s="58"/>
      <c r="L15" s="58"/>
      <c r="M15" s="57"/>
    </row>
    <row r="16" s="28" customFormat="1" ht="15" customHeight="1" spans="1:15">
      <c r="A16" s="55"/>
      <c r="B16" s="55"/>
      <c r="C16" s="138"/>
      <c r="D16" s="58"/>
      <c r="E16" s="58"/>
      <c r="F16" s="58"/>
      <c r="G16" s="58"/>
      <c r="H16" s="58"/>
      <c r="I16" s="58"/>
      <c r="J16" s="58"/>
      <c r="K16" s="58"/>
      <c r="L16" s="58"/>
      <c r="M16" s="57"/>
    </row>
    <row r="17" s="28" customFormat="1" ht="15" customHeight="1" spans="1:13">
      <c r="A17" s="55"/>
      <c r="B17" s="55"/>
      <c r="C17" s="138"/>
      <c r="D17" s="58"/>
      <c r="E17" s="58"/>
      <c r="F17" s="58"/>
      <c r="G17" s="58"/>
      <c r="H17" s="58"/>
      <c r="I17" s="58"/>
      <c r="J17" s="58"/>
      <c r="K17" s="58"/>
      <c r="L17" s="58"/>
      <c r="M17" s="57"/>
    </row>
    <row r="18" s="28" customFormat="1" ht="15" customHeight="1" spans="1:13">
      <c r="A18" s="55"/>
      <c r="B18" s="55"/>
      <c r="C18" s="138"/>
      <c r="D18" s="58"/>
      <c r="E18" s="58"/>
      <c r="F18" s="58"/>
      <c r="G18" s="58"/>
      <c r="H18" s="58"/>
      <c r="I18" s="58"/>
      <c r="J18" s="58"/>
      <c r="K18" s="58"/>
      <c r="L18" s="58"/>
      <c r="M18" s="57"/>
    </row>
    <row r="19" s="28" customFormat="1" ht="15" customHeight="1" spans="1:13">
      <c r="A19" s="55"/>
      <c r="B19" s="55"/>
      <c r="C19" s="138"/>
      <c r="D19" s="58"/>
      <c r="E19" s="58"/>
      <c r="F19" s="58"/>
      <c r="G19" s="58"/>
      <c r="H19" s="58"/>
      <c r="I19" s="58"/>
      <c r="J19" s="58"/>
      <c r="K19" s="58"/>
      <c r="L19" s="58"/>
      <c r="M19" s="57"/>
    </row>
    <row r="20" s="28" customFormat="1" ht="15" customHeight="1" spans="1:13">
      <c r="A20" s="55"/>
      <c r="B20" s="55"/>
      <c r="C20" s="138"/>
      <c r="D20" s="58"/>
      <c r="E20" s="58"/>
      <c r="F20" s="58"/>
      <c r="G20" s="58"/>
      <c r="H20" s="58"/>
      <c r="I20" s="58"/>
      <c r="J20" s="58"/>
      <c r="K20" s="58"/>
      <c r="L20" s="58"/>
      <c r="M20" s="57"/>
    </row>
    <row r="21" s="28" customFormat="1" ht="15" customHeight="1" spans="1:13">
      <c r="A21" s="55"/>
      <c r="B21" s="55"/>
      <c r="C21" s="138"/>
      <c r="D21" s="58"/>
      <c r="E21" s="58"/>
      <c r="F21" s="58"/>
      <c r="G21" s="58"/>
      <c r="H21" s="58"/>
      <c r="I21" s="58"/>
      <c r="J21" s="58"/>
      <c r="K21" s="58"/>
      <c r="L21" s="58"/>
      <c r="M21" s="57"/>
    </row>
    <row r="22" s="28" customFormat="1" ht="15" customHeight="1" spans="1:13">
      <c r="A22" s="55"/>
      <c r="B22" s="55"/>
      <c r="C22" s="138"/>
      <c r="D22" s="58"/>
      <c r="E22" s="58"/>
      <c r="F22" s="58"/>
      <c r="G22" s="58"/>
      <c r="H22" s="58"/>
      <c r="I22" s="58"/>
      <c r="J22" s="58"/>
      <c r="K22" s="58"/>
      <c r="L22" s="58"/>
      <c r="M22" s="57"/>
    </row>
    <row r="23" s="28" customFormat="1" ht="15" customHeight="1" spans="1:13">
      <c r="A23" s="55"/>
      <c r="B23" s="55"/>
      <c r="C23" s="138"/>
      <c r="D23" s="58"/>
      <c r="E23" s="58"/>
      <c r="F23" s="58"/>
      <c r="G23" s="58"/>
      <c r="H23" s="58"/>
      <c r="I23" s="58"/>
      <c r="J23" s="58"/>
      <c r="K23" s="58"/>
      <c r="L23" s="58"/>
      <c r="M23" s="57"/>
    </row>
    <row r="24" s="28" customFormat="1" ht="15" customHeight="1" spans="1:13">
      <c r="A24" s="139" t="s">
        <v>282</v>
      </c>
      <c r="B24" s="139"/>
      <c r="C24" s="140"/>
      <c r="D24" s="64"/>
      <c r="E24" s="58">
        <f>SUM(E9:E23)</f>
        <v>0</v>
      </c>
      <c r="F24" s="58"/>
      <c r="G24" s="58">
        <f>SUM(G9:G23)</f>
        <v>0</v>
      </c>
      <c r="H24" s="58">
        <f>SUM(H9:H23)</f>
        <v>0</v>
      </c>
      <c r="I24" s="58">
        <f>SUM(I9:I23)</f>
        <v>0</v>
      </c>
      <c r="J24" s="58">
        <f>SUM(J9:J23)</f>
        <v>0</v>
      </c>
      <c r="K24" s="58">
        <f>SUM(K9:K23)</f>
        <v>0</v>
      </c>
      <c r="L24" s="58"/>
      <c r="M24" s="57"/>
    </row>
    <row r="25" s="28" customFormat="1" ht="15" customHeight="1" spans="1:13">
      <c r="A25" s="139" t="s">
        <v>1588</v>
      </c>
      <c r="B25" s="139"/>
      <c r="C25" s="140"/>
      <c r="D25" s="64"/>
      <c r="E25" s="64" t="s">
        <v>342</v>
      </c>
      <c r="F25" s="64"/>
      <c r="G25" s="58"/>
      <c r="H25" s="64" t="s">
        <v>342</v>
      </c>
      <c r="I25" s="58"/>
      <c r="J25" s="58"/>
      <c r="K25" s="64" t="s">
        <v>342</v>
      </c>
      <c r="L25" s="64"/>
      <c r="M25" s="57"/>
    </row>
    <row r="26" s="28" customFormat="1" ht="15" customHeight="1" spans="1:13">
      <c r="A26" s="139" t="s">
        <v>391</v>
      </c>
      <c r="B26" s="139"/>
      <c r="C26" s="140"/>
      <c r="D26" s="64"/>
      <c r="E26" s="64" t="s">
        <v>342</v>
      </c>
      <c r="F26" s="64"/>
      <c r="G26" s="58">
        <f>G24-G25</f>
        <v>0</v>
      </c>
      <c r="H26" s="64" t="s">
        <v>342</v>
      </c>
      <c r="I26" s="58">
        <f>I24-I25</f>
        <v>0</v>
      </c>
      <c r="J26" s="58">
        <f>J24-J25</f>
        <v>0</v>
      </c>
      <c r="K26" s="64" t="s">
        <v>342</v>
      </c>
      <c r="L26" s="64"/>
      <c r="M26" s="57"/>
    </row>
    <row r="27" s="28" customFormat="1" ht="15" customHeight="1" spans="1:13">
      <c r="A27" s="55" t="s">
        <v>1589</v>
      </c>
      <c r="B27" s="55"/>
      <c r="C27" s="141" t="str">
        <f>IF(I26&gt;0,"总账、明细账不相符",IF(I26&lt;0,"总账、明细账不相符",IF(I26=0,"总账、明细账相符，调整事项如上")))</f>
        <v>总账、明细账相符，调整事项如上</v>
      </c>
      <c r="D27" s="58"/>
      <c r="E27" s="58"/>
      <c r="F27" s="58"/>
      <c r="G27" s="58"/>
      <c r="H27" s="58"/>
      <c r="I27" s="58"/>
      <c r="J27" s="58"/>
      <c r="K27" s="58"/>
      <c r="L27" s="58"/>
      <c r="M27" s="57"/>
    </row>
    <row r="28" s="28" customFormat="1" ht="15" customHeight="1" spans="1:13">
      <c r="A28" s="142"/>
      <c r="B28" s="143"/>
      <c r="C28" s="144"/>
      <c r="D28" s="143"/>
      <c r="E28" s="143"/>
      <c r="F28" s="143"/>
      <c r="G28" s="143"/>
      <c r="H28" s="143"/>
      <c r="I28" s="143"/>
      <c r="J28" s="143"/>
      <c r="K28" s="145"/>
      <c r="L28" s="145"/>
      <c r="M28" s="146"/>
    </row>
    <row r="29" s="28" customFormat="1" ht="15" customHeight="1" spans="1:13">
      <c r="A29" s="83"/>
      <c r="B29" s="85"/>
      <c r="C29" s="84"/>
      <c r="D29" s="85"/>
      <c r="E29" s="85"/>
      <c r="F29" s="85"/>
      <c r="G29" s="85"/>
      <c r="H29" s="85"/>
      <c r="I29" s="85"/>
      <c r="J29" s="85"/>
      <c r="K29" s="147"/>
      <c r="L29" s="147"/>
      <c r="M29" s="148"/>
    </row>
    <row r="30" s="28" customFormat="1" ht="12" spans="1:13">
      <c r="A30" s="28" t="s">
        <v>1625</v>
      </c>
      <c r="C30" s="32"/>
      <c r="D30" s="74"/>
      <c r="E30" s="74"/>
      <c r="F30" s="74"/>
      <c r="G30" s="74"/>
      <c r="H30" s="74"/>
      <c r="I30" s="74"/>
      <c r="J30" s="74"/>
      <c r="K30" s="74"/>
      <c r="L30" s="149"/>
      <c r="M30" s="73"/>
    </row>
    <row r="31" s="28" customFormat="1" ht="12" spans="1:13">
      <c r="C31" s="32"/>
      <c r="D31" s="150"/>
      <c r="E31" s="150"/>
      <c r="F31" s="150"/>
      <c r="G31" s="150"/>
      <c r="H31" s="150"/>
      <c r="I31" s="150"/>
      <c r="J31" s="150"/>
      <c r="K31" s="74"/>
      <c r="L31" s="149"/>
      <c r="M31" s="73"/>
    </row>
    <row r="32" s="28" customFormat="1" ht="12" spans="1:13">
      <c r="C32" s="32"/>
      <c r="D32" s="150"/>
      <c r="E32" s="150"/>
      <c r="F32" s="150"/>
      <c r="G32" s="150"/>
      <c r="H32" s="150"/>
      <c r="I32" s="150"/>
      <c r="J32" s="150"/>
      <c r="K32" s="74"/>
      <c r="L32" s="149"/>
      <c r="M32" s="73"/>
    </row>
  </sheetData>
  <mergeCells count="13">
    <mergeCell ref="A6:M6"/>
    <mergeCell ref="D7:I7"/>
    <mergeCell ref="A24:D24"/>
    <mergeCell ref="A25:D25"/>
    <mergeCell ref="A26:D26"/>
    <mergeCell ref="A7:A8"/>
    <mergeCell ref="B7:B8"/>
    <mergeCell ref="C7:C8"/>
    <mergeCell ref="J7:J8"/>
    <mergeCell ref="K7:K8"/>
    <mergeCell ref="L7:L8"/>
    <mergeCell ref="M7:M8"/>
    <mergeCell ref="A28:M29"/>
  </mergeCells>
  <printOptions horizontalCentered="1"/>
  <pageMargins left="0.707638888888889" right="0.707638888888889" top="0.751388888888889" bottom="0.751388888888889" header="0.310416666666667" footer="0.310416666666667"/>
  <pageSetup paperSize="9" scale="85" orientation="landscape" blackAndWhite="1" verticalDpi="300"/>
  <headerFooter alignWithMargins="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tabColor rgb="FF92D050"/>
  </sheetPr>
  <dimension ref="A1:K40"/>
  <sheetViews>
    <sheetView topLeftCell="A6" workbookViewId="0">
      <pane xSplit="1" ySplit="2" topLeftCell="B8" activePane="bottomRight" state="frozen"/>
      <selection/>
      <selection pane="topRight"/>
      <selection pane="bottomLeft"/>
      <selection pane="bottomRight" activeCell="J12" sqref="J12"/>
    </sheetView>
  </sheetViews>
  <sheetFormatPr defaultColWidth="8.9" defaultRowHeight="14.25"/>
  <cols>
    <col min="1" max="1" width="12.9" style="33" customWidth="1"/>
    <col min="2" max="2" width="8" customWidth="1"/>
    <col min="3" max="3" width="7.5" customWidth="1"/>
    <col min="4" max="4" width="7.4" hidden="1" customWidth="1"/>
    <col min="5" max="5" width="17.2"/>
    <col min="6" max="7" width="16.6"/>
    <col min="8" max="8" width="15.6" customWidth="1"/>
    <col min="9" max="9" width="7.1" customWidth="1"/>
    <col min="10" max="10" width="8.6" customWidth="1"/>
    <col min="11" max="11" width="9.1" customWidth="1"/>
    <col min="12" max="31" width="9"/>
  </cols>
  <sheetData>
    <row r="1" ht="18" customHeight="1" spans="1:11">
      <c r="A1" s="107" t="e">
        <f>'[15]3-1、3-6主营业务收入、成本鉴证表'!A1</f>
        <v>#REF!</v>
      </c>
      <c r="B1" s="108"/>
      <c r="J1" s="109" t="s">
        <v>283</v>
      </c>
      <c r="K1" s="100" t="str">
        <f>'4-6-1待摊费用'!M1</f>
        <v>王翠英</v>
      </c>
    </row>
    <row r="2" spans="1:11">
      <c r="A2" s="107"/>
      <c r="B2" s="35"/>
      <c r="J2" s="110" t="s">
        <v>284</v>
      </c>
      <c r="K2" s="101">
        <f>'4-6-1待摊费用'!M2</f>
        <v>46040</v>
      </c>
    </row>
    <row r="3" ht="48" spans="1:11">
      <c r="A3" s="111" t="str">
        <f>'4-6-1待摊费用'!A3</f>
        <v>被审核单位：新疆通力房地产开发有限公司库尔勒二分公司</v>
      </c>
      <c r="B3" s="35"/>
      <c r="J3" s="109" t="s">
        <v>285</v>
      </c>
      <c r="K3" s="100" t="str">
        <f>'4-6-1待摊费用'!M3</f>
        <v>刘洁</v>
      </c>
    </row>
    <row r="4" ht="36" spans="1:11">
      <c r="A4" s="112" t="str">
        <f>CONCATENATE("项    目：",A6)</f>
        <v>项    目：长、短期借款鉴证表</v>
      </c>
      <c r="B4" s="35"/>
      <c r="J4" s="110" t="s">
        <v>284</v>
      </c>
      <c r="K4" s="101">
        <f>'4-6-1待摊费用'!M4</f>
        <v>46140</v>
      </c>
    </row>
    <row r="5" ht="24.75" spans="1:11">
      <c r="A5" s="113" t="str">
        <f>'4-6-1待摊费用'!A5</f>
        <v>纳税年度:  2025年度</v>
      </c>
      <c r="B5" s="114"/>
      <c r="C5" s="44"/>
      <c r="D5" s="44"/>
      <c r="E5" s="44"/>
      <c r="F5" s="44"/>
      <c r="G5" s="44"/>
      <c r="H5" s="44"/>
      <c r="I5" s="44"/>
      <c r="J5" s="109" t="s">
        <v>286</v>
      </c>
      <c r="K5" s="47" t="s">
        <v>1626</v>
      </c>
    </row>
    <row r="6" ht="23.25" spans="1:11">
      <c r="A6" s="50" t="s">
        <v>1627</v>
      </c>
      <c r="B6" s="48"/>
      <c r="C6" s="48"/>
      <c r="D6" s="48"/>
      <c r="E6" s="48"/>
      <c r="F6" s="48"/>
      <c r="G6" s="48"/>
      <c r="H6" s="48"/>
      <c r="I6" s="48"/>
      <c r="J6" s="48"/>
      <c r="K6" s="48"/>
    </row>
    <row r="7" s="105" customFormat="1" ht="15" customHeight="1" spans="1:11">
      <c r="A7" s="57" t="s">
        <v>1628</v>
      </c>
      <c r="B7" s="115" t="s">
        <v>1621</v>
      </c>
      <c r="C7" s="115" t="s">
        <v>1629</v>
      </c>
      <c r="D7" s="115" t="s">
        <v>895</v>
      </c>
      <c r="E7" s="115" t="s">
        <v>1623</v>
      </c>
      <c r="F7" s="115" t="s">
        <v>1630</v>
      </c>
      <c r="G7" s="115" t="s">
        <v>1631</v>
      </c>
      <c r="H7" s="115" t="s">
        <v>1632</v>
      </c>
      <c r="I7" s="115" t="s">
        <v>251</v>
      </c>
      <c r="J7" s="52" t="s">
        <v>1072</v>
      </c>
      <c r="K7" s="115" t="s">
        <v>264</v>
      </c>
    </row>
    <row r="8" s="28" customFormat="1" ht="19.5" customHeight="1" spans="1:11">
      <c r="A8" s="57" t="s">
        <v>1633</v>
      </c>
      <c r="B8" s="55"/>
      <c r="C8" s="55"/>
      <c r="D8" s="116"/>
      <c r="E8" s="117"/>
      <c r="F8" s="117"/>
      <c r="G8" s="117"/>
      <c r="H8" s="117"/>
      <c r="I8" s="117"/>
      <c r="J8" s="117"/>
      <c r="K8" s="55"/>
    </row>
    <row r="9" s="28" customFormat="1" ht="19.5" customHeight="1" spans="1:11">
      <c r="A9" s="57"/>
      <c r="B9" s="55"/>
      <c r="C9" s="55"/>
      <c r="D9" s="116"/>
      <c r="E9" s="117"/>
      <c r="F9" s="117"/>
      <c r="G9" s="117"/>
      <c r="H9" s="117">
        <f>E9+F9-G9</f>
        <v>0</v>
      </c>
      <c r="I9" s="117"/>
      <c r="J9" s="117">
        <f>SUM(H9:I9)</f>
        <v>0</v>
      </c>
      <c r="K9" s="55"/>
    </row>
    <row r="10" s="28" customFormat="1" ht="19.5" customHeight="1" spans="1:11">
      <c r="A10" s="57"/>
      <c r="B10" s="55"/>
      <c r="C10" s="55"/>
      <c r="D10" s="116"/>
      <c r="E10" s="117"/>
      <c r="F10" s="117"/>
      <c r="G10" s="117"/>
      <c r="H10" s="117">
        <f>E10+F10-G10</f>
        <v>0</v>
      </c>
      <c r="I10" s="117"/>
      <c r="J10" s="117">
        <f>SUM(H10:I10)</f>
        <v>0</v>
      </c>
      <c r="K10" s="55"/>
    </row>
    <row r="11" s="28" customFormat="1" ht="19.5" customHeight="1" spans="1:11">
      <c r="A11" s="57"/>
      <c r="B11" s="55"/>
      <c r="C11" s="55"/>
      <c r="D11" s="116"/>
      <c r="E11" s="117"/>
      <c r="F11" s="117"/>
      <c r="G11" s="117"/>
      <c r="H11" s="117">
        <f>E11+F11-G11</f>
        <v>0</v>
      </c>
      <c r="I11" s="117"/>
      <c r="J11" s="117">
        <f>SUM(H11:I11)</f>
        <v>0</v>
      </c>
      <c r="K11" s="55"/>
    </row>
    <row r="12" s="28" customFormat="1" ht="19.5" customHeight="1" spans="1:11">
      <c r="A12" s="57"/>
      <c r="B12" s="55"/>
      <c r="C12" s="55"/>
      <c r="D12" s="116"/>
      <c r="E12" s="117"/>
      <c r="F12" s="117"/>
      <c r="G12" s="117"/>
      <c r="H12" s="117">
        <f>E12+F12-G12</f>
        <v>0</v>
      </c>
      <c r="I12" s="117"/>
      <c r="J12" s="117">
        <f>SUM(H12:I12)</f>
        <v>0</v>
      </c>
      <c r="K12" s="55"/>
    </row>
    <row r="13" s="106" customFormat="1" ht="19.5" customHeight="1" spans="1:11">
      <c r="A13" s="118" t="s">
        <v>1634</v>
      </c>
      <c r="B13" s="119" t="s">
        <v>342</v>
      </c>
      <c r="C13" s="119" t="s">
        <v>342</v>
      </c>
      <c r="D13" s="119" t="s">
        <v>342</v>
      </c>
      <c r="E13" s="120">
        <f t="shared" ref="E13:J13" si="0">SUM(E9:E12)</f>
        <v>0</v>
      </c>
      <c r="F13" s="120">
        <f t="shared" si="0"/>
        <v>0</v>
      </c>
      <c r="G13" s="120">
        <f t="shared" si="0"/>
        <v>0</v>
      </c>
      <c r="H13" s="120">
        <f t="shared" si="0"/>
        <v>0</v>
      </c>
      <c r="I13" s="120">
        <f t="shared" si="0"/>
        <v>0</v>
      </c>
      <c r="J13" s="120">
        <f t="shared" si="0"/>
        <v>0</v>
      </c>
      <c r="K13" s="119"/>
    </row>
    <row r="14" s="28" customFormat="1" ht="19.5" customHeight="1" spans="1:11">
      <c r="A14" s="121" t="s">
        <v>1588</v>
      </c>
      <c r="B14" s="62"/>
      <c r="C14" s="62"/>
      <c r="D14" s="87"/>
      <c r="E14" s="122">
        <f>E13</f>
        <v>0</v>
      </c>
      <c r="F14" s="122">
        <f>F13</f>
        <v>0</v>
      </c>
      <c r="G14" s="122">
        <f>G13</f>
        <v>0</v>
      </c>
      <c r="H14" s="122">
        <f>H13</f>
        <v>0</v>
      </c>
      <c r="I14" s="123" t="s">
        <v>342</v>
      </c>
      <c r="J14" s="123" t="s">
        <v>342</v>
      </c>
      <c r="K14" s="124"/>
    </row>
    <row r="15" s="28" customFormat="1" ht="19.5" customHeight="1" spans="1:11">
      <c r="A15" s="121" t="s">
        <v>391</v>
      </c>
      <c r="B15" s="62"/>
      <c r="C15" s="62"/>
      <c r="D15" s="87"/>
      <c r="E15" s="117">
        <f>E13-E14</f>
        <v>0</v>
      </c>
      <c r="F15" s="117">
        <f>F13-F14</f>
        <v>0</v>
      </c>
      <c r="G15" s="117">
        <f>G13-G14</f>
        <v>0</v>
      </c>
      <c r="H15" s="117">
        <f>H13-H14</f>
        <v>0</v>
      </c>
      <c r="I15" s="123" t="s">
        <v>342</v>
      </c>
      <c r="J15" s="123" t="s">
        <v>342</v>
      </c>
      <c r="K15" s="124"/>
    </row>
    <row r="16" s="28" customFormat="1" ht="19.5" customHeight="1" spans="1:11">
      <c r="A16" s="57" t="s">
        <v>1635</v>
      </c>
      <c r="B16" s="55"/>
      <c r="C16" s="55"/>
      <c r="D16" s="116"/>
      <c r="E16" s="117"/>
      <c r="F16" s="117"/>
      <c r="G16" s="117"/>
      <c r="H16" s="117"/>
      <c r="I16" s="117"/>
      <c r="J16" s="117"/>
      <c r="K16" s="55"/>
    </row>
    <row r="17" s="28" customFormat="1" ht="19.5" customHeight="1" spans="1:11">
      <c r="A17" s="57"/>
      <c r="B17" s="55"/>
      <c r="C17" s="55"/>
      <c r="D17" s="116"/>
      <c r="E17" s="117"/>
      <c r="F17" s="117"/>
      <c r="G17" s="117"/>
      <c r="H17" s="117">
        <f t="shared" ref="H17:H26" si="1">E17+F17-G17</f>
        <v>0</v>
      </c>
      <c r="I17" s="117"/>
      <c r="J17" s="117">
        <f t="shared" ref="J17:J26" si="2">SUM(H17:I17)</f>
        <v>0</v>
      </c>
      <c r="K17" s="55"/>
    </row>
    <row r="18" s="28" customFormat="1" ht="19.5" customHeight="1" spans="1:11">
      <c r="A18" s="57"/>
      <c r="B18" s="55"/>
      <c r="C18" s="55"/>
      <c r="D18" s="116"/>
      <c r="E18" s="117"/>
      <c r="F18" s="117"/>
      <c r="G18" s="117"/>
      <c r="H18" s="117">
        <f t="shared" si="1"/>
        <v>0</v>
      </c>
      <c r="I18" s="117"/>
      <c r="J18" s="117">
        <f t="shared" si="2"/>
        <v>0</v>
      </c>
      <c r="K18" s="55"/>
    </row>
    <row r="19" s="28" customFormat="1" ht="19.5" customHeight="1" spans="1:11">
      <c r="A19" s="57"/>
      <c r="B19" s="55"/>
      <c r="C19" s="55"/>
      <c r="D19" s="116"/>
      <c r="E19" s="117"/>
      <c r="F19" s="117"/>
      <c r="G19" s="117"/>
      <c r="H19" s="117">
        <f t="shared" si="1"/>
        <v>0</v>
      </c>
      <c r="I19" s="117"/>
      <c r="J19" s="117">
        <f t="shared" si="2"/>
        <v>0</v>
      </c>
      <c r="K19" s="55"/>
    </row>
    <row r="20" s="28" customFormat="1" ht="19.5" customHeight="1" spans="1:11">
      <c r="A20" s="57"/>
      <c r="B20" s="55"/>
      <c r="C20" s="55"/>
      <c r="D20" s="116"/>
      <c r="E20" s="117"/>
      <c r="F20" s="117"/>
      <c r="G20" s="117"/>
      <c r="H20" s="117">
        <f t="shared" si="1"/>
        <v>0</v>
      </c>
      <c r="I20" s="117"/>
      <c r="J20" s="117">
        <f t="shared" si="2"/>
        <v>0</v>
      </c>
      <c r="K20" s="55"/>
    </row>
    <row r="21" s="28" customFormat="1" ht="19.5" customHeight="1" spans="1:11">
      <c r="A21" s="57"/>
      <c r="B21" s="55"/>
      <c r="C21" s="55"/>
      <c r="D21" s="116"/>
      <c r="E21" s="117"/>
      <c r="F21" s="117"/>
      <c r="G21" s="117"/>
      <c r="H21" s="117">
        <f t="shared" si="1"/>
        <v>0</v>
      </c>
      <c r="I21" s="117"/>
      <c r="J21" s="117">
        <f t="shared" si="2"/>
        <v>0</v>
      </c>
      <c r="K21" s="55"/>
    </row>
    <row r="22" s="28" customFormat="1" ht="19.5" customHeight="1" spans="1:11">
      <c r="A22" s="57"/>
      <c r="B22" s="55"/>
      <c r="C22" s="55"/>
      <c r="D22" s="116"/>
      <c r="E22" s="117"/>
      <c r="F22" s="117"/>
      <c r="G22" s="117"/>
      <c r="H22" s="117">
        <f t="shared" si="1"/>
        <v>0</v>
      </c>
      <c r="I22" s="117"/>
      <c r="J22" s="117">
        <f t="shared" si="2"/>
        <v>0</v>
      </c>
      <c r="K22" s="55"/>
    </row>
    <row r="23" s="28" customFormat="1" ht="19.5" customHeight="1" spans="1:11">
      <c r="A23" s="57"/>
      <c r="B23" s="55"/>
      <c r="C23" s="55"/>
      <c r="D23" s="116"/>
      <c r="E23" s="117"/>
      <c r="F23" s="117"/>
      <c r="G23" s="117"/>
      <c r="H23" s="117">
        <f t="shared" si="1"/>
        <v>0</v>
      </c>
      <c r="I23" s="117"/>
      <c r="J23" s="117">
        <f t="shared" si="2"/>
        <v>0</v>
      </c>
      <c r="K23" s="55"/>
    </row>
    <row r="24" s="28" customFormat="1" ht="19.5" customHeight="1" spans="1:11">
      <c r="A24" s="57"/>
      <c r="B24" s="55"/>
      <c r="C24" s="55"/>
      <c r="D24" s="116"/>
      <c r="E24" s="117"/>
      <c r="F24" s="117"/>
      <c r="G24" s="117"/>
      <c r="H24" s="117">
        <f t="shared" si="1"/>
        <v>0</v>
      </c>
      <c r="I24" s="117"/>
      <c r="J24" s="117">
        <f t="shared" si="2"/>
        <v>0</v>
      </c>
      <c r="K24" s="55"/>
    </row>
    <row r="25" s="28" customFormat="1" ht="19.5" customHeight="1" spans="1:11">
      <c r="A25" s="57"/>
      <c r="B25" s="55"/>
      <c r="C25" s="55"/>
      <c r="D25" s="116"/>
      <c r="E25" s="117"/>
      <c r="F25" s="117"/>
      <c r="G25" s="117"/>
      <c r="H25" s="117">
        <f t="shared" si="1"/>
        <v>0</v>
      </c>
      <c r="I25" s="117"/>
      <c r="J25" s="117">
        <f t="shared" si="2"/>
        <v>0</v>
      </c>
      <c r="K25" s="55"/>
    </row>
    <row r="26" s="28" customFormat="1" ht="19.5" customHeight="1" spans="1:11">
      <c r="A26" s="57"/>
      <c r="B26" s="55"/>
      <c r="C26" s="55"/>
      <c r="D26" s="116"/>
      <c r="E26" s="117"/>
      <c r="F26" s="117"/>
      <c r="G26" s="117"/>
      <c r="H26" s="117">
        <f t="shared" si="1"/>
        <v>0</v>
      </c>
      <c r="I26" s="117"/>
      <c r="J26" s="117">
        <f t="shared" si="2"/>
        <v>0</v>
      </c>
      <c r="K26" s="55"/>
    </row>
    <row r="27" s="106" customFormat="1" ht="19.5" customHeight="1" spans="1:11">
      <c r="A27" s="118" t="s">
        <v>1634</v>
      </c>
      <c r="B27" s="119" t="s">
        <v>342</v>
      </c>
      <c r="C27" s="119" t="s">
        <v>342</v>
      </c>
      <c r="D27" s="119" t="s">
        <v>342</v>
      </c>
      <c r="E27" s="120">
        <f t="shared" ref="E27:J27" si="3">SUM(E17:E26)</f>
        <v>0</v>
      </c>
      <c r="F27" s="120">
        <f t="shared" si="3"/>
        <v>0</v>
      </c>
      <c r="G27" s="120">
        <f t="shared" si="3"/>
        <v>0</v>
      </c>
      <c r="H27" s="120">
        <f t="shared" si="3"/>
        <v>0</v>
      </c>
      <c r="I27" s="120">
        <f t="shared" si="3"/>
        <v>0</v>
      </c>
      <c r="J27" s="120">
        <f t="shared" si="3"/>
        <v>0</v>
      </c>
      <c r="K27" s="119"/>
    </row>
    <row r="28" s="28" customFormat="1" ht="19.5" customHeight="1" spans="1:11">
      <c r="A28" s="121" t="s">
        <v>1588</v>
      </c>
      <c r="B28" s="62"/>
      <c r="C28" s="62"/>
      <c r="D28" s="87"/>
      <c r="E28" s="122"/>
      <c r="F28" s="122"/>
      <c r="G28" s="122"/>
      <c r="H28" s="117"/>
      <c r="I28" s="123" t="s">
        <v>342</v>
      </c>
      <c r="J28" s="123" t="s">
        <v>342</v>
      </c>
      <c r="K28" s="124"/>
    </row>
    <row r="29" s="28" customFormat="1" ht="19.5" customHeight="1" spans="1:11">
      <c r="A29" s="121" t="s">
        <v>391</v>
      </c>
      <c r="B29" s="62"/>
      <c r="C29" s="62"/>
      <c r="D29" s="87"/>
      <c r="E29" s="117">
        <f>E27-E28</f>
        <v>0</v>
      </c>
      <c r="F29" s="117">
        <f>F27-F28</f>
        <v>0</v>
      </c>
      <c r="G29" s="117">
        <f>G27-G28</f>
        <v>0</v>
      </c>
      <c r="H29" s="117">
        <f>H27-H28</f>
        <v>0</v>
      </c>
      <c r="I29" s="123" t="s">
        <v>342</v>
      </c>
      <c r="J29" s="123" t="s">
        <v>342</v>
      </c>
      <c r="K29" s="124"/>
    </row>
    <row r="30" s="28" customFormat="1" ht="19.5" customHeight="1" spans="1:11">
      <c r="A30" s="125" t="s">
        <v>1589</v>
      </c>
      <c r="B30" s="67" t="str">
        <f>IF(H15&gt;0,"总账、明细账不相符",IF(H15&lt;0,"总账、明细账不相符",IF(H15=0,"总账、明细账相符，调整事项如上")))</f>
        <v>总账、明细账相符，调整事项如上</v>
      </c>
      <c r="C30" s="68"/>
      <c r="D30" s="68"/>
      <c r="E30" s="68"/>
      <c r="F30" s="68"/>
      <c r="G30" s="68"/>
      <c r="H30" s="68"/>
      <c r="I30" s="68"/>
      <c r="J30" s="68"/>
      <c r="K30" s="102"/>
    </row>
    <row r="31" s="28" customFormat="1" ht="19.5" customHeight="1" spans="1:11">
      <c r="A31" s="126"/>
      <c r="K31" s="103"/>
    </row>
    <row r="32" s="28" customFormat="1" ht="19.5" customHeight="1" spans="1:11">
      <c r="A32" s="127"/>
      <c r="B32" s="78"/>
      <c r="C32" s="78"/>
      <c r="D32" s="78"/>
      <c r="E32" s="78"/>
      <c r="F32" s="78"/>
      <c r="G32" s="78"/>
      <c r="H32" s="78"/>
      <c r="I32" s="78"/>
      <c r="J32" s="78"/>
      <c r="K32" s="104"/>
    </row>
    <row r="33" s="28" customFormat="1" ht="19.5" customHeight="1" spans="1:1">
      <c r="A33" s="73" t="s">
        <v>1590</v>
      </c>
    </row>
    <row r="34" s="28" customFormat="1" ht="19.5" customHeight="1" spans="1:1">
      <c r="A34" s="73" t="s">
        <v>1636</v>
      </c>
    </row>
    <row r="35" s="28" customFormat="1" ht="48" spans="1:1">
      <c r="A35" s="73" t="s">
        <v>1637</v>
      </c>
    </row>
    <row r="36" s="28" customFormat="1" ht="60" spans="1:1">
      <c r="A36" s="73" t="s">
        <v>1638</v>
      </c>
    </row>
    <row r="37" s="28" customFormat="1" ht="48" spans="1:1">
      <c r="A37" s="73" t="s">
        <v>1639</v>
      </c>
    </row>
    <row r="38" s="28" customFormat="1" ht="12" spans="1:1">
      <c r="A38" s="73"/>
    </row>
    <row r="39" s="28" customFormat="1" ht="12" spans="1:1">
      <c r="A39" s="73"/>
    </row>
    <row r="40" s="28" customFormat="1" ht="12" spans="1:1">
      <c r="A40" s="73"/>
    </row>
  </sheetData>
  <mergeCells count="5">
    <mergeCell ref="A6:K6"/>
    <mergeCell ref="A14:D14"/>
    <mergeCell ref="A15:D15"/>
    <mergeCell ref="A28:D28"/>
    <mergeCell ref="A29:D29"/>
  </mergeCells>
  <printOptions horizontalCentered="1"/>
  <pageMargins left="0.707638888888889" right="0.707638888888889" top="0.751388888888889" bottom="0.751388888888889" header="0.310416666666667" footer="0.310416666666667"/>
  <pageSetup paperSize="9" scale="64" orientation="landscape" blackAndWhite="1" verticalDpi="300"/>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tabColor rgb="FF92D050"/>
  </sheetPr>
  <dimension ref="A1:XFC38"/>
  <sheetViews>
    <sheetView topLeftCell="A6" workbookViewId="0">
      <pane xSplit="2" ySplit="2" topLeftCell="C8" activePane="bottomRight" state="frozen"/>
      <selection/>
      <selection pane="topRight"/>
      <selection pane="bottomLeft"/>
      <selection pane="bottomRight" activeCell="J12" sqref="J12"/>
    </sheetView>
  </sheetViews>
  <sheetFormatPr defaultColWidth="8.9" defaultRowHeight="14.25"/>
  <cols>
    <col min="1" max="1" width="5.2" customWidth="1"/>
    <col min="2" max="2" width="25.4" style="32" customWidth="1"/>
    <col min="3" max="3" width="7.7" customWidth="1"/>
    <col min="4" max="4" width="5.4" customWidth="1"/>
    <col min="5" max="5" width="14.9" customWidth="1"/>
    <col min="6" max="9" width="11.7" style="34" customWidth="1"/>
    <col min="10" max="10" width="14.1" customWidth="1"/>
    <col min="11" max="31" width="9"/>
  </cols>
  <sheetData>
    <row r="1" ht="18" customHeight="1" spans="1:1024 1025:16383">
      <c r="A1" s="35" t="e">
        <f>'[15]3-1、3-6主营业务收入、成本鉴证表'!A1</f>
        <v>#REF!</v>
      </c>
      <c r="B1" s="36"/>
      <c r="I1" s="37" t="s">
        <v>283</v>
      </c>
      <c r="J1" s="100" t="str">
        <f>'4-11-1长、短期借款'!K1</f>
        <v>王翠英</v>
      </c>
    </row>
    <row r="2" spans="1:1024 1025:16383">
      <c r="A2" s="35"/>
      <c r="B2" s="36"/>
      <c r="I2" s="37" t="s">
        <v>284</v>
      </c>
      <c r="J2" s="101">
        <f>'4-11-1长、短期借款'!K2</f>
        <v>46040</v>
      </c>
    </row>
    <row r="3" spans="1:1024 1025:16383">
      <c r="A3" s="40" t="str">
        <f>'4-11-1长、短期借款'!A3</f>
        <v>被审核单位：新疆通力房地产开发有限公司库尔勒二分公司</v>
      </c>
      <c r="B3" s="36"/>
      <c r="I3" s="37" t="s">
        <v>285</v>
      </c>
      <c r="J3" s="100" t="str">
        <f>'4-11-1长、短期借款'!K3</f>
        <v>刘洁</v>
      </c>
    </row>
    <row r="4" spans="1:1024 1025:16383">
      <c r="A4" s="41" t="str">
        <f>CONCATENATE("项    目：",A6)</f>
        <v>项    目：应付款项（应付账款）鉴证表</v>
      </c>
      <c r="B4" s="36"/>
      <c r="I4" s="37" t="s">
        <v>284</v>
      </c>
      <c r="J4" s="101">
        <f>'4-11-1长、短期借款'!K4</f>
        <v>46140</v>
      </c>
    </row>
    <row r="5" ht="15" spans="1:1024 1025:16383">
      <c r="A5" s="42" t="str">
        <f>'4-11-1长、短期借款'!A5</f>
        <v>纳税年度:  2025年度</v>
      </c>
      <c r="B5" s="43"/>
      <c r="C5" s="44"/>
      <c r="D5" s="44"/>
      <c r="E5" s="44"/>
      <c r="F5" s="46"/>
      <c r="G5" s="46"/>
      <c r="H5" s="46"/>
      <c r="I5" s="37" t="s">
        <v>286</v>
      </c>
      <c r="J5" s="47" t="s">
        <v>1640</v>
      </c>
    </row>
    <row r="6" ht="23.25" spans="1:1024 1025:16383">
      <c r="A6" s="48" t="s">
        <v>1641</v>
      </c>
      <c r="B6" s="49"/>
      <c r="C6" s="48"/>
      <c r="D6" s="48"/>
      <c r="E6" s="48"/>
      <c r="F6" s="51"/>
      <c r="G6" s="51"/>
      <c r="H6" s="51"/>
      <c r="I6" s="51"/>
      <c r="J6" s="48"/>
    </row>
    <row r="7" s="31" customFormat="1" ht="38.25" customHeight="1" spans="1:1024 1025:16383">
      <c r="A7" s="52" t="s">
        <v>488</v>
      </c>
      <c r="B7" s="52" t="s">
        <v>1642</v>
      </c>
      <c r="C7" s="52" t="s">
        <v>1582</v>
      </c>
      <c r="D7" s="53" t="s">
        <v>1583</v>
      </c>
      <c r="E7" s="52" t="s">
        <v>1584</v>
      </c>
      <c r="F7" s="54" t="s">
        <v>1585</v>
      </c>
      <c r="G7" s="54" t="s">
        <v>1586</v>
      </c>
      <c r="H7" s="54" t="s">
        <v>251</v>
      </c>
      <c r="I7" s="54" t="s">
        <v>1072</v>
      </c>
      <c r="J7" s="52" t="s">
        <v>264</v>
      </c>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c r="IW7" s="33"/>
      <c r="IX7" s="33"/>
      <c r="IY7" s="33"/>
      <c r="IZ7" s="33"/>
      <c r="JA7" s="33"/>
      <c r="JB7" s="33"/>
      <c r="JC7" s="33"/>
      <c r="JD7" s="33"/>
      <c r="JE7" s="33"/>
      <c r="JF7" s="33"/>
      <c r="JG7" s="33"/>
      <c r="JH7" s="33"/>
      <c r="JI7" s="33"/>
      <c r="JJ7" s="33"/>
      <c r="JK7" s="33"/>
      <c r="JL7" s="33"/>
      <c r="JM7" s="33"/>
      <c r="JN7" s="33"/>
      <c r="JO7" s="33"/>
      <c r="JP7" s="33"/>
      <c r="JQ7" s="33"/>
      <c r="JR7" s="33"/>
      <c r="JS7" s="33"/>
      <c r="JT7" s="33"/>
      <c r="JU7" s="33"/>
      <c r="JV7" s="33"/>
      <c r="JW7" s="33"/>
      <c r="JX7" s="33"/>
      <c r="JY7" s="33"/>
      <c r="JZ7" s="33"/>
      <c r="KA7" s="33"/>
      <c r="KB7" s="33"/>
      <c r="KC7" s="33"/>
      <c r="KD7" s="33"/>
      <c r="KE7" s="33"/>
      <c r="KF7" s="33"/>
      <c r="KG7" s="33"/>
      <c r="KH7" s="33"/>
      <c r="KI7" s="33"/>
      <c r="KJ7" s="33"/>
      <c r="KK7" s="33"/>
      <c r="KL7" s="33"/>
      <c r="KM7" s="33"/>
      <c r="KN7" s="33"/>
      <c r="KO7" s="33"/>
      <c r="KP7" s="33"/>
      <c r="KQ7" s="33"/>
      <c r="KR7" s="33"/>
      <c r="KS7" s="33"/>
      <c r="KT7" s="33"/>
      <c r="KU7" s="33"/>
      <c r="KV7" s="33"/>
      <c r="KW7" s="33"/>
      <c r="KX7" s="33"/>
      <c r="KY7" s="33"/>
      <c r="KZ7" s="33"/>
      <c r="LA7" s="33"/>
      <c r="LB7" s="33"/>
      <c r="LC7" s="33"/>
      <c r="LD7" s="33"/>
      <c r="LE7" s="33"/>
      <c r="LF7" s="33"/>
      <c r="LG7" s="33"/>
      <c r="LH7" s="33"/>
      <c r="LI7" s="33"/>
      <c r="LJ7" s="33"/>
      <c r="LK7" s="33"/>
      <c r="LL7" s="33"/>
      <c r="LM7" s="33"/>
      <c r="LN7" s="33"/>
      <c r="LO7" s="33"/>
      <c r="LP7" s="33"/>
      <c r="LQ7" s="33"/>
      <c r="LR7" s="33"/>
      <c r="LS7" s="33"/>
      <c r="LT7" s="33"/>
      <c r="LU7" s="33"/>
      <c r="LV7" s="33"/>
      <c r="LW7" s="33"/>
      <c r="LX7" s="33"/>
      <c r="LY7" s="33"/>
      <c r="LZ7" s="33"/>
      <c r="MA7" s="33"/>
      <c r="MB7" s="33"/>
      <c r="MC7" s="33"/>
      <c r="MD7" s="33"/>
      <c r="ME7" s="33"/>
      <c r="MF7" s="33"/>
      <c r="MG7" s="33"/>
      <c r="MH7" s="33"/>
      <c r="MI7" s="33"/>
      <c r="MJ7" s="33"/>
      <c r="MK7" s="33"/>
      <c r="ML7" s="33"/>
      <c r="MM7" s="33"/>
      <c r="MN7" s="33"/>
      <c r="MO7" s="33"/>
      <c r="MP7" s="33"/>
      <c r="MQ7" s="33"/>
      <c r="MR7" s="33"/>
      <c r="MS7" s="33"/>
      <c r="MT7" s="33"/>
      <c r="MU7" s="33"/>
      <c r="MV7" s="33"/>
      <c r="MW7" s="33"/>
      <c r="MX7" s="33"/>
      <c r="MY7" s="33"/>
      <c r="MZ7" s="33"/>
      <c r="NA7" s="33"/>
      <c r="NB7" s="33"/>
      <c r="NC7" s="33"/>
      <c r="ND7" s="33"/>
      <c r="NE7" s="33"/>
      <c r="NF7" s="33"/>
      <c r="NG7" s="33"/>
      <c r="NH7" s="33"/>
      <c r="NI7" s="33"/>
      <c r="NJ7" s="33"/>
      <c r="NK7" s="33"/>
      <c r="NL7" s="33"/>
      <c r="NM7" s="33"/>
      <c r="NN7" s="33"/>
      <c r="NO7" s="33"/>
      <c r="NP7" s="33"/>
      <c r="NQ7" s="33"/>
      <c r="NR7" s="33"/>
      <c r="NS7" s="33"/>
      <c r="NT7" s="33"/>
      <c r="NU7" s="33"/>
      <c r="NV7" s="33"/>
      <c r="NW7" s="33"/>
      <c r="NX7" s="33"/>
      <c r="NY7" s="33"/>
      <c r="NZ7" s="33"/>
      <c r="OA7" s="33"/>
      <c r="OB7" s="33"/>
      <c r="OC7" s="33"/>
      <c r="OD7" s="33"/>
      <c r="OE7" s="33"/>
      <c r="OF7" s="33"/>
      <c r="OG7" s="33"/>
      <c r="OH7" s="33"/>
      <c r="OI7" s="33"/>
      <c r="OJ7" s="33"/>
      <c r="OK7" s="33"/>
      <c r="OL7" s="33"/>
      <c r="OM7" s="33"/>
      <c r="ON7" s="33"/>
      <c r="OO7" s="33"/>
      <c r="OP7" s="33"/>
      <c r="OQ7" s="33"/>
      <c r="OR7" s="33"/>
      <c r="OS7" s="33"/>
      <c r="OT7" s="33"/>
      <c r="OU7" s="33"/>
      <c r="OV7" s="33"/>
      <c r="OW7" s="33"/>
      <c r="OX7" s="33"/>
      <c r="OY7" s="33"/>
      <c r="OZ7" s="33"/>
      <c r="PA7" s="33"/>
      <c r="PB7" s="33"/>
      <c r="PC7" s="33"/>
      <c r="PD7" s="33"/>
      <c r="PE7" s="33"/>
      <c r="PF7" s="33"/>
      <c r="PG7" s="33"/>
      <c r="PH7" s="33"/>
      <c r="PI7" s="33"/>
      <c r="PJ7" s="33"/>
      <c r="PK7" s="33"/>
      <c r="PL7" s="33"/>
      <c r="PM7" s="33"/>
      <c r="PN7" s="33"/>
      <c r="PO7" s="33"/>
      <c r="PP7" s="33"/>
      <c r="PQ7" s="33"/>
      <c r="PR7" s="33"/>
      <c r="PS7" s="33"/>
      <c r="PT7" s="33"/>
      <c r="PU7" s="33"/>
      <c r="PV7" s="33"/>
      <c r="PW7" s="33"/>
      <c r="PX7" s="33"/>
      <c r="PY7" s="33"/>
      <c r="PZ7" s="33"/>
      <c r="QA7" s="33"/>
      <c r="QB7" s="33"/>
      <c r="QC7" s="33"/>
      <c r="QD7" s="33"/>
      <c r="QE7" s="33"/>
      <c r="QF7" s="33"/>
      <c r="QG7" s="33"/>
      <c r="QH7" s="33"/>
      <c r="QI7" s="33"/>
      <c r="QJ7" s="33"/>
      <c r="QK7" s="33"/>
      <c r="QL7" s="33"/>
      <c r="QM7" s="33"/>
      <c r="QN7" s="33"/>
      <c r="QO7" s="33"/>
      <c r="QP7" s="33"/>
      <c r="QQ7" s="33"/>
      <c r="QR7" s="33"/>
      <c r="QS7" s="33"/>
      <c r="QT7" s="33"/>
      <c r="QU7" s="33"/>
      <c r="QV7" s="33"/>
      <c r="QW7" s="33"/>
      <c r="QX7" s="33"/>
      <c r="QY7" s="33"/>
      <c r="QZ7" s="33"/>
      <c r="RA7" s="33"/>
      <c r="RB7" s="33"/>
      <c r="RC7" s="33"/>
      <c r="RD7" s="33"/>
      <c r="RE7" s="33"/>
      <c r="RF7" s="33"/>
      <c r="RG7" s="33"/>
      <c r="RH7" s="33"/>
      <c r="RI7" s="33"/>
      <c r="RJ7" s="33"/>
      <c r="RK7" s="33"/>
      <c r="RL7" s="33"/>
      <c r="RM7" s="33"/>
      <c r="RN7" s="33"/>
      <c r="RO7" s="33"/>
      <c r="RP7" s="33"/>
      <c r="RQ7" s="33"/>
      <c r="RR7" s="33"/>
      <c r="RS7" s="33"/>
      <c r="RT7" s="33"/>
      <c r="RU7" s="33"/>
      <c r="RV7" s="33"/>
      <c r="RW7" s="33"/>
      <c r="RX7" s="33"/>
      <c r="RY7" s="33"/>
      <c r="RZ7" s="33"/>
      <c r="SA7" s="33"/>
      <c r="SB7" s="33"/>
      <c r="SC7" s="33"/>
      <c r="SD7" s="33"/>
      <c r="SE7" s="33"/>
      <c r="SF7" s="33"/>
      <c r="SG7" s="33"/>
      <c r="SH7" s="33"/>
      <c r="SI7" s="33"/>
      <c r="SJ7" s="33"/>
      <c r="SK7" s="33"/>
      <c r="SL7" s="33"/>
      <c r="SM7" s="33"/>
      <c r="SN7" s="33"/>
      <c r="SO7" s="33"/>
      <c r="SP7" s="33"/>
      <c r="SQ7" s="33"/>
      <c r="SR7" s="33"/>
      <c r="SS7" s="33"/>
      <c r="ST7" s="33"/>
      <c r="SU7" s="33"/>
      <c r="SV7" s="33"/>
      <c r="SW7" s="33"/>
      <c r="SX7" s="33"/>
      <c r="SY7" s="33"/>
      <c r="SZ7" s="33"/>
      <c r="TA7" s="33"/>
      <c r="TB7" s="33"/>
      <c r="TC7" s="33"/>
      <c r="TD7" s="33"/>
      <c r="TE7" s="33"/>
      <c r="TF7" s="33"/>
      <c r="TG7" s="33"/>
      <c r="TH7" s="33"/>
      <c r="TI7" s="33"/>
      <c r="TJ7" s="33"/>
      <c r="TK7" s="33"/>
      <c r="TL7" s="33"/>
      <c r="TM7" s="33"/>
      <c r="TN7" s="33"/>
      <c r="TO7" s="33"/>
      <c r="TP7" s="33"/>
      <c r="TQ7" s="33"/>
      <c r="TR7" s="33"/>
      <c r="TS7" s="33"/>
      <c r="TT7" s="33"/>
      <c r="TU7" s="33"/>
      <c r="TV7" s="33"/>
      <c r="TW7" s="33"/>
      <c r="TX7" s="33"/>
      <c r="TY7" s="33"/>
      <c r="TZ7" s="33"/>
      <c r="UA7" s="33"/>
      <c r="UB7" s="33"/>
      <c r="UC7" s="33"/>
      <c r="UD7" s="33"/>
      <c r="UE7" s="33"/>
      <c r="UF7" s="33"/>
      <c r="UG7" s="33"/>
      <c r="UH7" s="33"/>
      <c r="UI7" s="33"/>
      <c r="UJ7" s="33"/>
      <c r="UK7" s="33"/>
      <c r="UL7" s="33"/>
      <c r="UM7" s="33"/>
      <c r="UN7" s="33"/>
      <c r="UO7" s="33"/>
      <c r="UP7" s="33"/>
      <c r="UQ7" s="33"/>
      <c r="UR7" s="33"/>
      <c r="US7" s="33"/>
      <c r="UT7" s="33"/>
      <c r="UU7" s="33"/>
      <c r="UV7" s="33"/>
      <c r="UW7" s="33"/>
      <c r="UX7" s="33"/>
      <c r="UY7" s="33"/>
      <c r="UZ7" s="33"/>
      <c r="VA7" s="33"/>
      <c r="VB7" s="33"/>
      <c r="VC7" s="33"/>
      <c r="VD7" s="33"/>
      <c r="VE7" s="33"/>
      <c r="VF7" s="33"/>
      <c r="VG7" s="33"/>
      <c r="VH7" s="33"/>
      <c r="VI7" s="33"/>
      <c r="VJ7" s="33"/>
      <c r="VK7" s="33"/>
      <c r="VL7" s="33"/>
      <c r="VM7" s="33"/>
      <c r="VN7" s="33"/>
      <c r="VO7" s="33"/>
      <c r="VP7" s="33"/>
      <c r="VQ7" s="33"/>
      <c r="VR7" s="33"/>
      <c r="VS7" s="33"/>
      <c r="VT7" s="33"/>
      <c r="VU7" s="33"/>
      <c r="VV7" s="33"/>
      <c r="VW7" s="33"/>
      <c r="VX7" s="33"/>
      <c r="VY7" s="33"/>
      <c r="VZ7" s="33"/>
      <c r="WA7" s="33"/>
      <c r="WB7" s="33"/>
      <c r="WC7" s="33"/>
      <c r="WD7" s="33"/>
      <c r="WE7" s="33"/>
      <c r="WF7" s="33"/>
      <c r="WG7" s="33"/>
      <c r="WH7" s="33"/>
      <c r="WI7" s="33"/>
      <c r="WJ7" s="33"/>
      <c r="WK7" s="33"/>
      <c r="WL7" s="33"/>
      <c r="WM7" s="33"/>
      <c r="WN7" s="33"/>
      <c r="WO7" s="33"/>
      <c r="WP7" s="33"/>
      <c r="WQ7" s="33"/>
      <c r="WR7" s="33"/>
      <c r="WS7" s="33"/>
      <c r="WT7" s="33"/>
      <c r="WU7" s="33"/>
      <c r="WV7" s="33"/>
      <c r="WW7" s="33"/>
      <c r="WX7" s="33"/>
      <c r="WY7" s="33"/>
      <c r="WZ7" s="33"/>
      <c r="XA7" s="33"/>
      <c r="XB7" s="33"/>
      <c r="XC7" s="33"/>
      <c r="XD7" s="33"/>
      <c r="XE7" s="33"/>
      <c r="XF7" s="33"/>
      <c r="XG7" s="33"/>
      <c r="XH7" s="33"/>
      <c r="XI7" s="33"/>
      <c r="XJ7" s="33"/>
      <c r="XK7" s="33"/>
      <c r="XL7" s="33"/>
      <c r="XM7" s="33"/>
      <c r="XN7" s="33"/>
      <c r="XO7" s="33"/>
      <c r="XP7" s="33"/>
      <c r="XQ7" s="33"/>
      <c r="XR7" s="33"/>
      <c r="XS7" s="33"/>
      <c r="XT7" s="33"/>
      <c r="XU7" s="33"/>
      <c r="XV7" s="33"/>
      <c r="XW7" s="33"/>
      <c r="XX7" s="33"/>
      <c r="XY7" s="33"/>
      <c r="XZ7" s="33"/>
      <c r="YA7" s="33"/>
      <c r="YB7" s="33"/>
      <c r="YC7" s="33"/>
      <c r="YD7" s="33"/>
      <c r="YE7" s="33"/>
      <c r="YF7" s="33"/>
      <c r="YG7" s="33"/>
      <c r="YH7" s="33"/>
      <c r="YI7" s="33"/>
      <c r="YJ7" s="33"/>
      <c r="YK7" s="33"/>
      <c r="YL7" s="33"/>
      <c r="YM7" s="33"/>
      <c r="YN7" s="33"/>
      <c r="YO7" s="33"/>
      <c r="YP7" s="33"/>
      <c r="YQ7" s="33"/>
      <c r="YR7" s="33"/>
      <c r="YS7" s="33"/>
      <c r="YT7" s="33"/>
      <c r="YU7" s="33"/>
      <c r="YV7" s="33"/>
      <c r="YW7" s="33"/>
      <c r="YX7" s="33"/>
      <c r="YY7" s="33"/>
      <c r="YZ7" s="33"/>
      <c r="ZA7" s="33"/>
      <c r="ZB7" s="33"/>
      <c r="ZC7" s="33"/>
      <c r="ZD7" s="33"/>
      <c r="ZE7" s="33"/>
      <c r="ZF7" s="33"/>
      <c r="ZG7" s="33"/>
      <c r="ZH7" s="33"/>
      <c r="ZI7" s="33"/>
      <c r="ZJ7" s="33"/>
      <c r="ZK7" s="33"/>
      <c r="ZL7" s="33"/>
      <c r="ZM7" s="33"/>
      <c r="ZN7" s="33"/>
      <c r="ZO7" s="33"/>
      <c r="ZP7" s="33"/>
      <c r="ZQ7" s="33"/>
      <c r="ZR7" s="33"/>
      <c r="ZS7" s="33"/>
      <c r="ZT7" s="33"/>
      <c r="ZU7" s="33"/>
      <c r="ZV7" s="33"/>
      <c r="ZW7" s="33"/>
      <c r="ZX7" s="33"/>
      <c r="ZY7" s="33"/>
      <c r="ZZ7" s="33"/>
      <c r="AAA7" s="33"/>
      <c r="AAB7" s="33"/>
      <c r="AAC7" s="33"/>
      <c r="AAD7" s="33"/>
      <c r="AAE7" s="33"/>
      <c r="AAF7" s="33"/>
      <c r="AAG7" s="33"/>
      <c r="AAH7" s="33"/>
      <c r="AAI7" s="33"/>
      <c r="AAJ7" s="33"/>
      <c r="AAK7" s="33"/>
      <c r="AAL7" s="33"/>
      <c r="AAM7" s="33"/>
      <c r="AAN7" s="33"/>
      <c r="AAO7" s="33"/>
      <c r="AAP7" s="33"/>
      <c r="AAQ7" s="33"/>
      <c r="AAR7" s="33"/>
      <c r="AAS7" s="33"/>
      <c r="AAT7" s="33"/>
      <c r="AAU7" s="33"/>
      <c r="AAV7" s="33"/>
      <c r="AAW7" s="33"/>
      <c r="AAX7" s="33"/>
      <c r="AAY7" s="33"/>
      <c r="AAZ7" s="33"/>
      <c r="ABA7" s="33"/>
      <c r="ABB7" s="33"/>
      <c r="ABC7" s="33"/>
      <c r="ABD7" s="33"/>
      <c r="ABE7" s="33"/>
      <c r="ABF7" s="33"/>
      <c r="ABG7" s="33"/>
      <c r="ABH7" s="33"/>
      <c r="ABI7" s="33"/>
      <c r="ABJ7" s="33"/>
      <c r="ABK7" s="33"/>
      <c r="ABL7" s="33"/>
      <c r="ABM7" s="33"/>
      <c r="ABN7" s="33"/>
      <c r="ABO7" s="33"/>
      <c r="ABP7" s="33"/>
      <c r="ABQ7" s="33"/>
      <c r="ABR7" s="33"/>
      <c r="ABS7" s="33"/>
      <c r="ABT7" s="33"/>
      <c r="ABU7" s="33"/>
      <c r="ABV7" s="33"/>
      <c r="ABW7" s="33"/>
      <c r="ABX7" s="33"/>
      <c r="ABY7" s="33"/>
      <c r="ABZ7" s="33"/>
      <c r="ACA7" s="33"/>
      <c r="ACB7" s="33"/>
      <c r="ACC7" s="33"/>
      <c r="ACD7" s="33"/>
      <c r="ACE7" s="33"/>
      <c r="ACF7" s="33"/>
      <c r="ACG7" s="33"/>
      <c r="ACH7" s="33"/>
      <c r="ACI7" s="33"/>
      <c r="ACJ7" s="33"/>
      <c r="ACK7" s="33"/>
      <c r="ACL7" s="33"/>
      <c r="ACM7" s="33"/>
      <c r="ACN7" s="33"/>
      <c r="ACO7" s="33"/>
      <c r="ACP7" s="33"/>
      <c r="ACQ7" s="33"/>
      <c r="ACR7" s="33"/>
      <c r="ACS7" s="33"/>
      <c r="ACT7" s="33"/>
      <c r="ACU7" s="33"/>
      <c r="ACV7" s="33"/>
      <c r="ACW7" s="33"/>
      <c r="ACX7" s="33"/>
      <c r="ACY7" s="33"/>
      <c r="ACZ7" s="33"/>
      <c r="ADA7" s="33"/>
      <c r="ADB7" s="33"/>
      <c r="ADC7" s="33"/>
      <c r="ADD7" s="33"/>
      <c r="ADE7" s="33"/>
      <c r="ADF7" s="33"/>
      <c r="ADG7" s="33"/>
      <c r="ADH7" s="33"/>
      <c r="ADI7" s="33"/>
      <c r="ADJ7" s="33"/>
      <c r="ADK7" s="33"/>
      <c r="ADL7" s="33"/>
      <c r="ADM7" s="33"/>
      <c r="ADN7" s="33"/>
      <c r="ADO7" s="33"/>
      <c r="ADP7" s="33"/>
      <c r="ADQ7" s="33"/>
      <c r="ADR7" s="33"/>
      <c r="ADS7" s="33"/>
      <c r="ADT7" s="33"/>
      <c r="ADU7" s="33"/>
      <c r="ADV7" s="33"/>
      <c r="ADW7" s="33"/>
      <c r="ADX7" s="33"/>
      <c r="ADY7" s="33"/>
      <c r="ADZ7" s="33"/>
      <c r="AEA7" s="33"/>
      <c r="AEB7" s="33"/>
      <c r="AEC7" s="33"/>
      <c r="AED7" s="33"/>
      <c r="AEE7" s="33"/>
      <c r="AEF7" s="33"/>
      <c r="AEG7" s="33"/>
      <c r="AEH7" s="33"/>
      <c r="AEI7" s="33"/>
      <c r="AEJ7" s="33"/>
      <c r="AEK7" s="33"/>
      <c r="AEL7" s="33"/>
      <c r="AEM7" s="33"/>
      <c r="AEN7" s="33"/>
      <c r="AEO7" s="33"/>
      <c r="AEP7" s="33"/>
      <c r="AEQ7" s="33"/>
      <c r="AER7" s="33"/>
      <c r="AES7" s="33"/>
      <c r="AET7" s="33"/>
      <c r="AEU7" s="33"/>
      <c r="AEV7" s="33"/>
      <c r="AEW7" s="33"/>
      <c r="AEX7" s="33"/>
      <c r="AEY7" s="33"/>
      <c r="AEZ7" s="33"/>
      <c r="AFA7" s="33"/>
      <c r="AFB7" s="33"/>
      <c r="AFC7" s="33"/>
      <c r="AFD7" s="33"/>
      <c r="AFE7" s="33"/>
      <c r="AFF7" s="33"/>
      <c r="AFG7" s="33"/>
      <c r="AFH7" s="33"/>
      <c r="AFI7" s="33"/>
      <c r="AFJ7" s="33"/>
      <c r="AFK7" s="33"/>
      <c r="AFL7" s="33"/>
      <c r="AFM7" s="33"/>
      <c r="AFN7" s="33"/>
      <c r="AFO7" s="33"/>
      <c r="AFP7" s="33"/>
      <c r="AFQ7" s="33"/>
      <c r="AFR7" s="33"/>
      <c r="AFS7" s="33"/>
      <c r="AFT7" s="33"/>
      <c r="AFU7" s="33"/>
      <c r="AFV7" s="33"/>
      <c r="AFW7" s="33"/>
      <c r="AFX7" s="33"/>
      <c r="AFY7" s="33"/>
      <c r="AFZ7" s="33"/>
      <c r="AGA7" s="33"/>
      <c r="AGB7" s="33"/>
      <c r="AGC7" s="33"/>
      <c r="AGD7" s="33"/>
      <c r="AGE7" s="33"/>
      <c r="AGF7" s="33"/>
      <c r="AGG7" s="33"/>
      <c r="AGH7" s="33"/>
      <c r="AGI7" s="33"/>
      <c r="AGJ7" s="33"/>
      <c r="AGK7" s="33"/>
      <c r="AGL7" s="33"/>
      <c r="AGM7" s="33"/>
      <c r="AGN7" s="33"/>
      <c r="AGO7" s="33"/>
      <c r="AGP7" s="33"/>
      <c r="AGQ7" s="33"/>
      <c r="AGR7" s="33"/>
      <c r="AGS7" s="33"/>
      <c r="AGT7" s="33"/>
      <c r="AGU7" s="33"/>
      <c r="AGV7" s="33"/>
      <c r="AGW7" s="33"/>
      <c r="AGX7" s="33"/>
      <c r="AGY7" s="33"/>
      <c r="AGZ7" s="33"/>
      <c r="AHA7" s="33"/>
      <c r="AHB7" s="33"/>
      <c r="AHC7" s="33"/>
      <c r="AHD7" s="33"/>
      <c r="AHE7" s="33"/>
      <c r="AHF7" s="33"/>
      <c r="AHG7" s="33"/>
      <c r="AHH7" s="33"/>
      <c r="AHI7" s="33"/>
      <c r="AHJ7" s="33"/>
      <c r="AHK7" s="33"/>
      <c r="AHL7" s="33"/>
      <c r="AHM7" s="33"/>
      <c r="AHN7" s="33"/>
      <c r="AHO7" s="33"/>
      <c r="AHP7" s="33"/>
      <c r="AHQ7" s="33"/>
      <c r="AHR7" s="33"/>
      <c r="AHS7" s="33"/>
      <c r="AHT7" s="33"/>
      <c r="AHU7" s="33"/>
      <c r="AHV7" s="33"/>
      <c r="AHW7" s="33"/>
      <c r="AHX7" s="33"/>
      <c r="AHY7" s="33"/>
      <c r="AHZ7" s="33"/>
      <c r="AIA7" s="33"/>
      <c r="AIB7" s="33"/>
      <c r="AIC7" s="33"/>
      <c r="AID7" s="33"/>
      <c r="AIE7" s="33"/>
      <c r="AIF7" s="33"/>
      <c r="AIG7" s="33"/>
      <c r="AIH7" s="33"/>
      <c r="AII7" s="33"/>
      <c r="AIJ7" s="33"/>
      <c r="AIK7" s="33"/>
      <c r="AIL7" s="33"/>
      <c r="AIM7" s="33"/>
      <c r="AIN7" s="33"/>
      <c r="AIO7" s="33"/>
      <c r="AIP7" s="33"/>
      <c r="AIQ7" s="33"/>
      <c r="AIR7" s="33"/>
      <c r="AIS7" s="33"/>
      <c r="AIT7" s="33"/>
      <c r="AIU7" s="33"/>
      <c r="AIV7" s="33"/>
      <c r="AIW7" s="33"/>
      <c r="AIX7" s="33"/>
      <c r="AIY7" s="33"/>
      <c r="AIZ7" s="33"/>
      <c r="AJA7" s="33"/>
      <c r="AJB7" s="33"/>
      <c r="AJC7" s="33"/>
      <c r="AJD7" s="33"/>
      <c r="AJE7" s="33"/>
      <c r="AJF7" s="33"/>
      <c r="AJG7" s="33"/>
      <c r="AJH7" s="33"/>
      <c r="AJI7" s="33"/>
      <c r="AJJ7" s="33"/>
      <c r="AJK7" s="33"/>
      <c r="AJL7" s="33"/>
      <c r="AJM7" s="33"/>
      <c r="AJN7" s="33"/>
      <c r="AJO7" s="33"/>
      <c r="AJP7" s="33"/>
      <c r="AJQ7" s="33"/>
      <c r="AJR7" s="33"/>
      <c r="AJS7" s="33"/>
      <c r="AJT7" s="33"/>
      <c r="AJU7" s="33"/>
      <c r="AJV7" s="33"/>
      <c r="AJW7" s="33"/>
      <c r="AJX7" s="33"/>
      <c r="AJY7" s="33"/>
      <c r="AJZ7" s="33"/>
      <c r="AKA7" s="33"/>
      <c r="AKB7" s="33"/>
      <c r="AKC7" s="33"/>
      <c r="AKD7" s="33"/>
      <c r="AKE7" s="33"/>
      <c r="AKF7" s="33"/>
      <c r="AKG7" s="33"/>
      <c r="AKH7" s="33"/>
      <c r="AKI7" s="33"/>
      <c r="AKJ7" s="33"/>
      <c r="AKK7" s="33"/>
      <c r="AKL7" s="33"/>
      <c r="AKM7" s="33"/>
      <c r="AKN7" s="33"/>
      <c r="AKO7" s="33"/>
      <c r="AKP7" s="33"/>
      <c r="AKQ7" s="33"/>
      <c r="AKR7" s="33"/>
      <c r="AKS7" s="33"/>
      <c r="AKT7" s="33"/>
      <c r="AKU7" s="33"/>
      <c r="AKV7" s="33"/>
      <c r="AKW7" s="33"/>
      <c r="AKX7" s="33"/>
      <c r="AKY7" s="33"/>
      <c r="AKZ7" s="33"/>
      <c r="ALA7" s="33"/>
      <c r="ALB7" s="33"/>
      <c r="ALC7" s="33"/>
      <c r="ALD7" s="33"/>
      <c r="ALE7" s="33"/>
      <c r="ALF7" s="33"/>
      <c r="ALG7" s="33"/>
      <c r="ALH7" s="33"/>
      <c r="ALI7" s="33"/>
      <c r="ALJ7" s="33"/>
      <c r="ALK7" s="33"/>
      <c r="ALL7" s="33"/>
      <c r="ALM7" s="33"/>
      <c r="ALN7" s="33"/>
      <c r="ALO7" s="33"/>
      <c r="ALP7" s="33"/>
      <c r="ALQ7" s="33"/>
      <c r="ALR7" s="33"/>
      <c r="ALS7" s="33"/>
      <c r="ALT7" s="33"/>
      <c r="ALU7" s="33"/>
      <c r="ALV7" s="33"/>
      <c r="ALW7" s="33"/>
      <c r="ALX7" s="33"/>
      <c r="ALY7" s="33"/>
      <c r="ALZ7" s="33"/>
      <c r="AMA7" s="33"/>
      <c r="AMB7" s="33"/>
      <c r="AMC7" s="33"/>
      <c r="AMD7" s="33"/>
      <c r="AME7" s="33"/>
      <c r="AMF7" s="33"/>
      <c r="AMG7" s="33"/>
      <c r="AMH7" s="33"/>
      <c r="AMI7" s="33"/>
      <c r="AMJ7" s="33"/>
      <c r="AMK7" s="33"/>
      <c r="AML7" s="33"/>
      <c r="AMM7" s="33"/>
      <c r="AMN7" s="33"/>
      <c r="AMO7" s="33"/>
      <c r="AMP7" s="33"/>
      <c r="AMQ7" s="33"/>
      <c r="AMR7" s="33"/>
      <c r="AMS7" s="33"/>
      <c r="AMT7" s="33"/>
      <c r="AMU7" s="33"/>
      <c r="AMV7" s="33"/>
      <c r="AMW7" s="33"/>
      <c r="AMX7" s="33"/>
      <c r="AMY7" s="33"/>
      <c r="AMZ7" s="33"/>
      <c r="ANA7" s="33"/>
      <c r="ANB7" s="33"/>
      <c r="ANC7" s="33"/>
      <c r="AND7" s="33"/>
      <c r="ANE7" s="33"/>
      <c r="ANF7" s="33"/>
      <c r="ANG7" s="33"/>
      <c r="ANH7" s="33"/>
      <c r="ANI7" s="33"/>
      <c r="ANJ7" s="33"/>
      <c r="ANK7" s="33"/>
      <c r="ANL7" s="33"/>
      <c r="ANM7" s="33"/>
      <c r="ANN7" s="33"/>
      <c r="ANO7" s="33"/>
      <c r="ANP7" s="33"/>
      <c r="ANQ7" s="33"/>
      <c r="ANR7" s="33"/>
      <c r="ANS7" s="33"/>
      <c r="ANT7" s="33"/>
      <c r="ANU7" s="33"/>
      <c r="ANV7" s="33"/>
      <c r="ANW7" s="33"/>
      <c r="ANX7" s="33"/>
      <c r="ANY7" s="33"/>
      <c r="ANZ7" s="33"/>
      <c r="AOA7" s="33"/>
      <c r="AOB7" s="33"/>
      <c r="AOC7" s="33"/>
      <c r="AOD7" s="33"/>
      <c r="AOE7" s="33"/>
      <c r="AOF7" s="33"/>
      <c r="AOG7" s="33"/>
      <c r="AOH7" s="33"/>
      <c r="AOI7" s="33"/>
      <c r="AOJ7" s="33"/>
      <c r="AOK7" s="33"/>
      <c r="AOL7" s="33"/>
      <c r="AOM7" s="33"/>
      <c r="AON7" s="33"/>
      <c r="AOO7" s="33"/>
      <c r="AOP7" s="33"/>
      <c r="AOQ7" s="33"/>
      <c r="AOR7" s="33"/>
      <c r="AOS7" s="33"/>
      <c r="AOT7" s="33"/>
      <c r="AOU7" s="33"/>
      <c r="AOV7" s="33"/>
      <c r="AOW7" s="33"/>
      <c r="AOX7" s="33"/>
      <c r="AOY7" s="33"/>
      <c r="AOZ7" s="33"/>
      <c r="APA7" s="33"/>
      <c r="APB7" s="33"/>
      <c r="APC7" s="33"/>
      <c r="APD7" s="33"/>
      <c r="APE7" s="33"/>
      <c r="APF7" s="33"/>
      <c r="APG7" s="33"/>
      <c r="APH7" s="33"/>
      <c r="API7" s="33"/>
      <c r="APJ7" s="33"/>
      <c r="APK7" s="33"/>
      <c r="APL7" s="33"/>
      <c r="APM7" s="33"/>
      <c r="APN7" s="33"/>
      <c r="APO7" s="33"/>
      <c r="APP7" s="33"/>
      <c r="APQ7" s="33"/>
      <c r="APR7" s="33"/>
      <c r="APS7" s="33"/>
      <c r="APT7" s="33"/>
      <c r="APU7" s="33"/>
      <c r="APV7" s="33"/>
      <c r="APW7" s="33"/>
      <c r="APX7" s="33"/>
      <c r="APY7" s="33"/>
      <c r="APZ7" s="33"/>
      <c r="AQA7" s="33"/>
      <c r="AQB7" s="33"/>
      <c r="AQC7" s="33"/>
      <c r="AQD7" s="33"/>
      <c r="AQE7" s="33"/>
      <c r="AQF7" s="33"/>
      <c r="AQG7" s="33"/>
      <c r="AQH7" s="33"/>
      <c r="AQI7" s="33"/>
      <c r="AQJ7" s="33"/>
      <c r="AQK7" s="33"/>
      <c r="AQL7" s="33"/>
      <c r="AQM7" s="33"/>
      <c r="AQN7" s="33"/>
      <c r="AQO7" s="33"/>
      <c r="AQP7" s="33"/>
      <c r="AQQ7" s="33"/>
      <c r="AQR7" s="33"/>
      <c r="AQS7" s="33"/>
      <c r="AQT7" s="33"/>
      <c r="AQU7" s="33"/>
      <c r="AQV7" s="33"/>
      <c r="AQW7" s="33"/>
      <c r="AQX7" s="33"/>
      <c r="AQY7" s="33"/>
      <c r="AQZ7" s="33"/>
      <c r="ARA7" s="33"/>
      <c r="ARB7" s="33"/>
      <c r="ARC7" s="33"/>
      <c r="ARD7" s="33"/>
      <c r="ARE7" s="33"/>
      <c r="ARF7" s="33"/>
      <c r="ARG7" s="33"/>
      <c r="ARH7" s="33"/>
      <c r="ARI7" s="33"/>
      <c r="ARJ7" s="33"/>
      <c r="ARK7" s="33"/>
      <c r="ARL7" s="33"/>
      <c r="ARM7" s="33"/>
      <c r="ARN7" s="33"/>
      <c r="ARO7" s="33"/>
      <c r="ARP7" s="33"/>
      <c r="ARQ7" s="33"/>
      <c r="ARR7" s="33"/>
      <c r="ARS7" s="33"/>
      <c r="ART7" s="33"/>
      <c r="ARU7" s="33"/>
      <c r="ARV7" s="33"/>
      <c r="ARW7" s="33"/>
      <c r="ARX7" s="33"/>
      <c r="ARY7" s="33"/>
      <c r="ARZ7" s="33"/>
      <c r="ASA7" s="33"/>
      <c r="ASB7" s="33"/>
      <c r="ASC7" s="33"/>
      <c r="ASD7" s="33"/>
      <c r="ASE7" s="33"/>
      <c r="ASF7" s="33"/>
      <c r="ASG7" s="33"/>
      <c r="ASH7" s="33"/>
      <c r="ASI7" s="33"/>
      <c r="ASJ7" s="33"/>
      <c r="ASK7" s="33"/>
      <c r="ASL7" s="33"/>
      <c r="ASM7" s="33"/>
      <c r="ASN7" s="33"/>
      <c r="ASO7" s="33"/>
      <c r="ASP7" s="33"/>
      <c r="ASQ7" s="33"/>
      <c r="ASR7" s="33"/>
      <c r="ASS7" s="33"/>
      <c r="AST7" s="33"/>
      <c r="ASU7" s="33"/>
      <c r="ASV7" s="33"/>
      <c r="ASW7" s="33"/>
      <c r="ASX7" s="33"/>
      <c r="ASY7" s="33"/>
      <c r="ASZ7" s="33"/>
      <c r="ATA7" s="33"/>
      <c r="ATB7" s="33"/>
      <c r="ATC7" s="33"/>
      <c r="ATD7" s="33"/>
      <c r="ATE7" s="33"/>
      <c r="ATF7" s="33"/>
      <c r="ATG7" s="33"/>
      <c r="ATH7" s="33"/>
      <c r="ATI7" s="33"/>
      <c r="ATJ7" s="33"/>
      <c r="ATK7" s="33"/>
      <c r="ATL7" s="33"/>
      <c r="ATM7" s="33"/>
      <c r="ATN7" s="33"/>
      <c r="ATO7" s="33"/>
      <c r="ATP7" s="33"/>
      <c r="ATQ7" s="33"/>
      <c r="ATR7" s="33"/>
      <c r="ATS7" s="33"/>
      <c r="ATT7" s="33"/>
      <c r="ATU7" s="33"/>
      <c r="ATV7" s="33"/>
      <c r="ATW7" s="33"/>
      <c r="ATX7" s="33"/>
      <c r="ATY7" s="33"/>
      <c r="ATZ7" s="33"/>
      <c r="AUA7" s="33"/>
      <c r="AUB7" s="33"/>
      <c r="AUC7" s="33"/>
      <c r="AUD7" s="33"/>
      <c r="AUE7" s="33"/>
      <c r="AUF7" s="33"/>
      <c r="AUG7" s="33"/>
      <c r="AUH7" s="33"/>
      <c r="AUI7" s="33"/>
      <c r="AUJ7" s="33"/>
      <c r="AUK7" s="33"/>
      <c r="AUL7" s="33"/>
      <c r="AUM7" s="33"/>
      <c r="AUN7" s="33"/>
      <c r="AUO7" s="33"/>
      <c r="AUP7" s="33"/>
      <c r="AUQ7" s="33"/>
      <c r="AUR7" s="33"/>
      <c r="AUS7" s="33"/>
      <c r="AUT7" s="33"/>
      <c r="AUU7" s="33"/>
      <c r="AUV7" s="33"/>
      <c r="AUW7" s="33"/>
      <c r="AUX7" s="33"/>
      <c r="AUY7" s="33"/>
      <c r="AUZ7" s="33"/>
      <c r="AVA7" s="33"/>
      <c r="AVB7" s="33"/>
      <c r="AVC7" s="33"/>
      <c r="AVD7" s="33"/>
      <c r="AVE7" s="33"/>
      <c r="AVF7" s="33"/>
      <c r="AVG7" s="33"/>
      <c r="AVH7" s="33"/>
      <c r="AVI7" s="33"/>
      <c r="AVJ7" s="33"/>
      <c r="AVK7" s="33"/>
      <c r="AVL7" s="33"/>
      <c r="AVM7" s="33"/>
      <c r="AVN7" s="33"/>
      <c r="AVO7" s="33"/>
      <c r="AVP7" s="33"/>
      <c r="AVQ7" s="33"/>
      <c r="AVR7" s="33"/>
      <c r="AVS7" s="33"/>
      <c r="AVT7" s="33"/>
      <c r="AVU7" s="33"/>
      <c r="AVV7" s="33"/>
      <c r="AVW7" s="33"/>
      <c r="AVX7" s="33"/>
      <c r="AVY7" s="33"/>
      <c r="AVZ7" s="33"/>
      <c r="AWA7" s="33"/>
      <c r="AWB7" s="33"/>
      <c r="AWC7" s="33"/>
      <c r="AWD7" s="33"/>
      <c r="AWE7" s="33"/>
      <c r="AWF7" s="33"/>
      <c r="AWG7" s="33"/>
      <c r="AWH7" s="33"/>
      <c r="AWI7" s="33"/>
      <c r="AWJ7" s="33"/>
      <c r="AWK7" s="33"/>
      <c r="AWL7" s="33"/>
      <c r="AWM7" s="33"/>
      <c r="AWN7" s="33"/>
      <c r="AWO7" s="33"/>
      <c r="AWP7" s="33"/>
      <c r="AWQ7" s="33"/>
      <c r="AWR7" s="33"/>
      <c r="AWS7" s="33"/>
      <c r="AWT7" s="33"/>
      <c r="AWU7" s="33"/>
      <c r="AWV7" s="33"/>
      <c r="AWW7" s="33"/>
      <c r="AWX7" s="33"/>
      <c r="AWY7" s="33"/>
      <c r="AWZ7" s="33"/>
      <c r="AXA7" s="33"/>
      <c r="AXB7" s="33"/>
      <c r="AXC7" s="33"/>
      <c r="AXD7" s="33"/>
      <c r="AXE7" s="33"/>
      <c r="AXF7" s="33"/>
      <c r="AXG7" s="33"/>
      <c r="AXH7" s="33"/>
      <c r="AXI7" s="33"/>
      <c r="AXJ7" s="33"/>
      <c r="AXK7" s="33"/>
      <c r="AXL7" s="33"/>
      <c r="AXM7" s="33"/>
      <c r="AXN7" s="33"/>
      <c r="AXO7" s="33"/>
      <c r="AXP7" s="33"/>
      <c r="AXQ7" s="33"/>
      <c r="AXR7" s="33"/>
      <c r="AXS7" s="33"/>
      <c r="AXT7" s="33"/>
      <c r="AXU7" s="33"/>
      <c r="AXV7" s="33"/>
      <c r="AXW7" s="33"/>
      <c r="AXX7" s="33"/>
      <c r="AXY7" s="33"/>
      <c r="AXZ7" s="33"/>
      <c r="AYA7" s="33"/>
      <c r="AYB7" s="33"/>
      <c r="AYC7" s="33"/>
      <c r="AYD7" s="33"/>
      <c r="AYE7" s="33"/>
      <c r="AYF7" s="33"/>
      <c r="AYG7" s="33"/>
      <c r="AYH7" s="33"/>
      <c r="AYI7" s="33"/>
      <c r="AYJ7" s="33"/>
      <c r="AYK7" s="33"/>
      <c r="AYL7" s="33"/>
      <c r="AYM7" s="33"/>
      <c r="AYN7" s="33"/>
      <c r="AYO7" s="33"/>
      <c r="AYP7" s="33"/>
      <c r="AYQ7" s="33"/>
      <c r="AYR7" s="33"/>
      <c r="AYS7" s="33"/>
      <c r="AYT7" s="33"/>
      <c r="AYU7" s="33"/>
      <c r="AYV7" s="33"/>
      <c r="AYW7" s="33"/>
      <c r="AYX7" s="33"/>
      <c r="AYY7" s="33"/>
      <c r="AYZ7" s="33"/>
      <c r="AZA7" s="33"/>
      <c r="AZB7" s="33"/>
      <c r="AZC7" s="33"/>
      <c r="AZD7" s="33"/>
      <c r="AZE7" s="33"/>
      <c r="AZF7" s="33"/>
      <c r="AZG7" s="33"/>
      <c r="AZH7" s="33"/>
      <c r="AZI7" s="33"/>
      <c r="AZJ7" s="33"/>
      <c r="AZK7" s="33"/>
      <c r="AZL7" s="33"/>
      <c r="AZM7" s="33"/>
      <c r="AZN7" s="33"/>
      <c r="AZO7" s="33"/>
      <c r="AZP7" s="33"/>
      <c r="AZQ7" s="33"/>
      <c r="AZR7" s="33"/>
      <c r="AZS7" s="33"/>
      <c r="AZT7" s="33"/>
      <c r="AZU7" s="33"/>
      <c r="AZV7" s="33"/>
      <c r="AZW7" s="33"/>
      <c r="AZX7" s="33"/>
      <c r="AZY7" s="33"/>
      <c r="AZZ7" s="33"/>
      <c r="BAA7" s="33"/>
      <c r="BAB7" s="33"/>
      <c r="BAC7" s="33"/>
      <c r="BAD7" s="33"/>
      <c r="BAE7" s="33"/>
      <c r="BAF7" s="33"/>
      <c r="BAG7" s="33"/>
      <c r="BAH7" s="33"/>
      <c r="BAI7" s="33"/>
      <c r="BAJ7" s="33"/>
      <c r="BAK7" s="33"/>
      <c r="BAL7" s="33"/>
      <c r="BAM7" s="33"/>
      <c r="BAN7" s="33"/>
      <c r="BAO7" s="33"/>
      <c r="BAP7" s="33"/>
      <c r="BAQ7" s="33"/>
      <c r="BAR7" s="33"/>
      <c r="BAS7" s="33"/>
      <c r="BAT7" s="33"/>
      <c r="BAU7" s="33"/>
      <c r="BAV7" s="33"/>
      <c r="BAW7" s="33"/>
      <c r="BAX7" s="33"/>
      <c r="BAY7" s="33"/>
      <c r="BAZ7" s="33"/>
      <c r="BBA7" s="33"/>
      <c r="BBB7" s="33"/>
      <c r="BBC7" s="33"/>
      <c r="BBD7" s="33"/>
      <c r="BBE7" s="33"/>
      <c r="BBF7" s="33"/>
      <c r="BBG7" s="33"/>
      <c r="BBH7" s="33"/>
      <c r="BBI7" s="33"/>
      <c r="BBJ7" s="33"/>
      <c r="BBK7" s="33"/>
      <c r="BBL7" s="33"/>
      <c r="BBM7" s="33"/>
      <c r="BBN7" s="33"/>
      <c r="BBO7" s="33"/>
      <c r="BBP7" s="33"/>
      <c r="BBQ7" s="33"/>
      <c r="BBR7" s="33"/>
      <c r="BBS7" s="33"/>
      <c r="BBT7" s="33"/>
      <c r="BBU7" s="33"/>
      <c r="BBV7" s="33"/>
      <c r="BBW7" s="33"/>
      <c r="BBX7" s="33"/>
      <c r="BBY7" s="33"/>
      <c r="BBZ7" s="33"/>
      <c r="BCA7" s="33"/>
      <c r="BCB7" s="33"/>
      <c r="BCC7" s="33"/>
      <c r="BCD7" s="33"/>
      <c r="BCE7" s="33"/>
      <c r="BCF7" s="33"/>
      <c r="BCG7" s="33"/>
      <c r="BCH7" s="33"/>
      <c r="BCI7" s="33"/>
      <c r="BCJ7" s="33"/>
      <c r="BCK7" s="33"/>
      <c r="BCL7" s="33"/>
      <c r="BCM7" s="33"/>
      <c r="BCN7" s="33"/>
      <c r="BCO7" s="33"/>
      <c r="BCP7" s="33"/>
      <c r="BCQ7" s="33"/>
      <c r="BCR7" s="33"/>
      <c r="BCS7" s="33"/>
      <c r="BCT7" s="33"/>
      <c r="BCU7" s="33"/>
      <c r="BCV7" s="33"/>
      <c r="BCW7" s="33"/>
      <c r="BCX7" s="33"/>
      <c r="BCY7" s="33"/>
      <c r="BCZ7" s="33"/>
      <c r="BDA7" s="33"/>
      <c r="BDB7" s="33"/>
      <c r="BDC7" s="33"/>
      <c r="BDD7" s="33"/>
      <c r="BDE7" s="33"/>
      <c r="BDF7" s="33"/>
      <c r="BDG7" s="33"/>
      <c r="BDH7" s="33"/>
      <c r="BDI7" s="33"/>
      <c r="BDJ7" s="33"/>
      <c r="BDK7" s="33"/>
      <c r="BDL7" s="33"/>
      <c r="BDM7" s="33"/>
      <c r="BDN7" s="33"/>
      <c r="BDO7" s="33"/>
      <c r="BDP7" s="33"/>
      <c r="BDQ7" s="33"/>
      <c r="BDR7" s="33"/>
      <c r="BDS7" s="33"/>
      <c r="BDT7" s="33"/>
      <c r="BDU7" s="33"/>
      <c r="BDV7" s="33"/>
      <c r="BDW7" s="33"/>
      <c r="BDX7" s="33"/>
      <c r="BDY7" s="33"/>
      <c r="BDZ7" s="33"/>
      <c r="BEA7" s="33"/>
      <c r="BEB7" s="33"/>
      <c r="BEC7" s="33"/>
      <c r="BED7" s="33"/>
      <c r="BEE7" s="33"/>
      <c r="BEF7" s="33"/>
      <c r="BEG7" s="33"/>
      <c r="BEH7" s="33"/>
      <c r="BEI7" s="33"/>
      <c r="BEJ7" s="33"/>
      <c r="BEK7" s="33"/>
      <c r="BEL7" s="33"/>
      <c r="BEM7" s="33"/>
      <c r="BEN7" s="33"/>
      <c r="BEO7" s="33"/>
      <c r="BEP7" s="33"/>
      <c r="BEQ7" s="33"/>
      <c r="BER7" s="33"/>
      <c r="BES7" s="33"/>
      <c r="BET7" s="33"/>
      <c r="BEU7" s="33"/>
      <c r="BEV7" s="33"/>
      <c r="BEW7" s="33"/>
      <c r="BEX7" s="33"/>
      <c r="BEY7" s="33"/>
      <c r="BEZ7" s="33"/>
      <c r="BFA7" s="33"/>
      <c r="BFB7" s="33"/>
      <c r="BFC7" s="33"/>
      <c r="BFD7" s="33"/>
      <c r="BFE7" s="33"/>
      <c r="BFF7" s="33"/>
      <c r="BFG7" s="33"/>
      <c r="BFH7" s="33"/>
      <c r="BFI7" s="33"/>
      <c r="BFJ7" s="33"/>
      <c r="BFK7" s="33"/>
      <c r="BFL7" s="33"/>
      <c r="BFM7" s="33"/>
      <c r="BFN7" s="33"/>
      <c r="BFO7" s="33"/>
      <c r="BFP7" s="33"/>
      <c r="BFQ7" s="33"/>
      <c r="BFR7" s="33"/>
      <c r="BFS7" s="33"/>
      <c r="BFT7" s="33"/>
      <c r="BFU7" s="33"/>
      <c r="BFV7" s="33"/>
      <c r="BFW7" s="33"/>
      <c r="BFX7" s="33"/>
      <c r="BFY7" s="33"/>
      <c r="BFZ7" s="33"/>
      <c r="BGA7" s="33"/>
      <c r="BGB7" s="33"/>
      <c r="BGC7" s="33"/>
      <c r="BGD7" s="33"/>
      <c r="BGE7" s="33"/>
      <c r="BGF7" s="33"/>
      <c r="BGG7" s="33"/>
      <c r="BGH7" s="33"/>
      <c r="BGI7" s="33"/>
      <c r="BGJ7" s="33"/>
      <c r="BGK7" s="33"/>
      <c r="BGL7" s="33"/>
      <c r="BGM7" s="33"/>
      <c r="BGN7" s="33"/>
      <c r="BGO7" s="33"/>
      <c r="BGP7" s="33"/>
      <c r="BGQ7" s="33"/>
      <c r="BGR7" s="33"/>
      <c r="BGS7" s="33"/>
      <c r="BGT7" s="33"/>
      <c r="BGU7" s="33"/>
      <c r="BGV7" s="33"/>
      <c r="BGW7" s="33"/>
      <c r="BGX7" s="33"/>
      <c r="BGY7" s="33"/>
      <c r="BGZ7" s="33"/>
      <c r="BHA7" s="33"/>
      <c r="BHB7" s="33"/>
      <c r="BHC7" s="33"/>
      <c r="BHD7" s="33"/>
      <c r="BHE7" s="33"/>
      <c r="BHF7" s="33"/>
      <c r="BHG7" s="33"/>
      <c r="BHH7" s="33"/>
      <c r="BHI7" s="33"/>
      <c r="BHJ7" s="33"/>
      <c r="BHK7" s="33"/>
      <c r="BHL7" s="33"/>
      <c r="BHM7" s="33"/>
      <c r="BHN7" s="33"/>
      <c r="BHO7" s="33"/>
      <c r="BHP7" s="33"/>
      <c r="BHQ7" s="33"/>
      <c r="BHR7" s="33"/>
      <c r="BHS7" s="33"/>
      <c r="BHT7" s="33"/>
      <c r="BHU7" s="33"/>
      <c r="BHV7" s="33"/>
      <c r="BHW7" s="33"/>
      <c r="BHX7" s="33"/>
      <c r="BHY7" s="33"/>
      <c r="BHZ7" s="33"/>
      <c r="BIA7" s="33"/>
      <c r="BIB7" s="33"/>
      <c r="BIC7" s="33"/>
      <c r="BID7" s="33"/>
      <c r="BIE7" s="33"/>
      <c r="BIF7" s="33"/>
      <c r="BIG7" s="33"/>
      <c r="BIH7" s="33"/>
      <c r="BII7" s="33"/>
      <c r="BIJ7" s="33"/>
      <c r="BIK7" s="33"/>
      <c r="BIL7" s="33"/>
      <c r="BIM7" s="33"/>
      <c r="BIN7" s="33"/>
      <c r="BIO7" s="33"/>
      <c r="BIP7" s="33"/>
      <c r="BIQ7" s="33"/>
      <c r="BIR7" s="33"/>
      <c r="BIS7" s="33"/>
      <c r="BIT7" s="33"/>
      <c r="BIU7" s="33"/>
      <c r="BIV7" s="33"/>
      <c r="BIW7" s="33"/>
      <c r="BIX7" s="33"/>
      <c r="BIY7" s="33"/>
      <c r="BIZ7" s="33"/>
      <c r="BJA7" s="33"/>
      <c r="BJB7" s="33"/>
      <c r="BJC7" s="33"/>
      <c r="BJD7" s="33"/>
      <c r="BJE7" s="33"/>
      <c r="BJF7" s="33"/>
      <c r="BJG7" s="33"/>
      <c r="BJH7" s="33"/>
      <c r="BJI7" s="33"/>
      <c r="BJJ7" s="33"/>
      <c r="BJK7" s="33"/>
      <c r="BJL7" s="33"/>
      <c r="BJM7" s="33"/>
      <c r="BJN7" s="33"/>
      <c r="BJO7" s="33"/>
      <c r="BJP7" s="33"/>
      <c r="BJQ7" s="33"/>
      <c r="BJR7" s="33"/>
      <c r="BJS7" s="33"/>
      <c r="BJT7" s="33"/>
      <c r="BJU7" s="33"/>
      <c r="BJV7" s="33"/>
      <c r="BJW7" s="33"/>
      <c r="BJX7" s="33"/>
      <c r="BJY7" s="33"/>
      <c r="BJZ7" s="33"/>
      <c r="BKA7" s="33"/>
      <c r="BKB7" s="33"/>
      <c r="BKC7" s="33"/>
      <c r="BKD7" s="33"/>
      <c r="BKE7" s="33"/>
      <c r="BKF7" s="33"/>
      <c r="BKG7" s="33"/>
      <c r="BKH7" s="33"/>
      <c r="BKI7" s="33"/>
      <c r="BKJ7" s="33"/>
      <c r="BKK7" s="33"/>
      <c r="BKL7" s="33"/>
      <c r="BKM7" s="33"/>
      <c r="BKN7" s="33"/>
      <c r="BKO7" s="33"/>
      <c r="BKP7" s="33"/>
      <c r="BKQ7" s="33"/>
      <c r="BKR7" s="33"/>
      <c r="BKS7" s="33"/>
      <c r="BKT7" s="33"/>
      <c r="BKU7" s="33"/>
      <c r="BKV7" s="33"/>
      <c r="BKW7" s="33"/>
      <c r="BKX7" s="33"/>
      <c r="BKY7" s="33"/>
      <c r="BKZ7" s="33"/>
      <c r="BLA7" s="33"/>
      <c r="BLB7" s="33"/>
      <c r="BLC7" s="33"/>
      <c r="BLD7" s="33"/>
      <c r="BLE7" s="33"/>
      <c r="BLF7" s="33"/>
      <c r="BLG7" s="33"/>
      <c r="BLH7" s="33"/>
      <c r="BLI7" s="33"/>
      <c r="BLJ7" s="33"/>
      <c r="BLK7" s="33"/>
      <c r="BLL7" s="33"/>
      <c r="BLM7" s="33"/>
      <c r="BLN7" s="33"/>
      <c r="BLO7" s="33"/>
      <c r="BLP7" s="33"/>
      <c r="BLQ7" s="33"/>
      <c r="BLR7" s="33"/>
      <c r="BLS7" s="33"/>
      <c r="BLT7" s="33"/>
      <c r="BLU7" s="33"/>
      <c r="BLV7" s="33"/>
      <c r="BLW7" s="33"/>
      <c r="BLX7" s="33"/>
      <c r="BLY7" s="33"/>
      <c r="BLZ7" s="33"/>
      <c r="BMA7" s="33"/>
      <c r="BMB7" s="33"/>
      <c r="BMC7" s="33"/>
      <c r="BMD7" s="33"/>
      <c r="BME7" s="33"/>
      <c r="BMF7" s="33"/>
      <c r="BMG7" s="33"/>
      <c r="BMH7" s="33"/>
      <c r="BMI7" s="33"/>
      <c r="BMJ7" s="33"/>
      <c r="BMK7" s="33"/>
      <c r="BML7" s="33"/>
      <c r="BMM7" s="33"/>
      <c r="BMN7" s="33"/>
      <c r="BMO7" s="33"/>
      <c r="BMP7" s="33"/>
      <c r="BMQ7" s="33"/>
      <c r="BMR7" s="33"/>
      <c r="BMS7" s="33"/>
      <c r="BMT7" s="33"/>
      <c r="BMU7" s="33"/>
      <c r="BMV7" s="33"/>
      <c r="BMW7" s="33"/>
      <c r="BMX7" s="33"/>
      <c r="BMY7" s="33"/>
      <c r="BMZ7" s="33"/>
      <c r="BNA7" s="33"/>
      <c r="BNB7" s="33"/>
      <c r="BNC7" s="33"/>
      <c r="BND7" s="33"/>
      <c r="BNE7" s="33"/>
      <c r="BNF7" s="33"/>
      <c r="BNG7" s="33"/>
      <c r="BNH7" s="33"/>
      <c r="BNI7" s="33"/>
      <c r="BNJ7" s="33"/>
      <c r="BNK7" s="33"/>
      <c r="BNL7" s="33"/>
      <c r="BNM7" s="33"/>
      <c r="BNN7" s="33"/>
      <c r="BNO7" s="33"/>
      <c r="BNP7" s="33"/>
      <c r="BNQ7" s="33"/>
      <c r="BNR7" s="33"/>
      <c r="BNS7" s="33"/>
      <c r="BNT7" s="33"/>
      <c r="BNU7" s="33"/>
      <c r="BNV7" s="33"/>
      <c r="BNW7" s="33"/>
      <c r="BNX7" s="33"/>
      <c r="BNY7" s="33"/>
      <c r="BNZ7" s="33"/>
      <c r="BOA7" s="33"/>
      <c r="BOB7" s="33"/>
      <c r="BOC7" s="33"/>
      <c r="BOD7" s="33"/>
      <c r="BOE7" s="33"/>
      <c r="BOF7" s="33"/>
      <c r="BOG7" s="33"/>
      <c r="BOH7" s="33"/>
      <c r="BOI7" s="33"/>
      <c r="BOJ7" s="33"/>
      <c r="BOK7" s="33"/>
      <c r="BOL7" s="33"/>
      <c r="BOM7" s="33"/>
      <c r="BON7" s="33"/>
      <c r="BOO7" s="33"/>
      <c r="BOP7" s="33"/>
      <c r="BOQ7" s="33"/>
      <c r="BOR7" s="33"/>
      <c r="BOS7" s="33"/>
      <c r="BOT7" s="33"/>
      <c r="BOU7" s="33"/>
      <c r="BOV7" s="33"/>
      <c r="BOW7" s="33"/>
      <c r="BOX7" s="33"/>
      <c r="BOY7" s="33"/>
      <c r="BOZ7" s="33"/>
      <c r="BPA7" s="33"/>
      <c r="BPB7" s="33"/>
      <c r="BPC7" s="33"/>
      <c r="BPD7" s="33"/>
      <c r="BPE7" s="33"/>
      <c r="BPF7" s="33"/>
      <c r="BPG7" s="33"/>
      <c r="BPH7" s="33"/>
      <c r="BPI7" s="33"/>
      <c r="BPJ7" s="33"/>
      <c r="BPK7" s="33"/>
      <c r="BPL7" s="33"/>
      <c r="BPM7" s="33"/>
      <c r="BPN7" s="33"/>
      <c r="BPO7" s="33"/>
      <c r="BPP7" s="33"/>
      <c r="BPQ7" s="33"/>
      <c r="BPR7" s="33"/>
      <c r="BPS7" s="33"/>
      <c r="BPT7" s="33"/>
      <c r="BPU7" s="33"/>
      <c r="BPV7" s="33"/>
      <c r="BPW7" s="33"/>
      <c r="BPX7" s="33"/>
      <c r="BPY7" s="33"/>
      <c r="BPZ7" s="33"/>
      <c r="BQA7" s="33"/>
      <c r="BQB7" s="33"/>
      <c r="BQC7" s="33"/>
      <c r="BQD7" s="33"/>
      <c r="BQE7" s="33"/>
      <c r="BQF7" s="33"/>
      <c r="BQG7" s="33"/>
      <c r="BQH7" s="33"/>
      <c r="BQI7" s="33"/>
      <c r="BQJ7" s="33"/>
      <c r="BQK7" s="33"/>
      <c r="BQL7" s="33"/>
      <c r="BQM7" s="33"/>
      <c r="BQN7" s="33"/>
      <c r="BQO7" s="33"/>
      <c r="BQP7" s="33"/>
      <c r="BQQ7" s="33"/>
      <c r="BQR7" s="33"/>
      <c r="BQS7" s="33"/>
      <c r="BQT7" s="33"/>
      <c r="BQU7" s="33"/>
      <c r="BQV7" s="33"/>
      <c r="BQW7" s="33"/>
      <c r="BQX7" s="33"/>
      <c r="BQY7" s="33"/>
      <c r="BQZ7" s="33"/>
      <c r="BRA7" s="33"/>
      <c r="BRB7" s="33"/>
      <c r="BRC7" s="33"/>
      <c r="BRD7" s="33"/>
      <c r="BRE7" s="33"/>
      <c r="BRF7" s="33"/>
      <c r="BRG7" s="33"/>
      <c r="BRH7" s="33"/>
      <c r="BRI7" s="33"/>
      <c r="BRJ7" s="33"/>
      <c r="BRK7" s="33"/>
      <c r="BRL7" s="33"/>
      <c r="BRM7" s="33"/>
      <c r="BRN7" s="33"/>
      <c r="BRO7" s="33"/>
      <c r="BRP7" s="33"/>
      <c r="BRQ7" s="33"/>
      <c r="BRR7" s="33"/>
      <c r="BRS7" s="33"/>
      <c r="BRT7" s="33"/>
      <c r="BRU7" s="33"/>
      <c r="BRV7" s="33"/>
      <c r="BRW7" s="33"/>
      <c r="BRX7" s="33"/>
      <c r="BRY7" s="33"/>
      <c r="BRZ7" s="33"/>
      <c r="BSA7" s="33"/>
      <c r="BSB7" s="33"/>
      <c r="BSC7" s="33"/>
      <c r="BSD7" s="33"/>
      <c r="BSE7" s="33"/>
      <c r="BSF7" s="33"/>
      <c r="BSG7" s="33"/>
      <c r="BSH7" s="33"/>
      <c r="BSI7" s="33"/>
      <c r="BSJ7" s="33"/>
      <c r="BSK7" s="33"/>
      <c r="BSL7" s="33"/>
      <c r="BSM7" s="33"/>
      <c r="BSN7" s="33"/>
      <c r="BSO7" s="33"/>
      <c r="BSP7" s="33"/>
      <c r="BSQ7" s="33"/>
      <c r="BSR7" s="33"/>
      <c r="BSS7" s="33"/>
      <c r="BST7" s="33"/>
      <c r="BSU7" s="33"/>
      <c r="BSV7" s="33"/>
      <c r="BSW7" s="33"/>
      <c r="BSX7" s="33"/>
      <c r="BSY7" s="33"/>
      <c r="BSZ7" s="33"/>
      <c r="BTA7" s="33"/>
      <c r="BTB7" s="33"/>
      <c r="BTC7" s="33"/>
      <c r="BTD7" s="33"/>
      <c r="BTE7" s="33"/>
      <c r="BTF7" s="33"/>
      <c r="BTG7" s="33"/>
      <c r="BTH7" s="33"/>
      <c r="BTI7" s="33"/>
      <c r="BTJ7" s="33"/>
      <c r="BTK7" s="33"/>
      <c r="BTL7" s="33"/>
      <c r="BTM7" s="33"/>
      <c r="BTN7" s="33"/>
      <c r="BTO7" s="33"/>
      <c r="BTP7" s="33"/>
      <c r="BTQ7" s="33"/>
      <c r="BTR7" s="33"/>
      <c r="BTS7" s="33"/>
      <c r="BTT7" s="33"/>
      <c r="BTU7" s="33"/>
      <c r="BTV7" s="33"/>
      <c r="BTW7" s="33"/>
      <c r="BTX7" s="33"/>
      <c r="BTY7" s="33"/>
      <c r="BTZ7" s="33"/>
      <c r="BUA7" s="33"/>
      <c r="BUB7" s="33"/>
      <c r="BUC7" s="33"/>
      <c r="BUD7" s="33"/>
      <c r="BUE7" s="33"/>
      <c r="BUF7" s="33"/>
      <c r="BUG7" s="33"/>
      <c r="BUH7" s="33"/>
      <c r="BUI7" s="33"/>
      <c r="BUJ7" s="33"/>
      <c r="BUK7" s="33"/>
      <c r="BUL7" s="33"/>
      <c r="BUM7" s="33"/>
      <c r="BUN7" s="33"/>
      <c r="BUO7" s="33"/>
      <c r="BUP7" s="33"/>
      <c r="BUQ7" s="33"/>
      <c r="BUR7" s="33"/>
      <c r="BUS7" s="33"/>
      <c r="BUT7" s="33"/>
      <c r="BUU7" s="33"/>
      <c r="BUV7" s="33"/>
      <c r="BUW7" s="33"/>
      <c r="BUX7" s="33"/>
      <c r="BUY7" s="33"/>
      <c r="BUZ7" s="33"/>
      <c r="BVA7" s="33"/>
      <c r="BVB7" s="33"/>
      <c r="BVC7" s="33"/>
      <c r="BVD7" s="33"/>
      <c r="BVE7" s="33"/>
      <c r="BVF7" s="33"/>
      <c r="BVG7" s="33"/>
      <c r="BVH7" s="33"/>
      <c r="BVI7" s="33"/>
      <c r="BVJ7" s="33"/>
      <c r="BVK7" s="33"/>
      <c r="BVL7" s="33"/>
      <c r="BVM7" s="33"/>
      <c r="BVN7" s="33"/>
      <c r="BVO7" s="33"/>
      <c r="BVP7" s="33"/>
      <c r="BVQ7" s="33"/>
      <c r="BVR7" s="33"/>
      <c r="BVS7" s="33"/>
      <c r="BVT7" s="33"/>
      <c r="BVU7" s="33"/>
      <c r="BVV7" s="33"/>
      <c r="BVW7" s="33"/>
      <c r="BVX7" s="33"/>
      <c r="BVY7" s="33"/>
      <c r="BVZ7" s="33"/>
      <c r="BWA7" s="33"/>
      <c r="BWB7" s="33"/>
      <c r="BWC7" s="33"/>
      <c r="BWD7" s="33"/>
      <c r="BWE7" s="33"/>
      <c r="BWF7" s="33"/>
      <c r="BWG7" s="33"/>
      <c r="BWH7" s="33"/>
      <c r="BWI7" s="33"/>
      <c r="BWJ7" s="33"/>
      <c r="BWK7" s="33"/>
      <c r="BWL7" s="33"/>
      <c r="BWM7" s="33"/>
      <c r="BWN7" s="33"/>
      <c r="BWO7" s="33"/>
      <c r="BWP7" s="33"/>
      <c r="BWQ7" s="33"/>
      <c r="BWR7" s="33"/>
      <c r="BWS7" s="33"/>
      <c r="BWT7" s="33"/>
      <c r="BWU7" s="33"/>
      <c r="BWV7" s="33"/>
      <c r="BWW7" s="33"/>
      <c r="BWX7" s="33"/>
      <c r="BWY7" s="33"/>
      <c r="BWZ7" s="33"/>
      <c r="BXA7" s="33"/>
      <c r="BXB7" s="33"/>
      <c r="BXC7" s="33"/>
      <c r="BXD7" s="33"/>
      <c r="BXE7" s="33"/>
      <c r="BXF7" s="33"/>
      <c r="BXG7" s="33"/>
      <c r="BXH7" s="33"/>
      <c r="BXI7" s="33"/>
      <c r="BXJ7" s="33"/>
      <c r="BXK7" s="33"/>
      <c r="BXL7" s="33"/>
      <c r="BXM7" s="33"/>
      <c r="BXN7" s="33"/>
      <c r="BXO7" s="33"/>
      <c r="BXP7" s="33"/>
      <c r="BXQ7" s="33"/>
      <c r="BXR7" s="33"/>
      <c r="BXS7" s="33"/>
      <c r="BXT7" s="33"/>
      <c r="BXU7" s="33"/>
      <c r="BXV7" s="33"/>
      <c r="BXW7" s="33"/>
      <c r="BXX7" s="33"/>
      <c r="BXY7" s="33"/>
      <c r="BXZ7" s="33"/>
      <c r="BYA7" s="33"/>
      <c r="BYB7" s="33"/>
      <c r="BYC7" s="33"/>
      <c r="BYD7" s="33"/>
      <c r="BYE7" s="33"/>
      <c r="BYF7" s="33"/>
      <c r="BYG7" s="33"/>
      <c r="BYH7" s="33"/>
      <c r="BYI7" s="33"/>
      <c r="BYJ7" s="33"/>
      <c r="BYK7" s="33"/>
      <c r="BYL7" s="33"/>
      <c r="BYM7" s="33"/>
      <c r="BYN7" s="33"/>
      <c r="BYO7" s="33"/>
      <c r="BYP7" s="33"/>
      <c r="BYQ7" s="33"/>
      <c r="BYR7" s="33"/>
      <c r="BYS7" s="33"/>
      <c r="BYT7" s="33"/>
      <c r="BYU7" s="33"/>
      <c r="BYV7" s="33"/>
      <c r="BYW7" s="33"/>
      <c r="BYX7" s="33"/>
      <c r="BYY7" s="33"/>
      <c r="BYZ7" s="33"/>
      <c r="BZA7" s="33"/>
      <c r="BZB7" s="33"/>
      <c r="BZC7" s="33"/>
      <c r="BZD7" s="33"/>
      <c r="BZE7" s="33"/>
      <c r="BZF7" s="33"/>
      <c r="BZG7" s="33"/>
      <c r="BZH7" s="33"/>
      <c r="BZI7" s="33"/>
      <c r="BZJ7" s="33"/>
      <c r="BZK7" s="33"/>
      <c r="BZL7" s="33"/>
      <c r="BZM7" s="33"/>
      <c r="BZN7" s="33"/>
      <c r="BZO7" s="33"/>
      <c r="BZP7" s="33"/>
      <c r="BZQ7" s="33"/>
      <c r="BZR7" s="33"/>
      <c r="BZS7" s="33"/>
      <c r="BZT7" s="33"/>
      <c r="BZU7" s="33"/>
      <c r="BZV7" s="33"/>
      <c r="BZW7" s="33"/>
      <c r="BZX7" s="33"/>
      <c r="BZY7" s="33"/>
      <c r="BZZ7" s="33"/>
      <c r="CAA7" s="33"/>
      <c r="CAB7" s="33"/>
      <c r="CAC7" s="33"/>
      <c r="CAD7" s="33"/>
      <c r="CAE7" s="33"/>
      <c r="CAF7" s="33"/>
      <c r="CAG7" s="33"/>
      <c r="CAH7" s="33"/>
      <c r="CAI7" s="33"/>
      <c r="CAJ7" s="33"/>
      <c r="CAK7" s="33"/>
      <c r="CAL7" s="33"/>
      <c r="CAM7" s="33"/>
      <c r="CAN7" s="33"/>
      <c r="CAO7" s="33"/>
      <c r="CAP7" s="33"/>
      <c r="CAQ7" s="33"/>
      <c r="CAR7" s="33"/>
      <c r="CAS7" s="33"/>
      <c r="CAT7" s="33"/>
      <c r="CAU7" s="33"/>
      <c r="CAV7" s="33"/>
      <c r="CAW7" s="33"/>
      <c r="CAX7" s="33"/>
      <c r="CAY7" s="33"/>
      <c r="CAZ7" s="33"/>
      <c r="CBA7" s="33"/>
      <c r="CBB7" s="33"/>
      <c r="CBC7" s="33"/>
      <c r="CBD7" s="33"/>
      <c r="CBE7" s="33"/>
      <c r="CBF7" s="33"/>
      <c r="CBG7" s="33"/>
      <c r="CBH7" s="33"/>
      <c r="CBI7" s="33"/>
      <c r="CBJ7" s="33"/>
      <c r="CBK7" s="33"/>
      <c r="CBL7" s="33"/>
      <c r="CBM7" s="33"/>
      <c r="CBN7" s="33"/>
      <c r="CBO7" s="33"/>
      <c r="CBP7" s="33"/>
      <c r="CBQ7" s="33"/>
      <c r="CBR7" s="33"/>
      <c r="CBS7" s="33"/>
      <c r="CBT7" s="33"/>
      <c r="CBU7" s="33"/>
      <c r="CBV7" s="33"/>
      <c r="CBW7" s="33"/>
      <c r="CBX7" s="33"/>
      <c r="CBY7" s="33"/>
      <c r="CBZ7" s="33"/>
      <c r="CCA7" s="33"/>
      <c r="CCB7" s="33"/>
      <c r="CCC7" s="33"/>
      <c r="CCD7" s="33"/>
      <c r="CCE7" s="33"/>
      <c r="CCF7" s="33"/>
      <c r="CCG7" s="33"/>
      <c r="CCH7" s="33"/>
      <c r="CCI7" s="33"/>
      <c r="CCJ7" s="33"/>
      <c r="CCK7" s="33"/>
      <c r="CCL7" s="33"/>
      <c r="CCM7" s="33"/>
      <c r="CCN7" s="33"/>
      <c r="CCO7" s="33"/>
      <c r="CCP7" s="33"/>
      <c r="CCQ7" s="33"/>
      <c r="CCR7" s="33"/>
      <c r="CCS7" s="33"/>
      <c r="CCT7" s="33"/>
      <c r="CCU7" s="33"/>
      <c r="CCV7" s="33"/>
      <c r="CCW7" s="33"/>
      <c r="CCX7" s="33"/>
      <c r="CCY7" s="33"/>
      <c r="CCZ7" s="33"/>
      <c r="CDA7" s="33"/>
      <c r="CDB7" s="33"/>
      <c r="CDC7" s="33"/>
      <c r="CDD7" s="33"/>
      <c r="CDE7" s="33"/>
      <c r="CDF7" s="33"/>
      <c r="CDG7" s="33"/>
      <c r="CDH7" s="33"/>
      <c r="CDI7" s="33"/>
      <c r="CDJ7" s="33"/>
      <c r="CDK7" s="33"/>
      <c r="CDL7" s="33"/>
      <c r="CDM7" s="33"/>
      <c r="CDN7" s="33"/>
      <c r="CDO7" s="33"/>
      <c r="CDP7" s="33"/>
      <c r="CDQ7" s="33"/>
      <c r="CDR7" s="33"/>
      <c r="CDS7" s="33"/>
      <c r="CDT7" s="33"/>
      <c r="CDU7" s="33"/>
      <c r="CDV7" s="33"/>
      <c r="CDW7" s="33"/>
      <c r="CDX7" s="33"/>
      <c r="CDY7" s="33"/>
      <c r="CDZ7" s="33"/>
      <c r="CEA7" s="33"/>
      <c r="CEB7" s="33"/>
      <c r="CEC7" s="33"/>
      <c r="CED7" s="33"/>
      <c r="CEE7" s="33"/>
      <c r="CEF7" s="33"/>
      <c r="CEG7" s="33"/>
      <c r="CEH7" s="33"/>
      <c r="CEI7" s="33"/>
      <c r="CEJ7" s="33"/>
      <c r="CEK7" s="33"/>
      <c r="CEL7" s="33"/>
      <c r="CEM7" s="33"/>
      <c r="CEN7" s="33"/>
      <c r="CEO7" s="33"/>
      <c r="CEP7" s="33"/>
      <c r="CEQ7" s="33"/>
      <c r="CER7" s="33"/>
      <c r="CES7" s="33"/>
      <c r="CET7" s="33"/>
      <c r="CEU7" s="33"/>
      <c r="CEV7" s="33"/>
      <c r="CEW7" s="33"/>
      <c r="CEX7" s="33"/>
      <c r="CEY7" s="33"/>
      <c r="CEZ7" s="33"/>
      <c r="CFA7" s="33"/>
      <c r="CFB7" s="33"/>
      <c r="CFC7" s="33"/>
      <c r="CFD7" s="33"/>
      <c r="CFE7" s="33"/>
      <c r="CFF7" s="33"/>
      <c r="CFG7" s="33"/>
      <c r="CFH7" s="33"/>
      <c r="CFI7" s="33"/>
      <c r="CFJ7" s="33"/>
      <c r="CFK7" s="33"/>
      <c r="CFL7" s="33"/>
      <c r="CFM7" s="33"/>
      <c r="CFN7" s="33"/>
      <c r="CFO7" s="33"/>
      <c r="CFP7" s="33"/>
      <c r="CFQ7" s="33"/>
      <c r="CFR7" s="33"/>
      <c r="CFS7" s="33"/>
      <c r="CFT7" s="33"/>
      <c r="CFU7" s="33"/>
      <c r="CFV7" s="33"/>
      <c r="CFW7" s="33"/>
      <c r="CFX7" s="33"/>
      <c r="CFY7" s="33"/>
      <c r="CFZ7" s="33"/>
      <c r="CGA7" s="33"/>
      <c r="CGB7" s="33"/>
      <c r="CGC7" s="33"/>
      <c r="CGD7" s="33"/>
      <c r="CGE7" s="33"/>
      <c r="CGF7" s="33"/>
      <c r="CGG7" s="33"/>
      <c r="CGH7" s="33"/>
      <c r="CGI7" s="33"/>
      <c r="CGJ7" s="33"/>
      <c r="CGK7" s="33"/>
      <c r="CGL7" s="33"/>
      <c r="CGM7" s="33"/>
      <c r="CGN7" s="33"/>
      <c r="CGO7" s="33"/>
      <c r="CGP7" s="33"/>
      <c r="CGQ7" s="33"/>
      <c r="CGR7" s="33"/>
      <c r="CGS7" s="33"/>
      <c r="CGT7" s="33"/>
      <c r="CGU7" s="33"/>
      <c r="CGV7" s="33"/>
      <c r="CGW7" s="33"/>
      <c r="CGX7" s="33"/>
      <c r="CGY7" s="33"/>
      <c r="CGZ7" s="33"/>
      <c r="CHA7" s="33"/>
      <c r="CHB7" s="33"/>
      <c r="CHC7" s="33"/>
      <c r="CHD7" s="33"/>
      <c r="CHE7" s="33"/>
      <c r="CHF7" s="33"/>
      <c r="CHG7" s="33"/>
      <c r="CHH7" s="33"/>
      <c r="CHI7" s="33"/>
      <c r="CHJ7" s="33"/>
      <c r="CHK7" s="33"/>
      <c r="CHL7" s="33"/>
      <c r="CHM7" s="33"/>
      <c r="CHN7" s="33"/>
      <c r="CHO7" s="33"/>
      <c r="CHP7" s="33"/>
      <c r="CHQ7" s="33"/>
      <c r="CHR7" s="33"/>
      <c r="CHS7" s="33"/>
      <c r="CHT7" s="33"/>
      <c r="CHU7" s="33"/>
      <c r="CHV7" s="33"/>
      <c r="CHW7" s="33"/>
      <c r="CHX7" s="33"/>
      <c r="CHY7" s="33"/>
      <c r="CHZ7" s="33"/>
      <c r="CIA7" s="33"/>
      <c r="CIB7" s="33"/>
      <c r="CIC7" s="33"/>
      <c r="CID7" s="33"/>
      <c r="CIE7" s="33"/>
      <c r="CIF7" s="33"/>
      <c r="CIG7" s="33"/>
      <c r="CIH7" s="33"/>
      <c r="CII7" s="33"/>
      <c r="CIJ7" s="33"/>
      <c r="CIK7" s="33"/>
      <c r="CIL7" s="33"/>
      <c r="CIM7" s="33"/>
      <c r="CIN7" s="33"/>
      <c r="CIO7" s="33"/>
      <c r="CIP7" s="33"/>
      <c r="CIQ7" s="33"/>
      <c r="CIR7" s="33"/>
      <c r="CIS7" s="33"/>
      <c r="CIT7" s="33"/>
      <c r="CIU7" s="33"/>
      <c r="CIV7" s="33"/>
      <c r="CIW7" s="33"/>
      <c r="CIX7" s="33"/>
      <c r="CIY7" s="33"/>
      <c r="CIZ7" s="33"/>
      <c r="CJA7" s="33"/>
      <c r="CJB7" s="33"/>
      <c r="CJC7" s="33"/>
      <c r="CJD7" s="33"/>
      <c r="CJE7" s="33"/>
      <c r="CJF7" s="33"/>
      <c r="CJG7" s="33"/>
      <c r="CJH7" s="33"/>
      <c r="CJI7" s="33"/>
      <c r="CJJ7" s="33"/>
      <c r="CJK7" s="33"/>
      <c r="CJL7" s="33"/>
      <c r="CJM7" s="33"/>
      <c r="CJN7" s="33"/>
      <c r="CJO7" s="33"/>
      <c r="CJP7" s="33"/>
      <c r="CJQ7" s="33"/>
      <c r="CJR7" s="33"/>
      <c r="CJS7" s="33"/>
      <c r="CJT7" s="33"/>
      <c r="CJU7" s="33"/>
      <c r="CJV7" s="33"/>
      <c r="CJW7" s="33"/>
      <c r="CJX7" s="33"/>
      <c r="CJY7" s="33"/>
      <c r="CJZ7" s="33"/>
      <c r="CKA7" s="33"/>
      <c r="CKB7" s="33"/>
      <c r="CKC7" s="33"/>
      <c r="CKD7" s="33"/>
      <c r="CKE7" s="33"/>
      <c r="CKF7" s="33"/>
      <c r="CKG7" s="33"/>
      <c r="CKH7" s="33"/>
      <c r="CKI7" s="33"/>
      <c r="CKJ7" s="33"/>
      <c r="CKK7" s="33"/>
      <c r="CKL7" s="33"/>
      <c r="CKM7" s="33"/>
      <c r="CKN7" s="33"/>
      <c r="CKO7" s="33"/>
      <c r="CKP7" s="33"/>
      <c r="CKQ7" s="33"/>
      <c r="CKR7" s="33"/>
      <c r="CKS7" s="33"/>
      <c r="CKT7" s="33"/>
      <c r="CKU7" s="33"/>
      <c r="CKV7" s="33"/>
      <c r="CKW7" s="33"/>
      <c r="CKX7" s="33"/>
      <c r="CKY7" s="33"/>
      <c r="CKZ7" s="33"/>
      <c r="CLA7" s="33"/>
      <c r="CLB7" s="33"/>
      <c r="CLC7" s="33"/>
      <c r="CLD7" s="33"/>
      <c r="CLE7" s="33"/>
      <c r="CLF7" s="33"/>
      <c r="CLG7" s="33"/>
      <c r="CLH7" s="33"/>
      <c r="CLI7" s="33"/>
      <c r="CLJ7" s="33"/>
      <c r="CLK7" s="33"/>
      <c r="CLL7" s="33"/>
      <c r="CLM7" s="33"/>
      <c r="CLN7" s="33"/>
      <c r="CLO7" s="33"/>
      <c r="CLP7" s="33"/>
      <c r="CLQ7" s="33"/>
      <c r="CLR7" s="33"/>
      <c r="CLS7" s="33"/>
      <c r="CLT7" s="33"/>
      <c r="CLU7" s="33"/>
      <c r="CLV7" s="33"/>
      <c r="CLW7" s="33"/>
      <c r="CLX7" s="33"/>
      <c r="CLY7" s="33"/>
      <c r="CLZ7" s="33"/>
      <c r="CMA7" s="33"/>
      <c r="CMB7" s="33"/>
      <c r="CMC7" s="33"/>
      <c r="CMD7" s="33"/>
      <c r="CME7" s="33"/>
      <c r="CMF7" s="33"/>
      <c r="CMG7" s="33"/>
      <c r="CMH7" s="33"/>
      <c r="CMI7" s="33"/>
      <c r="CMJ7" s="33"/>
      <c r="CMK7" s="33"/>
      <c r="CML7" s="33"/>
      <c r="CMM7" s="33"/>
      <c r="CMN7" s="33"/>
      <c r="CMO7" s="33"/>
      <c r="CMP7" s="33"/>
      <c r="CMQ7" s="33"/>
      <c r="CMR7" s="33"/>
      <c r="CMS7" s="33"/>
      <c r="CMT7" s="33"/>
      <c r="CMU7" s="33"/>
      <c r="CMV7" s="33"/>
      <c r="CMW7" s="33"/>
      <c r="CMX7" s="33"/>
      <c r="CMY7" s="33"/>
      <c r="CMZ7" s="33"/>
      <c r="CNA7" s="33"/>
      <c r="CNB7" s="33"/>
      <c r="CNC7" s="33"/>
      <c r="CND7" s="33"/>
      <c r="CNE7" s="33"/>
      <c r="CNF7" s="33"/>
      <c r="CNG7" s="33"/>
      <c r="CNH7" s="33"/>
      <c r="CNI7" s="33"/>
      <c r="CNJ7" s="33"/>
      <c r="CNK7" s="33"/>
      <c r="CNL7" s="33"/>
      <c r="CNM7" s="33"/>
      <c r="CNN7" s="33"/>
      <c r="CNO7" s="33"/>
      <c r="CNP7" s="33"/>
      <c r="CNQ7" s="33"/>
      <c r="CNR7" s="33"/>
      <c r="CNS7" s="33"/>
      <c r="CNT7" s="33"/>
      <c r="CNU7" s="33"/>
      <c r="CNV7" s="33"/>
      <c r="CNW7" s="33"/>
      <c r="CNX7" s="33"/>
      <c r="CNY7" s="33"/>
      <c r="CNZ7" s="33"/>
      <c r="COA7" s="33"/>
      <c r="COB7" s="33"/>
      <c r="COC7" s="33"/>
      <c r="COD7" s="33"/>
      <c r="COE7" s="33"/>
      <c r="COF7" s="33"/>
      <c r="COG7" s="33"/>
      <c r="COH7" s="33"/>
      <c r="COI7" s="33"/>
      <c r="COJ7" s="33"/>
      <c r="COK7" s="33"/>
      <c r="COL7" s="33"/>
      <c r="COM7" s="33"/>
      <c r="CON7" s="33"/>
      <c r="COO7" s="33"/>
      <c r="COP7" s="33"/>
      <c r="COQ7" s="33"/>
      <c r="COR7" s="33"/>
      <c r="COS7" s="33"/>
      <c r="COT7" s="33"/>
      <c r="COU7" s="33"/>
      <c r="COV7" s="33"/>
      <c r="COW7" s="33"/>
      <c r="COX7" s="33"/>
      <c r="COY7" s="33"/>
      <c r="COZ7" s="33"/>
      <c r="CPA7" s="33"/>
      <c r="CPB7" s="33"/>
      <c r="CPC7" s="33"/>
      <c r="CPD7" s="33"/>
      <c r="CPE7" s="33"/>
      <c r="CPF7" s="33"/>
      <c r="CPG7" s="33"/>
      <c r="CPH7" s="33"/>
      <c r="CPI7" s="33"/>
      <c r="CPJ7" s="33"/>
      <c r="CPK7" s="33"/>
      <c r="CPL7" s="33"/>
      <c r="CPM7" s="33"/>
      <c r="CPN7" s="33"/>
      <c r="CPO7" s="33"/>
      <c r="CPP7" s="33"/>
      <c r="CPQ7" s="33"/>
      <c r="CPR7" s="33"/>
      <c r="CPS7" s="33"/>
      <c r="CPT7" s="33"/>
      <c r="CPU7" s="33"/>
      <c r="CPV7" s="33"/>
      <c r="CPW7" s="33"/>
      <c r="CPX7" s="33"/>
      <c r="CPY7" s="33"/>
      <c r="CPZ7" s="33"/>
      <c r="CQA7" s="33"/>
      <c r="CQB7" s="33"/>
      <c r="CQC7" s="33"/>
      <c r="CQD7" s="33"/>
      <c r="CQE7" s="33"/>
      <c r="CQF7" s="33"/>
      <c r="CQG7" s="33"/>
      <c r="CQH7" s="33"/>
      <c r="CQI7" s="33"/>
      <c r="CQJ7" s="33"/>
      <c r="CQK7" s="33"/>
      <c r="CQL7" s="33"/>
      <c r="CQM7" s="33"/>
      <c r="CQN7" s="33"/>
      <c r="CQO7" s="33"/>
      <c r="CQP7" s="33"/>
      <c r="CQQ7" s="33"/>
      <c r="CQR7" s="33"/>
      <c r="CQS7" s="33"/>
      <c r="CQT7" s="33"/>
      <c r="CQU7" s="33"/>
      <c r="CQV7" s="33"/>
      <c r="CQW7" s="33"/>
      <c r="CQX7" s="33"/>
      <c r="CQY7" s="33"/>
      <c r="CQZ7" s="33"/>
      <c r="CRA7" s="33"/>
      <c r="CRB7" s="33"/>
      <c r="CRC7" s="33"/>
      <c r="CRD7" s="33"/>
      <c r="CRE7" s="33"/>
      <c r="CRF7" s="33"/>
      <c r="CRG7" s="33"/>
      <c r="CRH7" s="33"/>
      <c r="CRI7" s="33"/>
      <c r="CRJ7" s="33"/>
      <c r="CRK7" s="33"/>
      <c r="CRL7" s="33"/>
      <c r="CRM7" s="33"/>
      <c r="CRN7" s="33"/>
      <c r="CRO7" s="33"/>
      <c r="CRP7" s="33"/>
      <c r="CRQ7" s="33"/>
      <c r="CRR7" s="33"/>
      <c r="CRS7" s="33"/>
      <c r="CRT7" s="33"/>
      <c r="CRU7" s="33"/>
      <c r="CRV7" s="33"/>
      <c r="CRW7" s="33"/>
      <c r="CRX7" s="33"/>
      <c r="CRY7" s="33"/>
      <c r="CRZ7" s="33"/>
      <c r="CSA7" s="33"/>
      <c r="CSB7" s="33"/>
      <c r="CSC7" s="33"/>
      <c r="CSD7" s="33"/>
      <c r="CSE7" s="33"/>
      <c r="CSF7" s="33"/>
      <c r="CSG7" s="33"/>
      <c r="CSH7" s="33"/>
      <c r="CSI7" s="33"/>
      <c r="CSJ7" s="33"/>
      <c r="CSK7" s="33"/>
      <c r="CSL7" s="33"/>
      <c r="CSM7" s="33"/>
      <c r="CSN7" s="33"/>
      <c r="CSO7" s="33"/>
      <c r="CSP7" s="33"/>
      <c r="CSQ7" s="33"/>
      <c r="CSR7" s="33"/>
      <c r="CSS7" s="33"/>
      <c r="CST7" s="33"/>
      <c r="CSU7" s="33"/>
      <c r="CSV7" s="33"/>
      <c r="CSW7" s="33"/>
      <c r="CSX7" s="33"/>
      <c r="CSY7" s="33"/>
      <c r="CSZ7" s="33"/>
      <c r="CTA7" s="33"/>
      <c r="CTB7" s="33"/>
      <c r="CTC7" s="33"/>
      <c r="CTD7" s="33"/>
      <c r="CTE7" s="33"/>
      <c r="CTF7" s="33"/>
      <c r="CTG7" s="33"/>
      <c r="CTH7" s="33"/>
      <c r="CTI7" s="33"/>
      <c r="CTJ7" s="33"/>
      <c r="CTK7" s="33"/>
      <c r="CTL7" s="33"/>
      <c r="CTM7" s="33"/>
      <c r="CTN7" s="33"/>
      <c r="CTO7" s="33"/>
      <c r="CTP7" s="33"/>
      <c r="CTQ7" s="33"/>
      <c r="CTR7" s="33"/>
      <c r="CTS7" s="33"/>
      <c r="CTT7" s="33"/>
      <c r="CTU7" s="33"/>
      <c r="CTV7" s="33"/>
      <c r="CTW7" s="33"/>
      <c r="CTX7" s="33"/>
      <c r="CTY7" s="33"/>
      <c r="CTZ7" s="33"/>
      <c r="CUA7" s="33"/>
      <c r="CUB7" s="33"/>
      <c r="CUC7" s="33"/>
      <c r="CUD7" s="33"/>
      <c r="CUE7" s="33"/>
      <c r="CUF7" s="33"/>
      <c r="CUG7" s="33"/>
      <c r="CUH7" s="33"/>
      <c r="CUI7" s="33"/>
      <c r="CUJ7" s="33"/>
      <c r="CUK7" s="33"/>
      <c r="CUL7" s="33"/>
      <c r="CUM7" s="33"/>
      <c r="CUN7" s="33"/>
      <c r="CUO7" s="33"/>
      <c r="CUP7" s="33"/>
      <c r="CUQ7" s="33"/>
      <c r="CUR7" s="33"/>
      <c r="CUS7" s="33"/>
      <c r="CUT7" s="33"/>
      <c r="CUU7" s="33"/>
      <c r="CUV7" s="33"/>
      <c r="CUW7" s="33"/>
      <c r="CUX7" s="33"/>
      <c r="CUY7" s="33"/>
      <c r="CUZ7" s="33"/>
      <c r="CVA7" s="33"/>
      <c r="CVB7" s="33"/>
      <c r="CVC7" s="33"/>
      <c r="CVD7" s="33"/>
      <c r="CVE7" s="33"/>
      <c r="CVF7" s="33"/>
      <c r="CVG7" s="33"/>
      <c r="CVH7" s="33"/>
      <c r="CVI7" s="33"/>
      <c r="CVJ7" s="33"/>
      <c r="CVK7" s="33"/>
      <c r="CVL7" s="33"/>
      <c r="CVM7" s="33"/>
      <c r="CVN7" s="33"/>
      <c r="CVO7" s="33"/>
      <c r="CVP7" s="33"/>
      <c r="CVQ7" s="33"/>
      <c r="CVR7" s="33"/>
      <c r="CVS7" s="33"/>
      <c r="CVT7" s="33"/>
      <c r="CVU7" s="33"/>
      <c r="CVV7" s="33"/>
      <c r="CVW7" s="33"/>
      <c r="CVX7" s="33"/>
      <c r="CVY7" s="33"/>
      <c r="CVZ7" s="33"/>
      <c r="CWA7" s="33"/>
      <c r="CWB7" s="33"/>
      <c r="CWC7" s="33"/>
      <c r="CWD7" s="33"/>
      <c r="CWE7" s="33"/>
      <c r="CWF7" s="33"/>
      <c r="CWG7" s="33"/>
      <c r="CWH7" s="33"/>
      <c r="CWI7" s="33"/>
      <c r="CWJ7" s="33"/>
      <c r="CWK7" s="33"/>
      <c r="CWL7" s="33"/>
      <c r="CWM7" s="33"/>
      <c r="CWN7" s="33"/>
      <c r="CWO7" s="33"/>
      <c r="CWP7" s="33"/>
      <c r="CWQ7" s="33"/>
      <c r="CWR7" s="33"/>
      <c r="CWS7" s="33"/>
      <c r="CWT7" s="33"/>
      <c r="CWU7" s="33"/>
      <c r="CWV7" s="33"/>
      <c r="CWW7" s="33"/>
      <c r="CWX7" s="33"/>
      <c r="CWY7" s="33"/>
      <c r="CWZ7" s="33"/>
      <c r="CXA7" s="33"/>
      <c r="CXB7" s="33"/>
      <c r="CXC7" s="33"/>
      <c r="CXD7" s="33"/>
      <c r="CXE7" s="33"/>
      <c r="CXF7" s="33"/>
      <c r="CXG7" s="33"/>
      <c r="CXH7" s="33"/>
      <c r="CXI7" s="33"/>
      <c r="CXJ7" s="33"/>
      <c r="CXK7" s="33"/>
      <c r="CXL7" s="33"/>
      <c r="CXM7" s="33"/>
      <c r="CXN7" s="33"/>
      <c r="CXO7" s="33"/>
      <c r="CXP7" s="33"/>
      <c r="CXQ7" s="33"/>
      <c r="CXR7" s="33"/>
      <c r="CXS7" s="33"/>
      <c r="CXT7" s="33"/>
      <c r="CXU7" s="33"/>
      <c r="CXV7" s="33"/>
      <c r="CXW7" s="33"/>
      <c r="CXX7" s="33"/>
      <c r="CXY7" s="33"/>
      <c r="CXZ7" s="33"/>
      <c r="CYA7" s="33"/>
      <c r="CYB7" s="33"/>
      <c r="CYC7" s="33"/>
      <c r="CYD7" s="33"/>
      <c r="CYE7" s="33"/>
      <c r="CYF7" s="33"/>
      <c r="CYG7" s="33"/>
      <c r="CYH7" s="33"/>
      <c r="CYI7" s="33"/>
      <c r="CYJ7" s="33"/>
      <c r="CYK7" s="33"/>
      <c r="CYL7" s="33"/>
      <c r="CYM7" s="33"/>
      <c r="CYN7" s="33"/>
      <c r="CYO7" s="33"/>
      <c r="CYP7" s="33"/>
      <c r="CYQ7" s="33"/>
      <c r="CYR7" s="33"/>
      <c r="CYS7" s="33"/>
      <c r="CYT7" s="33"/>
      <c r="CYU7" s="33"/>
      <c r="CYV7" s="33"/>
      <c r="CYW7" s="33"/>
      <c r="CYX7" s="33"/>
      <c r="CYY7" s="33"/>
      <c r="CYZ7" s="33"/>
      <c r="CZA7" s="33"/>
      <c r="CZB7" s="33"/>
      <c r="CZC7" s="33"/>
      <c r="CZD7" s="33"/>
      <c r="CZE7" s="33"/>
      <c r="CZF7" s="33"/>
      <c r="CZG7" s="33"/>
      <c r="CZH7" s="33"/>
      <c r="CZI7" s="33"/>
      <c r="CZJ7" s="33"/>
      <c r="CZK7" s="33"/>
      <c r="CZL7" s="33"/>
      <c r="CZM7" s="33"/>
      <c r="CZN7" s="33"/>
      <c r="CZO7" s="33"/>
      <c r="CZP7" s="33"/>
      <c r="CZQ7" s="33"/>
      <c r="CZR7" s="33"/>
      <c r="CZS7" s="33"/>
      <c r="CZT7" s="33"/>
      <c r="CZU7" s="33"/>
      <c r="CZV7" s="33"/>
      <c r="CZW7" s="33"/>
      <c r="CZX7" s="33"/>
      <c r="CZY7" s="33"/>
      <c r="CZZ7" s="33"/>
      <c r="DAA7" s="33"/>
      <c r="DAB7" s="33"/>
      <c r="DAC7" s="33"/>
      <c r="DAD7" s="33"/>
      <c r="DAE7" s="33"/>
      <c r="DAF7" s="33"/>
      <c r="DAG7" s="33"/>
      <c r="DAH7" s="33"/>
      <c r="DAI7" s="33"/>
      <c r="DAJ7" s="33"/>
      <c r="DAK7" s="33"/>
      <c r="DAL7" s="33"/>
      <c r="DAM7" s="33"/>
      <c r="DAN7" s="33"/>
      <c r="DAO7" s="33"/>
      <c r="DAP7" s="33"/>
      <c r="DAQ7" s="33"/>
      <c r="DAR7" s="33"/>
      <c r="DAS7" s="33"/>
      <c r="DAT7" s="33"/>
      <c r="DAU7" s="33"/>
      <c r="DAV7" s="33"/>
      <c r="DAW7" s="33"/>
      <c r="DAX7" s="33"/>
      <c r="DAY7" s="33"/>
      <c r="DAZ7" s="33"/>
      <c r="DBA7" s="33"/>
      <c r="DBB7" s="33"/>
      <c r="DBC7" s="33"/>
      <c r="DBD7" s="33"/>
      <c r="DBE7" s="33"/>
      <c r="DBF7" s="33"/>
      <c r="DBG7" s="33"/>
      <c r="DBH7" s="33"/>
      <c r="DBI7" s="33"/>
      <c r="DBJ7" s="33"/>
      <c r="DBK7" s="33"/>
      <c r="DBL7" s="33"/>
      <c r="DBM7" s="33"/>
      <c r="DBN7" s="33"/>
      <c r="DBO7" s="33"/>
      <c r="DBP7" s="33"/>
      <c r="DBQ7" s="33"/>
      <c r="DBR7" s="33"/>
      <c r="DBS7" s="33"/>
      <c r="DBT7" s="33"/>
      <c r="DBU7" s="33"/>
      <c r="DBV7" s="33"/>
      <c r="DBW7" s="33"/>
      <c r="DBX7" s="33"/>
      <c r="DBY7" s="33"/>
      <c r="DBZ7" s="33"/>
      <c r="DCA7" s="33"/>
      <c r="DCB7" s="33"/>
      <c r="DCC7" s="33"/>
      <c r="DCD7" s="33"/>
      <c r="DCE7" s="33"/>
      <c r="DCF7" s="33"/>
      <c r="DCG7" s="33"/>
      <c r="DCH7" s="33"/>
      <c r="DCI7" s="33"/>
      <c r="DCJ7" s="33"/>
      <c r="DCK7" s="33"/>
      <c r="DCL7" s="33"/>
      <c r="DCM7" s="33"/>
      <c r="DCN7" s="33"/>
      <c r="DCO7" s="33"/>
      <c r="DCP7" s="33"/>
      <c r="DCQ7" s="33"/>
      <c r="DCR7" s="33"/>
      <c r="DCS7" s="33"/>
      <c r="DCT7" s="33"/>
      <c r="DCU7" s="33"/>
      <c r="DCV7" s="33"/>
      <c r="DCW7" s="33"/>
      <c r="DCX7" s="33"/>
      <c r="DCY7" s="33"/>
      <c r="DCZ7" s="33"/>
      <c r="DDA7" s="33"/>
      <c r="DDB7" s="33"/>
      <c r="DDC7" s="33"/>
      <c r="DDD7" s="33"/>
      <c r="DDE7" s="33"/>
      <c r="DDF7" s="33"/>
      <c r="DDG7" s="33"/>
      <c r="DDH7" s="33"/>
      <c r="DDI7" s="33"/>
      <c r="DDJ7" s="33"/>
      <c r="DDK7" s="33"/>
      <c r="DDL7" s="33"/>
      <c r="DDM7" s="33"/>
      <c r="DDN7" s="33"/>
      <c r="DDO7" s="33"/>
      <c r="DDP7" s="33"/>
      <c r="DDQ7" s="33"/>
      <c r="DDR7" s="33"/>
      <c r="DDS7" s="33"/>
      <c r="DDT7" s="33"/>
      <c r="DDU7" s="33"/>
      <c r="DDV7" s="33"/>
      <c r="DDW7" s="33"/>
      <c r="DDX7" s="33"/>
      <c r="DDY7" s="33"/>
      <c r="DDZ7" s="33"/>
      <c r="DEA7" s="33"/>
      <c r="DEB7" s="33"/>
      <c r="DEC7" s="33"/>
      <c r="DED7" s="33"/>
      <c r="DEE7" s="33"/>
      <c r="DEF7" s="33"/>
      <c r="DEG7" s="33"/>
      <c r="DEH7" s="33"/>
      <c r="DEI7" s="33"/>
      <c r="DEJ7" s="33"/>
      <c r="DEK7" s="33"/>
      <c r="DEL7" s="33"/>
      <c r="DEM7" s="33"/>
      <c r="DEN7" s="33"/>
      <c r="DEO7" s="33"/>
      <c r="DEP7" s="33"/>
      <c r="DEQ7" s="33"/>
      <c r="DER7" s="33"/>
      <c r="DES7" s="33"/>
      <c r="DET7" s="33"/>
      <c r="DEU7" s="33"/>
      <c r="DEV7" s="33"/>
      <c r="DEW7" s="33"/>
      <c r="DEX7" s="33"/>
      <c r="DEY7" s="33"/>
      <c r="DEZ7" s="33"/>
      <c r="DFA7" s="33"/>
      <c r="DFB7" s="33"/>
      <c r="DFC7" s="33"/>
      <c r="DFD7" s="33"/>
      <c r="DFE7" s="33"/>
      <c r="DFF7" s="33"/>
      <c r="DFG7" s="33"/>
      <c r="DFH7" s="33"/>
      <c r="DFI7" s="33"/>
      <c r="DFJ7" s="33"/>
      <c r="DFK7" s="33"/>
      <c r="DFL7" s="33"/>
      <c r="DFM7" s="33"/>
      <c r="DFN7" s="33"/>
      <c r="DFO7" s="33"/>
      <c r="DFP7" s="33"/>
      <c r="DFQ7" s="33"/>
      <c r="DFR7" s="33"/>
      <c r="DFS7" s="33"/>
      <c r="DFT7" s="33"/>
      <c r="DFU7" s="33"/>
      <c r="DFV7" s="33"/>
      <c r="DFW7" s="33"/>
      <c r="DFX7" s="33"/>
      <c r="DFY7" s="33"/>
      <c r="DFZ7" s="33"/>
      <c r="DGA7" s="33"/>
      <c r="DGB7" s="33"/>
      <c r="DGC7" s="33"/>
      <c r="DGD7" s="33"/>
      <c r="DGE7" s="33"/>
      <c r="DGF7" s="33"/>
      <c r="DGG7" s="33"/>
      <c r="DGH7" s="33"/>
      <c r="DGI7" s="33"/>
      <c r="DGJ7" s="33"/>
      <c r="DGK7" s="33"/>
      <c r="DGL7" s="33"/>
      <c r="DGM7" s="33"/>
      <c r="DGN7" s="33"/>
      <c r="DGO7" s="33"/>
      <c r="DGP7" s="33"/>
      <c r="DGQ7" s="33"/>
      <c r="DGR7" s="33"/>
      <c r="DGS7" s="33"/>
      <c r="DGT7" s="33"/>
      <c r="DGU7" s="33"/>
      <c r="DGV7" s="33"/>
      <c r="DGW7" s="33"/>
      <c r="DGX7" s="33"/>
      <c r="DGY7" s="33"/>
      <c r="DGZ7" s="33"/>
      <c r="DHA7" s="33"/>
      <c r="DHB7" s="33"/>
      <c r="DHC7" s="33"/>
      <c r="DHD7" s="33"/>
      <c r="DHE7" s="33"/>
      <c r="DHF7" s="33"/>
      <c r="DHG7" s="33"/>
      <c r="DHH7" s="33"/>
      <c r="DHI7" s="33"/>
      <c r="DHJ7" s="33"/>
      <c r="DHK7" s="33"/>
      <c r="DHL7" s="33"/>
      <c r="DHM7" s="33"/>
      <c r="DHN7" s="33"/>
      <c r="DHO7" s="33"/>
      <c r="DHP7" s="33"/>
      <c r="DHQ7" s="33"/>
      <c r="DHR7" s="33"/>
      <c r="DHS7" s="33"/>
      <c r="DHT7" s="33"/>
      <c r="DHU7" s="33"/>
      <c r="DHV7" s="33"/>
      <c r="DHW7" s="33"/>
      <c r="DHX7" s="33"/>
      <c r="DHY7" s="33"/>
      <c r="DHZ7" s="33"/>
      <c r="DIA7" s="33"/>
      <c r="DIB7" s="33"/>
      <c r="DIC7" s="33"/>
      <c r="DID7" s="33"/>
      <c r="DIE7" s="33"/>
      <c r="DIF7" s="33"/>
      <c r="DIG7" s="33"/>
      <c r="DIH7" s="33"/>
      <c r="DII7" s="33"/>
      <c r="DIJ7" s="33"/>
      <c r="DIK7" s="33"/>
      <c r="DIL7" s="33"/>
      <c r="DIM7" s="33"/>
      <c r="DIN7" s="33"/>
      <c r="DIO7" s="33"/>
      <c r="DIP7" s="33"/>
      <c r="DIQ7" s="33"/>
      <c r="DIR7" s="33"/>
      <c r="DIS7" s="33"/>
      <c r="DIT7" s="33"/>
      <c r="DIU7" s="33"/>
      <c r="DIV7" s="33"/>
      <c r="DIW7" s="33"/>
      <c r="DIX7" s="33"/>
      <c r="DIY7" s="33"/>
      <c r="DIZ7" s="33"/>
      <c r="DJA7" s="33"/>
      <c r="DJB7" s="33"/>
      <c r="DJC7" s="33"/>
      <c r="DJD7" s="33"/>
      <c r="DJE7" s="33"/>
      <c r="DJF7" s="33"/>
      <c r="DJG7" s="33"/>
      <c r="DJH7" s="33"/>
      <c r="DJI7" s="33"/>
      <c r="DJJ7" s="33"/>
      <c r="DJK7" s="33"/>
      <c r="DJL7" s="33"/>
      <c r="DJM7" s="33"/>
      <c r="DJN7" s="33"/>
      <c r="DJO7" s="33"/>
      <c r="DJP7" s="33"/>
      <c r="DJQ7" s="33"/>
      <c r="DJR7" s="33"/>
      <c r="DJS7" s="33"/>
      <c r="DJT7" s="33"/>
      <c r="DJU7" s="33"/>
      <c r="DJV7" s="33"/>
      <c r="DJW7" s="33"/>
      <c r="DJX7" s="33"/>
      <c r="DJY7" s="33"/>
      <c r="DJZ7" s="33"/>
      <c r="DKA7" s="33"/>
      <c r="DKB7" s="33"/>
      <c r="DKC7" s="33"/>
      <c r="DKD7" s="33"/>
      <c r="DKE7" s="33"/>
      <c r="DKF7" s="33"/>
      <c r="DKG7" s="33"/>
      <c r="DKH7" s="33"/>
      <c r="DKI7" s="33"/>
      <c r="DKJ7" s="33"/>
      <c r="DKK7" s="33"/>
      <c r="DKL7" s="33"/>
      <c r="DKM7" s="33"/>
      <c r="DKN7" s="33"/>
      <c r="DKO7" s="33"/>
      <c r="DKP7" s="33"/>
      <c r="DKQ7" s="33"/>
      <c r="DKR7" s="33"/>
      <c r="DKS7" s="33"/>
      <c r="DKT7" s="33"/>
      <c r="DKU7" s="33"/>
      <c r="DKV7" s="33"/>
      <c r="DKW7" s="33"/>
      <c r="DKX7" s="33"/>
      <c r="DKY7" s="33"/>
      <c r="DKZ7" s="33"/>
      <c r="DLA7" s="33"/>
      <c r="DLB7" s="33"/>
      <c r="DLC7" s="33"/>
      <c r="DLD7" s="33"/>
      <c r="DLE7" s="33"/>
      <c r="DLF7" s="33"/>
      <c r="DLG7" s="33"/>
      <c r="DLH7" s="33"/>
      <c r="DLI7" s="33"/>
      <c r="DLJ7" s="33"/>
      <c r="DLK7" s="33"/>
      <c r="DLL7" s="33"/>
      <c r="DLM7" s="33"/>
      <c r="DLN7" s="33"/>
      <c r="DLO7" s="33"/>
      <c r="DLP7" s="33"/>
      <c r="DLQ7" s="33"/>
      <c r="DLR7" s="33"/>
      <c r="DLS7" s="33"/>
      <c r="DLT7" s="33"/>
      <c r="DLU7" s="33"/>
      <c r="DLV7" s="33"/>
      <c r="DLW7" s="33"/>
      <c r="DLX7" s="33"/>
      <c r="DLY7" s="33"/>
      <c r="DLZ7" s="33"/>
      <c r="DMA7" s="33"/>
      <c r="DMB7" s="33"/>
      <c r="DMC7" s="33"/>
      <c r="DMD7" s="33"/>
      <c r="DME7" s="33"/>
      <c r="DMF7" s="33"/>
      <c r="DMG7" s="33"/>
      <c r="DMH7" s="33"/>
      <c r="DMI7" s="33"/>
      <c r="DMJ7" s="33"/>
      <c r="DMK7" s="33"/>
      <c r="DML7" s="33"/>
      <c r="DMM7" s="33"/>
      <c r="DMN7" s="33"/>
      <c r="DMO7" s="33"/>
      <c r="DMP7" s="33"/>
      <c r="DMQ7" s="33"/>
      <c r="DMR7" s="33"/>
      <c r="DMS7" s="33"/>
      <c r="DMT7" s="33"/>
      <c r="DMU7" s="33"/>
      <c r="DMV7" s="33"/>
      <c r="DMW7" s="33"/>
      <c r="DMX7" s="33"/>
      <c r="DMY7" s="33"/>
      <c r="DMZ7" s="33"/>
      <c r="DNA7" s="33"/>
      <c r="DNB7" s="33"/>
      <c r="DNC7" s="33"/>
      <c r="DND7" s="33"/>
      <c r="DNE7" s="33"/>
      <c r="DNF7" s="33"/>
      <c r="DNG7" s="33"/>
      <c r="DNH7" s="33"/>
      <c r="DNI7" s="33"/>
      <c r="DNJ7" s="33"/>
      <c r="DNK7" s="33"/>
      <c r="DNL7" s="33"/>
      <c r="DNM7" s="33"/>
      <c r="DNN7" s="33"/>
      <c r="DNO7" s="33"/>
      <c r="DNP7" s="33"/>
      <c r="DNQ7" s="33"/>
      <c r="DNR7" s="33"/>
      <c r="DNS7" s="33"/>
      <c r="DNT7" s="33"/>
      <c r="DNU7" s="33"/>
      <c r="DNV7" s="33"/>
      <c r="DNW7" s="33"/>
      <c r="DNX7" s="33"/>
      <c r="DNY7" s="33"/>
      <c r="DNZ7" s="33"/>
      <c r="DOA7" s="33"/>
      <c r="DOB7" s="33"/>
      <c r="DOC7" s="33"/>
      <c r="DOD7" s="33"/>
      <c r="DOE7" s="33"/>
      <c r="DOF7" s="33"/>
      <c r="DOG7" s="33"/>
      <c r="DOH7" s="33"/>
      <c r="DOI7" s="33"/>
      <c r="DOJ7" s="33"/>
      <c r="DOK7" s="33"/>
      <c r="DOL7" s="33"/>
      <c r="DOM7" s="33"/>
      <c r="DON7" s="33"/>
      <c r="DOO7" s="33"/>
      <c r="DOP7" s="33"/>
      <c r="DOQ7" s="33"/>
      <c r="DOR7" s="33"/>
      <c r="DOS7" s="33"/>
      <c r="DOT7" s="33"/>
      <c r="DOU7" s="33"/>
      <c r="DOV7" s="33"/>
      <c r="DOW7" s="33"/>
      <c r="DOX7" s="33"/>
      <c r="DOY7" s="33"/>
      <c r="DOZ7" s="33"/>
      <c r="DPA7" s="33"/>
      <c r="DPB7" s="33"/>
      <c r="DPC7" s="33"/>
      <c r="DPD7" s="33"/>
      <c r="DPE7" s="33"/>
      <c r="DPF7" s="33"/>
      <c r="DPG7" s="33"/>
      <c r="DPH7" s="33"/>
      <c r="DPI7" s="33"/>
      <c r="DPJ7" s="33"/>
      <c r="DPK7" s="33"/>
      <c r="DPL7" s="33"/>
      <c r="DPM7" s="33"/>
      <c r="DPN7" s="33"/>
      <c r="DPO7" s="33"/>
      <c r="DPP7" s="33"/>
      <c r="DPQ7" s="33"/>
      <c r="DPR7" s="33"/>
      <c r="DPS7" s="33"/>
      <c r="DPT7" s="33"/>
      <c r="DPU7" s="33"/>
      <c r="DPV7" s="33"/>
      <c r="DPW7" s="33"/>
      <c r="DPX7" s="33"/>
      <c r="DPY7" s="33"/>
      <c r="DPZ7" s="33"/>
      <c r="DQA7" s="33"/>
      <c r="DQB7" s="33"/>
      <c r="DQC7" s="33"/>
      <c r="DQD7" s="33"/>
      <c r="DQE7" s="33"/>
      <c r="DQF7" s="33"/>
      <c r="DQG7" s="33"/>
      <c r="DQH7" s="33"/>
      <c r="DQI7" s="33"/>
      <c r="DQJ7" s="33"/>
      <c r="DQK7" s="33"/>
      <c r="DQL7" s="33"/>
      <c r="DQM7" s="33"/>
      <c r="DQN7" s="33"/>
      <c r="DQO7" s="33"/>
      <c r="DQP7" s="33"/>
      <c r="DQQ7" s="33"/>
      <c r="DQR7" s="33"/>
      <c r="DQS7" s="33"/>
      <c r="DQT7" s="33"/>
      <c r="DQU7" s="33"/>
      <c r="DQV7" s="33"/>
      <c r="DQW7" s="33"/>
      <c r="DQX7" s="33"/>
      <c r="DQY7" s="33"/>
      <c r="DQZ7" s="33"/>
      <c r="DRA7" s="33"/>
      <c r="DRB7" s="33"/>
      <c r="DRC7" s="33"/>
      <c r="DRD7" s="33"/>
      <c r="DRE7" s="33"/>
      <c r="DRF7" s="33"/>
      <c r="DRG7" s="33"/>
      <c r="DRH7" s="33"/>
      <c r="DRI7" s="33"/>
      <c r="DRJ7" s="33"/>
      <c r="DRK7" s="33"/>
      <c r="DRL7" s="33"/>
      <c r="DRM7" s="33"/>
      <c r="DRN7" s="33"/>
      <c r="DRO7" s="33"/>
      <c r="DRP7" s="33"/>
      <c r="DRQ7" s="33"/>
      <c r="DRR7" s="33"/>
      <c r="DRS7" s="33"/>
      <c r="DRT7" s="33"/>
      <c r="DRU7" s="33"/>
      <c r="DRV7" s="33"/>
      <c r="DRW7" s="33"/>
      <c r="DRX7" s="33"/>
      <c r="DRY7" s="33"/>
      <c r="DRZ7" s="33"/>
      <c r="DSA7" s="33"/>
      <c r="DSB7" s="33"/>
      <c r="DSC7" s="33"/>
      <c r="DSD7" s="33"/>
      <c r="DSE7" s="33"/>
      <c r="DSF7" s="33"/>
      <c r="DSG7" s="33"/>
      <c r="DSH7" s="33"/>
      <c r="DSI7" s="33"/>
      <c r="DSJ7" s="33"/>
      <c r="DSK7" s="33"/>
      <c r="DSL7" s="33"/>
      <c r="DSM7" s="33"/>
      <c r="DSN7" s="33"/>
      <c r="DSO7" s="33"/>
      <c r="DSP7" s="33"/>
      <c r="DSQ7" s="33"/>
      <c r="DSR7" s="33"/>
      <c r="DSS7" s="33"/>
      <c r="DST7" s="33"/>
      <c r="DSU7" s="33"/>
      <c r="DSV7" s="33"/>
      <c r="DSW7" s="33"/>
      <c r="DSX7" s="33"/>
      <c r="DSY7" s="33"/>
      <c r="DSZ7" s="33"/>
      <c r="DTA7" s="33"/>
      <c r="DTB7" s="33"/>
      <c r="DTC7" s="33"/>
      <c r="DTD7" s="33"/>
      <c r="DTE7" s="33"/>
      <c r="DTF7" s="33"/>
      <c r="DTG7" s="33"/>
      <c r="DTH7" s="33"/>
      <c r="DTI7" s="33"/>
      <c r="DTJ7" s="33"/>
      <c r="DTK7" s="33"/>
      <c r="DTL7" s="33"/>
      <c r="DTM7" s="33"/>
      <c r="DTN7" s="33"/>
      <c r="DTO7" s="33"/>
      <c r="DTP7" s="33"/>
      <c r="DTQ7" s="33"/>
      <c r="DTR7" s="33"/>
      <c r="DTS7" s="33"/>
      <c r="DTT7" s="33"/>
      <c r="DTU7" s="33"/>
      <c r="DTV7" s="33"/>
      <c r="DTW7" s="33"/>
      <c r="DTX7" s="33"/>
      <c r="DTY7" s="33"/>
      <c r="DTZ7" s="33"/>
      <c r="DUA7" s="33"/>
      <c r="DUB7" s="33"/>
      <c r="DUC7" s="33"/>
      <c r="DUD7" s="33"/>
      <c r="DUE7" s="33"/>
      <c r="DUF7" s="33"/>
      <c r="DUG7" s="33"/>
      <c r="DUH7" s="33"/>
      <c r="DUI7" s="33"/>
      <c r="DUJ7" s="33"/>
      <c r="DUK7" s="33"/>
      <c r="DUL7" s="33"/>
      <c r="DUM7" s="33"/>
      <c r="DUN7" s="33"/>
      <c r="DUO7" s="33"/>
      <c r="DUP7" s="33"/>
      <c r="DUQ7" s="33"/>
      <c r="DUR7" s="33"/>
      <c r="DUS7" s="33"/>
      <c r="DUT7" s="33"/>
      <c r="DUU7" s="33"/>
      <c r="DUV7" s="33"/>
      <c r="DUW7" s="33"/>
      <c r="DUX7" s="33"/>
      <c r="DUY7" s="33"/>
      <c r="DUZ7" s="33"/>
      <c r="DVA7" s="33"/>
      <c r="DVB7" s="33"/>
      <c r="DVC7" s="33"/>
      <c r="DVD7" s="33"/>
      <c r="DVE7" s="33"/>
      <c r="DVF7" s="33"/>
      <c r="DVG7" s="33"/>
      <c r="DVH7" s="33"/>
      <c r="DVI7" s="33"/>
      <c r="DVJ7" s="33"/>
      <c r="DVK7" s="33"/>
      <c r="DVL7" s="33"/>
      <c r="DVM7" s="33"/>
      <c r="DVN7" s="33"/>
      <c r="DVO7" s="33"/>
      <c r="DVP7" s="33"/>
      <c r="DVQ7" s="33"/>
      <c r="DVR7" s="33"/>
      <c r="DVS7" s="33"/>
      <c r="DVT7" s="33"/>
      <c r="DVU7" s="33"/>
      <c r="DVV7" s="33"/>
      <c r="DVW7" s="33"/>
      <c r="DVX7" s="33"/>
      <c r="DVY7" s="33"/>
      <c r="DVZ7" s="33"/>
      <c r="DWA7" s="33"/>
      <c r="DWB7" s="33"/>
      <c r="DWC7" s="33"/>
      <c r="DWD7" s="33"/>
      <c r="DWE7" s="33"/>
      <c r="DWF7" s="33"/>
      <c r="DWG7" s="33"/>
      <c r="DWH7" s="33"/>
      <c r="DWI7" s="33"/>
      <c r="DWJ7" s="33"/>
      <c r="DWK7" s="33"/>
      <c r="DWL7" s="33"/>
      <c r="DWM7" s="33"/>
      <c r="DWN7" s="33"/>
      <c r="DWO7" s="33"/>
      <c r="DWP7" s="33"/>
      <c r="DWQ7" s="33"/>
      <c r="DWR7" s="33"/>
      <c r="DWS7" s="33"/>
      <c r="DWT7" s="33"/>
      <c r="DWU7" s="33"/>
      <c r="DWV7" s="33"/>
      <c r="DWW7" s="33"/>
      <c r="DWX7" s="33"/>
      <c r="DWY7" s="33"/>
      <c r="DWZ7" s="33"/>
      <c r="DXA7" s="33"/>
      <c r="DXB7" s="33"/>
      <c r="DXC7" s="33"/>
      <c r="DXD7" s="33"/>
      <c r="DXE7" s="33"/>
      <c r="DXF7" s="33"/>
      <c r="DXG7" s="33"/>
      <c r="DXH7" s="33"/>
      <c r="DXI7" s="33"/>
      <c r="DXJ7" s="33"/>
      <c r="DXK7" s="33"/>
      <c r="DXL7" s="33"/>
      <c r="DXM7" s="33"/>
      <c r="DXN7" s="33"/>
      <c r="DXO7" s="33"/>
      <c r="DXP7" s="33"/>
      <c r="DXQ7" s="33"/>
      <c r="DXR7" s="33"/>
      <c r="DXS7" s="33"/>
      <c r="DXT7" s="33"/>
      <c r="DXU7" s="33"/>
      <c r="DXV7" s="33"/>
      <c r="DXW7" s="33"/>
      <c r="DXX7" s="33"/>
      <c r="DXY7" s="33"/>
      <c r="DXZ7" s="33"/>
      <c r="DYA7" s="33"/>
      <c r="DYB7" s="33"/>
      <c r="DYC7" s="33"/>
      <c r="DYD7" s="33"/>
      <c r="DYE7" s="33"/>
      <c r="DYF7" s="33"/>
      <c r="DYG7" s="33"/>
      <c r="DYH7" s="33"/>
      <c r="DYI7" s="33"/>
      <c r="DYJ7" s="33"/>
      <c r="DYK7" s="33"/>
      <c r="DYL7" s="33"/>
      <c r="DYM7" s="33"/>
      <c r="DYN7" s="33"/>
      <c r="DYO7" s="33"/>
      <c r="DYP7" s="33"/>
      <c r="DYQ7" s="33"/>
      <c r="DYR7" s="33"/>
      <c r="DYS7" s="33"/>
      <c r="DYT7" s="33"/>
      <c r="DYU7" s="33"/>
      <c r="DYV7" s="33"/>
      <c r="DYW7" s="33"/>
      <c r="DYX7" s="33"/>
      <c r="DYY7" s="33"/>
      <c r="DYZ7" s="33"/>
      <c r="DZA7" s="33"/>
      <c r="DZB7" s="33"/>
      <c r="DZC7" s="33"/>
      <c r="DZD7" s="33"/>
      <c r="DZE7" s="33"/>
      <c r="DZF7" s="33"/>
      <c r="DZG7" s="33"/>
      <c r="DZH7" s="33"/>
      <c r="DZI7" s="33"/>
      <c r="DZJ7" s="33"/>
      <c r="DZK7" s="33"/>
      <c r="DZL7" s="33"/>
      <c r="DZM7" s="33"/>
      <c r="DZN7" s="33"/>
      <c r="DZO7" s="33"/>
      <c r="DZP7" s="33"/>
      <c r="DZQ7" s="33"/>
      <c r="DZR7" s="33"/>
      <c r="DZS7" s="33"/>
      <c r="DZT7" s="33"/>
      <c r="DZU7" s="33"/>
      <c r="DZV7" s="33"/>
      <c r="DZW7" s="33"/>
      <c r="DZX7" s="33"/>
      <c r="DZY7" s="33"/>
      <c r="DZZ7" s="33"/>
      <c r="EAA7" s="33"/>
      <c r="EAB7" s="33"/>
      <c r="EAC7" s="33"/>
      <c r="EAD7" s="33"/>
      <c r="EAE7" s="33"/>
      <c r="EAF7" s="33"/>
      <c r="EAG7" s="33"/>
      <c r="EAH7" s="33"/>
      <c r="EAI7" s="33"/>
      <c r="EAJ7" s="33"/>
      <c r="EAK7" s="33"/>
      <c r="EAL7" s="33"/>
      <c r="EAM7" s="33"/>
      <c r="EAN7" s="33"/>
      <c r="EAO7" s="33"/>
      <c r="EAP7" s="33"/>
      <c r="EAQ7" s="33"/>
      <c r="EAR7" s="33"/>
      <c r="EAS7" s="33"/>
      <c r="EAT7" s="33"/>
      <c r="EAU7" s="33"/>
      <c r="EAV7" s="33"/>
      <c r="EAW7" s="33"/>
      <c r="EAX7" s="33"/>
      <c r="EAY7" s="33"/>
      <c r="EAZ7" s="33"/>
      <c r="EBA7" s="33"/>
      <c r="EBB7" s="33"/>
      <c r="EBC7" s="33"/>
      <c r="EBD7" s="33"/>
      <c r="EBE7" s="33"/>
      <c r="EBF7" s="33"/>
      <c r="EBG7" s="33"/>
      <c r="EBH7" s="33"/>
      <c r="EBI7" s="33"/>
      <c r="EBJ7" s="33"/>
      <c r="EBK7" s="33"/>
      <c r="EBL7" s="33"/>
      <c r="EBM7" s="33"/>
      <c r="EBN7" s="33"/>
      <c r="EBO7" s="33"/>
      <c r="EBP7" s="33"/>
      <c r="EBQ7" s="33"/>
      <c r="EBR7" s="33"/>
      <c r="EBS7" s="33"/>
      <c r="EBT7" s="33"/>
      <c r="EBU7" s="33"/>
      <c r="EBV7" s="33"/>
      <c r="EBW7" s="33"/>
      <c r="EBX7" s="33"/>
      <c r="EBY7" s="33"/>
      <c r="EBZ7" s="33"/>
      <c r="ECA7" s="33"/>
      <c r="ECB7" s="33"/>
      <c r="ECC7" s="33"/>
      <c r="ECD7" s="33"/>
      <c r="ECE7" s="33"/>
      <c r="ECF7" s="33"/>
      <c r="ECG7" s="33"/>
      <c r="ECH7" s="33"/>
      <c r="ECI7" s="33"/>
      <c r="ECJ7" s="33"/>
      <c r="ECK7" s="33"/>
      <c r="ECL7" s="33"/>
      <c r="ECM7" s="33"/>
      <c r="ECN7" s="33"/>
      <c r="ECO7" s="33"/>
      <c r="ECP7" s="33"/>
      <c r="ECQ7" s="33"/>
      <c r="ECR7" s="33"/>
      <c r="ECS7" s="33"/>
      <c r="ECT7" s="33"/>
      <c r="ECU7" s="33"/>
      <c r="ECV7" s="33"/>
      <c r="ECW7" s="33"/>
      <c r="ECX7" s="33"/>
      <c r="ECY7" s="33"/>
      <c r="ECZ7" s="33"/>
      <c r="EDA7" s="33"/>
      <c r="EDB7" s="33"/>
      <c r="EDC7" s="33"/>
      <c r="EDD7" s="33"/>
      <c r="EDE7" s="33"/>
      <c r="EDF7" s="33"/>
      <c r="EDG7" s="33"/>
      <c r="EDH7" s="33"/>
      <c r="EDI7" s="33"/>
      <c r="EDJ7" s="33"/>
      <c r="EDK7" s="33"/>
      <c r="EDL7" s="33"/>
      <c r="EDM7" s="33"/>
      <c r="EDN7" s="33"/>
      <c r="EDO7" s="33"/>
      <c r="EDP7" s="33"/>
      <c r="EDQ7" s="33"/>
      <c r="EDR7" s="33"/>
      <c r="EDS7" s="33"/>
      <c r="EDT7" s="33"/>
      <c r="EDU7" s="33"/>
      <c r="EDV7" s="33"/>
      <c r="EDW7" s="33"/>
      <c r="EDX7" s="33"/>
      <c r="EDY7" s="33"/>
      <c r="EDZ7" s="33"/>
      <c r="EEA7" s="33"/>
      <c r="EEB7" s="33"/>
      <c r="EEC7" s="33"/>
      <c r="EED7" s="33"/>
      <c r="EEE7" s="33"/>
      <c r="EEF7" s="33"/>
      <c r="EEG7" s="33"/>
      <c r="EEH7" s="33"/>
      <c r="EEI7" s="33"/>
      <c r="EEJ7" s="33"/>
      <c r="EEK7" s="33"/>
      <c r="EEL7" s="33"/>
      <c r="EEM7" s="33"/>
      <c r="EEN7" s="33"/>
      <c r="EEO7" s="33"/>
      <c r="EEP7" s="33"/>
      <c r="EEQ7" s="33"/>
      <c r="EER7" s="33"/>
      <c r="EES7" s="33"/>
      <c r="EET7" s="33"/>
      <c r="EEU7" s="33"/>
      <c r="EEV7" s="33"/>
      <c r="EEW7" s="33"/>
      <c r="EEX7" s="33"/>
      <c r="EEY7" s="33"/>
      <c r="EEZ7" s="33"/>
      <c r="EFA7" s="33"/>
      <c r="EFB7" s="33"/>
      <c r="EFC7" s="33"/>
      <c r="EFD7" s="33"/>
      <c r="EFE7" s="33"/>
      <c r="EFF7" s="33"/>
      <c r="EFG7" s="33"/>
      <c r="EFH7" s="33"/>
      <c r="EFI7" s="33"/>
      <c r="EFJ7" s="33"/>
      <c r="EFK7" s="33"/>
      <c r="EFL7" s="33"/>
      <c r="EFM7" s="33"/>
      <c r="EFN7" s="33"/>
      <c r="EFO7" s="33"/>
      <c r="EFP7" s="33"/>
      <c r="EFQ7" s="33"/>
      <c r="EFR7" s="33"/>
      <c r="EFS7" s="33"/>
      <c r="EFT7" s="33"/>
      <c r="EFU7" s="33"/>
      <c r="EFV7" s="33"/>
      <c r="EFW7" s="33"/>
      <c r="EFX7" s="33"/>
      <c r="EFY7" s="33"/>
      <c r="EFZ7" s="33"/>
      <c r="EGA7" s="33"/>
      <c r="EGB7" s="33"/>
      <c r="EGC7" s="33"/>
      <c r="EGD7" s="33"/>
      <c r="EGE7" s="33"/>
      <c r="EGF7" s="33"/>
      <c r="EGG7" s="33"/>
      <c r="EGH7" s="33"/>
      <c r="EGI7" s="33"/>
      <c r="EGJ7" s="33"/>
      <c r="EGK7" s="33"/>
      <c r="EGL7" s="33"/>
      <c r="EGM7" s="33"/>
      <c r="EGN7" s="33"/>
      <c r="EGO7" s="33"/>
      <c r="EGP7" s="33"/>
      <c r="EGQ7" s="33"/>
      <c r="EGR7" s="33"/>
      <c r="EGS7" s="33"/>
      <c r="EGT7" s="33"/>
      <c r="EGU7" s="33"/>
      <c r="EGV7" s="33"/>
      <c r="EGW7" s="33"/>
      <c r="EGX7" s="33"/>
      <c r="EGY7" s="33"/>
      <c r="EGZ7" s="33"/>
      <c r="EHA7" s="33"/>
      <c r="EHB7" s="33"/>
      <c r="EHC7" s="33"/>
      <c r="EHD7" s="33"/>
      <c r="EHE7" s="33"/>
      <c r="EHF7" s="33"/>
      <c r="EHG7" s="33"/>
      <c r="EHH7" s="33"/>
      <c r="EHI7" s="33"/>
      <c r="EHJ7" s="33"/>
      <c r="EHK7" s="33"/>
      <c r="EHL7" s="33"/>
      <c r="EHM7" s="33"/>
      <c r="EHN7" s="33"/>
      <c r="EHO7" s="33"/>
      <c r="EHP7" s="33"/>
      <c r="EHQ7" s="33"/>
      <c r="EHR7" s="33"/>
      <c r="EHS7" s="33"/>
      <c r="EHT7" s="33"/>
      <c r="EHU7" s="33"/>
      <c r="EHV7" s="33"/>
      <c r="EHW7" s="33"/>
      <c r="EHX7" s="33"/>
      <c r="EHY7" s="33"/>
      <c r="EHZ7" s="33"/>
      <c r="EIA7" s="33"/>
      <c r="EIB7" s="33"/>
      <c r="EIC7" s="33"/>
      <c r="EID7" s="33"/>
      <c r="EIE7" s="33"/>
      <c r="EIF7" s="33"/>
      <c r="EIG7" s="33"/>
      <c r="EIH7" s="33"/>
      <c r="EII7" s="33"/>
      <c r="EIJ7" s="33"/>
      <c r="EIK7" s="33"/>
      <c r="EIL7" s="33"/>
      <c r="EIM7" s="33"/>
      <c r="EIN7" s="33"/>
      <c r="EIO7" s="33"/>
      <c r="EIP7" s="33"/>
      <c r="EIQ7" s="33"/>
      <c r="EIR7" s="33"/>
      <c r="EIS7" s="33"/>
      <c r="EIT7" s="33"/>
      <c r="EIU7" s="33"/>
      <c r="EIV7" s="33"/>
      <c r="EIW7" s="33"/>
      <c r="EIX7" s="33"/>
      <c r="EIY7" s="33"/>
      <c r="EIZ7" s="33"/>
      <c r="EJA7" s="33"/>
      <c r="EJB7" s="33"/>
      <c r="EJC7" s="33"/>
      <c r="EJD7" s="33"/>
      <c r="EJE7" s="33"/>
      <c r="EJF7" s="33"/>
      <c r="EJG7" s="33"/>
      <c r="EJH7" s="33"/>
      <c r="EJI7" s="33"/>
      <c r="EJJ7" s="33"/>
      <c r="EJK7" s="33"/>
      <c r="EJL7" s="33"/>
      <c r="EJM7" s="33"/>
      <c r="EJN7" s="33"/>
      <c r="EJO7" s="33"/>
      <c r="EJP7" s="33"/>
      <c r="EJQ7" s="33"/>
      <c r="EJR7" s="33"/>
      <c r="EJS7" s="33"/>
      <c r="EJT7" s="33"/>
      <c r="EJU7" s="33"/>
      <c r="EJV7" s="33"/>
      <c r="EJW7" s="33"/>
      <c r="EJX7" s="33"/>
      <c r="EJY7" s="33"/>
      <c r="EJZ7" s="33"/>
      <c r="EKA7" s="33"/>
      <c r="EKB7" s="33"/>
      <c r="EKC7" s="33"/>
      <c r="EKD7" s="33"/>
      <c r="EKE7" s="33"/>
      <c r="EKF7" s="33"/>
      <c r="EKG7" s="33"/>
      <c r="EKH7" s="33"/>
      <c r="EKI7" s="33"/>
      <c r="EKJ7" s="33"/>
      <c r="EKK7" s="33"/>
      <c r="EKL7" s="33"/>
      <c r="EKM7" s="33"/>
      <c r="EKN7" s="33"/>
      <c r="EKO7" s="33"/>
      <c r="EKP7" s="33"/>
      <c r="EKQ7" s="33"/>
      <c r="EKR7" s="33"/>
      <c r="EKS7" s="33"/>
      <c r="EKT7" s="33"/>
      <c r="EKU7" s="33"/>
      <c r="EKV7" s="33"/>
      <c r="EKW7" s="33"/>
      <c r="EKX7" s="33"/>
      <c r="EKY7" s="33"/>
      <c r="EKZ7" s="33"/>
      <c r="ELA7" s="33"/>
      <c r="ELB7" s="33"/>
      <c r="ELC7" s="33"/>
      <c r="ELD7" s="33"/>
      <c r="ELE7" s="33"/>
      <c r="ELF7" s="33"/>
      <c r="ELG7" s="33"/>
      <c r="ELH7" s="33"/>
      <c r="ELI7" s="33"/>
      <c r="ELJ7" s="33"/>
      <c r="ELK7" s="33"/>
      <c r="ELL7" s="33"/>
      <c r="ELM7" s="33"/>
      <c r="ELN7" s="33"/>
      <c r="ELO7" s="33"/>
      <c r="ELP7" s="33"/>
      <c r="ELQ7" s="33"/>
      <c r="ELR7" s="33"/>
      <c r="ELS7" s="33"/>
      <c r="ELT7" s="33"/>
      <c r="ELU7" s="33"/>
      <c r="ELV7" s="33"/>
      <c r="ELW7" s="33"/>
      <c r="ELX7" s="33"/>
      <c r="ELY7" s="33"/>
      <c r="ELZ7" s="33"/>
      <c r="EMA7" s="33"/>
      <c r="EMB7" s="33"/>
      <c r="EMC7" s="33"/>
      <c r="EMD7" s="33"/>
      <c r="EME7" s="33"/>
      <c r="EMF7" s="33"/>
      <c r="EMG7" s="33"/>
      <c r="EMH7" s="33"/>
      <c r="EMI7" s="33"/>
      <c r="EMJ7" s="33"/>
      <c r="EMK7" s="33"/>
      <c r="EML7" s="33"/>
      <c r="EMM7" s="33"/>
      <c r="EMN7" s="33"/>
      <c r="EMO7" s="33"/>
      <c r="EMP7" s="33"/>
      <c r="EMQ7" s="33"/>
      <c r="EMR7" s="33"/>
      <c r="EMS7" s="33"/>
      <c r="EMT7" s="33"/>
      <c r="EMU7" s="33"/>
      <c r="EMV7" s="33"/>
      <c r="EMW7" s="33"/>
      <c r="EMX7" s="33"/>
      <c r="EMY7" s="33"/>
      <c r="EMZ7" s="33"/>
      <c r="ENA7" s="33"/>
      <c r="ENB7" s="33"/>
      <c r="ENC7" s="33"/>
      <c r="END7" s="33"/>
      <c r="ENE7" s="33"/>
      <c r="ENF7" s="33"/>
      <c r="ENG7" s="33"/>
      <c r="ENH7" s="33"/>
      <c r="ENI7" s="33"/>
      <c r="ENJ7" s="33"/>
      <c r="ENK7" s="33"/>
      <c r="ENL7" s="33"/>
      <c r="ENM7" s="33"/>
      <c r="ENN7" s="33"/>
      <c r="ENO7" s="33"/>
      <c r="ENP7" s="33"/>
      <c r="ENQ7" s="33"/>
      <c r="ENR7" s="33"/>
      <c r="ENS7" s="33"/>
      <c r="ENT7" s="33"/>
      <c r="ENU7" s="33"/>
      <c r="ENV7" s="33"/>
      <c r="ENW7" s="33"/>
      <c r="ENX7" s="33"/>
      <c r="ENY7" s="33"/>
      <c r="ENZ7" s="33"/>
      <c r="EOA7" s="33"/>
      <c r="EOB7" s="33"/>
      <c r="EOC7" s="33"/>
      <c r="EOD7" s="33"/>
      <c r="EOE7" s="33"/>
      <c r="EOF7" s="33"/>
      <c r="EOG7" s="33"/>
      <c r="EOH7" s="33"/>
      <c r="EOI7" s="33"/>
      <c r="EOJ7" s="33"/>
      <c r="EOK7" s="33"/>
      <c r="EOL7" s="33"/>
      <c r="EOM7" s="33"/>
      <c r="EON7" s="33"/>
      <c r="EOO7" s="33"/>
      <c r="EOP7" s="33"/>
      <c r="EOQ7" s="33"/>
      <c r="EOR7" s="33"/>
      <c r="EOS7" s="33"/>
      <c r="EOT7" s="33"/>
      <c r="EOU7" s="33"/>
      <c r="EOV7" s="33"/>
      <c r="EOW7" s="33"/>
      <c r="EOX7" s="33"/>
      <c r="EOY7" s="33"/>
      <c r="EOZ7" s="33"/>
      <c r="EPA7" s="33"/>
      <c r="EPB7" s="33"/>
      <c r="EPC7" s="33"/>
      <c r="EPD7" s="33"/>
      <c r="EPE7" s="33"/>
      <c r="EPF7" s="33"/>
      <c r="EPG7" s="33"/>
      <c r="EPH7" s="33"/>
      <c r="EPI7" s="33"/>
      <c r="EPJ7" s="33"/>
      <c r="EPK7" s="33"/>
      <c r="EPL7" s="33"/>
      <c r="EPM7" s="33"/>
      <c r="EPN7" s="33"/>
      <c r="EPO7" s="33"/>
      <c r="EPP7" s="33"/>
      <c r="EPQ7" s="33"/>
      <c r="EPR7" s="33"/>
      <c r="EPS7" s="33"/>
      <c r="EPT7" s="33"/>
      <c r="EPU7" s="33"/>
      <c r="EPV7" s="33"/>
      <c r="EPW7" s="33"/>
      <c r="EPX7" s="33"/>
      <c r="EPY7" s="33"/>
      <c r="EPZ7" s="33"/>
      <c r="EQA7" s="33"/>
      <c r="EQB7" s="33"/>
      <c r="EQC7" s="33"/>
      <c r="EQD7" s="33"/>
      <c r="EQE7" s="33"/>
      <c r="EQF7" s="33"/>
      <c r="EQG7" s="33"/>
      <c r="EQH7" s="33"/>
      <c r="EQI7" s="33"/>
      <c r="EQJ7" s="33"/>
      <c r="EQK7" s="33"/>
      <c r="EQL7" s="33"/>
      <c r="EQM7" s="33"/>
      <c r="EQN7" s="33"/>
      <c r="EQO7" s="33"/>
      <c r="EQP7" s="33"/>
      <c r="EQQ7" s="33"/>
      <c r="EQR7" s="33"/>
      <c r="EQS7" s="33"/>
      <c r="EQT7" s="33"/>
      <c r="EQU7" s="33"/>
      <c r="EQV7" s="33"/>
      <c r="EQW7" s="33"/>
      <c r="EQX7" s="33"/>
      <c r="EQY7" s="33"/>
      <c r="EQZ7" s="33"/>
      <c r="ERA7" s="33"/>
      <c r="ERB7" s="33"/>
      <c r="ERC7" s="33"/>
      <c r="ERD7" s="33"/>
      <c r="ERE7" s="33"/>
      <c r="ERF7" s="33"/>
      <c r="ERG7" s="33"/>
      <c r="ERH7" s="33"/>
      <c r="ERI7" s="33"/>
      <c r="ERJ7" s="33"/>
      <c r="ERK7" s="33"/>
      <c r="ERL7" s="33"/>
      <c r="ERM7" s="33"/>
      <c r="ERN7" s="33"/>
      <c r="ERO7" s="33"/>
      <c r="ERP7" s="33"/>
      <c r="ERQ7" s="33"/>
      <c r="ERR7" s="33"/>
      <c r="ERS7" s="33"/>
      <c r="ERT7" s="33"/>
      <c r="ERU7" s="33"/>
      <c r="ERV7" s="33"/>
      <c r="ERW7" s="33"/>
      <c r="ERX7" s="33"/>
      <c r="ERY7" s="33"/>
      <c r="ERZ7" s="33"/>
      <c r="ESA7" s="33"/>
      <c r="ESB7" s="33"/>
      <c r="ESC7" s="33"/>
      <c r="ESD7" s="33"/>
      <c r="ESE7" s="33"/>
      <c r="ESF7" s="33"/>
      <c r="ESG7" s="33"/>
      <c r="ESH7" s="33"/>
      <c r="ESI7" s="33"/>
      <c r="ESJ7" s="33"/>
      <c r="ESK7" s="33"/>
      <c r="ESL7" s="33"/>
      <c r="ESM7" s="33"/>
      <c r="ESN7" s="33"/>
      <c r="ESO7" s="33"/>
      <c r="ESP7" s="33"/>
      <c r="ESQ7" s="33"/>
      <c r="ESR7" s="33"/>
      <c r="ESS7" s="33"/>
      <c r="EST7" s="33"/>
      <c r="ESU7" s="33"/>
      <c r="ESV7" s="33"/>
      <c r="ESW7" s="33"/>
      <c r="ESX7" s="33"/>
      <c r="ESY7" s="33"/>
      <c r="ESZ7" s="33"/>
      <c r="ETA7" s="33"/>
      <c r="ETB7" s="33"/>
      <c r="ETC7" s="33"/>
      <c r="ETD7" s="33"/>
      <c r="ETE7" s="33"/>
      <c r="ETF7" s="33"/>
      <c r="ETG7" s="33"/>
      <c r="ETH7" s="33"/>
      <c r="ETI7" s="33"/>
      <c r="ETJ7" s="33"/>
      <c r="ETK7" s="33"/>
      <c r="ETL7" s="33"/>
      <c r="ETM7" s="33"/>
      <c r="ETN7" s="33"/>
      <c r="ETO7" s="33"/>
      <c r="ETP7" s="33"/>
      <c r="ETQ7" s="33"/>
      <c r="ETR7" s="33"/>
      <c r="ETS7" s="33"/>
      <c r="ETT7" s="33"/>
      <c r="ETU7" s="33"/>
      <c r="ETV7" s="33"/>
      <c r="ETW7" s="33"/>
      <c r="ETX7" s="33"/>
      <c r="ETY7" s="33"/>
      <c r="ETZ7" s="33"/>
      <c r="EUA7" s="33"/>
      <c r="EUB7" s="33"/>
      <c r="EUC7" s="33"/>
      <c r="EUD7" s="33"/>
      <c r="EUE7" s="33"/>
      <c r="EUF7" s="33"/>
      <c r="EUG7" s="33"/>
      <c r="EUH7" s="33"/>
      <c r="EUI7" s="33"/>
      <c r="EUJ7" s="33"/>
      <c r="EUK7" s="33"/>
      <c r="EUL7" s="33"/>
      <c r="EUM7" s="33"/>
      <c r="EUN7" s="33"/>
      <c r="EUO7" s="33"/>
      <c r="EUP7" s="33"/>
      <c r="EUQ7" s="33"/>
      <c r="EUR7" s="33"/>
      <c r="EUS7" s="33"/>
      <c r="EUT7" s="33"/>
      <c r="EUU7" s="33"/>
      <c r="EUV7" s="33"/>
      <c r="EUW7" s="33"/>
      <c r="EUX7" s="33"/>
      <c r="EUY7" s="33"/>
      <c r="EUZ7" s="33"/>
      <c r="EVA7" s="33"/>
      <c r="EVB7" s="33"/>
      <c r="EVC7" s="33"/>
      <c r="EVD7" s="33"/>
      <c r="EVE7" s="33"/>
      <c r="EVF7" s="33"/>
      <c r="EVG7" s="33"/>
      <c r="EVH7" s="33"/>
      <c r="EVI7" s="33"/>
      <c r="EVJ7" s="33"/>
      <c r="EVK7" s="33"/>
      <c r="EVL7" s="33"/>
      <c r="EVM7" s="33"/>
      <c r="EVN7" s="33"/>
      <c r="EVO7" s="33"/>
      <c r="EVP7" s="33"/>
      <c r="EVQ7" s="33"/>
      <c r="EVR7" s="33"/>
      <c r="EVS7" s="33"/>
      <c r="EVT7" s="33"/>
      <c r="EVU7" s="33"/>
      <c r="EVV7" s="33"/>
      <c r="EVW7" s="33"/>
      <c r="EVX7" s="33"/>
      <c r="EVY7" s="33"/>
      <c r="EVZ7" s="33"/>
      <c r="EWA7" s="33"/>
      <c r="EWB7" s="33"/>
      <c r="EWC7" s="33"/>
      <c r="EWD7" s="33"/>
      <c r="EWE7" s="33"/>
      <c r="EWF7" s="33"/>
      <c r="EWG7" s="33"/>
      <c r="EWH7" s="33"/>
      <c r="EWI7" s="33"/>
      <c r="EWJ7" s="33"/>
      <c r="EWK7" s="33"/>
      <c r="EWL7" s="33"/>
      <c r="EWM7" s="33"/>
      <c r="EWN7" s="33"/>
      <c r="EWO7" s="33"/>
      <c r="EWP7" s="33"/>
      <c r="EWQ7" s="33"/>
      <c r="EWR7" s="33"/>
      <c r="EWS7" s="33"/>
      <c r="EWT7" s="33"/>
      <c r="EWU7" s="33"/>
      <c r="EWV7" s="33"/>
      <c r="EWW7" s="33"/>
      <c r="EWX7" s="33"/>
      <c r="EWY7" s="33"/>
      <c r="EWZ7" s="33"/>
      <c r="EXA7" s="33"/>
      <c r="EXB7" s="33"/>
      <c r="EXC7" s="33"/>
      <c r="EXD7" s="33"/>
      <c r="EXE7" s="33"/>
      <c r="EXF7" s="33"/>
      <c r="EXG7" s="33"/>
      <c r="EXH7" s="33"/>
      <c r="EXI7" s="33"/>
      <c r="EXJ7" s="33"/>
      <c r="EXK7" s="33"/>
      <c r="EXL7" s="33"/>
      <c r="EXM7" s="33"/>
      <c r="EXN7" s="33"/>
      <c r="EXO7" s="33"/>
      <c r="EXP7" s="33"/>
      <c r="EXQ7" s="33"/>
      <c r="EXR7" s="33"/>
      <c r="EXS7" s="33"/>
      <c r="EXT7" s="33"/>
      <c r="EXU7" s="33"/>
      <c r="EXV7" s="33"/>
      <c r="EXW7" s="33"/>
      <c r="EXX7" s="33"/>
      <c r="EXY7" s="33"/>
      <c r="EXZ7" s="33"/>
      <c r="EYA7" s="33"/>
      <c r="EYB7" s="33"/>
      <c r="EYC7" s="33"/>
      <c r="EYD7" s="33"/>
      <c r="EYE7" s="33"/>
      <c r="EYF7" s="33"/>
      <c r="EYG7" s="33"/>
      <c r="EYH7" s="33"/>
      <c r="EYI7" s="33"/>
      <c r="EYJ7" s="33"/>
      <c r="EYK7" s="33"/>
      <c r="EYL7" s="33"/>
      <c r="EYM7" s="33"/>
      <c r="EYN7" s="33"/>
      <c r="EYO7" s="33"/>
      <c r="EYP7" s="33"/>
      <c r="EYQ7" s="33"/>
      <c r="EYR7" s="33"/>
      <c r="EYS7" s="33"/>
      <c r="EYT7" s="33"/>
      <c r="EYU7" s="33"/>
      <c r="EYV7" s="33"/>
      <c r="EYW7" s="33"/>
      <c r="EYX7" s="33"/>
      <c r="EYY7" s="33"/>
      <c r="EYZ7" s="33"/>
      <c r="EZA7" s="33"/>
      <c r="EZB7" s="33"/>
      <c r="EZC7" s="33"/>
      <c r="EZD7" s="33"/>
      <c r="EZE7" s="33"/>
      <c r="EZF7" s="33"/>
      <c r="EZG7" s="33"/>
      <c r="EZH7" s="33"/>
      <c r="EZI7" s="33"/>
      <c r="EZJ7" s="33"/>
      <c r="EZK7" s="33"/>
      <c r="EZL7" s="33"/>
      <c r="EZM7" s="33"/>
      <c r="EZN7" s="33"/>
      <c r="EZO7" s="33"/>
      <c r="EZP7" s="33"/>
      <c r="EZQ7" s="33"/>
      <c r="EZR7" s="33"/>
      <c r="EZS7" s="33"/>
      <c r="EZT7" s="33"/>
      <c r="EZU7" s="33"/>
      <c r="EZV7" s="33"/>
      <c r="EZW7" s="33"/>
      <c r="EZX7" s="33"/>
      <c r="EZY7" s="33"/>
      <c r="EZZ7" s="33"/>
      <c r="FAA7" s="33"/>
      <c r="FAB7" s="33"/>
      <c r="FAC7" s="33"/>
      <c r="FAD7" s="33"/>
      <c r="FAE7" s="33"/>
      <c r="FAF7" s="33"/>
      <c r="FAG7" s="33"/>
      <c r="FAH7" s="33"/>
      <c r="FAI7" s="33"/>
      <c r="FAJ7" s="33"/>
      <c r="FAK7" s="33"/>
      <c r="FAL7" s="33"/>
      <c r="FAM7" s="33"/>
      <c r="FAN7" s="33"/>
      <c r="FAO7" s="33"/>
      <c r="FAP7" s="33"/>
      <c r="FAQ7" s="33"/>
      <c r="FAR7" s="33"/>
      <c r="FAS7" s="33"/>
      <c r="FAT7" s="33"/>
      <c r="FAU7" s="33"/>
      <c r="FAV7" s="33"/>
      <c r="FAW7" s="33"/>
      <c r="FAX7" s="33"/>
      <c r="FAY7" s="33"/>
      <c r="FAZ7" s="33"/>
      <c r="FBA7" s="33"/>
      <c r="FBB7" s="33"/>
      <c r="FBC7" s="33"/>
      <c r="FBD7" s="33"/>
      <c r="FBE7" s="33"/>
      <c r="FBF7" s="33"/>
      <c r="FBG7" s="33"/>
      <c r="FBH7" s="33"/>
      <c r="FBI7" s="33"/>
      <c r="FBJ7" s="33"/>
      <c r="FBK7" s="33"/>
      <c r="FBL7" s="33"/>
      <c r="FBM7" s="33"/>
      <c r="FBN7" s="33"/>
      <c r="FBO7" s="33"/>
      <c r="FBP7" s="33"/>
      <c r="FBQ7" s="33"/>
      <c r="FBR7" s="33"/>
      <c r="FBS7" s="33"/>
      <c r="FBT7" s="33"/>
      <c r="FBU7" s="33"/>
      <c r="FBV7" s="33"/>
      <c r="FBW7" s="33"/>
      <c r="FBX7" s="33"/>
      <c r="FBY7" s="33"/>
      <c r="FBZ7" s="33"/>
      <c r="FCA7" s="33"/>
      <c r="FCB7" s="33"/>
      <c r="FCC7" s="33"/>
      <c r="FCD7" s="33"/>
      <c r="FCE7" s="33"/>
      <c r="FCF7" s="33"/>
      <c r="FCG7" s="33"/>
      <c r="FCH7" s="33"/>
      <c r="FCI7" s="33"/>
      <c r="FCJ7" s="33"/>
      <c r="FCK7" s="33"/>
      <c r="FCL7" s="33"/>
      <c r="FCM7" s="33"/>
      <c r="FCN7" s="33"/>
      <c r="FCO7" s="33"/>
      <c r="FCP7" s="33"/>
      <c r="FCQ7" s="33"/>
      <c r="FCR7" s="33"/>
      <c r="FCS7" s="33"/>
      <c r="FCT7" s="33"/>
      <c r="FCU7" s="33"/>
      <c r="FCV7" s="33"/>
      <c r="FCW7" s="33"/>
      <c r="FCX7" s="33"/>
      <c r="FCY7" s="33"/>
      <c r="FCZ7" s="33"/>
      <c r="FDA7" s="33"/>
      <c r="FDB7" s="33"/>
      <c r="FDC7" s="33"/>
      <c r="FDD7" s="33"/>
      <c r="FDE7" s="33"/>
      <c r="FDF7" s="33"/>
      <c r="FDG7" s="33"/>
      <c r="FDH7" s="33"/>
      <c r="FDI7" s="33"/>
      <c r="FDJ7" s="33"/>
      <c r="FDK7" s="33"/>
      <c r="FDL7" s="33"/>
      <c r="FDM7" s="33"/>
      <c r="FDN7" s="33"/>
      <c r="FDO7" s="33"/>
      <c r="FDP7" s="33"/>
      <c r="FDQ7" s="33"/>
      <c r="FDR7" s="33"/>
      <c r="FDS7" s="33"/>
      <c r="FDT7" s="33"/>
      <c r="FDU7" s="33"/>
      <c r="FDV7" s="33"/>
      <c r="FDW7" s="33"/>
      <c r="FDX7" s="33"/>
      <c r="FDY7" s="33"/>
      <c r="FDZ7" s="33"/>
      <c r="FEA7" s="33"/>
      <c r="FEB7" s="33"/>
      <c r="FEC7" s="33"/>
      <c r="FED7" s="33"/>
      <c r="FEE7" s="33"/>
      <c r="FEF7" s="33"/>
      <c r="FEG7" s="33"/>
      <c r="FEH7" s="33"/>
      <c r="FEI7" s="33"/>
      <c r="FEJ7" s="33"/>
      <c r="FEK7" s="33"/>
      <c r="FEL7" s="33"/>
      <c r="FEM7" s="33"/>
      <c r="FEN7" s="33"/>
      <c r="FEO7" s="33"/>
      <c r="FEP7" s="33"/>
      <c r="FEQ7" s="33"/>
      <c r="FER7" s="33"/>
      <c r="FES7" s="33"/>
      <c r="FET7" s="33"/>
      <c r="FEU7" s="33"/>
      <c r="FEV7" s="33"/>
      <c r="FEW7" s="33"/>
      <c r="FEX7" s="33"/>
      <c r="FEY7" s="33"/>
      <c r="FEZ7" s="33"/>
      <c r="FFA7" s="33"/>
      <c r="FFB7" s="33"/>
      <c r="FFC7" s="33"/>
      <c r="FFD7" s="33"/>
      <c r="FFE7" s="33"/>
      <c r="FFF7" s="33"/>
      <c r="FFG7" s="33"/>
      <c r="FFH7" s="33"/>
      <c r="FFI7" s="33"/>
      <c r="FFJ7" s="33"/>
      <c r="FFK7" s="33"/>
      <c r="FFL7" s="33"/>
      <c r="FFM7" s="33"/>
      <c r="FFN7" s="33"/>
      <c r="FFO7" s="33"/>
      <c r="FFP7" s="33"/>
      <c r="FFQ7" s="33"/>
      <c r="FFR7" s="33"/>
      <c r="FFS7" s="33"/>
      <c r="FFT7" s="33"/>
      <c r="FFU7" s="33"/>
      <c r="FFV7" s="33"/>
      <c r="FFW7" s="33"/>
      <c r="FFX7" s="33"/>
      <c r="FFY7" s="33"/>
      <c r="FFZ7" s="33"/>
      <c r="FGA7" s="33"/>
      <c r="FGB7" s="33"/>
      <c r="FGC7" s="33"/>
      <c r="FGD7" s="33"/>
      <c r="FGE7" s="33"/>
      <c r="FGF7" s="33"/>
      <c r="FGG7" s="33"/>
      <c r="FGH7" s="33"/>
      <c r="FGI7" s="33"/>
      <c r="FGJ7" s="33"/>
      <c r="FGK7" s="33"/>
      <c r="FGL7" s="33"/>
      <c r="FGM7" s="33"/>
      <c r="FGN7" s="33"/>
      <c r="FGO7" s="33"/>
      <c r="FGP7" s="33"/>
      <c r="FGQ7" s="33"/>
      <c r="FGR7" s="33"/>
      <c r="FGS7" s="33"/>
      <c r="FGT7" s="33"/>
      <c r="FGU7" s="33"/>
      <c r="FGV7" s="33"/>
      <c r="FGW7" s="33"/>
      <c r="FGX7" s="33"/>
      <c r="FGY7" s="33"/>
      <c r="FGZ7" s="33"/>
      <c r="FHA7" s="33"/>
      <c r="FHB7" s="33"/>
      <c r="FHC7" s="33"/>
      <c r="FHD7" s="33"/>
      <c r="FHE7" s="33"/>
      <c r="FHF7" s="33"/>
      <c r="FHG7" s="33"/>
      <c r="FHH7" s="33"/>
      <c r="FHI7" s="33"/>
      <c r="FHJ7" s="33"/>
      <c r="FHK7" s="33"/>
      <c r="FHL7" s="33"/>
      <c r="FHM7" s="33"/>
      <c r="FHN7" s="33"/>
      <c r="FHO7" s="33"/>
      <c r="FHP7" s="33"/>
      <c r="FHQ7" s="33"/>
      <c r="FHR7" s="33"/>
      <c r="FHS7" s="33"/>
      <c r="FHT7" s="33"/>
      <c r="FHU7" s="33"/>
      <c r="FHV7" s="33"/>
      <c r="FHW7" s="33"/>
      <c r="FHX7" s="33"/>
      <c r="FHY7" s="33"/>
      <c r="FHZ7" s="33"/>
      <c r="FIA7" s="33"/>
      <c r="FIB7" s="33"/>
      <c r="FIC7" s="33"/>
      <c r="FID7" s="33"/>
      <c r="FIE7" s="33"/>
      <c r="FIF7" s="33"/>
      <c r="FIG7" s="33"/>
      <c r="FIH7" s="33"/>
      <c r="FII7" s="33"/>
      <c r="FIJ7" s="33"/>
      <c r="FIK7" s="33"/>
      <c r="FIL7" s="33"/>
      <c r="FIM7" s="33"/>
      <c r="FIN7" s="33"/>
      <c r="FIO7" s="33"/>
      <c r="FIP7" s="33"/>
      <c r="FIQ7" s="33"/>
      <c r="FIR7" s="33"/>
      <c r="FIS7" s="33"/>
      <c r="FIT7" s="33"/>
      <c r="FIU7" s="33"/>
      <c r="FIV7" s="33"/>
      <c r="FIW7" s="33"/>
      <c r="FIX7" s="33"/>
      <c r="FIY7" s="33"/>
      <c r="FIZ7" s="33"/>
      <c r="FJA7" s="33"/>
      <c r="FJB7" s="33"/>
      <c r="FJC7" s="33"/>
      <c r="FJD7" s="33"/>
      <c r="FJE7" s="33"/>
      <c r="FJF7" s="33"/>
      <c r="FJG7" s="33"/>
      <c r="FJH7" s="33"/>
      <c r="FJI7" s="33"/>
      <c r="FJJ7" s="33"/>
      <c r="FJK7" s="33"/>
      <c r="FJL7" s="33"/>
      <c r="FJM7" s="33"/>
      <c r="FJN7" s="33"/>
      <c r="FJO7" s="33"/>
      <c r="FJP7" s="33"/>
      <c r="FJQ7" s="33"/>
      <c r="FJR7" s="33"/>
      <c r="FJS7" s="33"/>
      <c r="FJT7" s="33"/>
      <c r="FJU7" s="33"/>
      <c r="FJV7" s="33"/>
      <c r="FJW7" s="33"/>
      <c r="FJX7" s="33"/>
      <c r="FJY7" s="33"/>
      <c r="FJZ7" s="33"/>
      <c r="FKA7" s="33"/>
      <c r="FKB7" s="33"/>
      <c r="FKC7" s="33"/>
      <c r="FKD7" s="33"/>
      <c r="FKE7" s="33"/>
      <c r="FKF7" s="33"/>
      <c r="FKG7" s="33"/>
      <c r="FKH7" s="33"/>
      <c r="FKI7" s="33"/>
      <c r="FKJ7" s="33"/>
      <c r="FKK7" s="33"/>
      <c r="FKL7" s="33"/>
      <c r="FKM7" s="33"/>
      <c r="FKN7" s="33"/>
      <c r="FKO7" s="33"/>
      <c r="FKP7" s="33"/>
      <c r="FKQ7" s="33"/>
      <c r="FKR7" s="33"/>
      <c r="FKS7" s="33"/>
      <c r="FKT7" s="33"/>
      <c r="FKU7" s="33"/>
      <c r="FKV7" s="33"/>
      <c r="FKW7" s="33"/>
      <c r="FKX7" s="33"/>
      <c r="FKY7" s="33"/>
      <c r="FKZ7" s="33"/>
      <c r="FLA7" s="33"/>
      <c r="FLB7" s="33"/>
      <c r="FLC7" s="33"/>
      <c r="FLD7" s="33"/>
      <c r="FLE7" s="33"/>
      <c r="FLF7" s="33"/>
      <c r="FLG7" s="33"/>
      <c r="FLH7" s="33"/>
      <c r="FLI7" s="33"/>
      <c r="FLJ7" s="33"/>
      <c r="FLK7" s="33"/>
      <c r="FLL7" s="33"/>
      <c r="FLM7" s="33"/>
      <c r="FLN7" s="33"/>
      <c r="FLO7" s="33"/>
      <c r="FLP7" s="33"/>
      <c r="FLQ7" s="33"/>
      <c r="FLR7" s="33"/>
      <c r="FLS7" s="33"/>
      <c r="FLT7" s="33"/>
      <c r="FLU7" s="33"/>
      <c r="FLV7" s="33"/>
      <c r="FLW7" s="33"/>
      <c r="FLX7" s="33"/>
      <c r="FLY7" s="33"/>
      <c r="FLZ7" s="33"/>
      <c r="FMA7" s="33"/>
      <c r="FMB7" s="33"/>
      <c r="FMC7" s="33"/>
      <c r="FMD7" s="33"/>
      <c r="FME7" s="33"/>
      <c r="FMF7" s="33"/>
      <c r="FMG7" s="33"/>
      <c r="FMH7" s="33"/>
      <c r="FMI7" s="33"/>
      <c r="FMJ7" s="33"/>
      <c r="FMK7" s="33"/>
      <c r="FML7" s="33"/>
      <c r="FMM7" s="33"/>
      <c r="FMN7" s="33"/>
      <c r="FMO7" s="33"/>
      <c r="FMP7" s="33"/>
      <c r="FMQ7" s="33"/>
      <c r="FMR7" s="33"/>
      <c r="FMS7" s="33"/>
      <c r="FMT7" s="33"/>
      <c r="FMU7" s="33"/>
      <c r="FMV7" s="33"/>
      <c r="FMW7" s="33"/>
      <c r="FMX7" s="33"/>
      <c r="FMY7" s="33"/>
      <c r="FMZ7" s="33"/>
      <c r="FNA7" s="33"/>
      <c r="FNB7" s="33"/>
      <c r="FNC7" s="33"/>
      <c r="FND7" s="33"/>
      <c r="FNE7" s="33"/>
      <c r="FNF7" s="33"/>
      <c r="FNG7" s="33"/>
      <c r="FNH7" s="33"/>
      <c r="FNI7" s="33"/>
      <c r="FNJ7" s="33"/>
      <c r="FNK7" s="33"/>
      <c r="FNL7" s="33"/>
      <c r="FNM7" s="33"/>
      <c r="FNN7" s="33"/>
      <c r="FNO7" s="33"/>
      <c r="FNP7" s="33"/>
      <c r="FNQ7" s="33"/>
      <c r="FNR7" s="33"/>
      <c r="FNS7" s="33"/>
      <c r="FNT7" s="33"/>
      <c r="FNU7" s="33"/>
      <c r="FNV7" s="33"/>
      <c r="FNW7" s="33"/>
      <c r="FNX7" s="33"/>
      <c r="FNY7" s="33"/>
      <c r="FNZ7" s="33"/>
      <c r="FOA7" s="33"/>
      <c r="FOB7" s="33"/>
      <c r="FOC7" s="33"/>
      <c r="FOD7" s="33"/>
      <c r="FOE7" s="33"/>
      <c r="FOF7" s="33"/>
      <c r="FOG7" s="33"/>
      <c r="FOH7" s="33"/>
      <c r="FOI7" s="33"/>
      <c r="FOJ7" s="33"/>
      <c r="FOK7" s="33"/>
      <c r="FOL7" s="33"/>
      <c r="FOM7" s="33"/>
      <c r="FON7" s="33"/>
      <c r="FOO7" s="33"/>
      <c r="FOP7" s="33"/>
      <c r="FOQ7" s="33"/>
      <c r="FOR7" s="33"/>
      <c r="FOS7" s="33"/>
      <c r="FOT7" s="33"/>
      <c r="FOU7" s="33"/>
      <c r="FOV7" s="33"/>
      <c r="FOW7" s="33"/>
      <c r="FOX7" s="33"/>
      <c r="FOY7" s="33"/>
      <c r="FOZ7" s="33"/>
      <c r="FPA7" s="33"/>
      <c r="FPB7" s="33"/>
      <c r="FPC7" s="33"/>
      <c r="FPD7" s="33"/>
      <c r="FPE7" s="33"/>
      <c r="FPF7" s="33"/>
      <c r="FPG7" s="33"/>
      <c r="FPH7" s="33"/>
      <c r="FPI7" s="33"/>
      <c r="FPJ7" s="33"/>
      <c r="FPK7" s="33"/>
      <c r="FPL7" s="33"/>
      <c r="FPM7" s="33"/>
      <c r="FPN7" s="33"/>
      <c r="FPO7" s="33"/>
      <c r="FPP7" s="33"/>
      <c r="FPQ7" s="33"/>
      <c r="FPR7" s="33"/>
      <c r="FPS7" s="33"/>
      <c r="FPT7" s="33"/>
      <c r="FPU7" s="33"/>
      <c r="FPV7" s="33"/>
      <c r="FPW7" s="33"/>
      <c r="FPX7" s="33"/>
      <c r="FPY7" s="33"/>
      <c r="FPZ7" s="33"/>
      <c r="FQA7" s="33"/>
      <c r="FQB7" s="33"/>
      <c r="FQC7" s="33"/>
      <c r="FQD7" s="33"/>
      <c r="FQE7" s="33"/>
      <c r="FQF7" s="33"/>
      <c r="FQG7" s="33"/>
      <c r="FQH7" s="33"/>
      <c r="FQI7" s="33"/>
      <c r="FQJ7" s="33"/>
      <c r="FQK7" s="33"/>
      <c r="FQL7" s="33"/>
      <c r="FQM7" s="33"/>
      <c r="FQN7" s="33"/>
      <c r="FQO7" s="33"/>
      <c r="FQP7" s="33"/>
      <c r="FQQ7" s="33"/>
      <c r="FQR7" s="33"/>
      <c r="FQS7" s="33"/>
      <c r="FQT7" s="33"/>
      <c r="FQU7" s="33"/>
      <c r="FQV7" s="33"/>
      <c r="FQW7" s="33"/>
      <c r="FQX7" s="33"/>
      <c r="FQY7" s="33"/>
      <c r="FQZ7" s="33"/>
      <c r="FRA7" s="33"/>
      <c r="FRB7" s="33"/>
      <c r="FRC7" s="33"/>
      <c r="FRD7" s="33"/>
      <c r="FRE7" s="33"/>
      <c r="FRF7" s="33"/>
      <c r="FRG7" s="33"/>
      <c r="FRH7" s="33"/>
      <c r="FRI7" s="33"/>
      <c r="FRJ7" s="33"/>
      <c r="FRK7" s="33"/>
      <c r="FRL7" s="33"/>
      <c r="FRM7" s="33"/>
      <c r="FRN7" s="33"/>
      <c r="FRO7" s="33"/>
      <c r="FRP7" s="33"/>
      <c r="FRQ7" s="33"/>
      <c r="FRR7" s="33"/>
      <c r="FRS7" s="33"/>
      <c r="FRT7" s="33"/>
      <c r="FRU7" s="33"/>
      <c r="FRV7" s="33"/>
      <c r="FRW7" s="33"/>
      <c r="FRX7" s="33"/>
      <c r="FRY7" s="33"/>
      <c r="FRZ7" s="33"/>
      <c r="FSA7" s="33"/>
      <c r="FSB7" s="33"/>
      <c r="FSC7" s="33"/>
      <c r="FSD7" s="33"/>
      <c r="FSE7" s="33"/>
      <c r="FSF7" s="33"/>
      <c r="FSG7" s="33"/>
      <c r="FSH7" s="33"/>
      <c r="FSI7" s="33"/>
      <c r="FSJ7" s="33"/>
      <c r="FSK7" s="33"/>
      <c r="FSL7" s="33"/>
      <c r="FSM7" s="33"/>
      <c r="FSN7" s="33"/>
      <c r="FSO7" s="33"/>
      <c r="FSP7" s="33"/>
      <c r="FSQ7" s="33"/>
      <c r="FSR7" s="33"/>
      <c r="FSS7" s="33"/>
      <c r="FST7" s="33"/>
      <c r="FSU7" s="33"/>
      <c r="FSV7" s="33"/>
      <c r="FSW7" s="33"/>
      <c r="FSX7" s="33"/>
      <c r="FSY7" s="33"/>
      <c r="FSZ7" s="33"/>
      <c r="FTA7" s="33"/>
      <c r="FTB7" s="33"/>
      <c r="FTC7" s="33"/>
      <c r="FTD7" s="33"/>
      <c r="FTE7" s="33"/>
      <c r="FTF7" s="33"/>
      <c r="FTG7" s="33"/>
      <c r="FTH7" s="33"/>
      <c r="FTI7" s="33"/>
      <c r="FTJ7" s="33"/>
      <c r="FTK7" s="33"/>
      <c r="FTL7" s="33"/>
      <c r="FTM7" s="33"/>
      <c r="FTN7" s="33"/>
      <c r="FTO7" s="33"/>
      <c r="FTP7" s="33"/>
      <c r="FTQ7" s="33"/>
      <c r="FTR7" s="33"/>
      <c r="FTS7" s="33"/>
      <c r="FTT7" s="33"/>
      <c r="FTU7" s="33"/>
      <c r="FTV7" s="33"/>
      <c r="FTW7" s="33"/>
      <c r="FTX7" s="33"/>
      <c r="FTY7" s="33"/>
      <c r="FTZ7" s="33"/>
      <c r="FUA7" s="33"/>
      <c r="FUB7" s="33"/>
      <c r="FUC7" s="33"/>
      <c r="FUD7" s="33"/>
      <c r="FUE7" s="33"/>
      <c r="FUF7" s="33"/>
      <c r="FUG7" s="33"/>
      <c r="FUH7" s="33"/>
      <c r="FUI7" s="33"/>
      <c r="FUJ7" s="33"/>
      <c r="FUK7" s="33"/>
      <c r="FUL7" s="33"/>
      <c r="FUM7" s="33"/>
      <c r="FUN7" s="33"/>
      <c r="FUO7" s="33"/>
      <c r="FUP7" s="33"/>
      <c r="FUQ7" s="33"/>
      <c r="FUR7" s="33"/>
      <c r="FUS7" s="33"/>
      <c r="FUT7" s="33"/>
      <c r="FUU7" s="33"/>
      <c r="FUV7" s="33"/>
      <c r="FUW7" s="33"/>
      <c r="FUX7" s="33"/>
      <c r="FUY7" s="33"/>
      <c r="FUZ7" s="33"/>
      <c r="FVA7" s="33"/>
      <c r="FVB7" s="33"/>
      <c r="FVC7" s="33"/>
      <c r="FVD7" s="33"/>
      <c r="FVE7" s="33"/>
      <c r="FVF7" s="33"/>
      <c r="FVG7" s="33"/>
      <c r="FVH7" s="33"/>
      <c r="FVI7" s="33"/>
      <c r="FVJ7" s="33"/>
      <c r="FVK7" s="33"/>
      <c r="FVL7" s="33"/>
      <c r="FVM7" s="33"/>
      <c r="FVN7" s="33"/>
      <c r="FVO7" s="33"/>
      <c r="FVP7" s="33"/>
      <c r="FVQ7" s="33"/>
      <c r="FVR7" s="33"/>
      <c r="FVS7" s="33"/>
      <c r="FVT7" s="33"/>
      <c r="FVU7" s="33"/>
      <c r="FVV7" s="33"/>
      <c r="FVW7" s="33"/>
      <c r="FVX7" s="33"/>
      <c r="FVY7" s="33"/>
      <c r="FVZ7" s="33"/>
      <c r="FWA7" s="33"/>
      <c r="FWB7" s="33"/>
      <c r="FWC7" s="33"/>
      <c r="FWD7" s="33"/>
      <c r="FWE7" s="33"/>
      <c r="FWF7" s="33"/>
      <c r="FWG7" s="33"/>
      <c r="FWH7" s="33"/>
      <c r="FWI7" s="33"/>
      <c r="FWJ7" s="33"/>
      <c r="FWK7" s="33"/>
      <c r="FWL7" s="33"/>
      <c r="FWM7" s="33"/>
      <c r="FWN7" s="33"/>
      <c r="FWO7" s="33"/>
      <c r="FWP7" s="33"/>
      <c r="FWQ7" s="33"/>
      <c r="FWR7" s="33"/>
      <c r="FWS7" s="33"/>
      <c r="FWT7" s="33"/>
      <c r="FWU7" s="33"/>
      <c r="FWV7" s="33"/>
      <c r="FWW7" s="33"/>
      <c r="FWX7" s="33"/>
      <c r="FWY7" s="33"/>
      <c r="FWZ7" s="33"/>
      <c r="FXA7" s="33"/>
      <c r="FXB7" s="33"/>
      <c r="FXC7" s="33"/>
      <c r="FXD7" s="33"/>
      <c r="FXE7" s="33"/>
      <c r="FXF7" s="33"/>
      <c r="FXG7" s="33"/>
      <c r="FXH7" s="33"/>
      <c r="FXI7" s="33"/>
      <c r="FXJ7" s="33"/>
      <c r="FXK7" s="33"/>
      <c r="FXL7" s="33"/>
      <c r="FXM7" s="33"/>
      <c r="FXN7" s="33"/>
      <c r="FXO7" s="33"/>
      <c r="FXP7" s="33"/>
      <c r="FXQ7" s="33"/>
      <c r="FXR7" s="33"/>
      <c r="FXS7" s="33"/>
      <c r="FXT7" s="33"/>
      <c r="FXU7" s="33"/>
      <c r="FXV7" s="33"/>
      <c r="FXW7" s="33"/>
      <c r="FXX7" s="33"/>
      <c r="FXY7" s="33"/>
      <c r="FXZ7" s="33"/>
      <c r="FYA7" s="33"/>
      <c r="FYB7" s="33"/>
      <c r="FYC7" s="33"/>
      <c r="FYD7" s="33"/>
      <c r="FYE7" s="33"/>
      <c r="FYF7" s="33"/>
      <c r="FYG7" s="33"/>
      <c r="FYH7" s="33"/>
      <c r="FYI7" s="33"/>
      <c r="FYJ7" s="33"/>
      <c r="FYK7" s="33"/>
      <c r="FYL7" s="33"/>
      <c r="FYM7" s="33"/>
      <c r="FYN7" s="33"/>
      <c r="FYO7" s="33"/>
      <c r="FYP7" s="33"/>
      <c r="FYQ7" s="33"/>
      <c r="FYR7" s="33"/>
      <c r="FYS7" s="33"/>
      <c r="FYT7" s="33"/>
      <c r="FYU7" s="33"/>
      <c r="FYV7" s="33"/>
      <c r="FYW7" s="33"/>
      <c r="FYX7" s="33"/>
      <c r="FYY7" s="33"/>
      <c r="FYZ7" s="33"/>
      <c r="FZA7" s="33"/>
      <c r="FZB7" s="33"/>
      <c r="FZC7" s="33"/>
      <c r="FZD7" s="33"/>
      <c r="FZE7" s="33"/>
      <c r="FZF7" s="33"/>
      <c r="FZG7" s="33"/>
      <c r="FZH7" s="33"/>
      <c r="FZI7" s="33"/>
      <c r="FZJ7" s="33"/>
      <c r="FZK7" s="33"/>
      <c r="FZL7" s="33"/>
      <c r="FZM7" s="33"/>
      <c r="FZN7" s="33"/>
      <c r="FZO7" s="33"/>
      <c r="FZP7" s="33"/>
      <c r="FZQ7" s="33"/>
      <c r="FZR7" s="33"/>
      <c r="FZS7" s="33"/>
      <c r="FZT7" s="33"/>
      <c r="FZU7" s="33"/>
      <c r="FZV7" s="33"/>
      <c r="FZW7" s="33"/>
      <c r="FZX7" s="33"/>
      <c r="FZY7" s="33"/>
      <c r="FZZ7" s="33"/>
      <c r="GAA7" s="33"/>
      <c r="GAB7" s="33"/>
      <c r="GAC7" s="33"/>
      <c r="GAD7" s="33"/>
      <c r="GAE7" s="33"/>
      <c r="GAF7" s="33"/>
      <c r="GAG7" s="33"/>
      <c r="GAH7" s="33"/>
      <c r="GAI7" s="33"/>
      <c r="GAJ7" s="33"/>
      <c r="GAK7" s="33"/>
      <c r="GAL7" s="33"/>
      <c r="GAM7" s="33"/>
      <c r="GAN7" s="33"/>
      <c r="GAO7" s="33"/>
      <c r="GAP7" s="33"/>
      <c r="GAQ7" s="33"/>
      <c r="GAR7" s="33"/>
      <c r="GAS7" s="33"/>
      <c r="GAT7" s="33"/>
      <c r="GAU7" s="33"/>
      <c r="GAV7" s="33"/>
      <c r="GAW7" s="33"/>
      <c r="GAX7" s="33"/>
      <c r="GAY7" s="33"/>
      <c r="GAZ7" s="33"/>
      <c r="GBA7" s="33"/>
      <c r="GBB7" s="33"/>
      <c r="GBC7" s="33"/>
      <c r="GBD7" s="33"/>
      <c r="GBE7" s="33"/>
      <c r="GBF7" s="33"/>
      <c r="GBG7" s="33"/>
      <c r="GBH7" s="33"/>
      <c r="GBI7" s="33"/>
      <c r="GBJ7" s="33"/>
      <c r="GBK7" s="33"/>
      <c r="GBL7" s="33"/>
      <c r="GBM7" s="33"/>
      <c r="GBN7" s="33"/>
      <c r="GBO7" s="33"/>
      <c r="GBP7" s="33"/>
      <c r="GBQ7" s="33"/>
      <c r="GBR7" s="33"/>
      <c r="GBS7" s="33"/>
      <c r="GBT7" s="33"/>
      <c r="GBU7" s="33"/>
      <c r="GBV7" s="33"/>
      <c r="GBW7" s="33"/>
      <c r="GBX7" s="33"/>
      <c r="GBY7" s="33"/>
      <c r="GBZ7" s="33"/>
      <c r="GCA7" s="33"/>
      <c r="GCB7" s="33"/>
      <c r="GCC7" s="33"/>
      <c r="GCD7" s="33"/>
      <c r="GCE7" s="33"/>
      <c r="GCF7" s="33"/>
      <c r="GCG7" s="33"/>
      <c r="GCH7" s="33"/>
      <c r="GCI7" s="33"/>
      <c r="GCJ7" s="33"/>
      <c r="GCK7" s="33"/>
      <c r="GCL7" s="33"/>
      <c r="GCM7" s="33"/>
      <c r="GCN7" s="33"/>
      <c r="GCO7" s="33"/>
      <c r="GCP7" s="33"/>
      <c r="GCQ7" s="33"/>
      <c r="GCR7" s="33"/>
      <c r="GCS7" s="33"/>
      <c r="GCT7" s="33"/>
      <c r="GCU7" s="33"/>
      <c r="GCV7" s="33"/>
      <c r="GCW7" s="33"/>
      <c r="GCX7" s="33"/>
      <c r="GCY7" s="33"/>
      <c r="GCZ7" s="33"/>
      <c r="GDA7" s="33"/>
      <c r="GDB7" s="33"/>
      <c r="GDC7" s="33"/>
      <c r="GDD7" s="33"/>
      <c r="GDE7" s="33"/>
      <c r="GDF7" s="33"/>
      <c r="GDG7" s="33"/>
      <c r="GDH7" s="33"/>
      <c r="GDI7" s="33"/>
      <c r="GDJ7" s="33"/>
      <c r="GDK7" s="33"/>
      <c r="GDL7" s="33"/>
      <c r="GDM7" s="33"/>
      <c r="GDN7" s="33"/>
      <c r="GDO7" s="33"/>
      <c r="GDP7" s="33"/>
      <c r="GDQ7" s="33"/>
      <c r="GDR7" s="33"/>
      <c r="GDS7" s="33"/>
      <c r="GDT7" s="33"/>
      <c r="GDU7" s="33"/>
      <c r="GDV7" s="33"/>
      <c r="GDW7" s="33"/>
      <c r="GDX7" s="33"/>
      <c r="GDY7" s="33"/>
      <c r="GDZ7" s="33"/>
      <c r="GEA7" s="33"/>
      <c r="GEB7" s="33"/>
      <c r="GEC7" s="33"/>
      <c r="GED7" s="33"/>
      <c r="GEE7" s="33"/>
      <c r="GEF7" s="33"/>
      <c r="GEG7" s="33"/>
      <c r="GEH7" s="33"/>
      <c r="GEI7" s="33"/>
      <c r="GEJ7" s="33"/>
      <c r="GEK7" s="33"/>
      <c r="GEL7" s="33"/>
      <c r="GEM7" s="33"/>
      <c r="GEN7" s="33"/>
      <c r="GEO7" s="33"/>
      <c r="GEP7" s="33"/>
      <c r="GEQ7" s="33"/>
      <c r="GER7" s="33"/>
      <c r="GES7" s="33"/>
      <c r="GET7" s="33"/>
      <c r="GEU7" s="33"/>
      <c r="GEV7" s="33"/>
      <c r="GEW7" s="33"/>
      <c r="GEX7" s="33"/>
      <c r="GEY7" s="33"/>
      <c r="GEZ7" s="33"/>
      <c r="GFA7" s="33"/>
      <c r="GFB7" s="33"/>
      <c r="GFC7" s="33"/>
      <c r="GFD7" s="33"/>
      <c r="GFE7" s="33"/>
      <c r="GFF7" s="33"/>
      <c r="GFG7" s="33"/>
      <c r="GFH7" s="33"/>
      <c r="GFI7" s="33"/>
      <c r="GFJ7" s="33"/>
      <c r="GFK7" s="33"/>
      <c r="GFL7" s="33"/>
      <c r="GFM7" s="33"/>
      <c r="GFN7" s="33"/>
      <c r="GFO7" s="33"/>
      <c r="GFP7" s="33"/>
      <c r="GFQ7" s="33"/>
      <c r="GFR7" s="33"/>
      <c r="GFS7" s="33"/>
      <c r="GFT7" s="33"/>
      <c r="GFU7" s="33"/>
      <c r="GFV7" s="33"/>
      <c r="GFW7" s="33"/>
      <c r="GFX7" s="33"/>
      <c r="GFY7" s="33"/>
      <c r="GFZ7" s="33"/>
      <c r="GGA7" s="33"/>
      <c r="GGB7" s="33"/>
      <c r="GGC7" s="33"/>
      <c r="GGD7" s="33"/>
      <c r="GGE7" s="33"/>
      <c r="GGF7" s="33"/>
      <c r="GGG7" s="33"/>
      <c r="GGH7" s="33"/>
      <c r="GGI7" s="33"/>
      <c r="GGJ7" s="33"/>
      <c r="GGK7" s="33"/>
      <c r="GGL7" s="33"/>
      <c r="GGM7" s="33"/>
      <c r="GGN7" s="33"/>
      <c r="GGO7" s="33"/>
      <c r="GGP7" s="33"/>
      <c r="GGQ7" s="33"/>
      <c r="GGR7" s="33"/>
      <c r="GGS7" s="33"/>
      <c r="GGT7" s="33"/>
      <c r="GGU7" s="33"/>
      <c r="GGV7" s="33"/>
      <c r="GGW7" s="33"/>
      <c r="GGX7" s="33"/>
      <c r="GGY7" s="33"/>
      <c r="GGZ7" s="33"/>
      <c r="GHA7" s="33"/>
      <c r="GHB7" s="33"/>
      <c r="GHC7" s="33"/>
      <c r="GHD7" s="33"/>
      <c r="GHE7" s="33"/>
      <c r="GHF7" s="33"/>
      <c r="GHG7" s="33"/>
      <c r="GHH7" s="33"/>
      <c r="GHI7" s="33"/>
      <c r="GHJ7" s="33"/>
      <c r="GHK7" s="33"/>
      <c r="GHL7" s="33"/>
      <c r="GHM7" s="33"/>
      <c r="GHN7" s="33"/>
      <c r="GHO7" s="33"/>
      <c r="GHP7" s="33"/>
      <c r="GHQ7" s="33"/>
      <c r="GHR7" s="33"/>
      <c r="GHS7" s="33"/>
      <c r="GHT7" s="33"/>
      <c r="GHU7" s="33"/>
      <c r="GHV7" s="33"/>
      <c r="GHW7" s="33"/>
      <c r="GHX7" s="33"/>
      <c r="GHY7" s="33"/>
      <c r="GHZ7" s="33"/>
      <c r="GIA7" s="33"/>
      <c r="GIB7" s="33"/>
      <c r="GIC7" s="33"/>
      <c r="GID7" s="33"/>
      <c r="GIE7" s="33"/>
      <c r="GIF7" s="33"/>
      <c r="GIG7" s="33"/>
      <c r="GIH7" s="33"/>
      <c r="GII7" s="33"/>
      <c r="GIJ7" s="33"/>
      <c r="GIK7" s="33"/>
      <c r="GIL7" s="33"/>
      <c r="GIM7" s="33"/>
      <c r="GIN7" s="33"/>
      <c r="GIO7" s="33"/>
      <c r="GIP7" s="33"/>
      <c r="GIQ7" s="33"/>
      <c r="GIR7" s="33"/>
      <c r="GIS7" s="33"/>
      <c r="GIT7" s="33"/>
      <c r="GIU7" s="33"/>
      <c r="GIV7" s="33"/>
      <c r="GIW7" s="33"/>
      <c r="GIX7" s="33"/>
      <c r="GIY7" s="33"/>
      <c r="GIZ7" s="33"/>
      <c r="GJA7" s="33"/>
      <c r="GJB7" s="33"/>
      <c r="GJC7" s="33"/>
      <c r="GJD7" s="33"/>
      <c r="GJE7" s="33"/>
      <c r="GJF7" s="33"/>
      <c r="GJG7" s="33"/>
      <c r="GJH7" s="33"/>
      <c r="GJI7" s="33"/>
      <c r="GJJ7" s="33"/>
      <c r="GJK7" s="33"/>
      <c r="GJL7" s="33"/>
      <c r="GJM7" s="33"/>
      <c r="GJN7" s="33"/>
      <c r="GJO7" s="33"/>
      <c r="GJP7" s="33"/>
      <c r="GJQ7" s="33"/>
      <c r="GJR7" s="33"/>
      <c r="GJS7" s="33"/>
      <c r="GJT7" s="33"/>
      <c r="GJU7" s="33"/>
      <c r="GJV7" s="33"/>
      <c r="GJW7" s="33"/>
      <c r="GJX7" s="33"/>
      <c r="GJY7" s="33"/>
      <c r="GJZ7" s="33"/>
      <c r="GKA7" s="33"/>
      <c r="GKB7" s="33"/>
      <c r="GKC7" s="33"/>
      <c r="GKD7" s="33"/>
      <c r="GKE7" s="33"/>
      <c r="GKF7" s="33"/>
      <c r="GKG7" s="33"/>
      <c r="GKH7" s="33"/>
      <c r="GKI7" s="33"/>
      <c r="GKJ7" s="33"/>
      <c r="GKK7" s="33"/>
      <c r="GKL7" s="33"/>
      <c r="GKM7" s="33"/>
      <c r="GKN7" s="33"/>
      <c r="GKO7" s="33"/>
      <c r="GKP7" s="33"/>
      <c r="GKQ7" s="33"/>
      <c r="GKR7" s="33"/>
      <c r="GKS7" s="33"/>
      <c r="GKT7" s="33"/>
      <c r="GKU7" s="33"/>
      <c r="GKV7" s="33"/>
      <c r="GKW7" s="33"/>
      <c r="GKX7" s="33"/>
      <c r="GKY7" s="33"/>
      <c r="GKZ7" s="33"/>
      <c r="GLA7" s="33"/>
      <c r="GLB7" s="33"/>
      <c r="GLC7" s="33"/>
      <c r="GLD7" s="33"/>
      <c r="GLE7" s="33"/>
      <c r="GLF7" s="33"/>
      <c r="GLG7" s="33"/>
      <c r="GLH7" s="33"/>
      <c r="GLI7" s="33"/>
      <c r="GLJ7" s="33"/>
      <c r="GLK7" s="33"/>
      <c r="GLL7" s="33"/>
      <c r="GLM7" s="33"/>
      <c r="GLN7" s="33"/>
      <c r="GLO7" s="33"/>
      <c r="GLP7" s="33"/>
      <c r="GLQ7" s="33"/>
      <c r="GLR7" s="33"/>
      <c r="GLS7" s="33"/>
      <c r="GLT7" s="33"/>
      <c r="GLU7" s="33"/>
      <c r="GLV7" s="33"/>
      <c r="GLW7" s="33"/>
      <c r="GLX7" s="33"/>
      <c r="GLY7" s="33"/>
      <c r="GLZ7" s="33"/>
      <c r="GMA7" s="33"/>
      <c r="GMB7" s="33"/>
      <c r="GMC7" s="33"/>
      <c r="GMD7" s="33"/>
      <c r="GME7" s="33"/>
      <c r="GMF7" s="33"/>
      <c r="GMG7" s="33"/>
      <c r="GMH7" s="33"/>
      <c r="GMI7" s="33"/>
      <c r="GMJ7" s="33"/>
      <c r="GMK7" s="33"/>
      <c r="GML7" s="33"/>
      <c r="GMM7" s="33"/>
      <c r="GMN7" s="33"/>
      <c r="GMO7" s="33"/>
      <c r="GMP7" s="33"/>
      <c r="GMQ7" s="33"/>
      <c r="GMR7" s="33"/>
      <c r="GMS7" s="33"/>
      <c r="GMT7" s="33"/>
      <c r="GMU7" s="33"/>
      <c r="GMV7" s="33"/>
      <c r="GMW7" s="33"/>
      <c r="GMX7" s="33"/>
      <c r="GMY7" s="33"/>
      <c r="GMZ7" s="33"/>
      <c r="GNA7" s="33"/>
      <c r="GNB7" s="33"/>
      <c r="GNC7" s="33"/>
      <c r="GND7" s="33"/>
      <c r="GNE7" s="33"/>
      <c r="GNF7" s="33"/>
      <c r="GNG7" s="33"/>
      <c r="GNH7" s="33"/>
      <c r="GNI7" s="33"/>
      <c r="GNJ7" s="33"/>
      <c r="GNK7" s="33"/>
      <c r="GNL7" s="33"/>
      <c r="GNM7" s="33"/>
      <c r="GNN7" s="33"/>
      <c r="GNO7" s="33"/>
      <c r="GNP7" s="33"/>
      <c r="GNQ7" s="33"/>
      <c r="GNR7" s="33"/>
      <c r="GNS7" s="33"/>
      <c r="GNT7" s="33"/>
      <c r="GNU7" s="33"/>
      <c r="GNV7" s="33"/>
      <c r="GNW7" s="33"/>
      <c r="GNX7" s="33"/>
      <c r="GNY7" s="33"/>
      <c r="GNZ7" s="33"/>
      <c r="GOA7" s="33"/>
      <c r="GOB7" s="33"/>
      <c r="GOC7" s="33"/>
      <c r="GOD7" s="33"/>
      <c r="GOE7" s="33"/>
      <c r="GOF7" s="33"/>
      <c r="GOG7" s="33"/>
      <c r="GOH7" s="33"/>
      <c r="GOI7" s="33"/>
      <c r="GOJ7" s="33"/>
      <c r="GOK7" s="33"/>
      <c r="GOL7" s="33"/>
      <c r="GOM7" s="33"/>
      <c r="GON7" s="33"/>
      <c r="GOO7" s="33"/>
      <c r="GOP7" s="33"/>
      <c r="GOQ7" s="33"/>
      <c r="GOR7" s="33"/>
      <c r="GOS7" s="33"/>
      <c r="GOT7" s="33"/>
      <c r="GOU7" s="33"/>
      <c r="GOV7" s="33"/>
      <c r="GOW7" s="33"/>
      <c r="GOX7" s="33"/>
      <c r="GOY7" s="33"/>
      <c r="GOZ7" s="33"/>
      <c r="GPA7" s="33"/>
      <c r="GPB7" s="33"/>
      <c r="GPC7" s="33"/>
      <c r="GPD7" s="33"/>
      <c r="GPE7" s="33"/>
      <c r="GPF7" s="33"/>
      <c r="GPG7" s="33"/>
      <c r="GPH7" s="33"/>
      <c r="GPI7" s="33"/>
      <c r="GPJ7" s="33"/>
      <c r="GPK7" s="33"/>
      <c r="GPL7" s="33"/>
      <c r="GPM7" s="33"/>
      <c r="GPN7" s="33"/>
      <c r="GPO7" s="33"/>
      <c r="GPP7" s="33"/>
      <c r="GPQ7" s="33"/>
      <c r="GPR7" s="33"/>
      <c r="GPS7" s="33"/>
      <c r="GPT7" s="33"/>
      <c r="GPU7" s="33"/>
      <c r="GPV7" s="33"/>
      <c r="GPW7" s="33"/>
      <c r="GPX7" s="33"/>
      <c r="GPY7" s="33"/>
      <c r="GPZ7" s="33"/>
      <c r="GQA7" s="33"/>
      <c r="GQB7" s="33"/>
      <c r="GQC7" s="33"/>
      <c r="GQD7" s="33"/>
      <c r="GQE7" s="33"/>
      <c r="GQF7" s="33"/>
      <c r="GQG7" s="33"/>
      <c r="GQH7" s="33"/>
      <c r="GQI7" s="33"/>
      <c r="GQJ7" s="33"/>
      <c r="GQK7" s="33"/>
      <c r="GQL7" s="33"/>
      <c r="GQM7" s="33"/>
      <c r="GQN7" s="33"/>
      <c r="GQO7" s="33"/>
      <c r="GQP7" s="33"/>
      <c r="GQQ7" s="33"/>
      <c r="GQR7" s="33"/>
      <c r="GQS7" s="33"/>
      <c r="GQT7" s="33"/>
      <c r="GQU7" s="33"/>
      <c r="GQV7" s="33"/>
      <c r="GQW7" s="33"/>
      <c r="GQX7" s="33"/>
      <c r="GQY7" s="33"/>
      <c r="GQZ7" s="33"/>
      <c r="GRA7" s="33"/>
      <c r="GRB7" s="33"/>
      <c r="GRC7" s="33"/>
      <c r="GRD7" s="33"/>
      <c r="GRE7" s="33"/>
      <c r="GRF7" s="33"/>
      <c r="GRG7" s="33"/>
      <c r="GRH7" s="33"/>
      <c r="GRI7" s="33"/>
      <c r="GRJ7" s="33"/>
      <c r="GRK7" s="33"/>
      <c r="GRL7" s="33"/>
      <c r="GRM7" s="33"/>
      <c r="GRN7" s="33"/>
      <c r="GRO7" s="33"/>
      <c r="GRP7" s="33"/>
      <c r="GRQ7" s="33"/>
      <c r="GRR7" s="33"/>
      <c r="GRS7" s="33"/>
      <c r="GRT7" s="33"/>
      <c r="GRU7" s="33"/>
      <c r="GRV7" s="33"/>
      <c r="GRW7" s="33"/>
      <c r="GRX7" s="33"/>
      <c r="GRY7" s="33"/>
      <c r="GRZ7" s="33"/>
      <c r="GSA7" s="33"/>
      <c r="GSB7" s="33"/>
      <c r="GSC7" s="33"/>
      <c r="GSD7" s="33"/>
      <c r="GSE7" s="33"/>
      <c r="GSF7" s="33"/>
      <c r="GSG7" s="33"/>
      <c r="GSH7" s="33"/>
      <c r="GSI7" s="33"/>
      <c r="GSJ7" s="33"/>
      <c r="GSK7" s="33"/>
      <c r="GSL7" s="33"/>
      <c r="GSM7" s="33"/>
      <c r="GSN7" s="33"/>
      <c r="GSO7" s="33"/>
      <c r="GSP7" s="33"/>
      <c r="GSQ7" s="33"/>
      <c r="GSR7" s="33"/>
      <c r="GSS7" s="33"/>
      <c r="GST7" s="33"/>
      <c r="GSU7" s="33"/>
      <c r="GSV7" s="33"/>
      <c r="GSW7" s="33"/>
      <c r="GSX7" s="33"/>
      <c r="GSY7" s="33"/>
      <c r="GSZ7" s="33"/>
      <c r="GTA7" s="33"/>
      <c r="GTB7" s="33"/>
      <c r="GTC7" s="33"/>
      <c r="GTD7" s="33"/>
      <c r="GTE7" s="33"/>
      <c r="GTF7" s="33"/>
      <c r="GTG7" s="33"/>
      <c r="GTH7" s="33"/>
      <c r="GTI7" s="33"/>
      <c r="GTJ7" s="33"/>
      <c r="GTK7" s="33"/>
      <c r="GTL7" s="33"/>
      <c r="GTM7" s="33"/>
      <c r="GTN7" s="33"/>
      <c r="GTO7" s="33"/>
      <c r="GTP7" s="33"/>
      <c r="GTQ7" s="33"/>
      <c r="GTR7" s="33"/>
      <c r="GTS7" s="33"/>
      <c r="GTT7" s="33"/>
      <c r="GTU7" s="33"/>
      <c r="GTV7" s="33"/>
      <c r="GTW7" s="33"/>
      <c r="GTX7" s="33"/>
      <c r="GTY7" s="33"/>
      <c r="GTZ7" s="33"/>
      <c r="GUA7" s="33"/>
      <c r="GUB7" s="33"/>
      <c r="GUC7" s="33"/>
      <c r="GUD7" s="33"/>
      <c r="GUE7" s="33"/>
      <c r="GUF7" s="33"/>
      <c r="GUG7" s="33"/>
      <c r="GUH7" s="33"/>
      <c r="GUI7" s="33"/>
      <c r="GUJ7" s="33"/>
      <c r="GUK7" s="33"/>
      <c r="GUL7" s="33"/>
      <c r="GUM7" s="33"/>
      <c r="GUN7" s="33"/>
      <c r="GUO7" s="33"/>
      <c r="GUP7" s="33"/>
      <c r="GUQ7" s="33"/>
      <c r="GUR7" s="33"/>
      <c r="GUS7" s="33"/>
      <c r="GUT7" s="33"/>
      <c r="GUU7" s="33"/>
      <c r="GUV7" s="33"/>
      <c r="GUW7" s="33"/>
      <c r="GUX7" s="33"/>
      <c r="GUY7" s="33"/>
      <c r="GUZ7" s="33"/>
      <c r="GVA7" s="33"/>
      <c r="GVB7" s="33"/>
      <c r="GVC7" s="33"/>
      <c r="GVD7" s="33"/>
      <c r="GVE7" s="33"/>
      <c r="GVF7" s="33"/>
      <c r="GVG7" s="33"/>
      <c r="GVH7" s="33"/>
      <c r="GVI7" s="33"/>
      <c r="GVJ7" s="33"/>
      <c r="GVK7" s="33"/>
      <c r="GVL7" s="33"/>
      <c r="GVM7" s="33"/>
      <c r="GVN7" s="33"/>
      <c r="GVO7" s="33"/>
      <c r="GVP7" s="33"/>
      <c r="GVQ7" s="33"/>
      <c r="GVR7" s="33"/>
      <c r="GVS7" s="33"/>
      <c r="GVT7" s="33"/>
      <c r="GVU7" s="33"/>
      <c r="GVV7" s="33"/>
      <c r="GVW7" s="33"/>
      <c r="GVX7" s="33"/>
      <c r="GVY7" s="33"/>
      <c r="GVZ7" s="33"/>
      <c r="GWA7" s="33"/>
      <c r="GWB7" s="33"/>
      <c r="GWC7" s="33"/>
      <c r="GWD7" s="33"/>
      <c r="GWE7" s="33"/>
      <c r="GWF7" s="33"/>
      <c r="GWG7" s="33"/>
      <c r="GWH7" s="33"/>
      <c r="GWI7" s="33"/>
      <c r="GWJ7" s="33"/>
      <c r="GWK7" s="33"/>
      <c r="GWL7" s="33"/>
      <c r="GWM7" s="33"/>
      <c r="GWN7" s="33"/>
      <c r="GWO7" s="33"/>
      <c r="GWP7" s="33"/>
      <c r="GWQ7" s="33"/>
      <c r="GWR7" s="33"/>
      <c r="GWS7" s="33"/>
      <c r="GWT7" s="33"/>
      <c r="GWU7" s="33"/>
      <c r="GWV7" s="33"/>
      <c r="GWW7" s="33"/>
      <c r="GWX7" s="33"/>
      <c r="GWY7" s="33"/>
      <c r="GWZ7" s="33"/>
      <c r="GXA7" s="33"/>
      <c r="GXB7" s="33"/>
      <c r="GXC7" s="33"/>
      <c r="GXD7" s="33"/>
      <c r="GXE7" s="33"/>
      <c r="GXF7" s="33"/>
      <c r="GXG7" s="33"/>
      <c r="GXH7" s="33"/>
      <c r="GXI7" s="33"/>
      <c r="GXJ7" s="33"/>
      <c r="GXK7" s="33"/>
      <c r="GXL7" s="33"/>
      <c r="GXM7" s="33"/>
      <c r="GXN7" s="33"/>
      <c r="GXO7" s="33"/>
      <c r="GXP7" s="33"/>
      <c r="GXQ7" s="33"/>
      <c r="GXR7" s="33"/>
      <c r="GXS7" s="33"/>
      <c r="GXT7" s="33"/>
      <c r="GXU7" s="33"/>
      <c r="GXV7" s="33"/>
      <c r="GXW7" s="33"/>
      <c r="GXX7" s="33"/>
      <c r="GXY7" s="33"/>
      <c r="GXZ7" s="33"/>
      <c r="GYA7" s="33"/>
      <c r="GYB7" s="33"/>
      <c r="GYC7" s="33"/>
      <c r="GYD7" s="33"/>
      <c r="GYE7" s="33"/>
      <c r="GYF7" s="33"/>
      <c r="GYG7" s="33"/>
      <c r="GYH7" s="33"/>
      <c r="GYI7" s="33"/>
      <c r="GYJ7" s="33"/>
      <c r="GYK7" s="33"/>
      <c r="GYL7" s="33"/>
      <c r="GYM7" s="33"/>
      <c r="GYN7" s="33"/>
      <c r="GYO7" s="33"/>
      <c r="GYP7" s="33"/>
      <c r="GYQ7" s="33"/>
      <c r="GYR7" s="33"/>
      <c r="GYS7" s="33"/>
      <c r="GYT7" s="33"/>
      <c r="GYU7" s="33"/>
      <c r="GYV7" s="33"/>
      <c r="GYW7" s="33"/>
      <c r="GYX7" s="33"/>
      <c r="GYY7" s="33"/>
      <c r="GYZ7" s="33"/>
      <c r="GZA7" s="33"/>
      <c r="GZB7" s="33"/>
      <c r="GZC7" s="33"/>
      <c r="GZD7" s="33"/>
      <c r="GZE7" s="33"/>
      <c r="GZF7" s="33"/>
      <c r="GZG7" s="33"/>
      <c r="GZH7" s="33"/>
      <c r="GZI7" s="33"/>
      <c r="GZJ7" s="33"/>
      <c r="GZK7" s="33"/>
      <c r="GZL7" s="33"/>
      <c r="GZM7" s="33"/>
      <c r="GZN7" s="33"/>
      <c r="GZO7" s="33"/>
      <c r="GZP7" s="33"/>
      <c r="GZQ7" s="33"/>
      <c r="GZR7" s="33"/>
      <c r="GZS7" s="33"/>
      <c r="GZT7" s="33"/>
      <c r="GZU7" s="33"/>
      <c r="GZV7" s="33"/>
      <c r="GZW7" s="33"/>
      <c r="GZX7" s="33"/>
      <c r="GZY7" s="33"/>
      <c r="GZZ7" s="33"/>
      <c r="HAA7" s="33"/>
      <c r="HAB7" s="33"/>
      <c r="HAC7" s="33"/>
      <c r="HAD7" s="33"/>
      <c r="HAE7" s="33"/>
      <c r="HAF7" s="33"/>
      <c r="HAG7" s="33"/>
      <c r="HAH7" s="33"/>
      <c r="HAI7" s="33"/>
      <c r="HAJ7" s="33"/>
      <c r="HAK7" s="33"/>
      <c r="HAL7" s="33"/>
      <c r="HAM7" s="33"/>
      <c r="HAN7" s="33"/>
      <c r="HAO7" s="33"/>
      <c r="HAP7" s="33"/>
      <c r="HAQ7" s="33"/>
      <c r="HAR7" s="33"/>
      <c r="HAS7" s="33"/>
      <c r="HAT7" s="33"/>
      <c r="HAU7" s="33"/>
      <c r="HAV7" s="33"/>
      <c r="HAW7" s="33"/>
      <c r="HAX7" s="33"/>
      <c r="HAY7" s="33"/>
      <c r="HAZ7" s="33"/>
      <c r="HBA7" s="33"/>
      <c r="HBB7" s="33"/>
      <c r="HBC7" s="33"/>
      <c r="HBD7" s="33"/>
      <c r="HBE7" s="33"/>
      <c r="HBF7" s="33"/>
      <c r="HBG7" s="33"/>
      <c r="HBH7" s="33"/>
      <c r="HBI7" s="33"/>
      <c r="HBJ7" s="33"/>
      <c r="HBK7" s="33"/>
      <c r="HBL7" s="33"/>
      <c r="HBM7" s="33"/>
      <c r="HBN7" s="33"/>
      <c r="HBO7" s="33"/>
      <c r="HBP7" s="33"/>
      <c r="HBQ7" s="33"/>
      <c r="HBR7" s="33"/>
      <c r="HBS7" s="33"/>
      <c r="HBT7" s="33"/>
      <c r="HBU7" s="33"/>
      <c r="HBV7" s="33"/>
      <c r="HBW7" s="33"/>
      <c r="HBX7" s="33"/>
      <c r="HBY7" s="33"/>
      <c r="HBZ7" s="33"/>
      <c r="HCA7" s="33"/>
      <c r="HCB7" s="33"/>
      <c r="HCC7" s="33"/>
      <c r="HCD7" s="33"/>
      <c r="HCE7" s="33"/>
      <c r="HCF7" s="33"/>
      <c r="HCG7" s="33"/>
      <c r="HCH7" s="33"/>
      <c r="HCI7" s="33"/>
      <c r="HCJ7" s="33"/>
      <c r="HCK7" s="33"/>
      <c r="HCL7" s="33"/>
      <c r="HCM7" s="33"/>
      <c r="HCN7" s="33"/>
      <c r="HCO7" s="33"/>
      <c r="HCP7" s="33"/>
      <c r="HCQ7" s="33"/>
      <c r="HCR7" s="33"/>
      <c r="HCS7" s="33"/>
      <c r="HCT7" s="33"/>
      <c r="HCU7" s="33"/>
      <c r="HCV7" s="33"/>
      <c r="HCW7" s="33"/>
      <c r="HCX7" s="33"/>
      <c r="HCY7" s="33"/>
      <c r="HCZ7" s="33"/>
      <c r="HDA7" s="33"/>
      <c r="HDB7" s="33"/>
      <c r="HDC7" s="33"/>
      <c r="HDD7" s="33"/>
      <c r="HDE7" s="33"/>
      <c r="HDF7" s="33"/>
      <c r="HDG7" s="33"/>
      <c r="HDH7" s="33"/>
      <c r="HDI7" s="33"/>
      <c r="HDJ7" s="33"/>
      <c r="HDK7" s="33"/>
      <c r="HDL7" s="33"/>
      <c r="HDM7" s="33"/>
      <c r="HDN7" s="33"/>
      <c r="HDO7" s="33"/>
      <c r="HDP7" s="33"/>
      <c r="HDQ7" s="33"/>
      <c r="HDR7" s="33"/>
      <c r="HDS7" s="33"/>
      <c r="HDT7" s="33"/>
      <c r="HDU7" s="33"/>
      <c r="HDV7" s="33"/>
      <c r="HDW7" s="33"/>
      <c r="HDX7" s="33"/>
      <c r="HDY7" s="33"/>
      <c r="HDZ7" s="33"/>
      <c r="HEA7" s="33"/>
      <c r="HEB7" s="33"/>
      <c r="HEC7" s="33"/>
      <c r="HED7" s="33"/>
      <c r="HEE7" s="33"/>
      <c r="HEF7" s="33"/>
      <c r="HEG7" s="33"/>
      <c r="HEH7" s="33"/>
      <c r="HEI7" s="33"/>
      <c r="HEJ7" s="33"/>
      <c r="HEK7" s="33"/>
      <c r="HEL7" s="33"/>
      <c r="HEM7" s="33"/>
      <c r="HEN7" s="33"/>
      <c r="HEO7" s="33"/>
      <c r="HEP7" s="33"/>
      <c r="HEQ7" s="33"/>
      <c r="HER7" s="33"/>
      <c r="HES7" s="33"/>
      <c r="HET7" s="33"/>
      <c r="HEU7" s="33"/>
      <c r="HEV7" s="33"/>
      <c r="HEW7" s="33"/>
      <c r="HEX7" s="33"/>
      <c r="HEY7" s="33"/>
      <c r="HEZ7" s="33"/>
      <c r="HFA7" s="33"/>
      <c r="HFB7" s="33"/>
      <c r="HFC7" s="33"/>
      <c r="HFD7" s="33"/>
      <c r="HFE7" s="33"/>
      <c r="HFF7" s="33"/>
      <c r="HFG7" s="33"/>
      <c r="HFH7" s="33"/>
      <c r="HFI7" s="33"/>
      <c r="HFJ7" s="33"/>
      <c r="HFK7" s="33"/>
      <c r="HFL7" s="33"/>
      <c r="HFM7" s="33"/>
      <c r="HFN7" s="33"/>
      <c r="HFO7" s="33"/>
      <c r="HFP7" s="33"/>
      <c r="HFQ7" s="33"/>
      <c r="HFR7" s="33"/>
      <c r="HFS7" s="33"/>
      <c r="HFT7" s="33"/>
      <c r="HFU7" s="33"/>
      <c r="HFV7" s="33"/>
      <c r="HFW7" s="33"/>
      <c r="HFX7" s="33"/>
      <c r="HFY7" s="33"/>
      <c r="HFZ7" s="33"/>
      <c r="HGA7" s="33"/>
      <c r="HGB7" s="33"/>
      <c r="HGC7" s="33"/>
      <c r="HGD7" s="33"/>
      <c r="HGE7" s="33"/>
      <c r="HGF7" s="33"/>
      <c r="HGG7" s="33"/>
      <c r="HGH7" s="33"/>
      <c r="HGI7" s="33"/>
      <c r="HGJ7" s="33"/>
      <c r="HGK7" s="33"/>
      <c r="HGL7" s="33"/>
      <c r="HGM7" s="33"/>
      <c r="HGN7" s="33"/>
      <c r="HGO7" s="33"/>
      <c r="HGP7" s="33"/>
      <c r="HGQ7" s="33"/>
      <c r="HGR7" s="33"/>
      <c r="HGS7" s="33"/>
      <c r="HGT7" s="33"/>
      <c r="HGU7" s="33"/>
      <c r="HGV7" s="33"/>
      <c r="HGW7" s="33"/>
      <c r="HGX7" s="33"/>
      <c r="HGY7" s="33"/>
      <c r="HGZ7" s="33"/>
      <c r="HHA7" s="33"/>
      <c r="HHB7" s="33"/>
      <c r="HHC7" s="33"/>
      <c r="HHD7" s="33"/>
      <c r="HHE7" s="33"/>
      <c r="HHF7" s="33"/>
      <c r="HHG7" s="33"/>
      <c r="HHH7" s="33"/>
      <c r="HHI7" s="33"/>
      <c r="HHJ7" s="33"/>
      <c r="HHK7" s="33"/>
      <c r="HHL7" s="33"/>
      <c r="HHM7" s="33"/>
      <c r="HHN7" s="33"/>
      <c r="HHO7" s="33"/>
      <c r="HHP7" s="33"/>
      <c r="HHQ7" s="33"/>
      <c r="HHR7" s="33"/>
      <c r="HHS7" s="33"/>
      <c r="HHT7" s="33"/>
      <c r="HHU7" s="33"/>
      <c r="HHV7" s="33"/>
      <c r="HHW7" s="33"/>
      <c r="HHX7" s="33"/>
      <c r="HHY7" s="33"/>
      <c r="HHZ7" s="33"/>
      <c r="HIA7" s="33"/>
      <c r="HIB7" s="33"/>
      <c r="HIC7" s="33"/>
      <c r="HID7" s="33"/>
      <c r="HIE7" s="33"/>
      <c r="HIF7" s="33"/>
      <c r="HIG7" s="33"/>
      <c r="HIH7" s="33"/>
      <c r="HII7" s="33"/>
      <c r="HIJ7" s="33"/>
      <c r="HIK7" s="33"/>
      <c r="HIL7" s="33"/>
      <c r="HIM7" s="33"/>
      <c r="HIN7" s="33"/>
      <c r="HIO7" s="33"/>
      <c r="HIP7" s="33"/>
      <c r="HIQ7" s="33"/>
      <c r="HIR7" s="33"/>
      <c r="HIS7" s="33"/>
      <c r="HIT7" s="33"/>
      <c r="HIU7" s="33"/>
      <c r="HIV7" s="33"/>
      <c r="HIW7" s="33"/>
      <c r="HIX7" s="33"/>
      <c r="HIY7" s="33"/>
      <c r="HIZ7" s="33"/>
      <c r="HJA7" s="33"/>
      <c r="HJB7" s="33"/>
      <c r="HJC7" s="33"/>
      <c r="HJD7" s="33"/>
      <c r="HJE7" s="33"/>
      <c r="HJF7" s="33"/>
      <c r="HJG7" s="33"/>
      <c r="HJH7" s="33"/>
      <c r="HJI7" s="33"/>
      <c r="HJJ7" s="33"/>
      <c r="HJK7" s="33"/>
      <c r="HJL7" s="33"/>
      <c r="HJM7" s="33"/>
      <c r="HJN7" s="33"/>
      <c r="HJO7" s="33"/>
      <c r="HJP7" s="33"/>
      <c r="HJQ7" s="33"/>
      <c r="HJR7" s="33"/>
      <c r="HJS7" s="33"/>
      <c r="HJT7" s="33"/>
      <c r="HJU7" s="33"/>
      <c r="HJV7" s="33"/>
      <c r="HJW7" s="33"/>
      <c r="HJX7" s="33"/>
      <c r="HJY7" s="33"/>
      <c r="HJZ7" s="33"/>
      <c r="HKA7" s="33"/>
      <c r="HKB7" s="33"/>
      <c r="HKC7" s="33"/>
      <c r="HKD7" s="33"/>
      <c r="HKE7" s="33"/>
      <c r="HKF7" s="33"/>
      <c r="HKG7" s="33"/>
      <c r="HKH7" s="33"/>
      <c r="HKI7" s="33"/>
      <c r="HKJ7" s="33"/>
      <c r="HKK7" s="33"/>
      <c r="HKL7" s="33"/>
      <c r="HKM7" s="33"/>
      <c r="HKN7" s="33"/>
      <c r="HKO7" s="33"/>
      <c r="HKP7" s="33"/>
      <c r="HKQ7" s="33"/>
      <c r="HKR7" s="33"/>
      <c r="HKS7" s="33"/>
      <c r="HKT7" s="33"/>
      <c r="HKU7" s="33"/>
      <c r="HKV7" s="33"/>
      <c r="HKW7" s="33"/>
      <c r="HKX7" s="33"/>
      <c r="HKY7" s="33"/>
      <c r="HKZ7" s="33"/>
      <c r="HLA7" s="33"/>
      <c r="HLB7" s="33"/>
      <c r="HLC7" s="33"/>
      <c r="HLD7" s="33"/>
      <c r="HLE7" s="33"/>
      <c r="HLF7" s="33"/>
      <c r="HLG7" s="33"/>
      <c r="HLH7" s="33"/>
      <c r="HLI7" s="33"/>
      <c r="HLJ7" s="33"/>
      <c r="HLK7" s="33"/>
      <c r="HLL7" s="33"/>
      <c r="HLM7" s="33"/>
      <c r="HLN7" s="33"/>
      <c r="HLO7" s="33"/>
      <c r="HLP7" s="33"/>
      <c r="HLQ7" s="33"/>
      <c r="HLR7" s="33"/>
      <c r="HLS7" s="33"/>
      <c r="HLT7" s="33"/>
      <c r="HLU7" s="33"/>
      <c r="HLV7" s="33"/>
      <c r="HLW7" s="33"/>
      <c r="HLX7" s="33"/>
      <c r="HLY7" s="33"/>
      <c r="HLZ7" s="33"/>
      <c r="HMA7" s="33"/>
      <c r="HMB7" s="33"/>
      <c r="HMC7" s="33"/>
      <c r="HMD7" s="33"/>
      <c r="HME7" s="33"/>
      <c r="HMF7" s="33"/>
      <c r="HMG7" s="33"/>
      <c r="HMH7" s="33"/>
      <c r="HMI7" s="33"/>
      <c r="HMJ7" s="33"/>
      <c r="HMK7" s="33"/>
      <c r="HML7" s="33"/>
      <c r="HMM7" s="33"/>
      <c r="HMN7" s="33"/>
      <c r="HMO7" s="33"/>
      <c r="HMP7" s="33"/>
      <c r="HMQ7" s="33"/>
      <c r="HMR7" s="33"/>
      <c r="HMS7" s="33"/>
      <c r="HMT7" s="33"/>
      <c r="HMU7" s="33"/>
      <c r="HMV7" s="33"/>
      <c r="HMW7" s="33"/>
      <c r="HMX7" s="33"/>
      <c r="HMY7" s="33"/>
      <c r="HMZ7" s="33"/>
      <c r="HNA7" s="33"/>
      <c r="HNB7" s="33"/>
      <c r="HNC7" s="33"/>
      <c r="HND7" s="33"/>
      <c r="HNE7" s="33"/>
      <c r="HNF7" s="33"/>
      <c r="HNG7" s="33"/>
      <c r="HNH7" s="33"/>
      <c r="HNI7" s="33"/>
      <c r="HNJ7" s="33"/>
      <c r="HNK7" s="33"/>
      <c r="HNL7" s="33"/>
      <c r="HNM7" s="33"/>
      <c r="HNN7" s="33"/>
      <c r="HNO7" s="33"/>
      <c r="HNP7" s="33"/>
      <c r="HNQ7" s="33"/>
      <c r="HNR7" s="33"/>
      <c r="HNS7" s="33"/>
      <c r="HNT7" s="33"/>
      <c r="HNU7" s="33"/>
      <c r="HNV7" s="33"/>
      <c r="HNW7" s="33"/>
      <c r="HNX7" s="33"/>
      <c r="HNY7" s="33"/>
      <c r="HNZ7" s="33"/>
      <c r="HOA7" s="33"/>
      <c r="HOB7" s="33"/>
      <c r="HOC7" s="33"/>
      <c r="HOD7" s="33"/>
      <c r="HOE7" s="33"/>
      <c r="HOF7" s="33"/>
      <c r="HOG7" s="33"/>
      <c r="HOH7" s="33"/>
      <c r="HOI7" s="33"/>
      <c r="HOJ7" s="33"/>
      <c r="HOK7" s="33"/>
      <c r="HOL7" s="33"/>
      <c r="HOM7" s="33"/>
      <c r="HON7" s="33"/>
      <c r="HOO7" s="33"/>
      <c r="HOP7" s="33"/>
      <c r="HOQ7" s="33"/>
      <c r="HOR7" s="33"/>
      <c r="HOS7" s="33"/>
      <c r="HOT7" s="33"/>
      <c r="HOU7" s="33"/>
      <c r="HOV7" s="33"/>
      <c r="HOW7" s="33"/>
      <c r="HOX7" s="33"/>
      <c r="HOY7" s="33"/>
      <c r="HOZ7" s="33"/>
      <c r="HPA7" s="33"/>
      <c r="HPB7" s="33"/>
      <c r="HPC7" s="33"/>
      <c r="HPD7" s="33"/>
      <c r="HPE7" s="33"/>
      <c r="HPF7" s="33"/>
      <c r="HPG7" s="33"/>
      <c r="HPH7" s="33"/>
      <c r="HPI7" s="33"/>
      <c r="HPJ7" s="33"/>
      <c r="HPK7" s="33"/>
      <c r="HPL7" s="33"/>
      <c r="HPM7" s="33"/>
      <c r="HPN7" s="33"/>
      <c r="HPO7" s="33"/>
      <c r="HPP7" s="33"/>
      <c r="HPQ7" s="33"/>
      <c r="HPR7" s="33"/>
      <c r="HPS7" s="33"/>
      <c r="HPT7" s="33"/>
      <c r="HPU7" s="33"/>
      <c r="HPV7" s="33"/>
      <c r="HPW7" s="33"/>
      <c r="HPX7" s="33"/>
      <c r="HPY7" s="33"/>
      <c r="HPZ7" s="33"/>
      <c r="HQA7" s="33"/>
      <c r="HQB7" s="33"/>
      <c r="HQC7" s="33"/>
      <c r="HQD7" s="33"/>
      <c r="HQE7" s="33"/>
      <c r="HQF7" s="33"/>
      <c r="HQG7" s="33"/>
      <c r="HQH7" s="33"/>
      <c r="HQI7" s="33"/>
      <c r="HQJ7" s="33"/>
      <c r="HQK7" s="33"/>
      <c r="HQL7" s="33"/>
      <c r="HQM7" s="33"/>
      <c r="HQN7" s="33"/>
      <c r="HQO7" s="33"/>
      <c r="HQP7" s="33"/>
      <c r="HQQ7" s="33"/>
      <c r="HQR7" s="33"/>
      <c r="HQS7" s="33"/>
      <c r="HQT7" s="33"/>
      <c r="HQU7" s="33"/>
      <c r="HQV7" s="33"/>
      <c r="HQW7" s="33"/>
      <c r="HQX7" s="33"/>
      <c r="HQY7" s="33"/>
      <c r="HQZ7" s="33"/>
      <c r="HRA7" s="33"/>
      <c r="HRB7" s="33"/>
      <c r="HRC7" s="33"/>
      <c r="HRD7" s="33"/>
      <c r="HRE7" s="33"/>
      <c r="HRF7" s="33"/>
      <c r="HRG7" s="33"/>
      <c r="HRH7" s="33"/>
      <c r="HRI7" s="33"/>
      <c r="HRJ7" s="33"/>
      <c r="HRK7" s="33"/>
      <c r="HRL7" s="33"/>
      <c r="HRM7" s="33"/>
      <c r="HRN7" s="33"/>
      <c r="HRO7" s="33"/>
      <c r="HRP7" s="33"/>
      <c r="HRQ7" s="33"/>
      <c r="HRR7" s="33"/>
      <c r="HRS7" s="33"/>
      <c r="HRT7" s="33"/>
      <c r="HRU7" s="33"/>
      <c r="HRV7" s="33"/>
      <c r="HRW7" s="33"/>
      <c r="HRX7" s="33"/>
      <c r="HRY7" s="33"/>
      <c r="HRZ7" s="33"/>
      <c r="HSA7" s="33"/>
      <c r="HSB7" s="33"/>
      <c r="HSC7" s="33"/>
      <c r="HSD7" s="33"/>
      <c r="HSE7" s="33"/>
      <c r="HSF7" s="33"/>
      <c r="HSG7" s="33"/>
      <c r="HSH7" s="33"/>
      <c r="HSI7" s="33"/>
      <c r="HSJ7" s="33"/>
      <c r="HSK7" s="33"/>
      <c r="HSL7" s="33"/>
      <c r="HSM7" s="33"/>
      <c r="HSN7" s="33"/>
      <c r="HSO7" s="33"/>
      <c r="HSP7" s="33"/>
      <c r="HSQ7" s="33"/>
      <c r="HSR7" s="33"/>
      <c r="HSS7" s="33"/>
      <c r="HST7" s="33"/>
      <c r="HSU7" s="33"/>
      <c r="HSV7" s="33"/>
      <c r="HSW7" s="33"/>
      <c r="HSX7" s="33"/>
      <c r="HSY7" s="33"/>
      <c r="HSZ7" s="33"/>
      <c r="HTA7" s="33"/>
      <c r="HTB7" s="33"/>
      <c r="HTC7" s="33"/>
      <c r="HTD7" s="33"/>
      <c r="HTE7" s="33"/>
      <c r="HTF7" s="33"/>
      <c r="HTG7" s="33"/>
      <c r="HTH7" s="33"/>
      <c r="HTI7" s="33"/>
      <c r="HTJ7" s="33"/>
      <c r="HTK7" s="33"/>
      <c r="HTL7" s="33"/>
      <c r="HTM7" s="33"/>
      <c r="HTN7" s="33"/>
      <c r="HTO7" s="33"/>
      <c r="HTP7" s="33"/>
      <c r="HTQ7" s="33"/>
      <c r="HTR7" s="33"/>
      <c r="HTS7" s="33"/>
      <c r="HTT7" s="33"/>
      <c r="HTU7" s="33"/>
      <c r="HTV7" s="33"/>
      <c r="HTW7" s="33"/>
      <c r="HTX7" s="33"/>
      <c r="HTY7" s="33"/>
      <c r="HTZ7" s="33"/>
      <c r="HUA7" s="33"/>
      <c r="HUB7" s="33"/>
      <c r="HUC7" s="33"/>
      <c r="HUD7" s="33"/>
      <c r="HUE7" s="33"/>
      <c r="HUF7" s="33"/>
      <c r="HUG7" s="33"/>
      <c r="HUH7" s="33"/>
      <c r="HUI7" s="33"/>
      <c r="HUJ7" s="33"/>
      <c r="HUK7" s="33"/>
      <c r="HUL7" s="33"/>
      <c r="HUM7" s="33"/>
      <c r="HUN7" s="33"/>
      <c r="HUO7" s="33"/>
      <c r="HUP7" s="33"/>
      <c r="HUQ7" s="33"/>
      <c r="HUR7" s="33"/>
      <c r="HUS7" s="33"/>
      <c r="HUT7" s="33"/>
      <c r="HUU7" s="33"/>
      <c r="HUV7" s="33"/>
      <c r="HUW7" s="33"/>
      <c r="HUX7" s="33"/>
      <c r="HUY7" s="33"/>
      <c r="HUZ7" s="33"/>
      <c r="HVA7" s="33"/>
      <c r="HVB7" s="33"/>
      <c r="HVC7" s="33"/>
      <c r="HVD7" s="33"/>
      <c r="HVE7" s="33"/>
      <c r="HVF7" s="33"/>
      <c r="HVG7" s="33"/>
      <c r="HVH7" s="33"/>
      <c r="HVI7" s="33"/>
      <c r="HVJ7" s="33"/>
      <c r="HVK7" s="33"/>
      <c r="HVL7" s="33"/>
      <c r="HVM7" s="33"/>
      <c r="HVN7" s="33"/>
      <c r="HVO7" s="33"/>
      <c r="HVP7" s="33"/>
      <c r="HVQ7" s="33"/>
      <c r="HVR7" s="33"/>
      <c r="HVS7" s="33"/>
      <c r="HVT7" s="33"/>
      <c r="HVU7" s="33"/>
      <c r="HVV7" s="33"/>
      <c r="HVW7" s="33"/>
      <c r="HVX7" s="33"/>
      <c r="HVY7" s="33"/>
      <c r="HVZ7" s="33"/>
      <c r="HWA7" s="33"/>
      <c r="HWB7" s="33"/>
      <c r="HWC7" s="33"/>
      <c r="HWD7" s="33"/>
      <c r="HWE7" s="33"/>
      <c r="HWF7" s="33"/>
      <c r="HWG7" s="33"/>
      <c r="HWH7" s="33"/>
      <c r="HWI7" s="33"/>
      <c r="HWJ7" s="33"/>
      <c r="HWK7" s="33"/>
      <c r="HWL7" s="33"/>
      <c r="HWM7" s="33"/>
      <c r="HWN7" s="33"/>
      <c r="HWO7" s="33"/>
      <c r="HWP7" s="33"/>
      <c r="HWQ7" s="33"/>
      <c r="HWR7" s="33"/>
      <c r="HWS7" s="33"/>
      <c r="HWT7" s="33"/>
      <c r="HWU7" s="33"/>
      <c r="HWV7" s="33"/>
      <c r="HWW7" s="33"/>
      <c r="HWX7" s="33"/>
      <c r="HWY7" s="33"/>
      <c r="HWZ7" s="33"/>
      <c r="HXA7" s="33"/>
      <c r="HXB7" s="33"/>
      <c r="HXC7" s="33"/>
      <c r="HXD7" s="33"/>
      <c r="HXE7" s="33"/>
      <c r="HXF7" s="33"/>
      <c r="HXG7" s="33"/>
      <c r="HXH7" s="33"/>
      <c r="HXI7" s="33"/>
      <c r="HXJ7" s="33"/>
      <c r="HXK7" s="33"/>
      <c r="HXL7" s="33"/>
      <c r="HXM7" s="33"/>
      <c r="HXN7" s="33"/>
      <c r="HXO7" s="33"/>
      <c r="HXP7" s="33"/>
      <c r="HXQ7" s="33"/>
      <c r="HXR7" s="33"/>
      <c r="HXS7" s="33"/>
      <c r="HXT7" s="33"/>
      <c r="HXU7" s="33"/>
      <c r="HXV7" s="33"/>
      <c r="HXW7" s="33"/>
      <c r="HXX7" s="33"/>
      <c r="HXY7" s="33"/>
      <c r="HXZ7" s="33"/>
      <c r="HYA7" s="33"/>
      <c r="HYB7" s="33"/>
      <c r="HYC7" s="33"/>
      <c r="HYD7" s="33"/>
      <c r="HYE7" s="33"/>
      <c r="HYF7" s="33"/>
      <c r="HYG7" s="33"/>
      <c r="HYH7" s="33"/>
      <c r="HYI7" s="33"/>
      <c r="HYJ7" s="33"/>
      <c r="HYK7" s="33"/>
      <c r="HYL7" s="33"/>
      <c r="HYM7" s="33"/>
      <c r="HYN7" s="33"/>
      <c r="HYO7" s="33"/>
      <c r="HYP7" s="33"/>
      <c r="HYQ7" s="33"/>
      <c r="HYR7" s="33"/>
      <c r="HYS7" s="33"/>
      <c r="HYT7" s="33"/>
      <c r="HYU7" s="33"/>
      <c r="HYV7" s="33"/>
      <c r="HYW7" s="33"/>
      <c r="HYX7" s="33"/>
      <c r="HYY7" s="33"/>
      <c r="HYZ7" s="33"/>
      <c r="HZA7" s="33"/>
      <c r="HZB7" s="33"/>
      <c r="HZC7" s="33"/>
      <c r="HZD7" s="33"/>
      <c r="HZE7" s="33"/>
      <c r="HZF7" s="33"/>
      <c r="HZG7" s="33"/>
      <c r="HZH7" s="33"/>
      <c r="HZI7" s="33"/>
      <c r="HZJ7" s="33"/>
      <c r="HZK7" s="33"/>
      <c r="HZL7" s="33"/>
      <c r="HZM7" s="33"/>
      <c r="HZN7" s="33"/>
      <c r="HZO7" s="33"/>
      <c r="HZP7" s="33"/>
      <c r="HZQ7" s="33"/>
      <c r="HZR7" s="33"/>
      <c r="HZS7" s="33"/>
      <c r="HZT7" s="33"/>
      <c r="HZU7" s="33"/>
      <c r="HZV7" s="33"/>
      <c r="HZW7" s="33"/>
      <c r="HZX7" s="33"/>
      <c r="HZY7" s="33"/>
      <c r="HZZ7" s="33"/>
      <c r="IAA7" s="33"/>
      <c r="IAB7" s="33"/>
      <c r="IAC7" s="33"/>
      <c r="IAD7" s="33"/>
      <c r="IAE7" s="33"/>
      <c r="IAF7" s="33"/>
      <c r="IAG7" s="33"/>
      <c r="IAH7" s="33"/>
      <c r="IAI7" s="33"/>
      <c r="IAJ7" s="33"/>
      <c r="IAK7" s="33"/>
      <c r="IAL7" s="33"/>
      <c r="IAM7" s="33"/>
      <c r="IAN7" s="33"/>
      <c r="IAO7" s="33"/>
      <c r="IAP7" s="33"/>
      <c r="IAQ7" s="33"/>
      <c r="IAR7" s="33"/>
      <c r="IAS7" s="33"/>
      <c r="IAT7" s="33"/>
      <c r="IAU7" s="33"/>
      <c r="IAV7" s="33"/>
      <c r="IAW7" s="33"/>
      <c r="IAX7" s="33"/>
      <c r="IAY7" s="33"/>
      <c r="IAZ7" s="33"/>
      <c r="IBA7" s="33"/>
      <c r="IBB7" s="33"/>
      <c r="IBC7" s="33"/>
      <c r="IBD7" s="33"/>
      <c r="IBE7" s="33"/>
      <c r="IBF7" s="33"/>
      <c r="IBG7" s="33"/>
      <c r="IBH7" s="33"/>
      <c r="IBI7" s="33"/>
      <c r="IBJ7" s="33"/>
      <c r="IBK7" s="33"/>
      <c r="IBL7" s="33"/>
      <c r="IBM7" s="33"/>
      <c r="IBN7" s="33"/>
      <c r="IBO7" s="33"/>
      <c r="IBP7" s="33"/>
      <c r="IBQ7" s="33"/>
      <c r="IBR7" s="33"/>
      <c r="IBS7" s="33"/>
      <c r="IBT7" s="33"/>
      <c r="IBU7" s="33"/>
      <c r="IBV7" s="33"/>
      <c r="IBW7" s="33"/>
      <c r="IBX7" s="33"/>
      <c r="IBY7" s="33"/>
      <c r="IBZ7" s="33"/>
      <c r="ICA7" s="33"/>
      <c r="ICB7" s="33"/>
      <c r="ICC7" s="33"/>
      <c r="ICD7" s="33"/>
      <c r="ICE7" s="33"/>
      <c r="ICF7" s="33"/>
      <c r="ICG7" s="33"/>
      <c r="ICH7" s="33"/>
      <c r="ICI7" s="33"/>
      <c r="ICJ7" s="33"/>
      <c r="ICK7" s="33"/>
      <c r="ICL7" s="33"/>
      <c r="ICM7" s="33"/>
      <c r="ICN7" s="33"/>
      <c r="ICO7" s="33"/>
      <c r="ICP7" s="33"/>
      <c r="ICQ7" s="33"/>
      <c r="ICR7" s="33"/>
      <c r="ICS7" s="33"/>
      <c r="ICT7" s="33"/>
      <c r="ICU7" s="33"/>
      <c r="ICV7" s="33"/>
      <c r="ICW7" s="33"/>
      <c r="ICX7" s="33"/>
      <c r="ICY7" s="33"/>
      <c r="ICZ7" s="33"/>
      <c r="IDA7" s="33"/>
      <c r="IDB7" s="33"/>
      <c r="IDC7" s="33"/>
      <c r="IDD7" s="33"/>
      <c r="IDE7" s="33"/>
      <c r="IDF7" s="33"/>
      <c r="IDG7" s="33"/>
      <c r="IDH7" s="33"/>
      <c r="IDI7" s="33"/>
      <c r="IDJ7" s="33"/>
      <c r="IDK7" s="33"/>
      <c r="IDL7" s="33"/>
      <c r="IDM7" s="33"/>
      <c r="IDN7" s="33"/>
      <c r="IDO7" s="33"/>
      <c r="IDP7" s="33"/>
      <c r="IDQ7" s="33"/>
      <c r="IDR7" s="33"/>
      <c r="IDS7" s="33"/>
      <c r="IDT7" s="33"/>
      <c r="IDU7" s="33"/>
      <c r="IDV7" s="33"/>
      <c r="IDW7" s="33"/>
      <c r="IDX7" s="33"/>
      <c r="IDY7" s="33"/>
      <c r="IDZ7" s="33"/>
      <c r="IEA7" s="33"/>
      <c r="IEB7" s="33"/>
      <c r="IEC7" s="33"/>
      <c r="IED7" s="33"/>
      <c r="IEE7" s="33"/>
      <c r="IEF7" s="33"/>
      <c r="IEG7" s="33"/>
      <c r="IEH7" s="33"/>
      <c r="IEI7" s="33"/>
      <c r="IEJ7" s="33"/>
      <c r="IEK7" s="33"/>
      <c r="IEL7" s="33"/>
      <c r="IEM7" s="33"/>
      <c r="IEN7" s="33"/>
      <c r="IEO7" s="33"/>
      <c r="IEP7" s="33"/>
      <c r="IEQ7" s="33"/>
      <c r="IER7" s="33"/>
      <c r="IES7" s="33"/>
      <c r="IET7" s="33"/>
      <c r="IEU7" s="33"/>
      <c r="IEV7" s="33"/>
      <c r="IEW7" s="33"/>
      <c r="IEX7" s="33"/>
      <c r="IEY7" s="33"/>
      <c r="IEZ7" s="33"/>
      <c r="IFA7" s="33"/>
      <c r="IFB7" s="33"/>
      <c r="IFC7" s="33"/>
      <c r="IFD7" s="33"/>
      <c r="IFE7" s="33"/>
      <c r="IFF7" s="33"/>
      <c r="IFG7" s="33"/>
      <c r="IFH7" s="33"/>
      <c r="IFI7" s="33"/>
      <c r="IFJ7" s="33"/>
      <c r="IFK7" s="33"/>
      <c r="IFL7" s="33"/>
      <c r="IFM7" s="33"/>
      <c r="IFN7" s="33"/>
      <c r="IFO7" s="33"/>
      <c r="IFP7" s="33"/>
      <c r="IFQ7" s="33"/>
      <c r="IFR7" s="33"/>
      <c r="IFS7" s="33"/>
      <c r="IFT7" s="33"/>
      <c r="IFU7" s="33"/>
      <c r="IFV7" s="33"/>
      <c r="IFW7" s="33"/>
      <c r="IFX7" s="33"/>
      <c r="IFY7" s="33"/>
      <c r="IFZ7" s="33"/>
      <c r="IGA7" s="33"/>
      <c r="IGB7" s="33"/>
      <c r="IGC7" s="33"/>
      <c r="IGD7" s="33"/>
      <c r="IGE7" s="33"/>
      <c r="IGF7" s="33"/>
      <c r="IGG7" s="33"/>
      <c r="IGH7" s="33"/>
      <c r="IGI7" s="33"/>
      <c r="IGJ7" s="33"/>
      <c r="IGK7" s="33"/>
      <c r="IGL7" s="33"/>
      <c r="IGM7" s="33"/>
      <c r="IGN7" s="33"/>
      <c r="IGO7" s="33"/>
      <c r="IGP7" s="33"/>
      <c r="IGQ7" s="33"/>
      <c r="IGR7" s="33"/>
      <c r="IGS7" s="33"/>
      <c r="IGT7" s="33"/>
      <c r="IGU7" s="33"/>
      <c r="IGV7" s="33"/>
      <c r="IGW7" s="33"/>
      <c r="IGX7" s="33"/>
      <c r="IGY7" s="33"/>
      <c r="IGZ7" s="33"/>
      <c r="IHA7" s="33"/>
      <c r="IHB7" s="33"/>
      <c r="IHC7" s="33"/>
      <c r="IHD7" s="33"/>
      <c r="IHE7" s="33"/>
      <c r="IHF7" s="33"/>
      <c r="IHG7" s="33"/>
      <c r="IHH7" s="33"/>
      <c r="IHI7" s="33"/>
      <c r="IHJ7" s="33"/>
      <c r="IHK7" s="33"/>
      <c r="IHL7" s="33"/>
      <c r="IHM7" s="33"/>
      <c r="IHN7" s="33"/>
      <c r="IHO7" s="33"/>
      <c r="IHP7" s="33"/>
      <c r="IHQ7" s="33"/>
      <c r="IHR7" s="33"/>
      <c r="IHS7" s="33"/>
      <c r="IHT7" s="33"/>
      <c r="IHU7" s="33"/>
      <c r="IHV7" s="33"/>
      <c r="IHW7" s="33"/>
      <c r="IHX7" s="33"/>
      <c r="IHY7" s="33"/>
      <c r="IHZ7" s="33"/>
      <c r="IIA7" s="33"/>
      <c r="IIB7" s="33"/>
      <c r="IIC7" s="33"/>
      <c r="IID7" s="33"/>
      <c r="IIE7" s="33"/>
      <c r="IIF7" s="33"/>
      <c r="IIG7" s="33"/>
      <c r="IIH7" s="33"/>
      <c r="III7" s="33"/>
      <c r="IIJ7" s="33"/>
      <c r="IIK7" s="33"/>
      <c r="IIL7" s="33"/>
      <c r="IIM7" s="33"/>
      <c r="IIN7" s="33"/>
      <c r="IIO7" s="33"/>
      <c r="IIP7" s="33"/>
      <c r="IIQ7" s="33"/>
      <c r="IIR7" s="33"/>
      <c r="IIS7" s="33"/>
      <c r="IIT7" s="33"/>
      <c r="IIU7" s="33"/>
      <c r="IIV7" s="33"/>
      <c r="IIW7" s="33"/>
      <c r="IIX7" s="33"/>
      <c r="IIY7" s="33"/>
      <c r="IIZ7" s="33"/>
      <c r="IJA7" s="33"/>
      <c r="IJB7" s="33"/>
      <c r="IJC7" s="33"/>
      <c r="IJD7" s="33"/>
      <c r="IJE7" s="33"/>
      <c r="IJF7" s="33"/>
      <c r="IJG7" s="33"/>
      <c r="IJH7" s="33"/>
      <c r="IJI7" s="33"/>
      <c r="IJJ7" s="33"/>
      <c r="IJK7" s="33"/>
      <c r="IJL7" s="33"/>
      <c r="IJM7" s="33"/>
      <c r="IJN7" s="33"/>
      <c r="IJO7" s="33"/>
      <c r="IJP7" s="33"/>
      <c r="IJQ7" s="33"/>
      <c r="IJR7" s="33"/>
      <c r="IJS7" s="33"/>
      <c r="IJT7" s="33"/>
      <c r="IJU7" s="33"/>
      <c r="IJV7" s="33"/>
      <c r="IJW7" s="33"/>
      <c r="IJX7" s="33"/>
      <c r="IJY7" s="33"/>
      <c r="IJZ7" s="33"/>
      <c r="IKA7" s="33"/>
      <c r="IKB7" s="33"/>
      <c r="IKC7" s="33"/>
      <c r="IKD7" s="33"/>
      <c r="IKE7" s="33"/>
      <c r="IKF7" s="33"/>
      <c r="IKG7" s="33"/>
      <c r="IKH7" s="33"/>
      <c r="IKI7" s="33"/>
      <c r="IKJ7" s="33"/>
      <c r="IKK7" s="33"/>
      <c r="IKL7" s="33"/>
      <c r="IKM7" s="33"/>
      <c r="IKN7" s="33"/>
      <c r="IKO7" s="33"/>
      <c r="IKP7" s="33"/>
      <c r="IKQ7" s="33"/>
      <c r="IKR7" s="33"/>
      <c r="IKS7" s="33"/>
      <c r="IKT7" s="33"/>
      <c r="IKU7" s="33"/>
      <c r="IKV7" s="33"/>
      <c r="IKW7" s="33"/>
      <c r="IKX7" s="33"/>
      <c r="IKY7" s="33"/>
      <c r="IKZ7" s="33"/>
      <c r="ILA7" s="33"/>
      <c r="ILB7" s="33"/>
      <c r="ILC7" s="33"/>
      <c r="ILD7" s="33"/>
      <c r="ILE7" s="33"/>
      <c r="ILF7" s="33"/>
      <c r="ILG7" s="33"/>
      <c r="ILH7" s="33"/>
      <c r="ILI7" s="33"/>
      <c r="ILJ7" s="33"/>
      <c r="ILK7" s="33"/>
      <c r="ILL7" s="33"/>
      <c r="ILM7" s="33"/>
      <c r="ILN7" s="33"/>
      <c r="ILO7" s="33"/>
      <c r="ILP7" s="33"/>
      <c r="ILQ7" s="33"/>
      <c r="ILR7" s="33"/>
      <c r="ILS7" s="33"/>
      <c r="ILT7" s="33"/>
      <c r="ILU7" s="33"/>
      <c r="ILV7" s="33"/>
      <c r="ILW7" s="33"/>
      <c r="ILX7" s="33"/>
      <c r="ILY7" s="33"/>
      <c r="ILZ7" s="33"/>
      <c r="IMA7" s="33"/>
      <c r="IMB7" s="33"/>
      <c r="IMC7" s="33"/>
      <c r="IMD7" s="33"/>
      <c r="IME7" s="33"/>
      <c r="IMF7" s="33"/>
      <c r="IMG7" s="33"/>
      <c r="IMH7" s="33"/>
      <c r="IMI7" s="33"/>
      <c r="IMJ7" s="33"/>
      <c r="IMK7" s="33"/>
      <c r="IML7" s="33"/>
      <c r="IMM7" s="33"/>
      <c r="IMN7" s="33"/>
      <c r="IMO7" s="33"/>
      <c r="IMP7" s="33"/>
      <c r="IMQ7" s="33"/>
      <c r="IMR7" s="33"/>
      <c r="IMS7" s="33"/>
      <c r="IMT7" s="33"/>
      <c r="IMU7" s="33"/>
      <c r="IMV7" s="33"/>
      <c r="IMW7" s="33"/>
      <c r="IMX7" s="33"/>
      <c r="IMY7" s="33"/>
      <c r="IMZ7" s="33"/>
      <c r="INA7" s="33"/>
      <c r="INB7" s="33"/>
      <c r="INC7" s="33"/>
      <c r="IND7" s="33"/>
      <c r="INE7" s="33"/>
      <c r="INF7" s="33"/>
      <c r="ING7" s="33"/>
      <c r="INH7" s="33"/>
      <c r="INI7" s="33"/>
      <c r="INJ7" s="33"/>
      <c r="INK7" s="33"/>
      <c r="INL7" s="33"/>
      <c r="INM7" s="33"/>
      <c r="INN7" s="33"/>
      <c r="INO7" s="33"/>
      <c r="INP7" s="33"/>
      <c r="INQ7" s="33"/>
      <c r="INR7" s="33"/>
      <c r="INS7" s="33"/>
      <c r="INT7" s="33"/>
      <c r="INU7" s="33"/>
      <c r="INV7" s="33"/>
      <c r="INW7" s="33"/>
      <c r="INX7" s="33"/>
      <c r="INY7" s="33"/>
      <c r="INZ7" s="33"/>
      <c r="IOA7" s="33"/>
      <c r="IOB7" s="33"/>
      <c r="IOC7" s="33"/>
      <c r="IOD7" s="33"/>
      <c r="IOE7" s="33"/>
      <c r="IOF7" s="33"/>
      <c r="IOG7" s="33"/>
      <c r="IOH7" s="33"/>
      <c r="IOI7" s="33"/>
      <c r="IOJ7" s="33"/>
      <c r="IOK7" s="33"/>
      <c r="IOL7" s="33"/>
      <c r="IOM7" s="33"/>
      <c r="ION7" s="33"/>
      <c r="IOO7" s="33"/>
      <c r="IOP7" s="33"/>
      <c r="IOQ7" s="33"/>
      <c r="IOR7" s="33"/>
      <c r="IOS7" s="33"/>
      <c r="IOT7" s="33"/>
      <c r="IOU7" s="33"/>
      <c r="IOV7" s="33"/>
      <c r="IOW7" s="33"/>
      <c r="IOX7" s="33"/>
      <c r="IOY7" s="33"/>
      <c r="IOZ7" s="33"/>
      <c r="IPA7" s="33"/>
      <c r="IPB7" s="33"/>
      <c r="IPC7" s="33"/>
      <c r="IPD7" s="33"/>
      <c r="IPE7" s="33"/>
      <c r="IPF7" s="33"/>
      <c r="IPG7" s="33"/>
      <c r="IPH7" s="33"/>
      <c r="IPI7" s="33"/>
      <c r="IPJ7" s="33"/>
      <c r="IPK7" s="33"/>
      <c r="IPL7" s="33"/>
      <c r="IPM7" s="33"/>
      <c r="IPN7" s="33"/>
      <c r="IPO7" s="33"/>
      <c r="IPP7" s="33"/>
      <c r="IPQ7" s="33"/>
      <c r="IPR7" s="33"/>
      <c r="IPS7" s="33"/>
      <c r="IPT7" s="33"/>
      <c r="IPU7" s="33"/>
      <c r="IPV7" s="33"/>
      <c r="IPW7" s="33"/>
      <c r="IPX7" s="33"/>
      <c r="IPY7" s="33"/>
      <c r="IPZ7" s="33"/>
      <c r="IQA7" s="33"/>
      <c r="IQB7" s="33"/>
      <c r="IQC7" s="33"/>
      <c r="IQD7" s="33"/>
      <c r="IQE7" s="33"/>
      <c r="IQF7" s="33"/>
      <c r="IQG7" s="33"/>
      <c r="IQH7" s="33"/>
      <c r="IQI7" s="33"/>
      <c r="IQJ7" s="33"/>
      <c r="IQK7" s="33"/>
      <c r="IQL7" s="33"/>
      <c r="IQM7" s="33"/>
      <c r="IQN7" s="33"/>
      <c r="IQO7" s="33"/>
      <c r="IQP7" s="33"/>
      <c r="IQQ7" s="33"/>
      <c r="IQR7" s="33"/>
      <c r="IQS7" s="33"/>
      <c r="IQT7" s="33"/>
      <c r="IQU7" s="33"/>
      <c r="IQV7" s="33"/>
      <c r="IQW7" s="33"/>
      <c r="IQX7" s="33"/>
      <c r="IQY7" s="33"/>
      <c r="IQZ7" s="33"/>
      <c r="IRA7" s="33"/>
      <c r="IRB7" s="33"/>
      <c r="IRC7" s="33"/>
      <c r="IRD7" s="33"/>
      <c r="IRE7" s="33"/>
      <c r="IRF7" s="33"/>
      <c r="IRG7" s="33"/>
      <c r="IRH7" s="33"/>
      <c r="IRI7" s="33"/>
      <c r="IRJ7" s="33"/>
      <c r="IRK7" s="33"/>
      <c r="IRL7" s="33"/>
      <c r="IRM7" s="33"/>
      <c r="IRN7" s="33"/>
      <c r="IRO7" s="33"/>
      <c r="IRP7" s="33"/>
      <c r="IRQ7" s="33"/>
      <c r="IRR7" s="33"/>
      <c r="IRS7" s="33"/>
      <c r="IRT7" s="33"/>
      <c r="IRU7" s="33"/>
      <c r="IRV7" s="33"/>
      <c r="IRW7" s="33"/>
      <c r="IRX7" s="33"/>
      <c r="IRY7" s="33"/>
      <c r="IRZ7" s="33"/>
      <c r="ISA7" s="33"/>
      <c r="ISB7" s="33"/>
      <c r="ISC7" s="33"/>
      <c r="ISD7" s="33"/>
      <c r="ISE7" s="33"/>
      <c r="ISF7" s="33"/>
      <c r="ISG7" s="33"/>
      <c r="ISH7" s="33"/>
      <c r="ISI7" s="33"/>
      <c r="ISJ7" s="33"/>
      <c r="ISK7" s="33"/>
      <c r="ISL7" s="33"/>
      <c r="ISM7" s="33"/>
      <c r="ISN7" s="33"/>
      <c r="ISO7" s="33"/>
      <c r="ISP7" s="33"/>
      <c r="ISQ7" s="33"/>
      <c r="ISR7" s="33"/>
      <c r="ISS7" s="33"/>
      <c r="IST7" s="33"/>
      <c r="ISU7" s="33"/>
      <c r="ISV7" s="33"/>
      <c r="ISW7" s="33"/>
      <c r="ISX7" s="33"/>
      <c r="ISY7" s="33"/>
      <c r="ISZ7" s="33"/>
      <c r="ITA7" s="33"/>
      <c r="ITB7" s="33"/>
      <c r="ITC7" s="33"/>
      <c r="ITD7" s="33"/>
      <c r="ITE7" s="33"/>
      <c r="ITF7" s="33"/>
      <c r="ITG7" s="33"/>
      <c r="ITH7" s="33"/>
      <c r="ITI7" s="33"/>
      <c r="ITJ7" s="33"/>
      <c r="ITK7" s="33"/>
      <c r="ITL7" s="33"/>
      <c r="ITM7" s="33"/>
      <c r="ITN7" s="33"/>
      <c r="ITO7" s="33"/>
      <c r="ITP7" s="33"/>
      <c r="ITQ7" s="33"/>
      <c r="ITR7" s="33"/>
      <c r="ITS7" s="33"/>
      <c r="ITT7" s="33"/>
      <c r="ITU7" s="33"/>
      <c r="ITV7" s="33"/>
      <c r="ITW7" s="33"/>
      <c r="ITX7" s="33"/>
      <c r="ITY7" s="33"/>
      <c r="ITZ7" s="33"/>
      <c r="IUA7" s="33"/>
      <c r="IUB7" s="33"/>
      <c r="IUC7" s="33"/>
      <c r="IUD7" s="33"/>
      <c r="IUE7" s="33"/>
      <c r="IUF7" s="33"/>
      <c r="IUG7" s="33"/>
      <c r="IUH7" s="33"/>
      <c r="IUI7" s="33"/>
      <c r="IUJ7" s="33"/>
      <c r="IUK7" s="33"/>
      <c r="IUL7" s="33"/>
      <c r="IUM7" s="33"/>
      <c r="IUN7" s="33"/>
      <c r="IUO7" s="33"/>
      <c r="IUP7" s="33"/>
      <c r="IUQ7" s="33"/>
      <c r="IUR7" s="33"/>
      <c r="IUS7" s="33"/>
      <c r="IUT7" s="33"/>
      <c r="IUU7" s="33"/>
      <c r="IUV7" s="33"/>
      <c r="IUW7" s="33"/>
      <c r="IUX7" s="33"/>
      <c r="IUY7" s="33"/>
      <c r="IUZ7" s="33"/>
      <c r="IVA7" s="33"/>
      <c r="IVB7" s="33"/>
      <c r="IVC7" s="33"/>
      <c r="IVD7" s="33"/>
      <c r="IVE7" s="33"/>
      <c r="IVF7" s="33"/>
      <c r="IVG7" s="33"/>
      <c r="IVH7" s="33"/>
      <c r="IVI7" s="33"/>
      <c r="IVJ7" s="33"/>
      <c r="IVK7" s="33"/>
      <c r="IVL7" s="33"/>
      <c r="IVM7" s="33"/>
      <c r="IVN7" s="33"/>
      <c r="IVO7" s="33"/>
      <c r="IVP7" s="33"/>
      <c r="IVQ7" s="33"/>
      <c r="IVR7" s="33"/>
      <c r="IVS7" s="33"/>
      <c r="IVT7" s="33"/>
      <c r="IVU7" s="33"/>
      <c r="IVV7" s="33"/>
      <c r="IVW7" s="33"/>
      <c r="IVX7" s="33"/>
      <c r="IVY7" s="33"/>
      <c r="IVZ7" s="33"/>
      <c r="IWA7" s="33"/>
      <c r="IWB7" s="33"/>
      <c r="IWC7" s="33"/>
      <c r="IWD7" s="33"/>
      <c r="IWE7" s="33"/>
      <c r="IWF7" s="33"/>
      <c r="IWG7" s="33"/>
      <c r="IWH7" s="33"/>
      <c r="IWI7" s="33"/>
      <c r="IWJ7" s="33"/>
      <c r="IWK7" s="33"/>
      <c r="IWL7" s="33"/>
      <c r="IWM7" s="33"/>
      <c r="IWN7" s="33"/>
      <c r="IWO7" s="33"/>
      <c r="IWP7" s="33"/>
      <c r="IWQ7" s="33"/>
      <c r="IWR7" s="33"/>
      <c r="IWS7" s="33"/>
      <c r="IWT7" s="33"/>
      <c r="IWU7" s="33"/>
      <c r="IWV7" s="33"/>
      <c r="IWW7" s="33"/>
      <c r="IWX7" s="33"/>
      <c r="IWY7" s="33"/>
      <c r="IWZ7" s="33"/>
      <c r="IXA7" s="33"/>
      <c r="IXB7" s="33"/>
      <c r="IXC7" s="33"/>
      <c r="IXD7" s="33"/>
      <c r="IXE7" s="33"/>
      <c r="IXF7" s="33"/>
      <c r="IXG7" s="33"/>
      <c r="IXH7" s="33"/>
      <c r="IXI7" s="33"/>
      <c r="IXJ7" s="33"/>
      <c r="IXK7" s="33"/>
      <c r="IXL7" s="33"/>
      <c r="IXM7" s="33"/>
      <c r="IXN7" s="33"/>
      <c r="IXO7" s="33"/>
      <c r="IXP7" s="33"/>
      <c r="IXQ7" s="33"/>
      <c r="IXR7" s="33"/>
      <c r="IXS7" s="33"/>
      <c r="IXT7" s="33"/>
      <c r="IXU7" s="33"/>
      <c r="IXV7" s="33"/>
      <c r="IXW7" s="33"/>
      <c r="IXX7" s="33"/>
      <c r="IXY7" s="33"/>
      <c r="IXZ7" s="33"/>
      <c r="IYA7" s="33"/>
      <c r="IYB7" s="33"/>
      <c r="IYC7" s="33"/>
      <c r="IYD7" s="33"/>
      <c r="IYE7" s="33"/>
      <c r="IYF7" s="33"/>
      <c r="IYG7" s="33"/>
      <c r="IYH7" s="33"/>
      <c r="IYI7" s="33"/>
      <c r="IYJ7" s="33"/>
      <c r="IYK7" s="33"/>
      <c r="IYL7" s="33"/>
      <c r="IYM7" s="33"/>
      <c r="IYN7" s="33"/>
      <c r="IYO7" s="33"/>
      <c r="IYP7" s="33"/>
      <c r="IYQ7" s="33"/>
      <c r="IYR7" s="33"/>
      <c r="IYS7" s="33"/>
      <c r="IYT7" s="33"/>
      <c r="IYU7" s="33"/>
      <c r="IYV7" s="33"/>
      <c r="IYW7" s="33"/>
      <c r="IYX7" s="33"/>
      <c r="IYY7" s="33"/>
      <c r="IYZ7" s="33"/>
      <c r="IZA7" s="33"/>
      <c r="IZB7" s="33"/>
      <c r="IZC7" s="33"/>
      <c r="IZD7" s="33"/>
      <c r="IZE7" s="33"/>
      <c r="IZF7" s="33"/>
      <c r="IZG7" s="33"/>
      <c r="IZH7" s="33"/>
      <c r="IZI7" s="33"/>
      <c r="IZJ7" s="33"/>
      <c r="IZK7" s="33"/>
      <c r="IZL7" s="33"/>
      <c r="IZM7" s="33"/>
      <c r="IZN7" s="33"/>
      <c r="IZO7" s="33"/>
      <c r="IZP7" s="33"/>
      <c r="IZQ7" s="33"/>
      <c r="IZR7" s="33"/>
      <c r="IZS7" s="33"/>
      <c r="IZT7" s="33"/>
      <c r="IZU7" s="33"/>
      <c r="IZV7" s="33"/>
      <c r="IZW7" s="33"/>
      <c r="IZX7" s="33"/>
      <c r="IZY7" s="33"/>
      <c r="IZZ7" s="33"/>
      <c r="JAA7" s="33"/>
      <c r="JAB7" s="33"/>
      <c r="JAC7" s="33"/>
      <c r="JAD7" s="33"/>
      <c r="JAE7" s="33"/>
      <c r="JAF7" s="33"/>
      <c r="JAG7" s="33"/>
      <c r="JAH7" s="33"/>
      <c r="JAI7" s="33"/>
      <c r="JAJ7" s="33"/>
      <c r="JAK7" s="33"/>
      <c r="JAL7" s="33"/>
      <c r="JAM7" s="33"/>
      <c r="JAN7" s="33"/>
      <c r="JAO7" s="33"/>
      <c r="JAP7" s="33"/>
      <c r="JAQ7" s="33"/>
      <c r="JAR7" s="33"/>
      <c r="JAS7" s="33"/>
      <c r="JAT7" s="33"/>
      <c r="JAU7" s="33"/>
      <c r="JAV7" s="33"/>
      <c r="JAW7" s="33"/>
      <c r="JAX7" s="33"/>
      <c r="JAY7" s="33"/>
      <c r="JAZ7" s="33"/>
      <c r="JBA7" s="33"/>
      <c r="JBB7" s="33"/>
      <c r="JBC7" s="33"/>
      <c r="JBD7" s="33"/>
      <c r="JBE7" s="33"/>
      <c r="JBF7" s="33"/>
      <c r="JBG7" s="33"/>
      <c r="JBH7" s="33"/>
      <c r="JBI7" s="33"/>
      <c r="JBJ7" s="33"/>
      <c r="JBK7" s="33"/>
      <c r="JBL7" s="33"/>
      <c r="JBM7" s="33"/>
      <c r="JBN7" s="33"/>
      <c r="JBO7" s="33"/>
      <c r="JBP7" s="33"/>
      <c r="JBQ7" s="33"/>
      <c r="JBR7" s="33"/>
      <c r="JBS7" s="33"/>
      <c r="JBT7" s="33"/>
      <c r="JBU7" s="33"/>
      <c r="JBV7" s="33"/>
      <c r="JBW7" s="33"/>
      <c r="JBX7" s="33"/>
      <c r="JBY7" s="33"/>
      <c r="JBZ7" s="33"/>
      <c r="JCA7" s="33"/>
      <c r="JCB7" s="33"/>
      <c r="JCC7" s="33"/>
      <c r="JCD7" s="33"/>
      <c r="JCE7" s="33"/>
      <c r="JCF7" s="33"/>
      <c r="JCG7" s="33"/>
      <c r="JCH7" s="33"/>
      <c r="JCI7" s="33"/>
      <c r="JCJ7" s="33"/>
      <c r="JCK7" s="33"/>
      <c r="JCL7" s="33"/>
      <c r="JCM7" s="33"/>
      <c r="JCN7" s="33"/>
      <c r="JCO7" s="33"/>
      <c r="JCP7" s="33"/>
      <c r="JCQ7" s="33"/>
      <c r="JCR7" s="33"/>
      <c r="JCS7" s="33"/>
      <c r="JCT7" s="33"/>
      <c r="JCU7" s="33"/>
      <c r="JCV7" s="33"/>
      <c r="JCW7" s="33"/>
      <c r="JCX7" s="33"/>
      <c r="JCY7" s="33"/>
      <c r="JCZ7" s="33"/>
      <c r="JDA7" s="33"/>
      <c r="JDB7" s="33"/>
      <c r="JDC7" s="33"/>
      <c r="JDD7" s="33"/>
      <c r="JDE7" s="33"/>
      <c r="JDF7" s="33"/>
      <c r="JDG7" s="33"/>
      <c r="JDH7" s="33"/>
      <c r="JDI7" s="33"/>
      <c r="JDJ7" s="33"/>
      <c r="JDK7" s="33"/>
      <c r="JDL7" s="33"/>
      <c r="JDM7" s="33"/>
      <c r="JDN7" s="33"/>
      <c r="JDO7" s="33"/>
      <c r="JDP7" s="33"/>
      <c r="JDQ7" s="33"/>
      <c r="JDR7" s="33"/>
      <c r="JDS7" s="33"/>
      <c r="JDT7" s="33"/>
      <c r="JDU7" s="33"/>
      <c r="JDV7" s="33"/>
      <c r="JDW7" s="33"/>
      <c r="JDX7" s="33"/>
      <c r="JDY7" s="33"/>
      <c r="JDZ7" s="33"/>
      <c r="JEA7" s="33"/>
      <c r="JEB7" s="33"/>
      <c r="JEC7" s="33"/>
      <c r="JED7" s="33"/>
      <c r="JEE7" s="33"/>
      <c r="JEF7" s="33"/>
      <c r="JEG7" s="33"/>
      <c r="JEH7" s="33"/>
      <c r="JEI7" s="33"/>
      <c r="JEJ7" s="33"/>
      <c r="JEK7" s="33"/>
      <c r="JEL7" s="33"/>
      <c r="JEM7" s="33"/>
      <c r="JEN7" s="33"/>
      <c r="JEO7" s="33"/>
      <c r="JEP7" s="33"/>
      <c r="JEQ7" s="33"/>
      <c r="JER7" s="33"/>
      <c r="JES7" s="33"/>
      <c r="JET7" s="33"/>
      <c r="JEU7" s="33"/>
      <c r="JEV7" s="33"/>
      <c r="JEW7" s="33"/>
      <c r="JEX7" s="33"/>
      <c r="JEY7" s="33"/>
      <c r="JEZ7" s="33"/>
      <c r="JFA7" s="33"/>
      <c r="JFB7" s="33"/>
      <c r="JFC7" s="33"/>
      <c r="JFD7" s="33"/>
      <c r="JFE7" s="33"/>
      <c r="JFF7" s="33"/>
      <c r="JFG7" s="33"/>
      <c r="JFH7" s="33"/>
      <c r="JFI7" s="33"/>
      <c r="JFJ7" s="33"/>
      <c r="JFK7" s="33"/>
      <c r="JFL7" s="33"/>
      <c r="JFM7" s="33"/>
      <c r="JFN7" s="33"/>
      <c r="JFO7" s="33"/>
      <c r="JFP7" s="33"/>
      <c r="JFQ7" s="33"/>
      <c r="JFR7" s="33"/>
      <c r="JFS7" s="33"/>
      <c r="JFT7" s="33"/>
      <c r="JFU7" s="33"/>
      <c r="JFV7" s="33"/>
      <c r="JFW7" s="33"/>
      <c r="JFX7" s="33"/>
      <c r="JFY7" s="33"/>
      <c r="JFZ7" s="33"/>
      <c r="JGA7" s="33"/>
      <c r="JGB7" s="33"/>
      <c r="JGC7" s="33"/>
      <c r="JGD7" s="33"/>
      <c r="JGE7" s="33"/>
      <c r="JGF7" s="33"/>
      <c r="JGG7" s="33"/>
      <c r="JGH7" s="33"/>
      <c r="JGI7" s="33"/>
      <c r="JGJ7" s="33"/>
      <c r="JGK7" s="33"/>
      <c r="JGL7" s="33"/>
      <c r="JGM7" s="33"/>
      <c r="JGN7" s="33"/>
      <c r="JGO7" s="33"/>
      <c r="JGP7" s="33"/>
      <c r="JGQ7" s="33"/>
      <c r="JGR7" s="33"/>
      <c r="JGS7" s="33"/>
      <c r="JGT7" s="33"/>
      <c r="JGU7" s="33"/>
      <c r="JGV7" s="33"/>
      <c r="JGW7" s="33"/>
      <c r="JGX7" s="33"/>
      <c r="JGY7" s="33"/>
      <c r="JGZ7" s="33"/>
      <c r="JHA7" s="33"/>
      <c r="JHB7" s="33"/>
      <c r="JHC7" s="33"/>
      <c r="JHD7" s="33"/>
      <c r="JHE7" s="33"/>
      <c r="JHF7" s="33"/>
      <c r="JHG7" s="33"/>
      <c r="JHH7" s="33"/>
      <c r="JHI7" s="33"/>
      <c r="JHJ7" s="33"/>
      <c r="JHK7" s="33"/>
      <c r="JHL7" s="33"/>
      <c r="JHM7" s="33"/>
      <c r="JHN7" s="33"/>
      <c r="JHO7" s="33"/>
      <c r="JHP7" s="33"/>
      <c r="JHQ7" s="33"/>
      <c r="JHR7" s="33"/>
      <c r="JHS7" s="33"/>
      <c r="JHT7" s="33"/>
      <c r="JHU7" s="33"/>
      <c r="JHV7" s="33"/>
      <c r="JHW7" s="33"/>
      <c r="JHX7" s="33"/>
      <c r="JHY7" s="33"/>
      <c r="JHZ7" s="33"/>
      <c r="JIA7" s="33"/>
      <c r="JIB7" s="33"/>
      <c r="JIC7" s="33"/>
      <c r="JID7" s="33"/>
      <c r="JIE7" s="33"/>
      <c r="JIF7" s="33"/>
      <c r="JIG7" s="33"/>
      <c r="JIH7" s="33"/>
      <c r="JII7" s="33"/>
      <c r="JIJ7" s="33"/>
      <c r="JIK7" s="33"/>
      <c r="JIL7" s="33"/>
      <c r="JIM7" s="33"/>
      <c r="JIN7" s="33"/>
      <c r="JIO7" s="33"/>
      <c r="JIP7" s="33"/>
      <c r="JIQ7" s="33"/>
      <c r="JIR7" s="33"/>
      <c r="JIS7" s="33"/>
      <c r="JIT7" s="33"/>
      <c r="JIU7" s="33"/>
      <c r="JIV7" s="33"/>
      <c r="JIW7" s="33"/>
      <c r="JIX7" s="33"/>
      <c r="JIY7" s="33"/>
      <c r="JIZ7" s="33"/>
      <c r="JJA7" s="33"/>
      <c r="JJB7" s="33"/>
      <c r="JJC7" s="33"/>
      <c r="JJD7" s="33"/>
      <c r="JJE7" s="33"/>
      <c r="JJF7" s="33"/>
      <c r="JJG7" s="33"/>
      <c r="JJH7" s="33"/>
      <c r="JJI7" s="33"/>
      <c r="JJJ7" s="33"/>
      <c r="JJK7" s="33"/>
      <c r="JJL7" s="33"/>
      <c r="JJM7" s="33"/>
      <c r="JJN7" s="33"/>
      <c r="JJO7" s="33"/>
      <c r="JJP7" s="33"/>
      <c r="JJQ7" s="33"/>
      <c r="JJR7" s="33"/>
      <c r="JJS7" s="33"/>
      <c r="JJT7" s="33"/>
      <c r="JJU7" s="33"/>
      <c r="JJV7" s="33"/>
      <c r="JJW7" s="33"/>
      <c r="JJX7" s="33"/>
      <c r="JJY7" s="33"/>
      <c r="JJZ7" s="33"/>
      <c r="JKA7" s="33"/>
      <c r="JKB7" s="33"/>
      <c r="JKC7" s="33"/>
      <c r="JKD7" s="33"/>
      <c r="JKE7" s="33"/>
      <c r="JKF7" s="33"/>
      <c r="JKG7" s="33"/>
      <c r="JKH7" s="33"/>
      <c r="JKI7" s="33"/>
      <c r="JKJ7" s="33"/>
      <c r="JKK7" s="33"/>
      <c r="JKL7" s="33"/>
      <c r="JKM7" s="33"/>
      <c r="JKN7" s="33"/>
      <c r="JKO7" s="33"/>
      <c r="JKP7" s="33"/>
      <c r="JKQ7" s="33"/>
      <c r="JKR7" s="33"/>
      <c r="JKS7" s="33"/>
      <c r="JKT7" s="33"/>
      <c r="JKU7" s="33"/>
      <c r="JKV7" s="33"/>
      <c r="JKW7" s="33"/>
      <c r="JKX7" s="33"/>
      <c r="JKY7" s="33"/>
      <c r="JKZ7" s="33"/>
      <c r="JLA7" s="33"/>
      <c r="JLB7" s="33"/>
      <c r="JLC7" s="33"/>
      <c r="JLD7" s="33"/>
      <c r="JLE7" s="33"/>
      <c r="JLF7" s="33"/>
      <c r="JLG7" s="33"/>
      <c r="JLH7" s="33"/>
      <c r="JLI7" s="33"/>
      <c r="JLJ7" s="33"/>
      <c r="JLK7" s="33"/>
      <c r="JLL7" s="33"/>
      <c r="JLM7" s="33"/>
      <c r="JLN7" s="33"/>
      <c r="JLO7" s="33"/>
      <c r="JLP7" s="33"/>
      <c r="JLQ7" s="33"/>
      <c r="JLR7" s="33"/>
      <c r="JLS7" s="33"/>
      <c r="JLT7" s="33"/>
      <c r="JLU7" s="33"/>
      <c r="JLV7" s="33"/>
      <c r="JLW7" s="33"/>
      <c r="JLX7" s="33"/>
      <c r="JLY7" s="33"/>
      <c r="JLZ7" s="33"/>
      <c r="JMA7" s="33"/>
      <c r="JMB7" s="33"/>
      <c r="JMC7" s="33"/>
      <c r="JMD7" s="33"/>
      <c r="JME7" s="33"/>
      <c r="JMF7" s="33"/>
      <c r="JMG7" s="33"/>
      <c r="JMH7" s="33"/>
      <c r="JMI7" s="33"/>
      <c r="JMJ7" s="33"/>
      <c r="JMK7" s="33"/>
      <c r="JML7" s="33"/>
      <c r="JMM7" s="33"/>
      <c r="JMN7" s="33"/>
      <c r="JMO7" s="33"/>
      <c r="JMP7" s="33"/>
      <c r="JMQ7" s="33"/>
      <c r="JMR7" s="33"/>
      <c r="JMS7" s="33"/>
      <c r="JMT7" s="33"/>
      <c r="JMU7" s="33"/>
      <c r="JMV7" s="33"/>
      <c r="JMW7" s="33"/>
      <c r="JMX7" s="33"/>
      <c r="JMY7" s="33"/>
      <c r="JMZ7" s="33"/>
      <c r="JNA7" s="33"/>
      <c r="JNB7" s="33"/>
      <c r="JNC7" s="33"/>
      <c r="JND7" s="33"/>
      <c r="JNE7" s="33"/>
      <c r="JNF7" s="33"/>
      <c r="JNG7" s="33"/>
      <c r="JNH7" s="33"/>
      <c r="JNI7" s="33"/>
      <c r="JNJ7" s="33"/>
      <c r="JNK7" s="33"/>
      <c r="JNL7" s="33"/>
      <c r="JNM7" s="33"/>
      <c r="JNN7" s="33"/>
      <c r="JNO7" s="33"/>
      <c r="JNP7" s="33"/>
      <c r="JNQ7" s="33"/>
      <c r="JNR7" s="33"/>
      <c r="JNS7" s="33"/>
      <c r="JNT7" s="33"/>
      <c r="JNU7" s="33"/>
      <c r="JNV7" s="33"/>
      <c r="JNW7" s="33"/>
      <c r="JNX7" s="33"/>
      <c r="JNY7" s="33"/>
      <c r="JNZ7" s="33"/>
      <c r="JOA7" s="33"/>
      <c r="JOB7" s="33"/>
      <c r="JOC7" s="33"/>
      <c r="JOD7" s="33"/>
      <c r="JOE7" s="33"/>
      <c r="JOF7" s="33"/>
      <c r="JOG7" s="33"/>
      <c r="JOH7" s="33"/>
      <c r="JOI7" s="33"/>
      <c r="JOJ7" s="33"/>
      <c r="JOK7" s="33"/>
      <c r="JOL7" s="33"/>
      <c r="JOM7" s="33"/>
      <c r="JON7" s="33"/>
      <c r="JOO7" s="33"/>
      <c r="JOP7" s="33"/>
      <c r="JOQ7" s="33"/>
      <c r="JOR7" s="33"/>
      <c r="JOS7" s="33"/>
      <c r="JOT7" s="33"/>
      <c r="JOU7" s="33"/>
      <c r="JOV7" s="33"/>
      <c r="JOW7" s="33"/>
      <c r="JOX7" s="33"/>
      <c r="JOY7" s="33"/>
      <c r="JOZ7" s="33"/>
      <c r="JPA7" s="33"/>
      <c r="JPB7" s="33"/>
      <c r="JPC7" s="33"/>
      <c r="JPD7" s="33"/>
      <c r="JPE7" s="33"/>
      <c r="JPF7" s="33"/>
      <c r="JPG7" s="33"/>
      <c r="JPH7" s="33"/>
      <c r="JPI7" s="33"/>
      <c r="JPJ7" s="33"/>
      <c r="JPK7" s="33"/>
      <c r="JPL7" s="33"/>
      <c r="JPM7" s="33"/>
      <c r="JPN7" s="33"/>
      <c r="JPO7" s="33"/>
      <c r="JPP7" s="33"/>
      <c r="JPQ7" s="33"/>
      <c r="JPR7" s="33"/>
      <c r="JPS7" s="33"/>
      <c r="JPT7" s="33"/>
      <c r="JPU7" s="33"/>
      <c r="JPV7" s="33"/>
      <c r="JPW7" s="33"/>
      <c r="JPX7" s="33"/>
      <c r="JPY7" s="33"/>
      <c r="JPZ7" s="33"/>
      <c r="JQA7" s="33"/>
      <c r="JQB7" s="33"/>
      <c r="JQC7" s="33"/>
      <c r="JQD7" s="33"/>
      <c r="JQE7" s="33"/>
      <c r="JQF7" s="33"/>
      <c r="JQG7" s="33"/>
      <c r="JQH7" s="33"/>
      <c r="JQI7" s="33"/>
      <c r="JQJ7" s="33"/>
      <c r="JQK7" s="33"/>
      <c r="JQL7" s="33"/>
      <c r="JQM7" s="33"/>
      <c r="JQN7" s="33"/>
      <c r="JQO7" s="33"/>
      <c r="JQP7" s="33"/>
      <c r="JQQ7" s="33"/>
      <c r="JQR7" s="33"/>
      <c r="JQS7" s="33"/>
      <c r="JQT7" s="33"/>
      <c r="JQU7" s="33"/>
      <c r="JQV7" s="33"/>
      <c r="JQW7" s="33"/>
      <c r="JQX7" s="33"/>
      <c r="JQY7" s="33"/>
      <c r="JQZ7" s="33"/>
      <c r="JRA7" s="33"/>
      <c r="JRB7" s="33"/>
      <c r="JRC7" s="33"/>
      <c r="JRD7" s="33"/>
      <c r="JRE7" s="33"/>
      <c r="JRF7" s="33"/>
      <c r="JRG7" s="33"/>
      <c r="JRH7" s="33"/>
      <c r="JRI7" s="33"/>
      <c r="JRJ7" s="33"/>
      <c r="JRK7" s="33"/>
      <c r="JRL7" s="33"/>
      <c r="JRM7" s="33"/>
      <c r="JRN7" s="33"/>
      <c r="JRO7" s="33"/>
      <c r="JRP7" s="33"/>
      <c r="JRQ7" s="33"/>
      <c r="JRR7" s="33"/>
      <c r="JRS7" s="33"/>
      <c r="JRT7" s="33"/>
      <c r="JRU7" s="33"/>
      <c r="JRV7" s="33"/>
      <c r="JRW7" s="33"/>
      <c r="JRX7" s="33"/>
      <c r="JRY7" s="33"/>
      <c r="JRZ7" s="33"/>
      <c r="JSA7" s="33"/>
      <c r="JSB7" s="33"/>
      <c r="JSC7" s="33"/>
      <c r="JSD7" s="33"/>
      <c r="JSE7" s="33"/>
      <c r="JSF7" s="33"/>
      <c r="JSG7" s="33"/>
      <c r="JSH7" s="33"/>
      <c r="JSI7" s="33"/>
      <c r="JSJ7" s="33"/>
      <c r="JSK7" s="33"/>
      <c r="JSL7" s="33"/>
      <c r="JSM7" s="33"/>
      <c r="JSN7" s="33"/>
      <c r="JSO7" s="33"/>
      <c r="JSP7" s="33"/>
      <c r="JSQ7" s="33"/>
      <c r="JSR7" s="33"/>
      <c r="JSS7" s="33"/>
      <c r="JST7" s="33"/>
      <c r="JSU7" s="33"/>
      <c r="JSV7" s="33"/>
      <c r="JSW7" s="33"/>
      <c r="JSX7" s="33"/>
      <c r="JSY7" s="33"/>
      <c r="JSZ7" s="33"/>
      <c r="JTA7" s="33"/>
      <c r="JTB7" s="33"/>
      <c r="JTC7" s="33"/>
      <c r="JTD7" s="33"/>
      <c r="JTE7" s="33"/>
      <c r="JTF7" s="33"/>
      <c r="JTG7" s="33"/>
      <c r="JTH7" s="33"/>
      <c r="JTI7" s="33"/>
      <c r="JTJ7" s="33"/>
      <c r="JTK7" s="33"/>
      <c r="JTL7" s="33"/>
      <c r="JTM7" s="33"/>
      <c r="JTN7" s="33"/>
      <c r="JTO7" s="33"/>
      <c r="JTP7" s="33"/>
      <c r="JTQ7" s="33"/>
      <c r="JTR7" s="33"/>
      <c r="JTS7" s="33"/>
      <c r="JTT7" s="33"/>
      <c r="JTU7" s="33"/>
      <c r="JTV7" s="33"/>
      <c r="JTW7" s="33"/>
      <c r="JTX7" s="33"/>
      <c r="JTY7" s="33"/>
      <c r="JTZ7" s="33"/>
      <c r="JUA7" s="33"/>
      <c r="JUB7" s="33"/>
      <c r="JUC7" s="33"/>
      <c r="JUD7" s="33"/>
      <c r="JUE7" s="33"/>
      <c r="JUF7" s="33"/>
      <c r="JUG7" s="33"/>
      <c r="JUH7" s="33"/>
      <c r="JUI7" s="33"/>
      <c r="JUJ7" s="33"/>
      <c r="JUK7" s="33"/>
      <c r="JUL7" s="33"/>
      <c r="JUM7" s="33"/>
      <c r="JUN7" s="33"/>
      <c r="JUO7" s="33"/>
      <c r="JUP7" s="33"/>
      <c r="JUQ7" s="33"/>
      <c r="JUR7" s="33"/>
      <c r="JUS7" s="33"/>
      <c r="JUT7" s="33"/>
      <c r="JUU7" s="33"/>
      <c r="JUV7" s="33"/>
      <c r="JUW7" s="33"/>
      <c r="JUX7" s="33"/>
      <c r="JUY7" s="33"/>
      <c r="JUZ7" s="33"/>
      <c r="JVA7" s="33"/>
      <c r="JVB7" s="33"/>
      <c r="JVC7" s="33"/>
      <c r="JVD7" s="33"/>
      <c r="JVE7" s="33"/>
      <c r="JVF7" s="33"/>
      <c r="JVG7" s="33"/>
      <c r="JVH7" s="33"/>
      <c r="JVI7" s="33"/>
      <c r="JVJ7" s="33"/>
      <c r="JVK7" s="33"/>
      <c r="JVL7" s="33"/>
      <c r="JVM7" s="33"/>
      <c r="JVN7" s="33"/>
      <c r="JVO7" s="33"/>
      <c r="JVP7" s="33"/>
      <c r="JVQ7" s="33"/>
      <c r="JVR7" s="33"/>
      <c r="JVS7" s="33"/>
      <c r="JVT7" s="33"/>
      <c r="JVU7" s="33"/>
      <c r="JVV7" s="33"/>
      <c r="JVW7" s="33"/>
      <c r="JVX7" s="33"/>
      <c r="JVY7" s="33"/>
      <c r="JVZ7" s="33"/>
      <c r="JWA7" s="33"/>
      <c r="JWB7" s="33"/>
      <c r="JWC7" s="33"/>
      <c r="JWD7" s="33"/>
      <c r="JWE7" s="33"/>
      <c r="JWF7" s="33"/>
      <c r="JWG7" s="33"/>
      <c r="JWH7" s="33"/>
      <c r="JWI7" s="33"/>
      <c r="JWJ7" s="33"/>
      <c r="JWK7" s="33"/>
      <c r="JWL7" s="33"/>
      <c r="JWM7" s="33"/>
      <c r="JWN7" s="33"/>
      <c r="JWO7" s="33"/>
      <c r="JWP7" s="33"/>
      <c r="JWQ7" s="33"/>
      <c r="JWR7" s="33"/>
      <c r="JWS7" s="33"/>
      <c r="JWT7" s="33"/>
      <c r="JWU7" s="33"/>
      <c r="JWV7" s="33"/>
      <c r="JWW7" s="33"/>
      <c r="JWX7" s="33"/>
      <c r="JWY7" s="33"/>
      <c r="JWZ7" s="33"/>
      <c r="JXA7" s="33"/>
      <c r="JXB7" s="33"/>
      <c r="JXC7" s="33"/>
      <c r="JXD7" s="33"/>
      <c r="JXE7" s="33"/>
      <c r="JXF7" s="33"/>
      <c r="JXG7" s="33"/>
      <c r="JXH7" s="33"/>
      <c r="JXI7" s="33"/>
      <c r="JXJ7" s="33"/>
      <c r="JXK7" s="33"/>
      <c r="JXL7" s="33"/>
      <c r="JXM7" s="33"/>
      <c r="JXN7" s="33"/>
      <c r="JXO7" s="33"/>
      <c r="JXP7" s="33"/>
      <c r="JXQ7" s="33"/>
      <c r="JXR7" s="33"/>
      <c r="JXS7" s="33"/>
      <c r="JXT7" s="33"/>
      <c r="JXU7" s="33"/>
      <c r="JXV7" s="33"/>
      <c r="JXW7" s="33"/>
      <c r="JXX7" s="33"/>
      <c r="JXY7" s="33"/>
      <c r="JXZ7" s="33"/>
      <c r="JYA7" s="33"/>
      <c r="JYB7" s="33"/>
      <c r="JYC7" s="33"/>
      <c r="JYD7" s="33"/>
      <c r="JYE7" s="33"/>
      <c r="JYF7" s="33"/>
      <c r="JYG7" s="33"/>
      <c r="JYH7" s="33"/>
      <c r="JYI7" s="33"/>
      <c r="JYJ7" s="33"/>
      <c r="JYK7" s="33"/>
      <c r="JYL7" s="33"/>
      <c r="JYM7" s="33"/>
      <c r="JYN7" s="33"/>
      <c r="JYO7" s="33"/>
      <c r="JYP7" s="33"/>
      <c r="JYQ7" s="33"/>
      <c r="JYR7" s="33"/>
      <c r="JYS7" s="33"/>
      <c r="JYT7" s="33"/>
      <c r="JYU7" s="33"/>
      <c r="JYV7" s="33"/>
      <c r="JYW7" s="33"/>
      <c r="JYX7" s="33"/>
      <c r="JYY7" s="33"/>
      <c r="JYZ7" s="33"/>
      <c r="JZA7" s="33"/>
      <c r="JZB7" s="33"/>
      <c r="JZC7" s="33"/>
      <c r="JZD7" s="33"/>
      <c r="JZE7" s="33"/>
      <c r="JZF7" s="33"/>
      <c r="JZG7" s="33"/>
      <c r="JZH7" s="33"/>
      <c r="JZI7" s="33"/>
      <c r="JZJ7" s="33"/>
      <c r="JZK7" s="33"/>
      <c r="JZL7" s="33"/>
      <c r="JZM7" s="33"/>
      <c r="JZN7" s="33"/>
      <c r="JZO7" s="33"/>
      <c r="JZP7" s="33"/>
      <c r="JZQ7" s="33"/>
      <c r="JZR7" s="33"/>
      <c r="JZS7" s="33"/>
      <c r="JZT7" s="33"/>
      <c r="JZU7" s="33"/>
      <c r="JZV7" s="33"/>
      <c r="JZW7" s="33"/>
      <c r="JZX7" s="33"/>
      <c r="JZY7" s="33"/>
      <c r="JZZ7" s="33"/>
      <c r="KAA7" s="33"/>
      <c r="KAB7" s="33"/>
      <c r="KAC7" s="33"/>
      <c r="KAD7" s="33"/>
      <c r="KAE7" s="33"/>
      <c r="KAF7" s="33"/>
      <c r="KAG7" s="33"/>
      <c r="KAH7" s="33"/>
      <c r="KAI7" s="33"/>
      <c r="KAJ7" s="33"/>
      <c r="KAK7" s="33"/>
      <c r="KAL7" s="33"/>
      <c r="KAM7" s="33"/>
      <c r="KAN7" s="33"/>
      <c r="KAO7" s="33"/>
      <c r="KAP7" s="33"/>
      <c r="KAQ7" s="33"/>
      <c r="KAR7" s="33"/>
      <c r="KAS7" s="33"/>
      <c r="KAT7" s="33"/>
      <c r="KAU7" s="33"/>
      <c r="KAV7" s="33"/>
      <c r="KAW7" s="33"/>
      <c r="KAX7" s="33"/>
      <c r="KAY7" s="33"/>
      <c r="KAZ7" s="33"/>
      <c r="KBA7" s="33"/>
      <c r="KBB7" s="33"/>
      <c r="KBC7" s="33"/>
      <c r="KBD7" s="33"/>
      <c r="KBE7" s="33"/>
      <c r="KBF7" s="33"/>
      <c r="KBG7" s="33"/>
      <c r="KBH7" s="33"/>
      <c r="KBI7" s="33"/>
      <c r="KBJ7" s="33"/>
      <c r="KBK7" s="33"/>
      <c r="KBL7" s="33"/>
      <c r="KBM7" s="33"/>
      <c r="KBN7" s="33"/>
      <c r="KBO7" s="33"/>
      <c r="KBP7" s="33"/>
      <c r="KBQ7" s="33"/>
      <c r="KBR7" s="33"/>
      <c r="KBS7" s="33"/>
      <c r="KBT7" s="33"/>
      <c r="KBU7" s="33"/>
      <c r="KBV7" s="33"/>
      <c r="KBW7" s="33"/>
      <c r="KBX7" s="33"/>
      <c r="KBY7" s="33"/>
      <c r="KBZ7" s="33"/>
      <c r="KCA7" s="33"/>
      <c r="KCB7" s="33"/>
      <c r="KCC7" s="33"/>
      <c r="KCD7" s="33"/>
      <c r="KCE7" s="33"/>
      <c r="KCF7" s="33"/>
      <c r="KCG7" s="33"/>
      <c r="KCH7" s="33"/>
      <c r="KCI7" s="33"/>
      <c r="KCJ7" s="33"/>
      <c r="KCK7" s="33"/>
      <c r="KCL7" s="33"/>
      <c r="KCM7" s="33"/>
      <c r="KCN7" s="33"/>
      <c r="KCO7" s="33"/>
      <c r="KCP7" s="33"/>
      <c r="KCQ7" s="33"/>
      <c r="KCR7" s="33"/>
      <c r="KCS7" s="33"/>
      <c r="KCT7" s="33"/>
      <c r="KCU7" s="33"/>
      <c r="KCV7" s="33"/>
      <c r="KCW7" s="33"/>
      <c r="KCX7" s="33"/>
      <c r="KCY7" s="33"/>
      <c r="KCZ7" s="33"/>
      <c r="KDA7" s="33"/>
      <c r="KDB7" s="33"/>
      <c r="KDC7" s="33"/>
      <c r="KDD7" s="33"/>
      <c r="KDE7" s="33"/>
      <c r="KDF7" s="33"/>
      <c r="KDG7" s="33"/>
      <c r="KDH7" s="33"/>
      <c r="KDI7" s="33"/>
      <c r="KDJ7" s="33"/>
      <c r="KDK7" s="33"/>
      <c r="KDL7" s="33"/>
      <c r="KDM7" s="33"/>
      <c r="KDN7" s="33"/>
      <c r="KDO7" s="33"/>
      <c r="KDP7" s="33"/>
      <c r="KDQ7" s="33"/>
      <c r="KDR7" s="33"/>
      <c r="KDS7" s="33"/>
      <c r="KDT7" s="33"/>
      <c r="KDU7" s="33"/>
      <c r="KDV7" s="33"/>
      <c r="KDW7" s="33"/>
      <c r="KDX7" s="33"/>
      <c r="KDY7" s="33"/>
      <c r="KDZ7" s="33"/>
      <c r="KEA7" s="33"/>
      <c r="KEB7" s="33"/>
      <c r="KEC7" s="33"/>
      <c r="KED7" s="33"/>
      <c r="KEE7" s="33"/>
      <c r="KEF7" s="33"/>
      <c r="KEG7" s="33"/>
      <c r="KEH7" s="33"/>
      <c r="KEI7" s="33"/>
      <c r="KEJ7" s="33"/>
      <c r="KEK7" s="33"/>
      <c r="KEL7" s="33"/>
      <c r="KEM7" s="33"/>
      <c r="KEN7" s="33"/>
      <c r="KEO7" s="33"/>
      <c r="KEP7" s="33"/>
      <c r="KEQ7" s="33"/>
      <c r="KER7" s="33"/>
      <c r="KES7" s="33"/>
      <c r="KET7" s="33"/>
      <c r="KEU7" s="33"/>
      <c r="KEV7" s="33"/>
      <c r="KEW7" s="33"/>
      <c r="KEX7" s="33"/>
      <c r="KEY7" s="33"/>
      <c r="KEZ7" s="33"/>
      <c r="KFA7" s="33"/>
      <c r="KFB7" s="33"/>
      <c r="KFC7" s="33"/>
      <c r="KFD7" s="33"/>
      <c r="KFE7" s="33"/>
      <c r="KFF7" s="33"/>
      <c r="KFG7" s="33"/>
      <c r="KFH7" s="33"/>
      <c r="KFI7" s="33"/>
      <c r="KFJ7" s="33"/>
      <c r="KFK7" s="33"/>
      <c r="KFL7" s="33"/>
      <c r="KFM7" s="33"/>
      <c r="KFN7" s="33"/>
      <c r="KFO7" s="33"/>
      <c r="KFP7" s="33"/>
      <c r="KFQ7" s="33"/>
      <c r="KFR7" s="33"/>
      <c r="KFS7" s="33"/>
      <c r="KFT7" s="33"/>
      <c r="KFU7" s="33"/>
      <c r="KFV7" s="33"/>
      <c r="KFW7" s="33"/>
      <c r="KFX7" s="33"/>
      <c r="KFY7" s="33"/>
      <c r="KFZ7" s="33"/>
      <c r="KGA7" s="33"/>
      <c r="KGB7" s="33"/>
      <c r="KGC7" s="33"/>
      <c r="KGD7" s="33"/>
      <c r="KGE7" s="33"/>
      <c r="KGF7" s="33"/>
      <c r="KGG7" s="33"/>
      <c r="KGH7" s="33"/>
      <c r="KGI7" s="33"/>
      <c r="KGJ7" s="33"/>
      <c r="KGK7" s="33"/>
      <c r="KGL7" s="33"/>
      <c r="KGM7" s="33"/>
      <c r="KGN7" s="33"/>
      <c r="KGO7" s="33"/>
      <c r="KGP7" s="33"/>
      <c r="KGQ7" s="33"/>
      <c r="KGR7" s="33"/>
      <c r="KGS7" s="33"/>
      <c r="KGT7" s="33"/>
      <c r="KGU7" s="33"/>
      <c r="KGV7" s="33"/>
      <c r="KGW7" s="33"/>
      <c r="KGX7" s="33"/>
      <c r="KGY7" s="33"/>
      <c r="KGZ7" s="33"/>
      <c r="KHA7" s="33"/>
      <c r="KHB7" s="33"/>
      <c r="KHC7" s="33"/>
      <c r="KHD7" s="33"/>
      <c r="KHE7" s="33"/>
      <c r="KHF7" s="33"/>
      <c r="KHG7" s="33"/>
      <c r="KHH7" s="33"/>
      <c r="KHI7" s="33"/>
      <c r="KHJ7" s="33"/>
      <c r="KHK7" s="33"/>
      <c r="KHL7" s="33"/>
      <c r="KHM7" s="33"/>
      <c r="KHN7" s="33"/>
      <c r="KHO7" s="33"/>
      <c r="KHP7" s="33"/>
      <c r="KHQ7" s="33"/>
      <c r="KHR7" s="33"/>
      <c r="KHS7" s="33"/>
      <c r="KHT7" s="33"/>
      <c r="KHU7" s="33"/>
      <c r="KHV7" s="33"/>
      <c r="KHW7" s="33"/>
      <c r="KHX7" s="33"/>
      <c r="KHY7" s="33"/>
      <c r="KHZ7" s="33"/>
      <c r="KIA7" s="33"/>
      <c r="KIB7" s="33"/>
      <c r="KIC7" s="33"/>
      <c r="KID7" s="33"/>
      <c r="KIE7" s="33"/>
      <c r="KIF7" s="33"/>
      <c r="KIG7" s="33"/>
      <c r="KIH7" s="33"/>
      <c r="KII7" s="33"/>
      <c r="KIJ7" s="33"/>
      <c r="KIK7" s="33"/>
      <c r="KIL7" s="33"/>
      <c r="KIM7" s="33"/>
      <c r="KIN7" s="33"/>
      <c r="KIO7" s="33"/>
      <c r="KIP7" s="33"/>
      <c r="KIQ7" s="33"/>
      <c r="KIR7" s="33"/>
      <c r="KIS7" s="33"/>
      <c r="KIT7" s="33"/>
      <c r="KIU7" s="33"/>
      <c r="KIV7" s="33"/>
      <c r="KIW7" s="33"/>
      <c r="KIX7" s="33"/>
      <c r="KIY7" s="33"/>
      <c r="KIZ7" s="33"/>
      <c r="KJA7" s="33"/>
      <c r="KJB7" s="33"/>
      <c r="KJC7" s="33"/>
      <c r="KJD7" s="33"/>
      <c r="KJE7" s="33"/>
      <c r="KJF7" s="33"/>
      <c r="KJG7" s="33"/>
      <c r="KJH7" s="33"/>
      <c r="KJI7" s="33"/>
      <c r="KJJ7" s="33"/>
      <c r="KJK7" s="33"/>
      <c r="KJL7" s="33"/>
      <c r="KJM7" s="33"/>
      <c r="KJN7" s="33"/>
      <c r="KJO7" s="33"/>
      <c r="KJP7" s="33"/>
      <c r="KJQ7" s="33"/>
      <c r="KJR7" s="33"/>
      <c r="KJS7" s="33"/>
      <c r="KJT7" s="33"/>
      <c r="KJU7" s="33"/>
      <c r="KJV7" s="33"/>
      <c r="KJW7" s="33"/>
      <c r="KJX7" s="33"/>
      <c r="KJY7" s="33"/>
      <c r="KJZ7" s="33"/>
      <c r="KKA7" s="33"/>
      <c r="KKB7" s="33"/>
      <c r="KKC7" s="33"/>
      <c r="KKD7" s="33"/>
      <c r="KKE7" s="33"/>
      <c r="KKF7" s="33"/>
      <c r="KKG7" s="33"/>
      <c r="KKH7" s="33"/>
      <c r="KKI7" s="33"/>
      <c r="KKJ7" s="33"/>
      <c r="KKK7" s="33"/>
      <c r="KKL7" s="33"/>
      <c r="KKM7" s="33"/>
      <c r="KKN7" s="33"/>
      <c r="KKO7" s="33"/>
      <c r="KKP7" s="33"/>
      <c r="KKQ7" s="33"/>
      <c r="KKR7" s="33"/>
      <c r="KKS7" s="33"/>
      <c r="KKT7" s="33"/>
      <c r="KKU7" s="33"/>
      <c r="KKV7" s="33"/>
      <c r="KKW7" s="33"/>
      <c r="KKX7" s="33"/>
      <c r="KKY7" s="33"/>
      <c r="KKZ7" s="33"/>
      <c r="KLA7" s="33"/>
      <c r="KLB7" s="33"/>
      <c r="KLC7" s="33"/>
      <c r="KLD7" s="33"/>
      <c r="KLE7" s="33"/>
      <c r="KLF7" s="33"/>
      <c r="KLG7" s="33"/>
      <c r="KLH7" s="33"/>
      <c r="KLI7" s="33"/>
      <c r="KLJ7" s="33"/>
      <c r="KLK7" s="33"/>
      <c r="KLL7" s="33"/>
      <c r="KLM7" s="33"/>
      <c r="KLN7" s="33"/>
      <c r="KLO7" s="33"/>
      <c r="KLP7" s="33"/>
      <c r="KLQ7" s="33"/>
      <c r="KLR7" s="33"/>
      <c r="KLS7" s="33"/>
      <c r="KLT7" s="33"/>
      <c r="KLU7" s="33"/>
      <c r="KLV7" s="33"/>
      <c r="KLW7" s="33"/>
      <c r="KLX7" s="33"/>
      <c r="KLY7" s="33"/>
      <c r="KLZ7" s="33"/>
      <c r="KMA7" s="33"/>
      <c r="KMB7" s="33"/>
      <c r="KMC7" s="33"/>
      <c r="KMD7" s="33"/>
      <c r="KME7" s="33"/>
      <c r="KMF7" s="33"/>
      <c r="KMG7" s="33"/>
      <c r="KMH7" s="33"/>
      <c r="KMI7" s="33"/>
      <c r="KMJ7" s="33"/>
      <c r="KMK7" s="33"/>
      <c r="KML7" s="33"/>
      <c r="KMM7" s="33"/>
      <c r="KMN7" s="33"/>
      <c r="KMO7" s="33"/>
      <c r="KMP7" s="33"/>
      <c r="KMQ7" s="33"/>
      <c r="KMR7" s="33"/>
      <c r="KMS7" s="33"/>
      <c r="KMT7" s="33"/>
      <c r="KMU7" s="33"/>
      <c r="KMV7" s="33"/>
      <c r="KMW7" s="33"/>
      <c r="KMX7" s="33"/>
      <c r="KMY7" s="33"/>
      <c r="KMZ7" s="33"/>
      <c r="KNA7" s="33"/>
      <c r="KNB7" s="33"/>
      <c r="KNC7" s="33"/>
      <c r="KND7" s="33"/>
      <c r="KNE7" s="33"/>
      <c r="KNF7" s="33"/>
      <c r="KNG7" s="33"/>
      <c r="KNH7" s="33"/>
      <c r="KNI7" s="33"/>
      <c r="KNJ7" s="33"/>
      <c r="KNK7" s="33"/>
      <c r="KNL7" s="33"/>
      <c r="KNM7" s="33"/>
      <c r="KNN7" s="33"/>
      <c r="KNO7" s="33"/>
      <c r="KNP7" s="33"/>
      <c r="KNQ7" s="33"/>
      <c r="KNR7" s="33"/>
      <c r="KNS7" s="33"/>
      <c r="KNT7" s="33"/>
      <c r="KNU7" s="33"/>
      <c r="KNV7" s="33"/>
      <c r="KNW7" s="33"/>
      <c r="KNX7" s="33"/>
      <c r="KNY7" s="33"/>
      <c r="KNZ7" s="33"/>
      <c r="KOA7" s="33"/>
      <c r="KOB7" s="33"/>
      <c r="KOC7" s="33"/>
      <c r="KOD7" s="33"/>
      <c r="KOE7" s="33"/>
      <c r="KOF7" s="33"/>
      <c r="KOG7" s="33"/>
      <c r="KOH7" s="33"/>
      <c r="KOI7" s="33"/>
      <c r="KOJ7" s="33"/>
      <c r="KOK7" s="33"/>
      <c r="KOL7" s="33"/>
      <c r="KOM7" s="33"/>
      <c r="KON7" s="33"/>
      <c r="KOO7" s="33"/>
      <c r="KOP7" s="33"/>
      <c r="KOQ7" s="33"/>
      <c r="KOR7" s="33"/>
      <c r="KOS7" s="33"/>
      <c r="KOT7" s="33"/>
      <c r="KOU7" s="33"/>
      <c r="KOV7" s="33"/>
      <c r="KOW7" s="33"/>
      <c r="KOX7" s="33"/>
      <c r="KOY7" s="33"/>
      <c r="KOZ7" s="33"/>
      <c r="KPA7" s="33"/>
      <c r="KPB7" s="33"/>
      <c r="KPC7" s="33"/>
      <c r="KPD7" s="33"/>
      <c r="KPE7" s="33"/>
      <c r="KPF7" s="33"/>
      <c r="KPG7" s="33"/>
      <c r="KPH7" s="33"/>
      <c r="KPI7" s="33"/>
      <c r="KPJ7" s="33"/>
      <c r="KPK7" s="33"/>
      <c r="KPL7" s="33"/>
      <c r="KPM7" s="33"/>
      <c r="KPN7" s="33"/>
      <c r="KPO7" s="33"/>
      <c r="KPP7" s="33"/>
      <c r="KPQ7" s="33"/>
      <c r="KPR7" s="33"/>
      <c r="KPS7" s="33"/>
      <c r="KPT7" s="33"/>
      <c r="KPU7" s="33"/>
      <c r="KPV7" s="33"/>
      <c r="KPW7" s="33"/>
      <c r="KPX7" s="33"/>
      <c r="KPY7" s="33"/>
      <c r="KPZ7" s="33"/>
      <c r="KQA7" s="33"/>
      <c r="KQB7" s="33"/>
      <c r="KQC7" s="33"/>
      <c r="KQD7" s="33"/>
      <c r="KQE7" s="33"/>
      <c r="KQF7" s="33"/>
      <c r="KQG7" s="33"/>
      <c r="KQH7" s="33"/>
      <c r="KQI7" s="33"/>
      <c r="KQJ7" s="33"/>
      <c r="KQK7" s="33"/>
      <c r="KQL7" s="33"/>
      <c r="KQM7" s="33"/>
      <c r="KQN7" s="33"/>
      <c r="KQO7" s="33"/>
      <c r="KQP7" s="33"/>
      <c r="KQQ7" s="33"/>
      <c r="KQR7" s="33"/>
      <c r="KQS7" s="33"/>
      <c r="KQT7" s="33"/>
      <c r="KQU7" s="33"/>
      <c r="KQV7" s="33"/>
      <c r="KQW7" s="33"/>
      <c r="KQX7" s="33"/>
      <c r="KQY7" s="33"/>
      <c r="KQZ7" s="33"/>
      <c r="KRA7" s="33"/>
      <c r="KRB7" s="33"/>
      <c r="KRC7" s="33"/>
      <c r="KRD7" s="33"/>
      <c r="KRE7" s="33"/>
      <c r="KRF7" s="33"/>
      <c r="KRG7" s="33"/>
      <c r="KRH7" s="33"/>
      <c r="KRI7" s="33"/>
      <c r="KRJ7" s="33"/>
      <c r="KRK7" s="33"/>
      <c r="KRL7" s="33"/>
      <c r="KRM7" s="33"/>
      <c r="KRN7" s="33"/>
      <c r="KRO7" s="33"/>
      <c r="KRP7" s="33"/>
      <c r="KRQ7" s="33"/>
      <c r="KRR7" s="33"/>
      <c r="KRS7" s="33"/>
      <c r="KRT7" s="33"/>
      <c r="KRU7" s="33"/>
      <c r="KRV7" s="33"/>
      <c r="KRW7" s="33"/>
      <c r="KRX7" s="33"/>
      <c r="KRY7" s="33"/>
      <c r="KRZ7" s="33"/>
      <c r="KSA7" s="33"/>
      <c r="KSB7" s="33"/>
      <c r="KSC7" s="33"/>
      <c r="KSD7" s="33"/>
      <c r="KSE7" s="33"/>
      <c r="KSF7" s="33"/>
      <c r="KSG7" s="33"/>
      <c r="KSH7" s="33"/>
      <c r="KSI7" s="33"/>
      <c r="KSJ7" s="33"/>
      <c r="KSK7" s="33"/>
      <c r="KSL7" s="33"/>
      <c r="KSM7" s="33"/>
      <c r="KSN7" s="33"/>
      <c r="KSO7" s="33"/>
      <c r="KSP7" s="33"/>
      <c r="KSQ7" s="33"/>
      <c r="KSR7" s="33"/>
      <c r="KSS7" s="33"/>
      <c r="KST7" s="33"/>
      <c r="KSU7" s="33"/>
      <c r="KSV7" s="33"/>
      <c r="KSW7" s="33"/>
      <c r="KSX7" s="33"/>
      <c r="KSY7" s="33"/>
      <c r="KSZ7" s="33"/>
      <c r="KTA7" s="33"/>
      <c r="KTB7" s="33"/>
      <c r="KTC7" s="33"/>
      <c r="KTD7" s="33"/>
      <c r="KTE7" s="33"/>
      <c r="KTF7" s="33"/>
      <c r="KTG7" s="33"/>
      <c r="KTH7" s="33"/>
      <c r="KTI7" s="33"/>
      <c r="KTJ7" s="33"/>
      <c r="KTK7" s="33"/>
      <c r="KTL7" s="33"/>
      <c r="KTM7" s="33"/>
      <c r="KTN7" s="33"/>
      <c r="KTO7" s="33"/>
      <c r="KTP7" s="33"/>
      <c r="KTQ7" s="33"/>
      <c r="KTR7" s="33"/>
      <c r="KTS7" s="33"/>
      <c r="KTT7" s="33"/>
      <c r="KTU7" s="33"/>
      <c r="KTV7" s="33"/>
      <c r="KTW7" s="33"/>
      <c r="KTX7" s="33"/>
      <c r="KTY7" s="33"/>
      <c r="KTZ7" s="33"/>
      <c r="KUA7" s="33"/>
      <c r="KUB7" s="33"/>
      <c r="KUC7" s="33"/>
      <c r="KUD7" s="33"/>
      <c r="KUE7" s="33"/>
      <c r="KUF7" s="33"/>
      <c r="KUG7" s="33"/>
      <c r="KUH7" s="33"/>
      <c r="KUI7" s="33"/>
      <c r="KUJ7" s="33"/>
      <c r="KUK7" s="33"/>
      <c r="KUL7" s="33"/>
      <c r="KUM7" s="33"/>
      <c r="KUN7" s="33"/>
      <c r="KUO7" s="33"/>
      <c r="KUP7" s="33"/>
      <c r="KUQ7" s="33"/>
      <c r="KUR7" s="33"/>
      <c r="KUS7" s="33"/>
      <c r="KUT7" s="33"/>
      <c r="KUU7" s="33"/>
      <c r="KUV7" s="33"/>
      <c r="KUW7" s="33"/>
      <c r="KUX7" s="33"/>
      <c r="KUY7" s="33"/>
      <c r="KUZ7" s="33"/>
      <c r="KVA7" s="33"/>
      <c r="KVB7" s="33"/>
      <c r="KVC7" s="33"/>
      <c r="KVD7" s="33"/>
      <c r="KVE7" s="33"/>
      <c r="KVF7" s="33"/>
      <c r="KVG7" s="33"/>
      <c r="KVH7" s="33"/>
      <c r="KVI7" s="33"/>
      <c r="KVJ7" s="33"/>
      <c r="KVK7" s="33"/>
      <c r="KVL7" s="33"/>
      <c r="KVM7" s="33"/>
      <c r="KVN7" s="33"/>
      <c r="KVO7" s="33"/>
      <c r="KVP7" s="33"/>
      <c r="KVQ7" s="33"/>
      <c r="KVR7" s="33"/>
      <c r="KVS7" s="33"/>
      <c r="KVT7" s="33"/>
      <c r="KVU7" s="33"/>
      <c r="KVV7" s="33"/>
      <c r="KVW7" s="33"/>
      <c r="KVX7" s="33"/>
      <c r="KVY7" s="33"/>
      <c r="KVZ7" s="33"/>
      <c r="KWA7" s="33"/>
      <c r="KWB7" s="33"/>
      <c r="KWC7" s="33"/>
      <c r="KWD7" s="33"/>
      <c r="KWE7" s="33"/>
      <c r="KWF7" s="33"/>
      <c r="KWG7" s="33"/>
      <c r="KWH7" s="33"/>
      <c r="KWI7" s="33"/>
      <c r="KWJ7" s="33"/>
      <c r="KWK7" s="33"/>
      <c r="KWL7" s="33"/>
      <c r="KWM7" s="33"/>
      <c r="KWN7" s="33"/>
      <c r="KWO7" s="33"/>
      <c r="KWP7" s="33"/>
      <c r="KWQ7" s="33"/>
      <c r="KWR7" s="33"/>
      <c r="KWS7" s="33"/>
      <c r="KWT7" s="33"/>
      <c r="KWU7" s="33"/>
      <c r="KWV7" s="33"/>
      <c r="KWW7" s="33"/>
      <c r="KWX7" s="33"/>
      <c r="KWY7" s="33"/>
      <c r="KWZ7" s="33"/>
      <c r="KXA7" s="33"/>
      <c r="KXB7" s="33"/>
      <c r="KXC7" s="33"/>
      <c r="KXD7" s="33"/>
      <c r="KXE7" s="33"/>
      <c r="KXF7" s="33"/>
      <c r="KXG7" s="33"/>
      <c r="KXH7" s="33"/>
      <c r="KXI7" s="33"/>
      <c r="KXJ7" s="33"/>
      <c r="KXK7" s="33"/>
      <c r="KXL7" s="33"/>
      <c r="KXM7" s="33"/>
      <c r="KXN7" s="33"/>
      <c r="KXO7" s="33"/>
      <c r="KXP7" s="33"/>
      <c r="KXQ7" s="33"/>
      <c r="KXR7" s="33"/>
      <c r="KXS7" s="33"/>
      <c r="KXT7" s="33"/>
      <c r="KXU7" s="33"/>
      <c r="KXV7" s="33"/>
      <c r="KXW7" s="33"/>
      <c r="KXX7" s="33"/>
      <c r="KXY7" s="33"/>
      <c r="KXZ7" s="33"/>
      <c r="KYA7" s="33"/>
      <c r="KYB7" s="33"/>
      <c r="KYC7" s="33"/>
      <c r="KYD7" s="33"/>
      <c r="KYE7" s="33"/>
      <c r="KYF7" s="33"/>
      <c r="KYG7" s="33"/>
      <c r="KYH7" s="33"/>
      <c r="KYI7" s="33"/>
      <c r="KYJ7" s="33"/>
      <c r="KYK7" s="33"/>
      <c r="KYL7" s="33"/>
      <c r="KYM7" s="33"/>
      <c r="KYN7" s="33"/>
      <c r="KYO7" s="33"/>
      <c r="KYP7" s="33"/>
      <c r="KYQ7" s="33"/>
      <c r="KYR7" s="33"/>
      <c r="KYS7" s="33"/>
      <c r="KYT7" s="33"/>
      <c r="KYU7" s="33"/>
      <c r="KYV7" s="33"/>
      <c r="KYW7" s="33"/>
      <c r="KYX7" s="33"/>
      <c r="KYY7" s="33"/>
      <c r="KYZ7" s="33"/>
      <c r="KZA7" s="33"/>
      <c r="KZB7" s="33"/>
      <c r="KZC7" s="33"/>
      <c r="KZD7" s="33"/>
      <c r="KZE7" s="33"/>
      <c r="KZF7" s="33"/>
      <c r="KZG7" s="33"/>
      <c r="KZH7" s="33"/>
      <c r="KZI7" s="33"/>
      <c r="KZJ7" s="33"/>
      <c r="KZK7" s="33"/>
      <c r="KZL7" s="33"/>
      <c r="KZM7" s="33"/>
      <c r="KZN7" s="33"/>
      <c r="KZO7" s="33"/>
      <c r="KZP7" s="33"/>
      <c r="KZQ7" s="33"/>
      <c r="KZR7" s="33"/>
      <c r="KZS7" s="33"/>
      <c r="KZT7" s="33"/>
      <c r="KZU7" s="33"/>
      <c r="KZV7" s="33"/>
      <c r="KZW7" s="33"/>
      <c r="KZX7" s="33"/>
      <c r="KZY7" s="33"/>
      <c r="KZZ7" s="33"/>
      <c r="LAA7" s="33"/>
      <c r="LAB7" s="33"/>
      <c r="LAC7" s="33"/>
      <c r="LAD7" s="33"/>
      <c r="LAE7" s="33"/>
      <c r="LAF7" s="33"/>
      <c r="LAG7" s="33"/>
      <c r="LAH7" s="33"/>
      <c r="LAI7" s="33"/>
      <c r="LAJ7" s="33"/>
      <c r="LAK7" s="33"/>
      <c r="LAL7" s="33"/>
      <c r="LAM7" s="33"/>
      <c r="LAN7" s="33"/>
      <c r="LAO7" s="33"/>
      <c r="LAP7" s="33"/>
      <c r="LAQ7" s="33"/>
      <c r="LAR7" s="33"/>
      <c r="LAS7" s="33"/>
      <c r="LAT7" s="33"/>
      <c r="LAU7" s="33"/>
      <c r="LAV7" s="33"/>
      <c r="LAW7" s="33"/>
      <c r="LAX7" s="33"/>
      <c r="LAY7" s="33"/>
      <c r="LAZ7" s="33"/>
      <c r="LBA7" s="33"/>
      <c r="LBB7" s="33"/>
      <c r="LBC7" s="33"/>
      <c r="LBD7" s="33"/>
      <c r="LBE7" s="33"/>
      <c r="LBF7" s="33"/>
      <c r="LBG7" s="33"/>
      <c r="LBH7" s="33"/>
      <c r="LBI7" s="33"/>
      <c r="LBJ7" s="33"/>
      <c r="LBK7" s="33"/>
      <c r="LBL7" s="33"/>
      <c r="LBM7" s="33"/>
      <c r="LBN7" s="33"/>
      <c r="LBO7" s="33"/>
      <c r="LBP7" s="33"/>
      <c r="LBQ7" s="33"/>
      <c r="LBR7" s="33"/>
      <c r="LBS7" s="33"/>
      <c r="LBT7" s="33"/>
      <c r="LBU7" s="33"/>
      <c r="LBV7" s="33"/>
      <c r="LBW7" s="33"/>
      <c r="LBX7" s="33"/>
      <c r="LBY7" s="33"/>
      <c r="LBZ7" s="33"/>
      <c r="LCA7" s="33"/>
      <c r="LCB7" s="33"/>
      <c r="LCC7" s="33"/>
      <c r="LCD7" s="33"/>
      <c r="LCE7" s="33"/>
      <c r="LCF7" s="33"/>
      <c r="LCG7" s="33"/>
      <c r="LCH7" s="33"/>
      <c r="LCI7" s="33"/>
      <c r="LCJ7" s="33"/>
      <c r="LCK7" s="33"/>
      <c r="LCL7" s="33"/>
      <c r="LCM7" s="33"/>
      <c r="LCN7" s="33"/>
      <c r="LCO7" s="33"/>
      <c r="LCP7" s="33"/>
      <c r="LCQ7" s="33"/>
      <c r="LCR7" s="33"/>
      <c r="LCS7" s="33"/>
      <c r="LCT7" s="33"/>
      <c r="LCU7" s="33"/>
      <c r="LCV7" s="33"/>
      <c r="LCW7" s="33"/>
      <c r="LCX7" s="33"/>
      <c r="LCY7" s="33"/>
      <c r="LCZ7" s="33"/>
      <c r="LDA7" s="33"/>
      <c r="LDB7" s="33"/>
      <c r="LDC7" s="33"/>
      <c r="LDD7" s="33"/>
      <c r="LDE7" s="33"/>
      <c r="LDF7" s="33"/>
      <c r="LDG7" s="33"/>
      <c r="LDH7" s="33"/>
      <c r="LDI7" s="33"/>
      <c r="LDJ7" s="33"/>
      <c r="LDK7" s="33"/>
      <c r="LDL7" s="33"/>
      <c r="LDM7" s="33"/>
      <c r="LDN7" s="33"/>
      <c r="LDO7" s="33"/>
      <c r="LDP7" s="33"/>
      <c r="LDQ7" s="33"/>
      <c r="LDR7" s="33"/>
      <c r="LDS7" s="33"/>
      <c r="LDT7" s="33"/>
      <c r="LDU7" s="33"/>
      <c r="LDV7" s="33"/>
      <c r="LDW7" s="33"/>
      <c r="LDX7" s="33"/>
      <c r="LDY7" s="33"/>
      <c r="LDZ7" s="33"/>
      <c r="LEA7" s="33"/>
      <c r="LEB7" s="33"/>
      <c r="LEC7" s="33"/>
      <c r="LED7" s="33"/>
      <c r="LEE7" s="33"/>
      <c r="LEF7" s="33"/>
      <c r="LEG7" s="33"/>
      <c r="LEH7" s="33"/>
      <c r="LEI7" s="33"/>
      <c r="LEJ7" s="33"/>
      <c r="LEK7" s="33"/>
      <c r="LEL7" s="33"/>
      <c r="LEM7" s="33"/>
      <c r="LEN7" s="33"/>
      <c r="LEO7" s="33"/>
      <c r="LEP7" s="33"/>
      <c r="LEQ7" s="33"/>
      <c r="LER7" s="33"/>
      <c r="LES7" s="33"/>
      <c r="LET7" s="33"/>
      <c r="LEU7" s="33"/>
      <c r="LEV7" s="33"/>
      <c r="LEW7" s="33"/>
      <c r="LEX7" s="33"/>
      <c r="LEY7" s="33"/>
      <c r="LEZ7" s="33"/>
      <c r="LFA7" s="33"/>
      <c r="LFB7" s="33"/>
      <c r="LFC7" s="33"/>
      <c r="LFD7" s="33"/>
      <c r="LFE7" s="33"/>
      <c r="LFF7" s="33"/>
      <c r="LFG7" s="33"/>
      <c r="LFH7" s="33"/>
      <c r="LFI7" s="33"/>
      <c r="LFJ7" s="33"/>
      <c r="LFK7" s="33"/>
      <c r="LFL7" s="33"/>
      <c r="LFM7" s="33"/>
      <c r="LFN7" s="33"/>
      <c r="LFO7" s="33"/>
      <c r="LFP7" s="33"/>
      <c r="LFQ7" s="33"/>
      <c r="LFR7" s="33"/>
      <c r="LFS7" s="33"/>
      <c r="LFT7" s="33"/>
      <c r="LFU7" s="33"/>
      <c r="LFV7" s="33"/>
      <c r="LFW7" s="33"/>
      <c r="LFX7" s="33"/>
      <c r="LFY7" s="33"/>
      <c r="LFZ7" s="33"/>
      <c r="LGA7" s="33"/>
      <c r="LGB7" s="33"/>
      <c r="LGC7" s="33"/>
      <c r="LGD7" s="33"/>
      <c r="LGE7" s="33"/>
      <c r="LGF7" s="33"/>
      <c r="LGG7" s="33"/>
      <c r="LGH7" s="33"/>
      <c r="LGI7" s="33"/>
      <c r="LGJ7" s="33"/>
      <c r="LGK7" s="33"/>
      <c r="LGL7" s="33"/>
      <c r="LGM7" s="33"/>
      <c r="LGN7" s="33"/>
      <c r="LGO7" s="33"/>
      <c r="LGP7" s="33"/>
      <c r="LGQ7" s="33"/>
      <c r="LGR7" s="33"/>
      <c r="LGS7" s="33"/>
      <c r="LGT7" s="33"/>
      <c r="LGU7" s="33"/>
      <c r="LGV7" s="33"/>
      <c r="LGW7" s="33"/>
      <c r="LGX7" s="33"/>
      <c r="LGY7" s="33"/>
      <c r="LGZ7" s="33"/>
      <c r="LHA7" s="33"/>
      <c r="LHB7" s="33"/>
      <c r="LHC7" s="33"/>
      <c r="LHD7" s="33"/>
      <c r="LHE7" s="33"/>
      <c r="LHF7" s="33"/>
      <c r="LHG7" s="33"/>
      <c r="LHH7" s="33"/>
      <c r="LHI7" s="33"/>
      <c r="LHJ7" s="33"/>
      <c r="LHK7" s="33"/>
      <c r="LHL7" s="33"/>
      <c r="LHM7" s="33"/>
      <c r="LHN7" s="33"/>
      <c r="LHO7" s="33"/>
      <c r="LHP7" s="33"/>
      <c r="LHQ7" s="33"/>
      <c r="LHR7" s="33"/>
      <c r="LHS7" s="33"/>
      <c r="LHT7" s="33"/>
      <c r="LHU7" s="33"/>
      <c r="LHV7" s="33"/>
      <c r="LHW7" s="33"/>
      <c r="LHX7" s="33"/>
      <c r="LHY7" s="33"/>
      <c r="LHZ7" s="33"/>
      <c r="LIA7" s="33"/>
      <c r="LIB7" s="33"/>
      <c r="LIC7" s="33"/>
      <c r="LID7" s="33"/>
      <c r="LIE7" s="33"/>
      <c r="LIF7" s="33"/>
      <c r="LIG7" s="33"/>
      <c r="LIH7" s="33"/>
      <c r="LII7" s="33"/>
      <c r="LIJ7" s="33"/>
      <c r="LIK7" s="33"/>
      <c r="LIL7" s="33"/>
      <c r="LIM7" s="33"/>
      <c r="LIN7" s="33"/>
      <c r="LIO7" s="33"/>
      <c r="LIP7" s="33"/>
      <c r="LIQ7" s="33"/>
      <c r="LIR7" s="33"/>
      <c r="LIS7" s="33"/>
      <c r="LIT7" s="33"/>
      <c r="LIU7" s="33"/>
      <c r="LIV7" s="33"/>
      <c r="LIW7" s="33"/>
      <c r="LIX7" s="33"/>
      <c r="LIY7" s="33"/>
      <c r="LIZ7" s="33"/>
      <c r="LJA7" s="33"/>
      <c r="LJB7" s="33"/>
      <c r="LJC7" s="33"/>
      <c r="LJD7" s="33"/>
      <c r="LJE7" s="33"/>
      <c r="LJF7" s="33"/>
      <c r="LJG7" s="33"/>
      <c r="LJH7" s="33"/>
      <c r="LJI7" s="33"/>
      <c r="LJJ7" s="33"/>
      <c r="LJK7" s="33"/>
      <c r="LJL7" s="33"/>
      <c r="LJM7" s="33"/>
      <c r="LJN7" s="33"/>
      <c r="LJO7" s="33"/>
      <c r="LJP7" s="33"/>
      <c r="LJQ7" s="33"/>
      <c r="LJR7" s="33"/>
      <c r="LJS7" s="33"/>
      <c r="LJT7" s="33"/>
      <c r="LJU7" s="33"/>
      <c r="LJV7" s="33"/>
      <c r="LJW7" s="33"/>
      <c r="LJX7" s="33"/>
      <c r="LJY7" s="33"/>
      <c r="LJZ7" s="33"/>
      <c r="LKA7" s="33"/>
      <c r="LKB7" s="33"/>
      <c r="LKC7" s="33"/>
      <c r="LKD7" s="33"/>
      <c r="LKE7" s="33"/>
      <c r="LKF7" s="33"/>
      <c r="LKG7" s="33"/>
      <c r="LKH7" s="33"/>
      <c r="LKI7" s="33"/>
      <c r="LKJ7" s="33"/>
      <c r="LKK7" s="33"/>
      <c r="LKL7" s="33"/>
      <c r="LKM7" s="33"/>
      <c r="LKN7" s="33"/>
      <c r="LKO7" s="33"/>
      <c r="LKP7" s="33"/>
      <c r="LKQ7" s="33"/>
      <c r="LKR7" s="33"/>
      <c r="LKS7" s="33"/>
      <c r="LKT7" s="33"/>
      <c r="LKU7" s="33"/>
      <c r="LKV7" s="33"/>
      <c r="LKW7" s="33"/>
      <c r="LKX7" s="33"/>
      <c r="LKY7" s="33"/>
      <c r="LKZ7" s="33"/>
      <c r="LLA7" s="33"/>
      <c r="LLB7" s="33"/>
      <c r="LLC7" s="33"/>
      <c r="LLD7" s="33"/>
      <c r="LLE7" s="33"/>
      <c r="LLF7" s="33"/>
      <c r="LLG7" s="33"/>
      <c r="LLH7" s="33"/>
      <c r="LLI7" s="33"/>
      <c r="LLJ7" s="33"/>
      <c r="LLK7" s="33"/>
      <c r="LLL7" s="33"/>
      <c r="LLM7" s="33"/>
      <c r="LLN7" s="33"/>
      <c r="LLO7" s="33"/>
      <c r="LLP7" s="33"/>
      <c r="LLQ7" s="33"/>
      <c r="LLR7" s="33"/>
      <c r="LLS7" s="33"/>
      <c r="LLT7" s="33"/>
      <c r="LLU7" s="33"/>
      <c r="LLV7" s="33"/>
      <c r="LLW7" s="33"/>
      <c r="LLX7" s="33"/>
      <c r="LLY7" s="33"/>
      <c r="LLZ7" s="33"/>
      <c r="LMA7" s="33"/>
      <c r="LMB7" s="33"/>
      <c r="LMC7" s="33"/>
      <c r="LMD7" s="33"/>
      <c r="LME7" s="33"/>
      <c r="LMF7" s="33"/>
      <c r="LMG7" s="33"/>
      <c r="LMH7" s="33"/>
      <c r="LMI7" s="33"/>
      <c r="LMJ7" s="33"/>
      <c r="LMK7" s="33"/>
      <c r="LML7" s="33"/>
      <c r="LMM7" s="33"/>
      <c r="LMN7" s="33"/>
      <c r="LMO7" s="33"/>
      <c r="LMP7" s="33"/>
      <c r="LMQ7" s="33"/>
      <c r="LMR7" s="33"/>
      <c r="LMS7" s="33"/>
      <c r="LMT7" s="33"/>
      <c r="LMU7" s="33"/>
      <c r="LMV7" s="33"/>
      <c r="LMW7" s="33"/>
      <c r="LMX7" s="33"/>
      <c r="LMY7" s="33"/>
      <c r="LMZ7" s="33"/>
      <c r="LNA7" s="33"/>
      <c r="LNB7" s="33"/>
      <c r="LNC7" s="33"/>
      <c r="LND7" s="33"/>
      <c r="LNE7" s="33"/>
      <c r="LNF7" s="33"/>
      <c r="LNG7" s="33"/>
      <c r="LNH7" s="33"/>
      <c r="LNI7" s="33"/>
      <c r="LNJ7" s="33"/>
      <c r="LNK7" s="33"/>
      <c r="LNL7" s="33"/>
      <c r="LNM7" s="33"/>
      <c r="LNN7" s="33"/>
      <c r="LNO7" s="33"/>
      <c r="LNP7" s="33"/>
      <c r="LNQ7" s="33"/>
      <c r="LNR7" s="33"/>
      <c r="LNS7" s="33"/>
      <c r="LNT7" s="33"/>
      <c r="LNU7" s="33"/>
      <c r="LNV7" s="33"/>
      <c r="LNW7" s="33"/>
      <c r="LNX7" s="33"/>
      <c r="LNY7" s="33"/>
      <c r="LNZ7" s="33"/>
      <c r="LOA7" s="33"/>
      <c r="LOB7" s="33"/>
      <c r="LOC7" s="33"/>
      <c r="LOD7" s="33"/>
      <c r="LOE7" s="33"/>
      <c r="LOF7" s="33"/>
      <c r="LOG7" s="33"/>
      <c r="LOH7" s="33"/>
      <c r="LOI7" s="33"/>
      <c r="LOJ7" s="33"/>
      <c r="LOK7" s="33"/>
      <c r="LOL7" s="33"/>
      <c r="LOM7" s="33"/>
      <c r="LON7" s="33"/>
      <c r="LOO7" s="33"/>
      <c r="LOP7" s="33"/>
      <c r="LOQ7" s="33"/>
      <c r="LOR7" s="33"/>
      <c r="LOS7" s="33"/>
      <c r="LOT7" s="33"/>
      <c r="LOU7" s="33"/>
      <c r="LOV7" s="33"/>
      <c r="LOW7" s="33"/>
      <c r="LOX7" s="33"/>
      <c r="LOY7" s="33"/>
      <c r="LOZ7" s="33"/>
      <c r="LPA7" s="33"/>
      <c r="LPB7" s="33"/>
      <c r="LPC7" s="33"/>
      <c r="LPD7" s="33"/>
      <c r="LPE7" s="33"/>
      <c r="LPF7" s="33"/>
      <c r="LPG7" s="33"/>
      <c r="LPH7" s="33"/>
      <c r="LPI7" s="33"/>
      <c r="LPJ7" s="33"/>
      <c r="LPK7" s="33"/>
      <c r="LPL7" s="33"/>
      <c r="LPM7" s="33"/>
      <c r="LPN7" s="33"/>
      <c r="LPO7" s="33"/>
      <c r="LPP7" s="33"/>
      <c r="LPQ7" s="33"/>
      <c r="LPR7" s="33"/>
      <c r="LPS7" s="33"/>
      <c r="LPT7" s="33"/>
      <c r="LPU7" s="33"/>
      <c r="LPV7" s="33"/>
      <c r="LPW7" s="33"/>
      <c r="LPX7" s="33"/>
      <c r="LPY7" s="33"/>
      <c r="LPZ7" s="33"/>
      <c r="LQA7" s="33"/>
      <c r="LQB7" s="33"/>
      <c r="LQC7" s="33"/>
      <c r="LQD7" s="33"/>
      <c r="LQE7" s="33"/>
      <c r="LQF7" s="33"/>
      <c r="LQG7" s="33"/>
      <c r="LQH7" s="33"/>
      <c r="LQI7" s="33"/>
      <c r="LQJ7" s="33"/>
      <c r="LQK7" s="33"/>
      <c r="LQL7" s="33"/>
      <c r="LQM7" s="33"/>
      <c r="LQN7" s="33"/>
      <c r="LQO7" s="33"/>
      <c r="LQP7" s="33"/>
      <c r="LQQ7" s="33"/>
      <c r="LQR7" s="33"/>
      <c r="LQS7" s="33"/>
      <c r="LQT7" s="33"/>
      <c r="LQU7" s="33"/>
      <c r="LQV7" s="33"/>
      <c r="LQW7" s="33"/>
      <c r="LQX7" s="33"/>
      <c r="LQY7" s="33"/>
      <c r="LQZ7" s="33"/>
      <c r="LRA7" s="33"/>
      <c r="LRB7" s="33"/>
      <c r="LRC7" s="33"/>
      <c r="LRD7" s="33"/>
      <c r="LRE7" s="33"/>
      <c r="LRF7" s="33"/>
      <c r="LRG7" s="33"/>
      <c r="LRH7" s="33"/>
      <c r="LRI7" s="33"/>
      <c r="LRJ7" s="33"/>
      <c r="LRK7" s="33"/>
      <c r="LRL7" s="33"/>
      <c r="LRM7" s="33"/>
      <c r="LRN7" s="33"/>
      <c r="LRO7" s="33"/>
      <c r="LRP7" s="33"/>
      <c r="LRQ7" s="33"/>
      <c r="LRR7" s="33"/>
      <c r="LRS7" s="33"/>
      <c r="LRT7" s="33"/>
      <c r="LRU7" s="33"/>
      <c r="LRV7" s="33"/>
      <c r="LRW7" s="33"/>
      <c r="LRX7" s="33"/>
      <c r="LRY7" s="33"/>
      <c r="LRZ7" s="33"/>
      <c r="LSA7" s="33"/>
      <c r="LSB7" s="33"/>
      <c r="LSC7" s="33"/>
      <c r="LSD7" s="33"/>
      <c r="LSE7" s="33"/>
      <c r="LSF7" s="33"/>
      <c r="LSG7" s="33"/>
      <c r="LSH7" s="33"/>
      <c r="LSI7" s="33"/>
      <c r="LSJ7" s="33"/>
      <c r="LSK7" s="33"/>
      <c r="LSL7" s="33"/>
      <c r="LSM7" s="33"/>
      <c r="LSN7" s="33"/>
      <c r="LSO7" s="33"/>
      <c r="LSP7" s="33"/>
      <c r="LSQ7" s="33"/>
      <c r="LSR7" s="33"/>
      <c r="LSS7" s="33"/>
      <c r="LST7" s="33"/>
      <c r="LSU7" s="33"/>
      <c r="LSV7" s="33"/>
      <c r="LSW7" s="33"/>
      <c r="LSX7" s="33"/>
      <c r="LSY7" s="33"/>
      <c r="LSZ7" s="33"/>
      <c r="LTA7" s="33"/>
      <c r="LTB7" s="33"/>
      <c r="LTC7" s="33"/>
      <c r="LTD7" s="33"/>
      <c r="LTE7" s="33"/>
      <c r="LTF7" s="33"/>
      <c r="LTG7" s="33"/>
      <c r="LTH7" s="33"/>
      <c r="LTI7" s="33"/>
      <c r="LTJ7" s="33"/>
      <c r="LTK7" s="33"/>
      <c r="LTL7" s="33"/>
      <c r="LTM7" s="33"/>
      <c r="LTN7" s="33"/>
      <c r="LTO7" s="33"/>
      <c r="LTP7" s="33"/>
      <c r="LTQ7" s="33"/>
      <c r="LTR7" s="33"/>
      <c r="LTS7" s="33"/>
      <c r="LTT7" s="33"/>
      <c r="LTU7" s="33"/>
      <c r="LTV7" s="33"/>
      <c r="LTW7" s="33"/>
      <c r="LTX7" s="33"/>
      <c r="LTY7" s="33"/>
      <c r="LTZ7" s="33"/>
      <c r="LUA7" s="33"/>
      <c r="LUB7" s="33"/>
      <c r="LUC7" s="33"/>
      <c r="LUD7" s="33"/>
      <c r="LUE7" s="33"/>
      <c r="LUF7" s="33"/>
      <c r="LUG7" s="33"/>
      <c r="LUH7" s="33"/>
      <c r="LUI7" s="33"/>
      <c r="LUJ7" s="33"/>
      <c r="LUK7" s="33"/>
      <c r="LUL7" s="33"/>
      <c r="LUM7" s="33"/>
      <c r="LUN7" s="33"/>
      <c r="LUO7" s="33"/>
      <c r="LUP7" s="33"/>
      <c r="LUQ7" s="33"/>
      <c r="LUR7" s="33"/>
      <c r="LUS7" s="33"/>
      <c r="LUT7" s="33"/>
      <c r="LUU7" s="33"/>
      <c r="LUV7" s="33"/>
      <c r="LUW7" s="33"/>
      <c r="LUX7" s="33"/>
      <c r="LUY7" s="33"/>
      <c r="LUZ7" s="33"/>
      <c r="LVA7" s="33"/>
      <c r="LVB7" s="33"/>
      <c r="LVC7" s="33"/>
      <c r="LVD7" s="33"/>
      <c r="LVE7" s="33"/>
      <c r="LVF7" s="33"/>
      <c r="LVG7" s="33"/>
      <c r="LVH7" s="33"/>
      <c r="LVI7" s="33"/>
      <c r="LVJ7" s="33"/>
      <c r="LVK7" s="33"/>
      <c r="LVL7" s="33"/>
      <c r="LVM7" s="33"/>
      <c r="LVN7" s="33"/>
      <c r="LVO7" s="33"/>
      <c r="LVP7" s="33"/>
      <c r="LVQ7" s="33"/>
      <c r="LVR7" s="33"/>
      <c r="LVS7" s="33"/>
      <c r="LVT7" s="33"/>
      <c r="LVU7" s="33"/>
      <c r="LVV7" s="33"/>
      <c r="LVW7" s="33"/>
      <c r="LVX7" s="33"/>
      <c r="LVY7" s="33"/>
      <c r="LVZ7" s="33"/>
      <c r="LWA7" s="33"/>
      <c r="LWB7" s="33"/>
      <c r="LWC7" s="33"/>
      <c r="LWD7" s="33"/>
      <c r="LWE7" s="33"/>
      <c r="LWF7" s="33"/>
      <c r="LWG7" s="33"/>
      <c r="LWH7" s="33"/>
      <c r="LWI7" s="33"/>
      <c r="LWJ7" s="33"/>
      <c r="LWK7" s="33"/>
      <c r="LWL7" s="33"/>
      <c r="LWM7" s="33"/>
      <c r="LWN7" s="33"/>
      <c r="LWO7" s="33"/>
      <c r="LWP7" s="33"/>
      <c r="LWQ7" s="33"/>
      <c r="LWR7" s="33"/>
      <c r="LWS7" s="33"/>
      <c r="LWT7" s="33"/>
      <c r="LWU7" s="33"/>
      <c r="LWV7" s="33"/>
      <c r="LWW7" s="33"/>
      <c r="LWX7" s="33"/>
      <c r="LWY7" s="33"/>
      <c r="LWZ7" s="33"/>
      <c r="LXA7" s="33"/>
      <c r="LXB7" s="33"/>
      <c r="LXC7" s="33"/>
      <c r="LXD7" s="33"/>
      <c r="LXE7" s="33"/>
      <c r="LXF7" s="33"/>
      <c r="LXG7" s="33"/>
      <c r="LXH7" s="33"/>
      <c r="LXI7" s="33"/>
      <c r="LXJ7" s="33"/>
      <c r="LXK7" s="33"/>
      <c r="LXL7" s="33"/>
      <c r="LXM7" s="33"/>
      <c r="LXN7" s="33"/>
      <c r="LXO7" s="33"/>
      <c r="LXP7" s="33"/>
      <c r="LXQ7" s="33"/>
      <c r="LXR7" s="33"/>
      <c r="LXS7" s="33"/>
      <c r="LXT7" s="33"/>
      <c r="LXU7" s="33"/>
      <c r="LXV7" s="33"/>
      <c r="LXW7" s="33"/>
      <c r="LXX7" s="33"/>
      <c r="LXY7" s="33"/>
      <c r="LXZ7" s="33"/>
      <c r="LYA7" s="33"/>
      <c r="LYB7" s="33"/>
      <c r="LYC7" s="33"/>
      <c r="LYD7" s="33"/>
      <c r="LYE7" s="33"/>
      <c r="LYF7" s="33"/>
      <c r="LYG7" s="33"/>
      <c r="LYH7" s="33"/>
      <c r="LYI7" s="33"/>
      <c r="LYJ7" s="33"/>
      <c r="LYK7" s="33"/>
      <c r="LYL7" s="33"/>
      <c r="LYM7" s="33"/>
      <c r="LYN7" s="33"/>
      <c r="LYO7" s="33"/>
      <c r="LYP7" s="33"/>
      <c r="LYQ7" s="33"/>
      <c r="LYR7" s="33"/>
      <c r="LYS7" s="33"/>
      <c r="LYT7" s="33"/>
      <c r="LYU7" s="33"/>
      <c r="LYV7" s="33"/>
      <c r="LYW7" s="33"/>
      <c r="LYX7" s="33"/>
      <c r="LYY7" s="33"/>
      <c r="LYZ7" s="33"/>
      <c r="LZA7" s="33"/>
      <c r="LZB7" s="33"/>
      <c r="LZC7" s="33"/>
      <c r="LZD7" s="33"/>
      <c r="LZE7" s="33"/>
      <c r="LZF7" s="33"/>
      <c r="LZG7" s="33"/>
      <c r="LZH7" s="33"/>
      <c r="LZI7" s="33"/>
      <c r="LZJ7" s="33"/>
      <c r="LZK7" s="33"/>
      <c r="LZL7" s="33"/>
      <c r="LZM7" s="33"/>
      <c r="LZN7" s="33"/>
      <c r="LZO7" s="33"/>
      <c r="LZP7" s="33"/>
      <c r="LZQ7" s="33"/>
      <c r="LZR7" s="33"/>
      <c r="LZS7" s="33"/>
      <c r="LZT7" s="33"/>
      <c r="LZU7" s="33"/>
      <c r="LZV7" s="33"/>
      <c r="LZW7" s="33"/>
      <c r="LZX7" s="33"/>
      <c r="LZY7" s="33"/>
      <c r="LZZ7" s="33"/>
      <c r="MAA7" s="33"/>
      <c r="MAB7" s="33"/>
      <c r="MAC7" s="33"/>
      <c r="MAD7" s="33"/>
      <c r="MAE7" s="33"/>
      <c r="MAF7" s="33"/>
      <c r="MAG7" s="33"/>
      <c r="MAH7" s="33"/>
      <c r="MAI7" s="33"/>
      <c r="MAJ7" s="33"/>
      <c r="MAK7" s="33"/>
      <c r="MAL7" s="33"/>
      <c r="MAM7" s="33"/>
      <c r="MAN7" s="33"/>
      <c r="MAO7" s="33"/>
      <c r="MAP7" s="33"/>
      <c r="MAQ7" s="33"/>
      <c r="MAR7" s="33"/>
      <c r="MAS7" s="33"/>
      <c r="MAT7" s="33"/>
      <c r="MAU7" s="33"/>
      <c r="MAV7" s="33"/>
      <c r="MAW7" s="33"/>
      <c r="MAX7" s="33"/>
      <c r="MAY7" s="33"/>
      <c r="MAZ7" s="33"/>
      <c r="MBA7" s="33"/>
      <c r="MBB7" s="33"/>
      <c r="MBC7" s="33"/>
      <c r="MBD7" s="33"/>
      <c r="MBE7" s="33"/>
      <c r="MBF7" s="33"/>
      <c r="MBG7" s="33"/>
      <c r="MBH7" s="33"/>
      <c r="MBI7" s="33"/>
      <c r="MBJ7" s="33"/>
      <c r="MBK7" s="33"/>
      <c r="MBL7" s="33"/>
      <c r="MBM7" s="33"/>
      <c r="MBN7" s="33"/>
      <c r="MBO7" s="33"/>
      <c r="MBP7" s="33"/>
      <c r="MBQ7" s="33"/>
      <c r="MBR7" s="33"/>
      <c r="MBS7" s="33"/>
      <c r="MBT7" s="33"/>
      <c r="MBU7" s="33"/>
      <c r="MBV7" s="33"/>
      <c r="MBW7" s="33"/>
      <c r="MBX7" s="33"/>
      <c r="MBY7" s="33"/>
      <c r="MBZ7" s="33"/>
      <c r="MCA7" s="33"/>
      <c r="MCB7" s="33"/>
      <c r="MCC7" s="33"/>
      <c r="MCD7" s="33"/>
      <c r="MCE7" s="33"/>
      <c r="MCF7" s="33"/>
      <c r="MCG7" s="33"/>
      <c r="MCH7" s="33"/>
      <c r="MCI7" s="33"/>
      <c r="MCJ7" s="33"/>
      <c r="MCK7" s="33"/>
      <c r="MCL7" s="33"/>
      <c r="MCM7" s="33"/>
      <c r="MCN7" s="33"/>
      <c r="MCO7" s="33"/>
      <c r="MCP7" s="33"/>
      <c r="MCQ7" s="33"/>
      <c r="MCR7" s="33"/>
      <c r="MCS7" s="33"/>
      <c r="MCT7" s="33"/>
      <c r="MCU7" s="33"/>
      <c r="MCV7" s="33"/>
      <c r="MCW7" s="33"/>
      <c r="MCX7" s="33"/>
      <c r="MCY7" s="33"/>
      <c r="MCZ7" s="33"/>
      <c r="MDA7" s="33"/>
      <c r="MDB7" s="33"/>
      <c r="MDC7" s="33"/>
      <c r="MDD7" s="33"/>
      <c r="MDE7" s="33"/>
      <c r="MDF7" s="33"/>
      <c r="MDG7" s="33"/>
      <c r="MDH7" s="33"/>
      <c r="MDI7" s="33"/>
      <c r="MDJ7" s="33"/>
      <c r="MDK7" s="33"/>
      <c r="MDL7" s="33"/>
      <c r="MDM7" s="33"/>
      <c r="MDN7" s="33"/>
      <c r="MDO7" s="33"/>
      <c r="MDP7" s="33"/>
      <c r="MDQ7" s="33"/>
      <c r="MDR7" s="33"/>
      <c r="MDS7" s="33"/>
      <c r="MDT7" s="33"/>
      <c r="MDU7" s="33"/>
      <c r="MDV7" s="33"/>
      <c r="MDW7" s="33"/>
      <c r="MDX7" s="33"/>
      <c r="MDY7" s="33"/>
      <c r="MDZ7" s="33"/>
      <c r="MEA7" s="33"/>
      <c r="MEB7" s="33"/>
      <c r="MEC7" s="33"/>
      <c r="MED7" s="33"/>
      <c r="MEE7" s="33"/>
      <c r="MEF7" s="33"/>
      <c r="MEG7" s="33"/>
      <c r="MEH7" s="33"/>
      <c r="MEI7" s="33"/>
      <c r="MEJ7" s="33"/>
      <c r="MEK7" s="33"/>
      <c r="MEL7" s="33"/>
      <c r="MEM7" s="33"/>
      <c r="MEN7" s="33"/>
      <c r="MEO7" s="33"/>
      <c r="MEP7" s="33"/>
      <c r="MEQ7" s="33"/>
      <c r="MER7" s="33"/>
      <c r="MES7" s="33"/>
      <c r="MET7" s="33"/>
      <c r="MEU7" s="33"/>
      <c r="MEV7" s="33"/>
      <c r="MEW7" s="33"/>
      <c r="MEX7" s="33"/>
      <c r="MEY7" s="33"/>
      <c r="MEZ7" s="33"/>
      <c r="MFA7" s="33"/>
      <c r="MFB7" s="33"/>
      <c r="MFC7" s="33"/>
      <c r="MFD7" s="33"/>
      <c r="MFE7" s="33"/>
      <c r="MFF7" s="33"/>
      <c r="MFG7" s="33"/>
      <c r="MFH7" s="33"/>
      <c r="MFI7" s="33"/>
      <c r="MFJ7" s="33"/>
      <c r="MFK7" s="33"/>
      <c r="MFL7" s="33"/>
      <c r="MFM7" s="33"/>
      <c r="MFN7" s="33"/>
      <c r="MFO7" s="33"/>
      <c r="MFP7" s="33"/>
      <c r="MFQ7" s="33"/>
      <c r="MFR7" s="33"/>
      <c r="MFS7" s="33"/>
      <c r="MFT7" s="33"/>
      <c r="MFU7" s="33"/>
      <c r="MFV7" s="33"/>
      <c r="MFW7" s="33"/>
      <c r="MFX7" s="33"/>
      <c r="MFY7" s="33"/>
      <c r="MFZ7" s="33"/>
      <c r="MGA7" s="33"/>
      <c r="MGB7" s="33"/>
      <c r="MGC7" s="33"/>
      <c r="MGD7" s="33"/>
      <c r="MGE7" s="33"/>
      <c r="MGF7" s="33"/>
      <c r="MGG7" s="33"/>
      <c r="MGH7" s="33"/>
      <c r="MGI7" s="33"/>
      <c r="MGJ7" s="33"/>
      <c r="MGK7" s="33"/>
      <c r="MGL7" s="33"/>
      <c r="MGM7" s="33"/>
      <c r="MGN7" s="33"/>
      <c r="MGO7" s="33"/>
      <c r="MGP7" s="33"/>
      <c r="MGQ7" s="33"/>
      <c r="MGR7" s="33"/>
      <c r="MGS7" s="33"/>
      <c r="MGT7" s="33"/>
      <c r="MGU7" s="33"/>
      <c r="MGV7" s="33"/>
      <c r="MGW7" s="33"/>
      <c r="MGX7" s="33"/>
      <c r="MGY7" s="33"/>
      <c r="MGZ7" s="33"/>
      <c r="MHA7" s="33"/>
      <c r="MHB7" s="33"/>
      <c r="MHC7" s="33"/>
      <c r="MHD7" s="33"/>
      <c r="MHE7" s="33"/>
      <c r="MHF7" s="33"/>
      <c r="MHG7" s="33"/>
      <c r="MHH7" s="33"/>
      <c r="MHI7" s="33"/>
      <c r="MHJ7" s="33"/>
      <c r="MHK7" s="33"/>
      <c r="MHL7" s="33"/>
      <c r="MHM7" s="33"/>
      <c r="MHN7" s="33"/>
      <c r="MHO7" s="33"/>
      <c r="MHP7" s="33"/>
      <c r="MHQ7" s="33"/>
      <c r="MHR7" s="33"/>
      <c r="MHS7" s="33"/>
      <c r="MHT7" s="33"/>
      <c r="MHU7" s="33"/>
      <c r="MHV7" s="33"/>
      <c r="MHW7" s="33"/>
      <c r="MHX7" s="33"/>
      <c r="MHY7" s="33"/>
      <c r="MHZ7" s="33"/>
      <c r="MIA7" s="33"/>
      <c r="MIB7" s="33"/>
      <c r="MIC7" s="33"/>
      <c r="MID7" s="33"/>
      <c r="MIE7" s="33"/>
      <c r="MIF7" s="33"/>
      <c r="MIG7" s="33"/>
      <c r="MIH7" s="33"/>
      <c r="MII7" s="33"/>
      <c r="MIJ7" s="33"/>
      <c r="MIK7" s="33"/>
      <c r="MIL7" s="33"/>
      <c r="MIM7" s="33"/>
      <c r="MIN7" s="33"/>
      <c r="MIO7" s="33"/>
      <c r="MIP7" s="33"/>
      <c r="MIQ7" s="33"/>
      <c r="MIR7" s="33"/>
      <c r="MIS7" s="33"/>
      <c r="MIT7" s="33"/>
      <c r="MIU7" s="33"/>
      <c r="MIV7" s="33"/>
      <c r="MIW7" s="33"/>
      <c r="MIX7" s="33"/>
      <c r="MIY7" s="33"/>
      <c r="MIZ7" s="33"/>
      <c r="MJA7" s="33"/>
      <c r="MJB7" s="33"/>
      <c r="MJC7" s="33"/>
      <c r="MJD7" s="33"/>
      <c r="MJE7" s="33"/>
      <c r="MJF7" s="33"/>
      <c r="MJG7" s="33"/>
      <c r="MJH7" s="33"/>
      <c r="MJI7" s="33"/>
      <c r="MJJ7" s="33"/>
      <c r="MJK7" s="33"/>
      <c r="MJL7" s="33"/>
      <c r="MJM7" s="33"/>
      <c r="MJN7" s="33"/>
      <c r="MJO7" s="33"/>
      <c r="MJP7" s="33"/>
      <c r="MJQ7" s="33"/>
      <c r="MJR7" s="33"/>
      <c r="MJS7" s="33"/>
      <c r="MJT7" s="33"/>
      <c r="MJU7" s="33"/>
      <c r="MJV7" s="33"/>
      <c r="MJW7" s="33"/>
      <c r="MJX7" s="33"/>
      <c r="MJY7" s="33"/>
      <c r="MJZ7" s="33"/>
      <c r="MKA7" s="33"/>
      <c r="MKB7" s="33"/>
      <c r="MKC7" s="33"/>
      <c r="MKD7" s="33"/>
      <c r="MKE7" s="33"/>
      <c r="MKF7" s="33"/>
      <c r="MKG7" s="33"/>
      <c r="MKH7" s="33"/>
      <c r="MKI7" s="33"/>
      <c r="MKJ7" s="33"/>
      <c r="MKK7" s="33"/>
      <c r="MKL7" s="33"/>
      <c r="MKM7" s="33"/>
      <c r="MKN7" s="33"/>
      <c r="MKO7" s="33"/>
      <c r="MKP7" s="33"/>
      <c r="MKQ7" s="33"/>
      <c r="MKR7" s="33"/>
      <c r="MKS7" s="33"/>
      <c r="MKT7" s="33"/>
      <c r="MKU7" s="33"/>
      <c r="MKV7" s="33"/>
      <c r="MKW7" s="33"/>
      <c r="MKX7" s="33"/>
      <c r="MKY7" s="33"/>
      <c r="MKZ7" s="33"/>
      <c r="MLA7" s="33"/>
      <c r="MLB7" s="33"/>
      <c r="MLC7" s="33"/>
      <c r="MLD7" s="33"/>
      <c r="MLE7" s="33"/>
      <c r="MLF7" s="33"/>
      <c r="MLG7" s="33"/>
      <c r="MLH7" s="33"/>
      <c r="MLI7" s="33"/>
      <c r="MLJ7" s="33"/>
      <c r="MLK7" s="33"/>
      <c r="MLL7" s="33"/>
      <c r="MLM7" s="33"/>
      <c r="MLN7" s="33"/>
      <c r="MLO7" s="33"/>
      <c r="MLP7" s="33"/>
      <c r="MLQ7" s="33"/>
      <c r="MLR7" s="33"/>
      <c r="MLS7" s="33"/>
      <c r="MLT7" s="33"/>
      <c r="MLU7" s="33"/>
      <c r="MLV7" s="33"/>
      <c r="MLW7" s="33"/>
      <c r="MLX7" s="33"/>
      <c r="MLY7" s="33"/>
      <c r="MLZ7" s="33"/>
      <c r="MMA7" s="33"/>
      <c r="MMB7" s="33"/>
      <c r="MMC7" s="33"/>
      <c r="MMD7" s="33"/>
      <c r="MME7" s="33"/>
      <c r="MMF7" s="33"/>
      <c r="MMG7" s="33"/>
      <c r="MMH7" s="33"/>
      <c r="MMI7" s="33"/>
      <c r="MMJ7" s="33"/>
      <c r="MMK7" s="33"/>
      <c r="MML7" s="33"/>
      <c r="MMM7" s="33"/>
      <c r="MMN7" s="33"/>
      <c r="MMO7" s="33"/>
      <c r="MMP7" s="33"/>
      <c r="MMQ7" s="33"/>
      <c r="MMR7" s="33"/>
      <c r="MMS7" s="33"/>
      <c r="MMT7" s="33"/>
      <c r="MMU7" s="33"/>
      <c r="MMV7" s="33"/>
      <c r="MMW7" s="33"/>
      <c r="MMX7" s="33"/>
      <c r="MMY7" s="33"/>
      <c r="MMZ7" s="33"/>
      <c r="MNA7" s="33"/>
      <c r="MNB7" s="33"/>
      <c r="MNC7" s="33"/>
      <c r="MND7" s="33"/>
      <c r="MNE7" s="33"/>
      <c r="MNF7" s="33"/>
      <c r="MNG7" s="33"/>
      <c r="MNH7" s="33"/>
      <c r="MNI7" s="33"/>
      <c r="MNJ7" s="33"/>
      <c r="MNK7" s="33"/>
      <c r="MNL7" s="33"/>
      <c r="MNM7" s="33"/>
      <c r="MNN7" s="33"/>
      <c r="MNO7" s="33"/>
      <c r="MNP7" s="33"/>
      <c r="MNQ7" s="33"/>
      <c r="MNR7" s="33"/>
      <c r="MNS7" s="33"/>
      <c r="MNT7" s="33"/>
      <c r="MNU7" s="33"/>
      <c r="MNV7" s="33"/>
      <c r="MNW7" s="33"/>
      <c r="MNX7" s="33"/>
      <c r="MNY7" s="33"/>
      <c r="MNZ7" s="33"/>
      <c r="MOA7" s="33"/>
      <c r="MOB7" s="33"/>
      <c r="MOC7" s="33"/>
      <c r="MOD7" s="33"/>
      <c r="MOE7" s="33"/>
      <c r="MOF7" s="33"/>
      <c r="MOG7" s="33"/>
      <c r="MOH7" s="33"/>
      <c r="MOI7" s="33"/>
      <c r="MOJ7" s="33"/>
      <c r="MOK7" s="33"/>
      <c r="MOL7" s="33"/>
      <c r="MOM7" s="33"/>
      <c r="MON7" s="33"/>
      <c r="MOO7" s="33"/>
      <c r="MOP7" s="33"/>
      <c r="MOQ7" s="33"/>
      <c r="MOR7" s="33"/>
      <c r="MOS7" s="33"/>
      <c r="MOT7" s="33"/>
      <c r="MOU7" s="33"/>
      <c r="MOV7" s="33"/>
      <c r="MOW7" s="33"/>
      <c r="MOX7" s="33"/>
      <c r="MOY7" s="33"/>
      <c r="MOZ7" s="33"/>
      <c r="MPA7" s="33"/>
      <c r="MPB7" s="33"/>
      <c r="MPC7" s="33"/>
      <c r="MPD7" s="33"/>
      <c r="MPE7" s="33"/>
      <c r="MPF7" s="33"/>
      <c r="MPG7" s="33"/>
      <c r="MPH7" s="33"/>
      <c r="MPI7" s="33"/>
      <c r="MPJ7" s="33"/>
      <c r="MPK7" s="33"/>
      <c r="MPL7" s="33"/>
      <c r="MPM7" s="33"/>
      <c r="MPN7" s="33"/>
      <c r="MPO7" s="33"/>
      <c r="MPP7" s="33"/>
      <c r="MPQ7" s="33"/>
      <c r="MPR7" s="33"/>
      <c r="MPS7" s="33"/>
      <c r="MPT7" s="33"/>
      <c r="MPU7" s="33"/>
      <c r="MPV7" s="33"/>
      <c r="MPW7" s="33"/>
      <c r="MPX7" s="33"/>
      <c r="MPY7" s="33"/>
      <c r="MPZ7" s="33"/>
      <c r="MQA7" s="33"/>
      <c r="MQB7" s="33"/>
      <c r="MQC7" s="33"/>
      <c r="MQD7" s="33"/>
      <c r="MQE7" s="33"/>
      <c r="MQF7" s="33"/>
      <c r="MQG7" s="33"/>
      <c r="MQH7" s="33"/>
      <c r="MQI7" s="33"/>
      <c r="MQJ7" s="33"/>
      <c r="MQK7" s="33"/>
      <c r="MQL7" s="33"/>
      <c r="MQM7" s="33"/>
      <c r="MQN7" s="33"/>
      <c r="MQO7" s="33"/>
      <c r="MQP7" s="33"/>
      <c r="MQQ7" s="33"/>
      <c r="MQR7" s="33"/>
      <c r="MQS7" s="33"/>
      <c r="MQT7" s="33"/>
      <c r="MQU7" s="33"/>
      <c r="MQV7" s="33"/>
      <c r="MQW7" s="33"/>
      <c r="MQX7" s="33"/>
      <c r="MQY7" s="33"/>
      <c r="MQZ7" s="33"/>
      <c r="MRA7" s="33"/>
      <c r="MRB7" s="33"/>
      <c r="MRC7" s="33"/>
      <c r="MRD7" s="33"/>
      <c r="MRE7" s="33"/>
      <c r="MRF7" s="33"/>
      <c r="MRG7" s="33"/>
      <c r="MRH7" s="33"/>
      <c r="MRI7" s="33"/>
      <c r="MRJ7" s="33"/>
      <c r="MRK7" s="33"/>
      <c r="MRL7" s="33"/>
      <c r="MRM7" s="33"/>
      <c r="MRN7" s="33"/>
      <c r="MRO7" s="33"/>
      <c r="MRP7" s="33"/>
      <c r="MRQ7" s="33"/>
      <c r="MRR7" s="33"/>
      <c r="MRS7" s="33"/>
      <c r="MRT7" s="33"/>
      <c r="MRU7" s="33"/>
      <c r="MRV7" s="33"/>
      <c r="MRW7" s="33"/>
      <c r="MRX7" s="33"/>
      <c r="MRY7" s="33"/>
      <c r="MRZ7" s="33"/>
      <c r="MSA7" s="33"/>
      <c r="MSB7" s="33"/>
      <c r="MSC7" s="33"/>
      <c r="MSD7" s="33"/>
      <c r="MSE7" s="33"/>
      <c r="MSF7" s="33"/>
      <c r="MSG7" s="33"/>
      <c r="MSH7" s="33"/>
      <c r="MSI7" s="33"/>
      <c r="MSJ7" s="33"/>
      <c r="MSK7" s="33"/>
      <c r="MSL7" s="33"/>
      <c r="MSM7" s="33"/>
      <c r="MSN7" s="33"/>
      <c r="MSO7" s="33"/>
      <c r="MSP7" s="33"/>
      <c r="MSQ7" s="33"/>
      <c r="MSR7" s="33"/>
      <c r="MSS7" s="33"/>
      <c r="MST7" s="33"/>
      <c r="MSU7" s="33"/>
      <c r="MSV7" s="33"/>
      <c r="MSW7" s="33"/>
      <c r="MSX7" s="33"/>
      <c r="MSY7" s="33"/>
      <c r="MSZ7" s="33"/>
      <c r="MTA7" s="33"/>
      <c r="MTB7" s="33"/>
      <c r="MTC7" s="33"/>
      <c r="MTD7" s="33"/>
      <c r="MTE7" s="33"/>
      <c r="MTF7" s="33"/>
      <c r="MTG7" s="33"/>
      <c r="MTH7" s="33"/>
      <c r="MTI7" s="33"/>
      <c r="MTJ7" s="33"/>
      <c r="MTK7" s="33"/>
      <c r="MTL7" s="33"/>
      <c r="MTM7" s="33"/>
      <c r="MTN7" s="33"/>
      <c r="MTO7" s="33"/>
      <c r="MTP7" s="33"/>
      <c r="MTQ7" s="33"/>
      <c r="MTR7" s="33"/>
      <c r="MTS7" s="33"/>
      <c r="MTT7" s="33"/>
      <c r="MTU7" s="33"/>
      <c r="MTV7" s="33"/>
      <c r="MTW7" s="33"/>
      <c r="MTX7" s="33"/>
      <c r="MTY7" s="33"/>
      <c r="MTZ7" s="33"/>
      <c r="MUA7" s="33"/>
      <c r="MUB7" s="33"/>
      <c r="MUC7" s="33"/>
      <c r="MUD7" s="33"/>
      <c r="MUE7" s="33"/>
      <c r="MUF7" s="33"/>
      <c r="MUG7" s="33"/>
      <c r="MUH7" s="33"/>
      <c r="MUI7" s="33"/>
      <c r="MUJ7" s="33"/>
      <c r="MUK7" s="33"/>
      <c r="MUL7" s="33"/>
      <c r="MUM7" s="33"/>
      <c r="MUN7" s="33"/>
      <c r="MUO7" s="33"/>
      <c r="MUP7" s="33"/>
      <c r="MUQ7" s="33"/>
      <c r="MUR7" s="33"/>
      <c r="MUS7" s="33"/>
      <c r="MUT7" s="33"/>
      <c r="MUU7" s="33"/>
      <c r="MUV7" s="33"/>
      <c r="MUW7" s="33"/>
      <c r="MUX7" s="33"/>
      <c r="MUY7" s="33"/>
      <c r="MUZ7" s="33"/>
      <c r="MVA7" s="33"/>
      <c r="MVB7" s="33"/>
      <c r="MVC7" s="33"/>
      <c r="MVD7" s="33"/>
      <c r="MVE7" s="33"/>
      <c r="MVF7" s="33"/>
      <c r="MVG7" s="33"/>
      <c r="MVH7" s="33"/>
      <c r="MVI7" s="33"/>
      <c r="MVJ7" s="33"/>
      <c r="MVK7" s="33"/>
      <c r="MVL7" s="33"/>
      <c r="MVM7" s="33"/>
      <c r="MVN7" s="33"/>
      <c r="MVO7" s="33"/>
      <c r="MVP7" s="33"/>
      <c r="MVQ7" s="33"/>
      <c r="MVR7" s="33"/>
      <c r="MVS7" s="33"/>
      <c r="MVT7" s="33"/>
      <c r="MVU7" s="33"/>
      <c r="MVV7" s="33"/>
      <c r="MVW7" s="33"/>
      <c r="MVX7" s="33"/>
      <c r="MVY7" s="33"/>
      <c r="MVZ7" s="33"/>
      <c r="MWA7" s="33"/>
      <c r="MWB7" s="33"/>
      <c r="MWC7" s="33"/>
      <c r="MWD7" s="33"/>
      <c r="MWE7" s="33"/>
      <c r="MWF7" s="33"/>
      <c r="MWG7" s="33"/>
      <c r="MWH7" s="33"/>
      <c r="MWI7" s="33"/>
      <c r="MWJ7" s="33"/>
      <c r="MWK7" s="33"/>
      <c r="MWL7" s="33"/>
      <c r="MWM7" s="33"/>
      <c r="MWN7" s="33"/>
      <c r="MWO7" s="33"/>
      <c r="MWP7" s="33"/>
      <c r="MWQ7" s="33"/>
      <c r="MWR7" s="33"/>
      <c r="MWS7" s="33"/>
      <c r="MWT7" s="33"/>
      <c r="MWU7" s="33"/>
      <c r="MWV7" s="33"/>
      <c r="MWW7" s="33"/>
      <c r="MWX7" s="33"/>
      <c r="MWY7" s="33"/>
      <c r="MWZ7" s="33"/>
      <c r="MXA7" s="33"/>
      <c r="MXB7" s="33"/>
      <c r="MXC7" s="33"/>
      <c r="MXD7" s="33"/>
      <c r="MXE7" s="33"/>
      <c r="MXF7" s="33"/>
      <c r="MXG7" s="33"/>
      <c r="MXH7" s="33"/>
      <c r="MXI7" s="33"/>
      <c r="MXJ7" s="33"/>
      <c r="MXK7" s="33"/>
      <c r="MXL7" s="33"/>
      <c r="MXM7" s="33"/>
      <c r="MXN7" s="33"/>
      <c r="MXO7" s="33"/>
      <c r="MXP7" s="33"/>
      <c r="MXQ7" s="33"/>
      <c r="MXR7" s="33"/>
      <c r="MXS7" s="33"/>
      <c r="MXT7" s="33"/>
      <c r="MXU7" s="33"/>
      <c r="MXV7" s="33"/>
      <c r="MXW7" s="33"/>
      <c r="MXX7" s="33"/>
      <c r="MXY7" s="33"/>
      <c r="MXZ7" s="33"/>
      <c r="MYA7" s="33"/>
      <c r="MYB7" s="33"/>
      <c r="MYC7" s="33"/>
      <c r="MYD7" s="33"/>
      <c r="MYE7" s="33"/>
      <c r="MYF7" s="33"/>
      <c r="MYG7" s="33"/>
      <c r="MYH7" s="33"/>
      <c r="MYI7" s="33"/>
      <c r="MYJ7" s="33"/>
      <c r="MYK7" s="33"/>
      <c r="MYL7" s="33"/>
      <c r="MYM7" s="33"/>
      <c r="MYN7" s="33"/>
      <c r="MYO7" s="33"/>
      <c r="MYP7" s="33"/>
      <c r="MYQ7" s="33"/>
      <c r="MYR7" s="33"/>
      <c r="MYS7" s="33"/>
      <c r="MYT7" s="33"/>
      <c r="MYU7" s="33"/>
      <c r="MYV7" s="33"/>
      <c r="MYW7" s="33"/>
      <c r="MYX7" s="33"/>
      <c r="MYY7" s="33"/>
      <c r="MYZ7" s="33"/>
      <c r="MZA7" s="33"/>
      <c r="MZB7" s="33"/>
      <c r="MZC7" s="33"/>
      <c r="MZD7" s="33"/>
      <c r="MZE7" s="33"/>
      <c r="MZF7" s="33"/>
      <c r="MZG7" s="33"/>
      <c r="MZH7" s="33"/>
      <c r="MZI7" s="33"/>
      <c r="MZJ7" s="33"/>
      <c r="MZK7" s="33"/>
      <c r="MZL7" s="33"/>
      <c r="MZM7" s="33"/>
      <c r="MZN7" s="33"/>
      <c r="MZO7" s="33"/>
      <c r="MZP7" s="33"/>
      <c r="MZQ7" s="33"/>
      <c r="MZR7" s="33"/>
      <c r="MZS7" s="33"/>
      <c r="MZT7" s="33"/>
      <c r="MZU7" s="33"/>
      <c r="MZV7" s="33"/>
      <c r="MZW7" s="33"/>
      <c r="MZX7" s="33"/>
      <c r="MZY7" s="33"/>
      <c r="MZZ7" s="33"/>
      <c r="NAA7" s="33"/>
      <c r="NAB7" s="33"/>
      <c r="NAC7" s="33"/>
      <c r="NAD7" s="33"/>
      <c r="NAE7" s="33"/>
      <c r="NAF7" s="33"/>
      <c r="NAG7" s="33"/>
      <c r="NAH7" s="33"/>
      <c r="NAI7" s="33"/>
      <c r="NAJ7" s="33"/>
      <c r="NAK7" s="33"/>
      <c r="NAL7" s="33"/>
      <c r="NAM7" s="33"/>
      <c r="NAN7" s="33"/>
      <c r="NAO7" s="33"/>
      <c r="NAP7" s="33"/>
      <c r="NAQ7" s="33"/>
      <c r="NAR7" s="33"/>
      <c r="NAS7" s="33"/>
      <c r="NAT7" s="33"/>
      <c r="NAU7" s="33"/>
      <c r="NAV7" s="33"/>
      <c r="NAW7" s="33"/>
      <c r="NAX7" s="33"/>
      <c r="NAY7" s="33"/>
      <c r="NAZ7" s="33"/>
      <c r="NBA7" s="33"/>
      <c r="NBB7" s="33"/>
      <c r="NBC7" s="33"/>
      <c r="NBD7" s="33"/>
      <c r="NBE7" s="33"/>
      <c r="NBF7" s="33"/>
      <c r="NBG7" s="33"/>
      <c r="NBH7" s="33"/>
      <c r="NBI7" s="33"/>
      <c r="NBJ7" s="33"/>
      <c r="NBK7" s="33"/>
      <c r="NBL7" s="33"/>
      <c r="NBM7" s="33"/>
      <c r="NBN7" s="33"/>
      <c r="NBO7" s="33"/>
      <c r="NBP7" s="33"/>
      <c r="NBQ7" s="33"/>
      <c r="NBR7" s="33"/>
      <c r="NBS7" s="33"/>
      <c r="NBT7" s="33"/>
      <c r="NBU7" s="33"/>
      <c r="NBV7" s="33"/>
      <c r="NBW7" s="33"/>
      <c r="NBX7" s="33"/>
      <c r="NBY7" s="33"/>
      <c r="NBZ7" s="33"/>
      <c r="NCA7" s="33"/>
      <c r="NCB7" s="33"/>
      <c r="NCC7" s="33"/>
      <c r="NCD7" s="33"/>
      <c r="NCE7" s="33"/>
      <c r="NCF7" s="33"/>
      <c r="NCG7" s="33"/>
      <c r="NCH7" s="33"/>
      <c r="NCI7" s="33"/>
      <c r="NCJ7" s="33"/>
      <c r="NCK7" s="33"/>
      <c r="NCL7" s="33"/>
      <c r="NCM7" s="33"/>
      <c r="NCN7" s="33"/>
      <c r="NCO7" s="33"/>
      <c r="NCP7" s="33"/>
      <c r="NCQ7" s="33"/>
      <c r="NCR7" s="33"/>
      <c r="NCS7" s="33"/>
      <c r="NCT7" s="33"/>
      <c r="NCU7" s="33"/>
      <c r="NCV7" s="33"/>
      <c r="NCW7" s="33"/>
      <c r="NCX7" s="33"/>
      <c r="NCY7" s="33"/>
      <c r="NCZ7" s="33"/>
      <c r="NDA7" s="33"/>
      <c r="NDB7" s="33"/>
      <c r="NDC7" s="33"/>
      <c r="NDD7" s="33"/>
      <c r="NDE7" s="33"/>
      <c r="NDF7" s="33"/>
      <c r="NDG7" s="33"/>
      <c r="NDH7" s="33"/>
      <c r="NDI7" s="33"/>
      <c r="NDJ7" s="33"/>
      <c r="NDK7" s="33"/>
      <c r="NDL7" s="33"/>
      <c r="NDM7" s="33"/>
      <c r="NDN7" s="33"/>
      <c r="NDO7" s="33"/>
      <c r="NDP7" s="33"/>
      <c r="NDQ7" s="33"/>
      <c r="NDR7" s="33"/>
      <c r="NDS7" s="33"/>
      <c r="NDT7" s="33"/>
      <c r="NDU7" s="33"/>
      <c r="NDV7" s="33"/>
      <c r="NDW7" s="33"/>
      <c r="NDX7" s="33"/>
      <c r="NDY7" s="33"/>
      <c r="NDZ7" s="33"/>
      <c r="NEA7" s="33"/>
      <c r="NEB7" s="33"/>
      <c r="NEC7" s="33"/>
      <c r="NED7" s="33"/>
      <c r="NEE7" s="33"/>
      <c r="NEF7" s="33"/>
      <c r="NEG7" s="33"/>
      <c r="NEH7" s="33"/>
      <c r="NEI7" s="33"/>
      <c r="NEJ7" s="33"/>
      <c r="NEK7" s="33"/>
      <c r="NEL7" s="33"/>
      <c r="NEM7" s="33"/>
      <c r="NEN7" s="33"/>
      <c r="NEO7" s="33"/>
      <c r="NEP7" s="33"/>
      <c r="NEQ7" s="33"/>
      <c r="NER7" s="33"/>
      <c r="NES7" s="33"/>
      <c r="NET7" s="33"/>
      <c r="NEU7" s="33"/>
      <c r="NEV7" s="33"/>
      <c r="NEW7" s="33"/>
      <c r="NEX7" s="33"/>
      <c r="NEY7" s="33"/>
      <c r="NEZ7" s="33"/>
      <c r="NFA7" s="33"/>
      <c r="NFB7" s="33"/>
      <c r="NFC7" s="33"/>
      <c r="NFD7" s="33"/>
      <c r="NFE7" s="33"/>
      <c r="NFF7" s="33"/>
      <c r="NFG7" s="33"/>
      <c r="NFH7" s="33"/>
      <c r="NFI7" s="33"/>
      <c r="NFJ7" s="33"/>
      <c r="NFK7" s="33"/>
      <c r="NFL7" s="33"/>
      <c r="NFM7" s="33"/>
      <c r="NFN7" s="33"/>
      <c r="NFO7" s="33"/>
      <c r="NFP7" s="33"/>
      <c r="NFQ7" s="33"/>
      <c r="NFR7" s="33"/>
      <c r="NFS7" s="33"/>
      <c r="NFT7" s="33"/>
      <c r="NFU7" s="33"/>
      <c r="NFV7" s="33"/>
      <c r="NFW7" s="33"/>
      <c r="NFX7" s="33"/>
      <c r="NFY7" s="33"/>
      <c r="NFZ7" s="33"/>
      <c r="NGA7" s="33"/>
      <c r="NGB7" s="33"/>
      <c r="NGC7" s="33"/>
      <c r="NGD7" s="33"/>
      <c r="NGE7" s="33"/>
      <c r="NGF7" s="33"/>
      <c r="NGG7" s="33"/>
      <c r="NGH7" s="33"/>
      <c r="NGI7" s="33"/>
      <c r="NGJ7" s="33"/>
      <c r="NGK7" s="33"/>
      <c r="NGL7" s="33"/>
      <c r="NGM7" s="33"/>
      <c r="NGN7" s="33"/>
      <c r="NGO7" s="33"/>
      <c r="NGP7" s="33"/>
      <c r="NGQ7" s="33"/>
      <c r="NGR7" s="33"/>
      <c r="NGS7" s="33"/>
      <c r="NGT7" s="33"/>
      <c r="NGU7" s="33"/>
      <c r="NGV7" s="33"/>
      <c r="NGW7" s="33"/>
      <c r="NGX7" s="33"/>
      <c r="NGY7" s="33"/>
      <c r="NGZ7" s="33"/>
      <c r="NHA7" s="33"/>
      <c r="NHB7" s="33"/>
      <c r="NHC7" s="33"/>
      <c r="NHD7" s="33"/>
      <c r="NHE7" s="33"/>
      <c r="NHF7" s="33"/>
      <c r="NHG7" s="33"/>
      <c r="NHH7" s="33"/>
      <c r="NHI7" s="33"/>
      <c r="NHJ7" s="33"/>
      <c r="NHK7" s="33"/>
      <c r="NHL7" s="33"/>
      <c r="NHM7" s="33"/>
      <c r="NHN7" s="33"/>
      <c r="NHO7" s="33"/>
      <c r="NHP7" s="33"/>
      <c r="NHQ7" s="33"/>
      <c r="NHR7" s="33"/>
      <c r="NHS7" s="33"/>
      <c r="NHT7" s="33"/>
      <c r="NHU7" s="33"/>
      <c r="NHV7" s="33"/>
      <c r="NHW7" s="33"/>
      <c r="NHX7" s="33"/>
      <c r="NHY7" s="33"/>
      <c r="NHZ7" s="33"/>
      <c r="NIA7" s="33"/>
      <c r="NIB7" s="33"/>
      <c r="NIC7" s="33"/>
      <c r="NID7" s="33"/>
      <c r="NIE7" s="33"/>
      <c r="NIF7" s="33"/>
      <c r="NIG7" s="33"/>
      <c r="NIH7" s="33"/>
      <c r="NII7" s="33"/>
      <c r="NIJ7" s="33"/>
      <c r="NIK7" s="33"/>
      <c r="NIL7" s="33"/>
      <c r="NIM7" s="33"/>
      <c r="NIN7" s="33"/>
      <c r="NIO7" s="33"/>
      <c r="NIP7" s="33"/>
      <c r="NIQ7" s="33"/>
      <c r="NIR7" s="33"/>
      <c r="NIS7" s="33"/>
      <c r="NIT7" s="33"/>
      <c r="NIU7" s="33"/>
      <c r="NIV7" s="33"/>
      <c r="NIW7" s="33"/>
      <c r="NIX7" s="33"/>
      <c r="NIY7" s="33"/>
      <c r="NIZ7" s="33"/>
      <c r="NJA7" s="33"/>
      <c r="NJB7" s="33"/>
      <c r="NJC7" s="33"/>
      <c r="NJD7" s="33"/>
      <c r="NJE7" s="33"/>
      <c r="NJF7" s="33"/>
      <c r="NJG7" s="33"/>
      <c r="NJH7" s="33"/>
      <c r="NJI7" s="33"/>
      <c r="NJJ7" s="33"/>
      <c r="NJK7" s="33"/>
      <c r="NJL7" s="33"/>
      <c r="NJM7" s="33"/>
      <c r="NJN7" s="33"/>
      <c r="NJO7" s="33"/>
      <c r="NJP7" s="33"/>
      <c r="NJQ7" s="33"/>
      <c r="NJR7" s="33"/>
      <c r="NJS7" s="33"/>
      <c r="NJT7" s="33"/>
      <c r="NJU7" s="33"/>
      <c r="NJV7" s="33"/>
      <c r="NJW7" s="33"/>
      <c r="NJX7" s="33"/>
      <c r="NJY7" s="33"/>
      <c r="NJZ7" s="33"/>
      <c r="NKA7" s="33"/>
      <c r="NKB7" s="33"/>
      <c r="NKC7" s="33"/>
      <c r="NKD7" s="33"/>
      <c r="NKE7" s="33"/>
      <c r="NKF7" s="33"/>
      <c r="NKG7" s="33"/>
      <c r="NKH7" s="33"/>
      <c r="NKI7" s="33"/>
      <c r="NKJ7" s="33"/>
      <c r="NKK7" s="33"/>
      <c r="NKL7" s="33"/>
      <c r="NKM7" s="33"/>
      <c r="NKN7" s="33"/>
      <c r="NKO7" s="33"/>
      <c r="NKP7" s="33"/>
      <c r="NKQ7" s="33"/>
      <c r="NKR7" s="33"/>
      <c r="NKS7" s="33"/>
      <c r="NKT7" s="33"/>
      <c r="NKU7" s="33"/>
      <c r="NKV7" s="33"/>
      <c r="NKW7" s="33"/>
      <c r="NKX7" s="33"/>
      <c r="NKY7" s="33"/>
      <c r="NKZ7" s="33"/>
      <c r="NLA7" s="33"/>
      <c r="NLB7" s="33"/>
      <c r="NLC7" s="33"/>
      <c r="NLD7" s="33"/>
      <c r="NLE7" s="33"/>
      <c r="NLF7" s="33"/>
      <c r="NLG7" s="33"/>
      <c r="NLH7" s="33"/>
      <c r="NLI7" s="33"/>
      <c r="NLJ7" s="33"/>
      <c r="NLK7" s="33"/>
      <c r="NLL7" s="33"/>
      <c r="NLM7" s="33"/>
      <c r="NLN7" s="33"/>
      <c r="NLO7" s="33"/>
      <c r="NLP7" s="33"/>
      <c r="NLQ7" s="33"/>
      <c r="NLR7" s="33"/>
      <c r="NLS7" s="33"/>
      <c r="NLT7" s="33"/>
      <c r="NLU7" s="33"/>
      <c r="NLV7" s="33"/>
      <c r="NLW7" s="33"/>
      <c r="NLX7" s="33"/>
      <c r="NLY7" s="33"/>
      <c r="NLZ7" s="33"/>
      <c r="NMA7" s="33"/>
      <c r="NMB7" s="33"/>
      <c r="NMC7" s="33"/>
      <c r="NMD7" s="33"/>
      <c r="NME7" s="33"/>
      <c r="NMF7" s="33"/>
      <c r="NMG7" s="33"/>
      <c r="NMH7" s="33"/>
      <c r="NMI7" s="33"/>
      <c r="NMJ7" s="33"/>
      <c r="NMK7" s="33"/>
      <c r="NML7" s="33"/>
      <c r="NMM7" s="33"/>
      <c r="NMN7" s="33"/>
      <c r="NMO7" s="33"/>
      <c r="NMP7" s="33"/>
      <c r="NMQ7" s="33"/>
      <c r="NMR7" s="33"/>
      <c r="NMS7" s="33"/>
      <c r="NMT7" s="33"/>
      <c r="NMU7" s="33"/>
      <c r="NMV7" s="33"/>
      <c r="NMW7" s="33"/>
      <c r="NMX7" s="33"/>
      <c r="NMY7" s="33"/>
      <c r="NMZ7" s="33"/>
      <c r="NNA7" s="33"/>
      <c r="NNB7" s="33"/>
      <c r="NNC7" s="33"/>
      <c r="NND7" s="33"/>
      <c r="NNE7" s="33"/>
      <c r="NNF7" s="33"/>
      <c r="NNG7" s="33"/>
      <c r="NNH7" s="33"/>
      <c r="NNI7" s="33"/>
      <c r="NNJ7" s="33"/>
      <c r="NNK7" s="33"/>
      <c r="NNL7" s="33"/>
      <c r="NNM7" s="33"/>
      <c r="NNN7" s="33"/>
      <c r="NNO7" s="33"/>
      <c r="NNP7" s="33"/>
      <c r="NNQ7" s="33"/>
      <c r="NNR7" s="33"/>
      <c r="NNS7" s="33"/>
      <c r="NNT7" s="33"/>
      <c r="NNU7" s="33"/>
      <c r="NNV7" s="33"/>
      <c r="NNW7" s="33"/>
      <c r="NNX7" s="33"/>
      <c r="NNY7" s="33"/>
      <c r="NNZ7" s="33"/>
      <c r="NOA7" s="33"/>
      <c r="NOB7" s="33"/>
      <c r="NOC7" s="33"/>
      <c r="NOD7" s="33"/>
      <c r="NOE7" s="33"/>
      <c r="NOF7" s="33"/>
      <c r="NOG7" s="33"/>
      <c r="NOH7" s="33"/>
      <c r="NOI7" s="33"/>
      <c r="NOJ7" s="33"/>
      <c r="NOK7" s="33"/>
      <c r="NOL7" s="33"/>
      <c r="NOM7" s="33"/>
      <c r="NON7" s="33"/>
      <c r="NOO7" s="33"/>
      <c r="NOP7" s="33"/>
      <c r="NOQ7" s="33"/>
      <c r="NOR7" s="33"/>
      <c r="NOS7" s="33"/>
      <c r="NOT7" s="33"/>
      <c r="NOU7" s="33"/>
      <c r="NOV7" s="33"/>
      <c r="NOW7" s="33"/>
      <c r="NOX7" s="33"/>
      <c r="NOY7" s="33"/>
      <c r="NOZ7" s="33"/>
      <c r="NPA7" s="33"/>
      <c r="NPB7" s="33"/>
      <c r="NPC7" s="33"/>
      <c r="NPD7" s="33"/>
      <c r="NPE7" s="33"/>
      <c r="NPF7" s="33"/>
      <c r="NPG7" s="33"/>
      <c r="NPH7" s="33"/>
      <c r="NPI7" s="33"/>
      <c r="NPJ7" s="33"/>
      <c r="NPK7" s="33"/>
      <c r="NPL7" s="33"/>
      <c r="NPM7" s="33"/>
      <c r="NPN7" s="33"/>
      <c r="NPO7" s="33"/>
      <c r="NPP7" s="33"/>
      <c r="NPQ7" s="33"/>
      <c r="NPR7" s="33"/>
      <c r="NPS7" s="33"/>
      <c r="NPT7" s="33"/>
      <c r="NPU7" s="33"/>
      <c r="NPV7" s="33"/>
      <c r="NPW7" s="33"/>
      <c r="NPX7" s="33"/>
      <c r="NPY7" s="33"/>
      <c r="NPZ7" s="33"/>
      <c r="NQA7" s="33"/>
      <c r="NQB7" s="33"/>
      <c r="NQC7" s="33"/>
      <c r="NQD7" s="33"/>
      <c r="NQE7" s="33"/>
      <c r="NQF7" s="33"/>
      <c r="NQG7" s="33"/>
      <c r="NQH7" s="33"/>
      <c r="NQI7" s="33"/>
      <c r="NQJ7" s="33"/>
      <c r="NQK7" s="33"/>
      <c r="NQL7" s="33"/>
      <c r="NQM7" s="33"/>
      <c r="NQN7" s="33"/>
      <c r="NQO7" s="33"/>
      <c r="NQP7" s="33"/>
      <c r="NQQ7" s="33"/>
      <c r="NQR7" s="33"/>
      <c r="NQS7" s="33"/>
      <c r="NQT7" s="33"/>
      <c r="NQU7" s="33"/>
      <c r="NQV7" s="33"/>
      <c r="NQW7" s="33"/>
      <c r="NQX7" s="33"/>
      <c r="NQY7" s="33"/>
      <c r="NQZ7" s="33"/>
      <c r="NRA7" s="33"/>
      <c r="NRB7" s="33"/>
      <c r="NRC7" s="33"/>
      <c r="NRD7" s="33"/>
      <c r="NRE7" s="33"/>
      <c r="NRF7" s="33"/>
      <c r="NRG7" s="33"/>
      <c r="NRH7" s="33"/>
      <c r="NRI7" s="33"/>
      <c r="NRJ7" s="33"/>
      <c r="NRK7" s="33"/>
      <c r="NRL7" s="33"/>
      <c r="NRM7" s="33"/>
      <c r="NRN7" s="33"/>
      <c r="NRO7" s="33"/>
      <c r="NRP7" s="33"/>
      <c r="NRQ7" s="33"/>
      <c r="NRR7" s="33"/>
      <c r="NRS7" s="33"/>
      <c r="NRT7" s="33"/>
      <c r="NRU7" s="33"/>
      <c r="NRV7" s="33"/>
      <c r="NRW7" s="33"/>
      <c r="NRX7" s="33"/>
      <c r="NRY7" s="33"/>
      <c r="NRZ7" s="33"/>
      <c r="NSA7" s="33"/>
      <c r="NSB7" s="33"/>
      <c r="NSC7" s="33"/>
      <c r="NSD7" s="33"/>
      <c r="NSE7" s="33"/>
      <c r="NSF7" s="33"/>
      <c r="NSG7" s="33"/>
      <c r="NSH7" s="33"/>
      <c r="NSI7" s="33"/>
      <c r="NSJ7" s="33"/>
      <c r="NSK7" s="33"/>
      <c r="NSL7" s="33"/>
      <c r="NSM7" s="33"/>
      <c r="NSN7" s="33"/>
      <c r="NSO7" s="33"/>
      <c r="NSP7" s="33"/>
      <c r="NSQ7" s="33"/>
      <c r="NSR7" s="33"/>
      <c r="NSS7" s="33"/>
      <c r="NST7" s="33"/>
      <c r="NSU7" s="33"/>
      <c r="NSV7" s="33"/>
      <c r="NSW7" s="33"/>
      <c r="NSX7" s="33"/>
      <c r="NSY7" s="33"/>
      <c r="NSZ7" s="33"/>
      <c r="NTA7" s="33"/>
      <c r="NTB7" s="33"/>
      <c r="NTC7" s="33"/>
      <c r="NTD7" s="33"/>
      <c r="NTE7" s="33"/>
      <c r="NTF7" s="33"/>
      <c r="NTG7" s="33"/>
      <c r="NTH7" s="33"/>
      <c r="NTI7" s="33"/>
      <c r="NTJ7" s="33"/>
      <c r="NTK7" s="33"/>
      <c r="NTL7" s="33"/>
      <c r="NTM7" s="33"/>
      <c r="NTN7" s="33"/>
      <c r="NTO7" s="33"/>
      <c r="NTP7" s="33"/>
      <c r="NTQ7" s="33"/>
      <c r="NTR7" s="33"/>
      <c r="NTS7" s="33"/>
      <c r="NTT7" s="33"/>
      <c r="NTU7" s="33"/>
      <c r="NTV7" s="33"/>
      <c r="NTW7" s="33"/>
      <c r="NTX7" s="33"/>
      <c r="NTY7" s="33"/>
      <c r="NTZ7" s="33"/>
      <c r="NUA7" s="33"/>
      <c r="NUB7" s="33"/>
      <c r="NUC7" s="33"/>
      <c r="NUD7" s="33"/>
      <c r="NUE7" s="33"/>
      <c r="NUF7" s="33"/>
      <c r="NUG7" s="33"/>
      <c r="NUH7" s="33"/>
      <c r="NUI7" s="33"/>
      <c r="NUJ7" s="33"/>
      <c r="NUK7" s="33"/>
      <c r="NUL7" s="33"/>
      <c r="NUM7" s="33"/>
      <c r="NUN7" s="33"/>
      <c r="NUO7" s="33"/>
      <c r="NUP7" s="33"/>
      <c r="NUQ7" s="33"/>
      <c r="NUR7" s="33"/>
      <c r="NUS7" s="33"/>
      <c r="NUT7" s="33"/>
      <c r="NUU7" s="33"/>
      <c r="NUV7" s="33"/>
      <c r="NUW7" s="33"/>
      <c r="NUX7" s="33"/>
      <c r="NUY7" s="33"/>
      <c r="NUZ7" s="33"/>
      <c r="NVA7" s="33"/>
      <c r="NVB7" s="33"/>
      <c r="NVC7" s="33"/>
      <c r="NVD7" s="33"/>
      <c r="NVE7" s="33"/>
      <c r="NVF7" s="33"/>
      <c r="NVG7" s="33"/>
      <c r="NVH7" s="33"/>
      <c r="NVI7" s="33"/>
      <c r="NVJ7" s="33"/>
      <c r="NVK7" s="33"/>
      <c r="NVL7" s="33"/>
      <c r="NVM7" s="33"/>
      <c r="NVN7" s="33"/>
      <c r="NVO7" s="33"/>
      <c r="NVP7" s="33"/>
      <c r="NVQ7" s="33"/>
      <c r="NVR7" s="33"/>
      <c r="NVS7" s="33"/>
      <c r="NVT7" s="33"/>
      <c r="NVU7" s="33"/>
      <c r="NVV7" s="33"/>
      <c r="NVW7" s="33"/>
      <c r="NVX7" s="33"/>
      <c r="NVY7" s="33"/>
      <c r="NVZ7" s="33"/>
      <c r="NWA7" s="33"/>
      <c r="NWB7" s="33"/>
      <c r="NWC7" s="33"/>
      <c r="NWD7" s="33"/>
      <c r="NWE7" s="33"/>
      <c r="NWF7" s="33"/>
      <c r="NWG7" s="33"/>
      <c r="NWH7" s="33"/>
      <c r="NWI7" s="33"/>
      <c r="NWJ7" s="33"/>
      <c r="NWK7" s="33"/>
      <c r="NWL7" s="33"/>
      <c r="NWM7" s="33"/>
      <c r="NWN7" s="33"/>
      <c r="NWO7" s="33"/>
      <c r="NWP7" s="33"/>
      <c r="NWQ7" s="33"/>
      <c r="NWR7" s="33"/>
      <c r="NWS7" s="33"/>
      <c r="NWT7" s="33"/>
      <c r="NWU7" s="33"/>
      <c r="NWV7" s="33"/>
      <c r="NWW7" s="33"/>
      <c r="NWX7" s="33"/>
      <c r="NWY7" s="33"/>
      <c r="NWZ7" s="33"/>
      <c r="NXA7" s="33"/>
      <c r="NXB7" s="33"/>
      <c r="NXC7" s="33"/>
      <c r="NXD7" s="33"/>
      <c r="NXE7" s="33"/>
      <c r="NXF7" s="33"/>
      <c r="NXG7" s="33"/>
      <c r="NXH7" s="33"/>
      <c r="NXI7" s="33"/>
      <c r="NXJ7" s="33"/>
      <c r="NXK7" s="33"/>
      <c r="NXL7" s="33"/>
      <c r="NXM7" s="33"/>
      <c r="NXN7" s="33"/>
      <c r="NXO7" s="33"/>
      <c r="NXP7" s="33"/>
      <c r="NXQ7" s="33"/>
      <c r="NXR7" s="33"/>
      <c r="NXS7" s="33"/>
      <c r="NXT7" s="33"/>
      <c r="NXU7" s="33"/>
      <c r="NXV7" s="33"/>
      <c r="NXW7" s="33"/>
      <c r="NXX7" s="33"/>
      <c r="NXY7" s="33"/>
      <c r="NXZ7" s="33"/>
      <c r="NYA7" s="33"/>
      <c r="NYB7" s="33"/>
      <c r="NYC7" s="33"/>
      <c r="NYD7" s="33"/>
      <c r="NYE7" s="33"/>
      <c r="NYF7" s="33"/>
      <c r="NYG7" s="33"/>
      <c r="NYH7" s="33"/>
      <c r="NYI7" s="33"/>
      <c r="NYJ7" s="33"/>
      <c r="NYK7" s="33"/>
      <c r="NYL7" s="33"/>
      <c r="NYM7" s="33"/>
      <c r="NYN7" s="33"/>
      <c r="NYO7" s="33"/>
      <c r="NYP7" s="33"/>
      <c r="NYQ7" s="33"/>
      <c r="NYR7" s="33"/>
      <c r="NYS7" s="33"/>
      <c r="NYT7" s="33"/>
      <c r="NYU7" s="33"/>
      <c r="NYV7" s="33"/>
      <c r="NYW7" s="33"/>
      <c r="NYX7" s="33"/>
      <c r="NYY7" s="33"/>
      <c r="NYZ7" s="33"/>
      <c r="NZA7" s="33"/>
      <c r="NZB7" s="33"/>
      <c r="NZC7" s="33"/>
      <c r="NZD7" s="33"/>
      <c r="NZE7" s="33"/>
      <c r="NZF7" s="33"/>
      <c r="NZG7" s="33"/>
      <c r="NZH7" s="33"/>
      <c r="NZI7" s="33"/>
      <c r="NZJ7" s="33"/>
      <c r="NZK7" s="33"/>
      <c r="NZL7" s="33"/>
      <c r="NZM7" s="33"/>
      <c r="NZN7" s="33"/>
      <c r="NZO7" s="33"/>
      <c r="NZP7" s="33"/>
      <c r="NZQ7" s="33"/>
      <c r="NZR7" s="33"/>
      <c r="NZS7" s="33"/>
      <c r="NZT7" s="33"/>
      <c r="NZU7" s="33"/>
      <c r="NZV7" s="33"/>
      <c r="NZW7" s="33"/>
      <c r="NZX7" s="33"/>
      <c r="NZY7" s="33"/>
      <c r="NZZ7" s="33"/>
      <c r="OAA7" s="33"/>
      <c r="OAB7" s="33"/>
      <c r="OAC7" s="33"/>
      <c r="OAD7" s="33"/>
      <c r="OAE7" s="33"/>
      <c r="OAF7" s="33"/>
      <c r="OAG7" s="33"/>
      <c r="OAH7" s="33"/>
      <c r="OAI7" s="33"/>
      <c r="OAJ7" s="33"/>
      <c r="OAK7" s="33"/>
      <c r="OAL7" s="33"/>
      <c r="OAM7" s="33"/>
      <c r="OAN7" s="33"/>
      <c r="OAO7" s="33"/>
      <c r="OAP7" s="33"/>
      <c r="OAQ7" s="33"/>
      <c r="OAR7" s="33"/>
      <c r="OAS7" s="33"/>
      <c r="OAT7" s="33"/>
      <c r="OAU7" s="33"/>
      <c r="OAV7" s="33"/>
      <c r="OAW7" s="33"/>
      <c r="OAX7" s="33"/>
      <c r="OAY7" s="33"/>
      <c r="OAZ7" s="33"/>
      <c r="OBA7" s="33"/>
      <c r="OBB7" s="33"/>
      <c r="OBC7" s="33"/>
      <c r="OBD7" s="33"/>
      <c r="OBE7" s="33"/>
      <c r="OBF7" s="33"/>
      <c r="OBG7" s="33"/>
      <c r="OBH7" s="33"/>
      <c r="OBI7" s="33"/>
      <c r="OBJ7" s="33"/>
      <c r="OBK7" s="33"/>
      <c r="OBL7" s="33"/>
      <c r="OBM7" s="33"/>
      <c r="OBN7" s="33"/>
      <c r="OBO7" s="33"/>
      <c r="OBP7" s="33"/>
      <c r="OBQ7" s="33"/>
      <c r="OBR7" s="33"/>
      <c r="OBS7" s="33"/>
      <c r="OBT7" s="33"/>
      <c r="OBU7" s="33"/>
      <c r="OBV7" s="33"/>
      <c r="OBW7" s="33"/>
      <c r="OBX7" s="33"/>
      <c r="OBY7" s="33"/>
      <c r="OBZ7" s="33"/>
      <c r="OCA7" s="33"/>
      <c r="OCB7" s="33"/>
      <c r="OCC7" s="33"/>
      <c r="OCD7" s="33"/>
      <c r="OCE7" s="33"/>
      <c r="OCF7" s="33"/>
      <c r="OCG7" s="33"/>
      <c r="OCH7" s="33"/>
      <c r="OCI7" s="33"/>
      <c r="OCJ7" s="33"/>
      <c r="OCK7" s="33"/>
      <c r="OCL7" s="33"/>
      <c r="OCM7" s="33"/>
      <c r="OCN7" s="33"/>
      <c r="OCO7" s="33"/>
      <c r="OCP7" s="33"/>
      <c r="OCQ7" s="33"/>
      <c r="OCR7" s="33"/>
      <c r="OCS7" s="33"/>
      <c r="OCT7" s="33"/>
      <c r="OCU7" s="33"/>
      <c r="OCV7" s="33"/>
      <c r="OCW7" s="33"/>
      <c r="OCX7" s="33"/>
      <c r="OCY7" s="33"/>
      <c r="OCZ7" s="33"/>
      <c r="ODA7" s="33"/>
      <c r="ODB7" s="33"/>
      <c r="ODC7" s="33"/>
      <c r="ODD7" s="33"/>
      <c r="ODE7" s="33"/>
      <c r="ODF7" s="33"/>
      <c r="ODG7" s="33"/>
      <c r="ODH7" s="33"/>
      <c r="ODI7" s="33"/>
      <c r="ODJ7" s="33"/>
      <c r="ODK7" s="33"/>
      <c r="ODL7" s="33"/>
      <c r="ODM7" s="33"/>
      <c r="ODN7" s="33"/>
      <c r="ODO7" s="33"/>
      <c r="ODP7" s="33"/>
      <c r="ODQ7" s="33"/>
      <c r="ODR7" s="33"/>
      <c r="ODS7" s="33"/>
      <c r="ODT7" s="33"/>
      <c r="ODU7" s="33"/>
      <c r="ODV7" s="33"/>
      <c r="ODW7" s="33"/>
      <c r="ODX7" s="33"/>
      <c r="ODY7" s="33"/>
      <c r="ODZ7" s="33"/>
      <c r="OEA7" s="33"/>
      <c r="OEB7" s="33"/>
      <c r="OEC7" s="33"/>
      <c r="OED7" s="33"/>
      <c r="OEE7" s="33"/>
      <c r="OEF7" s="33"/>
      <c r="OEG7" s="33"/>
      <c r="OEH7" s="33"/>
      <c r="OEI7" s="33"/>
      <c r="OEJ7" s="33"/>
      <c r="OEK7" s="33"/>
      <c r="OEL7" s="33"/>
      <c r="OEM7" s="33"/>
      <c r="OEN7" s="33"/>
      <c r="OEO7" s="33"/>
      <c r="OEP7" s="33"/>
      <c r="OEQ7" s="33"/>
      <c r="OER7" s="33"/>
      <c r="OES7" s="33"/>
      <c r="OET7" s="33"/>
      <c r="OEU7" s="33"/>
      <c r="OEV7" s="33"/>
      <c r="OEW7" s="33"/>
      <c r="OEX7" s="33"/>
      <c r="OEY7" s="33"/>
      <c r="OEZ7" s="33"/>
      <c r="OFA7" s="33"/>
      <c r="OFB7" s="33"/>
      <c r="OFC7" s="33"/>
      <c r="OFD7" s="33"/>
      <c r="OFE7" s="33"/>
      <c r="OFF7" s="33"/>
      <c r="OFG7" s="33"/>
      <c r="OFH7" s="33"/>
      <c r="OFI7" s="33"/>
      <c r="OFJ7" s="33"/>
      <c r="OFK7" s="33"/>
      <c r="OFL7" s="33"/>
      <c r="OFM7" s="33"/>
      <c r="OFN7" s="33"/>
      <c r="OFO7" s="33"/>
      <c r="OFP7" s="33"/>
      <c r="OFQ7" s="33"/>
      <c r="OFR7" s="33"/>
      <c r="OFS7" s="33"/>
      <c r="OFT7" s="33"/>
      <c r="OFU7" s="33"/>
      <c r="OFV7" s="33"/>
      <c r="OFW7" s="33"/>
      <c r="OFX7" s="33"/>
      <c r="OFY7" s="33"/>
      <c r="OFZ7" s="33"/>
      <c r="OGA7" s="33"/>
      <c r="OGB7" s="33"/>
      <c r="OGC7" s="33"/>
      <c r="OGD7" s="33"/>
      <c r="OGE7" s="33"/>
      <c r="OGF7" s="33"/>
      <c r="OGG7" s="33"/>
      <c r="OGH7" s="33"/>
      <c r="OGI7" s="33"/>
      <c r="OGJ7" s="33"/>
      <c r="OGK7" s="33"/>
      <c r="OGL7" s="33"/>
      <c r="OGM7" s="33"/>
      <c r="OGN7" s="33"/>
      <c r="OGO7" s="33"/>
      <c r="OGP7" s="33"/>
      <c r="OGQ7" s="33"/>
      <c r="OGR7" s="33"/>
      <c r="OGS7" s="33"/>
      <c r="OGT7" s="33"/>
      <c r="OGU7" s="33"/>
      <c r="OGV7" s="33"/>
      <c r="OGW7" s="33"/>
      <c r="OGX7" s="33"/>
      <c r="OGY7" s="33"/>
      <c r="OGZ7" s="33"/>
      <c r="OHA7" s="33"/>
      <c r="OHB7" s="33"/>
      <c r="OHC7" s="33"/>
      <c r="OHD7" s="33"/>
      <c r="OHE7" s="33"/>
      <c r="OHF7" s="33"/>
      <c r="OHG7" s="33"/>
      <c r="OHH7" s="33"/>
      <c r="OHI7" s="33"/>
      <c r="OHJ7" s="33"/>
      <c r="OHK7" s="33"/>
      <c r="OHL7" s="33"/>
      <c r="OHM7" s="33"/>
      <c r="OHN7" s="33"/>
      <c r="OHO7" s="33"/>
      <c r="OHP7" s="33"/>
      <c r="OHQ7" s="33"/>
      <c r="OHR7" s="33"/>
      <c r="OHS7" s="33"/>
      <c r="OHT7" s="33"/>
      <c r="OHU7" s="33"/>
      <c r="OHV7" s="33"/>
      <c r="OHW7" s="33"/>
      <c r="OHX7" s="33"/>
      <c r="OHY7" s="33"/>
      <c r="OHZ7" s="33"/>
      <c r="OIA7" s="33"/>
      <c r="OIB7" s="33"/>
      <c r="OIC7" s="33"/>
      <c r="OID7" s="33"/>
      <c r="OIE7" s="33"/>
      <c r="OIF7" s="33"/>
      <c r="OIG7" s="33"/>
      <c r="OIH7" s="33"/>
      <c r="OII7" s="33"/>
      <c r="OIJ7" s="33"/>
      <c r="OIK7" s="33"/>
      <c r="OIL7" s="33"/>
      <c r="OIM7" s="33"/>
      <c r="OIN7" s="33"/>
      <c r="OIO7" s="33"/>
      <c r="OIP7" s="33"/>
      <c r="OIQ7" s="33"/>
      <c r="OIR7" s="33"/>
      <c r="OIS7" s="33"/>
      <c r="OIT7" s="33"/>
      <c r="OIU7" s="33"/>
      <c r="OIV7" s="33"/>
      <c r="OIW7" s="33"/>
      <c r="OIX7" s="33"/>
      <c r="OIY7" s="33"/>
      <c r="OIZ7" s="33"/>
      <c r="OJA7" s="33"/>
      <c r="OJB7" s="33"/>
      <c r="OJC7" s="33"/>
      <c r="OJD7" s="33"/>
      <c r="OJE7" s="33"/>
      <c r="OJF7" s="33"/>
      <c r="OJG7" s="33"/>
      <c r="OJH7" s="33"/>
      <c r="OJI7" s="33"/>
      <c r="OJJ7" s="33"/>
      <c r="OJK7" s="33"/>
      <c r="OJL7" s="33"/>
      <c r="OJM7" s="33"/>
      <c r="OJN7" s="33"/>
      <c r="OJO7" s="33"/>
      <c r="OJP7" s="33"/>
      <c r="OJQ7" s="33"/>
      <c r="OJR7" s="33"/>
      <c r="OJS7" s="33"/>
      <c r="OJT7" s="33"/>
      <c r="OJU7" s="33"/>
      <c r="OJV7" s="33"/>
      <c r="OJW7" s="33"/>
      <c r="OJX7" s="33"/>
      <c r="OJY7" s="33"/>
      <c r="OJZ7" s="33"/>
      <c r="OKA7" s="33"/>
      <c r="OKB7" s="33"/>
      <c r="OKC7" s="33"/>
      <c r="OKD7" s="33"/>
      <c r="OKE7" s="33"/>
      <c r="OKF7" s="33"/>
      <c r="OKG7" s="33"/>
      <c r="OKH7" s="33"/>
      <c r="OKI7" s="33"/>
      <c r="OKJ7" s="33"/>
      <c r="OKK7" s="33"/>
      <c r="OKL7" s="33"/>
      <c r="OKM7" s="33"/>
      <c r="OKN7" s="33"/>
      <c r="OKO7" s="33"/>
      <c r="OKP7" s="33"/>
      <c r="OKQ7" s="33"/>
      <c r="OKR7" s="33"/>
      <c r="OKS7" s="33"/>
      <c r="OKT7" s="33"/>
      <c r="OKU7" s="33"/>
      <c r="OKV7" s="33"/>
      <c r="OKW7" s="33"/>
      <c r="OKX7" s="33"/>
      <c r="OKY7" s="33"/>
      <c r="OKZ7" s="33"/>
      <c r="OLA7" s="33"/>
      <c r="OLB7" s="33"/>
      <c r="OLC7" s="33"/>
      <c r="OLD7" s="33"/>
      <c r="OLE7" s="33"/>
      <c r="OLF7" s="33"/>
      <c r="OLG7" s="33"/>
      <c r="OLH7" s="33"/>
      <c r="OLI7" s="33"/>
      <c r="OLJ7" s="33"/>
      <c r="OLK7" s="33"/>
      <c r="OLL7" s="33"/>
      <c r="OLM7" s="33"/>
      <c r="OLN7" s="33"/>
      <c r="OLO7" s="33"/>
      <c r="OLP7" s="33"/>
      <c r="OLQ7" s="33"/>
      <c r="OLR7" s="33"/>
      <c r="OLS7" s="33"/>
      <c r="OLT7" s="33"/>
      <c r="OLU7" s="33"/>
      <c r="OLV7" s="33"/>
      <c r="OLW7" s="33"/>
      <c r="OLX7" s="33"/>
      <c r="OLY7" s="33"/>
      <c r="OLZ7" s="33"/>
      <c r="OMA7" s="33"/>
      <c r="OMB7" s="33"/>
      <c r="OMC7" s="33"/>
      <c r="OMD7" s="33"/>
      <c r="OME7" s="33"/>
      <c r="OMF7" s="33"/>
      <c r="OMG7" s="33"/>
      <c r="OMH7" s="33"/>
      <c r="OMI7" s="33"/>
      <c r="OMJ7" s="33"/>
      <c r="OMK7" s="33"/>
      <c r="OML7" s="33"/>
      <c r="OMM7" s="33"/>
      <c r="OMN7" s="33"/>
      <c r="OMO7" s="33"/>
      <c r="OMP7" s="33"/>
      <c r="OMQ7" s="33"/>
      <c r="OMR7" s="33"/>
      <c r="OMS7" s="33"/>
      <c r="OMT7" s="33"/>
      <c r="OMU7" s="33"/>
      <c r="OMV7" s="33"/>
      <c r="OMW7" s="33"/>
      <c r="OMX7" s="33"/>
      <c r="OMY7" s="33"/>
      <c r="OMZ7" s="33"/>
      <c r="ONA7" s="33"/>
      <c r="ONB7" s="33"/>
      <c r="ONC7" s="33"/>
      <c r="OND7" s="33"/>
      <c r="ONE7" s="33"/>
      <c r="ONF7" s="33"/>
      <c r="ONG7" s="33"/>
      <c r="ONH7" s="33"/>
      <c r="ONI7" s="33"/>
      <c r="ONJ7" s="33"/>
      <c r="ONK7" s="33"/>
      <c r="ONL7" s="33"/>
      <c r="ONM7" s="33"/>
      <c r="ONN7" s="33"/>
      <c r="ONO7" s="33"/>
      <c r="ONP7" s="33"/>
      <c r="ONQ7" s="33"/>
      <c r="ONR7" s="33"/>
      <c r="ONS7" s="33"/>
      <c r="ONT7" s="33"/>
      <c r="ONU7" s="33"/>
      <c r="ONV7" s="33"/>
      <c r="ONW7" s="33"/>
      <c r="ONX7" s="33"/>
      <c r="ONY7" s="33"/>
      <c r="ONZ7" s="33"/>
      <c r="OOA7" s="33"/>
      <c r="OOB7" s="33"/>
      <c r="OOC7" s="33"/>
      <c r="OOD7" s="33"/>
      <c r="OOE7" s="33"/>
      <c r="OOF7" s="33"/>
      <c r="OOG7" s="33"/>
      <c r="OOH7" s="33"/>
      <c r="OOI7" s="33"/>
      <c r="OOJ7" s="33"/>
      <c r="OOK7" s="33"/>
      <c r="OOL7" s="33"/>
      <c r="OOM7" s="33"/>
      <c r="OON7" s="33"/>
      <c r="OOO7" s="33"/>
      <c r="OOP7" s="33"/>
      <c r="OOQ7" s="33"/>
      <c r="OOR7" s="33"/>
      <c r="OOS7" s="33"/>
      <c r="OOT7" s="33"/>
      <c r="OOU7" s="33"/>
      <c r="OOV7" s="33"/>
      <c r="OOW7" s="33"/>
      <c r="OOX7" s="33"/>
      <c r="OOY7" s="33"/>
      <c r="OOZ7" s="33"/>
      <c r="OPA7" s="33"/>
      <c r="OPB7" s="33"/>
      <c r="OPC7" s="33"/>
      <c r="OPD7" s="33"/>
      <c r="OPE7" s="33"/>
      <c r="OPF7" s="33"/>
      <c r="OPG7" s="33"/>
      <c r="OPH7" s="33"/>
      <c r="OPI7" s="33"/>
      <c r="OPJ7" s="33"/>
      <c r="OPK7" s="33"/>
      <c r="OPL7" s="33"/>
      <c r="OPM7" s="33"/>
      <c r="OPN7" s="33"/>
      <c r="OPO7" s="33"/>
      <c r="OPP7" s="33"/>
      <c r="OPQ7" s="33"/>
      <c r="OPR7" s="33"/>
      <c r="OPS7" s="33"/>
      <c r="OPT7" s="33"/>
      <c r="OPU7" s="33"/>
      <c r="OPV7" s="33"/>
      <c r="OPW7" s="33"/>
      <c r="OPX7" s="33"/>
      <c r="OPY7" s="33"/>
      <c r="OPZ7" s="33"/>
      <c r="OQA7" s="33"/>
      <c r="OQB7" s="33"/>
      <c r="OQC7" s="33"/>
      <c r="OQD7" s="33"/>
      <c r="OQE7" s="33"/>
      <c r="OQF7" s="33"/>
      <c r="OQG7" s="33"/>
      <c r="OQH7" s="33"/>
      <c r="OQI7" s="33"/>
      <c r="OQJ7" s="33"/>
      <c r="OQK7" s="33"/>
      <c r="OQL7" s="33"/>
      <c r="OQM7" s="33"/>
      <c r="OQN7" s="33"/>
      <c r="OQO7" s="33"/>
      <c r="OQP7" s="33"/>
      <c r="OQQ7" s="33"/>
      <c r="OQR7" s="33"/>
      <c r="OQS7" s="33"/>
      <c r="OQT7" s="33"/>
      <c r="OQU7" s="33"/>
      <c r="OQV7" s="33"/>
      <c r="OQW7" s="33"/>
      <c r="OQX7" s="33"/>
      <c r="OQY7" s="33"/>
      <c r="OQZ7" s="33"/>
      <c r="ORA7" s="33"/>
      <c r="ORB7" s="33"/>
      <c r="ORC7" s="33"/>
      <c r="ORD7" s="33"/>
      <c r="ORE7" s="33"/>
      <c r="ORF7" s="33"/>
      <c r="ORG7" s="33"/>
      <c r="ORH7" s="33"/>
      <c r="ORI7" s="33"/>
      <c r="ORJ7" s="33"/>
      <c r="ORK7" s="33"/>
      <c r="ORL7" s="33"/>
      <c r="ORM7" s="33"/>
      <c r="ORN7" s="33"/>
      <c r="ORO7" s="33"/>
      <c r="ORP7" s="33"/>
      <c r="ORQ7" s="33"/>
      <c r="ORR7" s="33"/>
      <c r="ORS7" s="33"/>
      <c r="ORT7" s="33"/>
      <c r="ORU7" s="33"/>
      <c r="ORV7" s="33"/>
      <c r="ORW7" s="33"/>
      <c r="ORX7" s="33"/>
      <c r="ORY7" s="33"/>
      <c r="ORZ7" s="33"/>
      <c r="OSA7" s="33"/>
      <c r="OSB7" s="33"/>
      <c r="OSC7" s="33"/>
      <c r="OSD7" s="33"/>
      <c r="OSE7" s="33"/>
      <c r="OSF7" s="33"/>
      <c r="OSG7" s="33"/>
      <c r="OSH7" s="33"/>
      <c r="OSI7" s="33"/>
      <c r="OSJ7" s="33"/>
      <c r="OSK7" s="33"/>
      <c r="OSL7" s="33"/>
      <c r="OSM7" s="33"/>
      <c r="OSN7" s="33"/>
      <c r="OSO7" s="33"/>
      <c r="OSP7" s="33"/>
      <c r="OSQ7" s="33"/>
      <c r="OSR7" s="33"/>
      <c r="OSS7" s="33"/>
      <c r="OST7" s="33"/>
      <c r="OSU7" s="33"/>
      <c r="OSV7" s="33"/>
      <c r="OSW7" s="33"/>
      <c r="OSX7" s="33"/>
      <c r="OSY7" s="33"/>
      <c r="OSZ7" s="33"/>
      <c r="OTA7" s="33"/>
      <c r="OTB7" s="33"/>
      <c r="OTC7" s="33"/>
      <c r="OTD7" s="33"/>
      <c r="OTE7" s="33"/>
      <c r="OTF7" s="33"/>
      <c r="OTG7" s="33"/>
      <c r="OTH7" s="33"/>
      <c r="OTI7" s="33"/>
      <c r="OTJ7" s="33"/>
      <c r="OTK7" s="33"/>
      <c r="OTL7" s="33"/>
      <c r="OTM7" s="33"/>
      <c r="OTN7" s="33"/>
      <c r="OTO7" s="33"/>
      <c r="OTP7" s="33"/>
      <c r="OTQ7" s="33"/>
      <c r="OTR7" s="33"/>
      <c r="OTS7" s="33"/>
      <c r="OTT7" s="33"/>
      <c r="OTU7" s="33"/>
      <c r="OTV7" s="33"/>
      <c r="OTW7" s="33"/>
      <c r="OTX7" s="33"/>
      <c r="OTY7" s="33"/>
      <c r="OTZ7" s="33"/>
      <c r="OUA7" s="33"/>
      <c r="OUB7" s="33"/>
      <c r="OUC7" s="33"/>
      <c r="OUD7" s="33"/>
      <c r="OUE7" s="33"/>
      <c r="OUF7" s="33"/>
      <c r="OUG7" s="33"/>
      <c r="OUH7" s="33"/>
      <c r="OUI7" s="33"/>
      <c r="OUJ7" s="33"/>
      <c r="OUK7" s="33"/>
      <c r="OUL7" s="33"/>
      <c r="OUM7" s="33"/>
      <c r="OUN7" s="33"/>
      <c r="OUO7" s="33"/>
      <c r="OUP7" s="33"/>
      <c r="OUQ7" s="33"/>
      <c r="OUR7" s="33"/>
      <c r="OUS7" s="33"/>
      <c r="OUT7" s="33"/>
      <c r="OUU7" s="33"/>
      <c r="OUV7" s="33"/>
      <c r="OUW7" s="33"/>
      <c r="OUX7" s="33"/>
      <c r="OUY7" s="33"/>
      <c r="OUZ7" s="33"/>
      <c r="OVA7" s="33"/>
      <c r="OVB7" s="33"/>
      <c r="OVC7" s="33"/>
      <c r="OVD7" s="33"/>
      <c r="OVE7" s="33"/>
      <c r="OVF7" s="33"/>
      <c r="OVG7" s="33"/>
      <c r="OVH7" s="33"/>
      <c r="OVI7" s="33"/>
      <c r="OVJ7" s="33"/>
      <c r="OVK7" s="33"/>
      <c r="OVL7" s="33"/>
      <c r="OVM7" s="33"/>
      <c r="OVN7" s="33"/>
      <c r="OVO7" s="33"/>
      <c r="OVP7" s="33"/>
      <c r="OVQ7" s="33"/>
      <c r="OVR7" s="33"/>
      <c r="OVS7" s="33"/>
      <c r="OVT7" s="33"/>
      <c r="OVU7" s="33"/>
      <c r="OVV7" s="33"/>
      <c r="OVW7" s="33"/>
      <c r="OVX7" s="33"/>
      <c r="OVY7" s="33"/>
      <c r="OVZ7" s="33"/>
      <c r="OWA7" s="33"/>
      <c r="OWB7" s="33"/>
      <c r="OWC7" s="33"/>
      <c r="OWD7" s="33"/>
      <c r="OWE7" s="33"/>
      <c r="OWF7" s="33"/>
      <c r="OWG7" s="33"/>
      <c r="OWH7" s="33"/>
      <c r="OWI7" s="33"/>
      <c r="OWJ7" s="33"/>
      <c r="OWK7" s="33"/>
      <c r="OWL7" s="33"/>
      <c r="OWM7" s="33"/>
      <c r="OWN7" s="33"/>
      <c r="OWO7" s="33"/>
      <c r="OWP7" s="33"/>
      <c r="OWQ7" s="33"/>
      <c r="OWR7" s="33"/>
      <c r="OWS7" s="33"/>
      <c r="OWT7" s="33"/>
      <c r="OWU7" s="33"/>
      <c r="OWV7" s="33"/>
      <c r="OWW7" s="33"/>
      <c r="OWX7" s="33"/>
      <c r="OWY7" s="33"/>
      <c r="OWZ7" s="33"/>
      <c r="OXA7" s="33"/>
      <c r="OXB7" s="33"/>
      <c r="OXC7" s="33"/>
      <c r="OXD7" s="33"/>
      <c r="OXE7" s="33"/>
      <c r="OXF7" s="33"/>
      <c r="OXG7" s="33"/>
      <c r="OXH7" s="33"/>
      <c r="OXI7" s="33"/>
      <c r="OXJ7" s="33"/>
      <c r="OXK7" s="33"/>
      <c r="OXL7" s="33"/>
      <c r="OXM7" s="33"/>
      <c r="OXN7" s="33"/>
      <c r="OXO7" s="33"/>
      <c r="OXP7" s="33"/>
      <c r="OXQ7" s="33"/>
      <c r="OXR7" s="33"/>
      <c r="OXS7" s="33"/>
      <c r="OXT7" s="33"/>
      <c r="OXU7" s="33"/>
      <c r="OXV7" s="33"/>
      <c r="OXW7" s="33"/>
      <c r="OXX7" s="33"/>
      <c r="OXY7" s="33"/>
      <c r="OXZ7" s="33"/>
      <c r="OYA7" s="33"/>
      <c r="OYB7" s="33"/>
      <c r="OYC7" s="33"/>
      <c r="OYD7" s="33"/>
      <c r="OYE7" s="33"/>
      <c r="OYF7" s="33"/>
      <c r="OYG7" s="33"/>
      <c r="OYH7" s="33"/>
      <c r="OYI7" s="33"/>
      <c r="OYJ7" s="33"/>
      <c r="OYK7" s="33"/>
      <c r="OYL7" s="33"/>
      <c r="OYM7" s="33"/>
      <c r="OYN7" s="33"/>
      <c r="OYO7" s="33"/>
      <c r="OYP7" s="33"/>
      <c r="OYQ7" s="33"/>
      <c r="OYR7" s="33"/>
      <c r="OYS7" s="33"/>
      <c r="OYT7" s="33"/>
      <c r="OYU7" s="33"/>
      <c r="OYV7" s="33"/>
      <c r="OYW7" s="33"/>
      <c r="OYX7" s="33"/>
      <c r="OYY7" s="33"/>
      <c r="OYZ7" s="33"/>
      <c r="OZA7" s="33"/>
      <c r="OZB7" s="33"/>
      <c r="OZC7" s="33"/>
      <c r="OZD7" s="33"/>
      <c r="OZE7" s="33"/>
      <c r="OZF7" s="33"/>
      <c r="OZG7" s="33"/>
      <c r="OZH7" s="33"/>
      <c r="OZI7" s="33"/>
      <c r="OZJ7" s="33"/>
      <c r="OZK7" s="33"/>
      <c r="OZL7" s="33"/>
      <c r="OZM7" s="33"/>
      <c r="OZN7" s="33"/>
      <c r="OZO7" s="33"/>
      <c r="OZP7" s="33"/>
      <c r="OZQ7" s="33"/>
      <c r="OZR7" s="33"/>
      <c r="OZS7" s="33"/>
      <c r="OZT7" s="33"/>
      <c r="OZU7" s="33"/>
      <c r="OZV7" s="33"/>
      <c r="OZW7" s="33"/>
      <c r="OZX7" s="33"/>
      <c r="OZY7" s="33"/>
      <c r="OZZ7" s="33"/>
      <c r="PAA7" s="33"/>
      <c r="PAB7" s="33"/>
      <c r="PAC7" s="33"/>
      <c r="PAD7" s="33"/>
      <c r="PAE7" s="33"/>
      <c r="PAF7" s="33"/>
      <c r="PAG7" s="33"/>
      <c r="PAH7" s="33"/>
      <c r="PAI7" s="33"/>
      <c r="PAJ7" s="33"/>
      <c r="PAK7" s="33"/>
      <c r="PAL7" s="33"/>
      <c r="PAM7" s="33"/>
      <c r="PAN7" s="33"/>
      <c r="PAO7" s="33"/>
      <c r="PAP7" s="33"/>
      <c r="PAQ7" s="33"/>
      <c r="PAR7" s="33"/>
      <c r="PAS7" s="33"/>
      <c r="PAT7" s="33"/>
      <c r="PAU7" s="33"/>
      <c r="PAV7" s="33"/>
      <c r="PAW7" s="33"/>
      <c r="PAX7" s="33"/>
      <c r="PAY7" s="33"/>
      <c r="PAZ7" s="33"/>
      <c r="PBA7" s="33"/>
      <c r="PBB7" s="33"/>
      <c r="PBC7" s="33"/>
      <c r="PBD7" s="33"/>
      <c r="PBE7" s="33"/>
      <c r="PBF7" s="33"/>
      <c r="PBG7" s="33"/>
      <c r="PBH7" s="33"/>
      <c r="PBI7" s="33"/>
      <c r="PBJ7" s="33"/>
      <c r="PBK7" s="33"/>
      <c r="PBL7" s="33"/>
      <c r="PBM7" s="33"/>
      <c r="PBN7" s="33"/>
      <c r="PBO7" s="33"/>
      <c r="PBP7" s="33"/>
      <c r="PBQ7" s="33"/>
      <c r="PBR7" s="33"/>
      <c r="PBS7" s="33"/>
      <c r="PBT7" s="33"/>
      <c r="PBU7" s="33"/>
      <c r="PBV7" s="33"/>
      <c r="PBW7" s="33"/>
      <c r="PBX7" s="33"/>
      <c r="PBY7" s="33"/>
      <c r="PBZ7" s="33"/>
      <c r="PCA7" s="33"/>
      <c r="PCB7" s="33"/>
      <c r="PCC7" s="33"/>
      <c r="PCD7" s="33"/>
      <c r="PCE7" s="33"/>
      <c r="PCF7" s="33"/>
      <c r="PCG7" s="33"/>
      <c r="PCH7" s="33"/>
      <c r="PCI7" s="33"/>
      <c r="PCJ7" s="33"/>
      <c r="PCK7" s="33"/>
      <c r="PCL7" s="33"/>
      <c r="PCM7" s="33"/>
      <c r="PCN7" s="33"/>
      <c r="PCO7" s="33"/>
      <c r="PCP7" s="33"/>
      <c r="PCQ7" s="33"/>
      <c r="PCR7" s="33"/>
      <c r="PCS7" s="33"/>
      <c r="PCT7" s="33"/>
      <c r="PCU7" s="33"/>
      <c r="PCV7" s="33"/>
      <c r="PCW7" s="33"/>
      <c r="PCX7" s="33"/>
      <c r="PCY7" s="33"/>
      <c r="PCZ7" s="33"/>
      <c r="PDA7" s="33"/>
      <c r="PDB7" s="33"/>
      <c r="PDC7" s="33"/>
      <c r="PDD7" s="33"/>
      <c r="PDE7" s="33"/>
      <c r="PDF7" s="33"/>
      <c r="PDG7" s="33"/>
      <c r="PDH7" s="33"/>
      <c r="PDI7" s="33"/>
      <c r="PDJ7" s="33"/>
      <c r="PDK7" s="33"/>
      <c r="PDL7" s="33"/>
      <c r="PDM7" s="33"/>
      <c r="PDN7" s="33"/>
      <c r="PDO7" s="33"/>
      <c r="PDP7" s="33"/>
      <c r="PDQ7" s="33"/>
      <c r="PDR7" s="33"/>
      <c r="PDS7" s="33"/>
      <c r="PDT7" s="33"/>
      <c r="PDU7" s="33"/>
      <c r="PDV7" s="33"/>
      <c r="PDW7" s="33"/>
      <c r="PDX7" s="33"/>
      <c r="PDY7" s="33"/>
      <c r="PDZ7" s="33"/>
      <c r="PEA7" s="33"/>
      <c r="PEB7" s="33"/>
      <c r="PEC7" s="33"/>
      <c r="PED7" s="33"/>
      <c r="PEE7" s="33"/>
      <c r="PEF7" s="33"/>
      <c r="PEG7" s="33"/>
      <c r="PEH7" s="33"/>
      <c r="PEI7" s="33"/>
      <c r="PEJ7" s="33"/>
      <c r="PEK7" s="33"/>
      <c r="PEL7" s="33"/>
      <c r="PEM7" s="33"/>
      <c r="PEN7" s="33"/>
      <c r="PEO7" s="33"/>
      <c r="PEP7" s="33"/>
      <c r="PEQ7" s="33"/>
      <c r="PER7" s="33"/>
      <c r="PES7" s="33"/>
      <c r="PET7" s="33"/>
      <c r="PEU7" s="33"/>
      <c r="PEV7" s="33"/>
      <c r="PEW7" s="33"/>
      <c r="PEX7" s="33"/>
      <c r="PEY7" s="33"/>
      <c r="PEZ7" s="33"/>
      <c r="PFA7" s="33"/>
      <c r="PFB7" s="33"/>
      <c r="PFC7" s="33"/>
      <c r="PFD7" s="33"/>
      <c r="PFE7" s="33"/>
      <c r="PFF7" s="33"/>
      <c r="PFG7" s="33"/>
      <c r="PFH7" s="33"/>
      <c r="PFI7" s="33"/>
      <c r="PFJ7" s="33"/>
      <c r="PFK7" s="33"/>
      <c r="PFL7" s="33"/>
      <c r="PFM7" s="33"/>
      <c r="PFN7" s="33"/>
      <c r="PFO7" s="33"/>
      <c r="PFP7" s="33"/>
      <c r="PFQ7" s="33"/>
      <c r="PFR7" s="33"/>
      <c r="PFS7" s="33"/>
      <c r="PFT7" s="33"/>
      <c r="PFU7" s="33"/>
      <c r="PFV7" s="33"/>
      <c r="PFW7" s="33"/>
      <c r="PFX7" s="33"/>
      <c r="PFY7" s="33"/>
      <c r="PFZ7" s="33"/>
      <c r="PGA7" s="33"/>
      <c r="PGB7" s="33"/>
      <c r="PGC7" s="33"/>
      <c r="PGD7" s="33"/>
      <c r="PGE7" s="33"/>
      <c r="PGF7" s="33"/>
      <c r="PGG7" s="33"/>
      <c r="PGH7" s="33"/>
      <c r="PGI7" s="33"/>
      <c r="PGJ7" s="33"/>
      <c r="PGK7" s="33"/>
      <c r="PGL7" s="33"/>
      <c r="PGM7" s="33"/>
      <c r="PGN7" s="33"/>
      <c r="PGO7" s="33"/>
      <c r="PGP7" s="33"/>
      <c r="PGQ7" s="33"/>
      <c r="PGR7" s="33"/>
      <c r="PGS7" s="33"/>
      <c r="PGT7" s="33"/>
      <c r="PGU7" s="33"/>
      <c r="PGV7" s="33"/>
      <c r="PGW7" s="33"/>
      <c r="PGX7" s="33"/>
      <c r="PGY7" s="33"/>
      <c r="PGZ7" s="33"/>
      <c r="PHA7" s="33"/>
      <c r="PHB7" s="33"/>
      <c r="PHC7" s="33"/>
      <c r="PHD7" s="33"/>
      <c r="PHE7" s="33"/>
      <c r="PHF7" s="33"/>
      <c r="PHG7" s="33"/>
      <c r="PHH7" s="33"/>
      <c r="PHI7" s="33"/>
      <c r="PHJ7" s="33"/>
      <c r="PHK7" s="33"/>
      <c r="PHL7" s="33"/>
      <c r="PHM7" s="33"/>
      <c r="PHN7" s="33"/>
      <c r="PHO7" s="33"/>
      <c r="PHP7" s="33"/>
      <c r="PHQ7" s="33"/>
      <c r="PHR7" s="33"/>
      <c r="PHS7" s="33"/>
      <c r="PHT7" s="33"/>
      <c r="PHU7" s="33"/>
      <c r="PHV7" s="33"/>
      <c r="PHW7" s="33"/>
      <c r="PHX7" s="33"/>
      <c r="PHY7" s="33"/>
      <c r="PHZ7" s="33"/>
      <c r="PIA7" s="33"/>
      <c r="PIB7" s="33"/>
      <c r="PIC7" s="33"/>
      <c r="PID7" s="33"/>
      <c r="PIE7" s="33"/>
      <c r="PIF7" s="33"/>
      <c r="PIG7" s="33"/>
      <c r="PIH7" s="33"/>
      <c r="PII7" s="33"/>
      <c r="PIJ7" s="33"/>
      <c r="PIK7" s="33"/>
      <c r="PIL7" s="33"/>
      <c r="PIM7" s="33"/>
      <c r="PIN7" s="33"/>
      <c r="PIO7" s="33"/>
      <c r="PIP7" s="33"/>
      <c r="PIQ7" s="33"/>
      <c r="PIR7" s="33"/>
      <c r="PIS7" s="33"/>
      <c r="PIT7" s="33"/>
      <c r="PIU7" s="33"/>
      <c r="PIV7" s="33"/>
      <c r="PIW7" s="33"/>
      <c r="PIX7" s="33"/>
      <c r="PIY7" s="33"/>
      <c r="PIZ7" s="33"/>
      <c r="PJA7" s="33"/>
      <c r="PJB7" s="33"/>
      <c r="PJC7" s="33"/>
      <c r="PJD7" s="33"/>
      <c r="PJE7" s="33"/>
      <c r="PJF7" s="33"/>
      <c r="PJG7" s="33"/>
      <c r="PJH7" s="33"/>
      <c r="PJI7" s="33"/>
      <c r="PJJ7" s="33"/>
      <c r="PJK7" s="33"/>
      <c r="PJL7" s="33"/>
      <c r="PJM7" s="33"/>
      <c r="PJN7" s="33"/>
      <c r="PJO7" s="33"/>
      <c r="PJP7" s="33"/>
      <c r="PJQ7" s="33"/>
      <c r="PJR7" s="33"/>
      <c r="PJS7" s="33"/>
      <c r="PJT7" s="33"/>
      <c r="PJU7" s="33"/>
      <c r="PJV7" s="33"/>
      <c r="PJW7" s="33"/>
      <c r="PJX7" s="33"/>
      <c r="PJY7" s="33"/>
      <c r="PJZ7" s="33"/>
      <c r="PKA7" s="33"/>
      <c r="PKB7" s="33"/>
      <c r="PKC7" s="33"/>
      <c r="PKD7" s="33"/>
      <c r="PKE7" s="33"/>
      <c r="PKF7" s="33"/>
      <c r="PKG7" s="33"/>
      <c r="PKH7" s="33"/>
      <c r="PKI7" s="33"/>
      <c r="PKJ7" s="33"/>
      <c r="PKK7" s="33"/>
      <c r="PKL7" s="33"/>
      <c r="PKM7" s="33"/>
      <c r="PKN7" s="33"/>
      <c r="PKO7" s="33"/>
      <c r="PKP7" s="33"/>
      <c r="PKQ7" s="33"/>
      <c r="PKR7" s="33"/>
      <c r="PKS7" s="33"/>
      <c r="PKT7" s="33"/>
      <c r="PKU7" s="33"/>
      <c r="PKV7" s="33"/>
      <c r="PKW7" s="33"/>
      <c r="PKX7" s="33"/>
      <c r="PKY7" s="33"/>
      <c r="PKZ7" s="33"/>
      <c r="PLA7" s="33"/>
      <c r="PLB7" s="33"/>
      <c r="PLC7" s="33"/>
      <c r="PLD7" s="33"/>
      <c r="PLE7" s="33"/>
      <c r="PLF7" s="33"/>
      <c r="PLG7" s="33"/>
      <c r="PLH7" s="33"/>
      <c r="PLI7" s="33"/>
      <c r="PLJ7" s="33"/>
      <c r="PLK7" s="33"/>
      <c r="PLL7" s="33"/>
      <c r="PLM7" s="33"/>
      <c r="PLN7" s="33"/>
      <c r="PLO7" s="33"/>
      <c r="PLP7" s="33"/>
      <c r="PLQ7" s="33"/>
      <c r="PLR7" s="33"/>
      <c r="PLS7" s="33"/>
      <c r="PLT7" s="33"/>
      <c r="PLU7" s="33"/>
      <c r="PLV7" s="33"/>
      <c r="PLW7" s="33"/>
      <c r="PLX7" s="33"/>
      <c r="PLY7" s="33"/>
      <c r="PLZ7" s="33"/>
      <c r="PMA7" s="33"/>
      <c r="PMB7" s="33"/>
      <c r="PMC7" s="33"/>
      <c r="PMD7" s="33"/>
      <c r="PME7" s="33"/>
      <c r="PMF7" s="33"/>
      <c r="PMG7" s="33"/>
      <c r="PMH7" s="33"/>
      <c r="PMI7" s="33"/>
      <c r="PMJ7" s="33"/>
      <c r="PMK7" s="33"/>
      <c r="PML7" s="33"/>
      <c r="PMM7" s="33"/>
      <c r="PMN7" s="33"/>
      <c r="PMO7" s="33"/>
      <c r="PMP7" s="33"/>
      <c r="PMQ7" s="33"/>
      <c r="PMR7" s="33"/>
      <c r="PMS7" s="33"/>
      <c r="PMT7" s="33"/>
      <c r="PMU7" s="33"/>
      <c r="PMV7" s="33"/>
      <c r="PMW7" s="33"/>
      <c r="PMX7" s="33"/>
      <c r="PMY7" s="33"/>
      <c r="PMZ7" s="33"/>
      <c r="PNA7" s="33"/>
      <c r="PNB7" s="33"/>
      <c r="PNC7" s="33"/>
      <c r="PND7" s="33"/>
      <c r="PNE7" s="33"/>
      <c r="PNF7" s="33"/>
      <c r="PNG7" s="33"/>
      <c r="PNH7" s="33"/>
      <c r="PNI7" s="33"/>
      <c r="PNJ7" s="33"/>
      <c r="PNK7" s="33"/>
      <c r="PNL7" s="33"/>
      <c r="PNM7" s="33"/>
      <c r="PNN7" s="33"/>
      <c r="PNO7" s="33"/>
      <c r="PNP7" s="33"/>
      <c r="PNQ7" s="33"/>
      <c r="PNR7" s="33"/>
      <c r="PNS7" s="33"/>
      <c r="PNT7" s="33"/>
      <c r="PNU7" s="33"/>
      <c r="PNV7" s="33"/>
      <c r="PNW7" s="33"/>
      <c r="PNX7" s="33"/>
      <c r="PNY7" s="33"/>
      <c r="PNZ7" s="33"/>
      <c r="POA7" s="33"/>
      <c r="POB7" s="33"/>
      <c r="POC7" s="33"/>
      <c r="POD7" s="33"/>
      <c r="POE7" s="33"/>
      <c r="POF7" s="33"/>
      <c r="POG7" s="33"/>
      <c r="POH7" s="33"/>
      <c r="POI7" s="33"/>
      <c r="POJ7" s="33"/>
      <c r="POK7" s="33"/>
      <c r="POL7" s="33"/>
      <c r="POM7" s="33"/>
      <c r="PON7" s="33"/>
      <c r="POO7" s="33"/>
      <c r="POP7" s="33"/>
      <c r="POQ7" s="33"/>
      <c r="POR7" s="33"/>
      <c r="POS7" s="33"/>
      <c r="POT7" s="33"/>
      <c r="POU7" s="33"/>
      <c r="POV7" s="33"/>
      <c r="POW7" s="33"/>
      <c r="POX7" s="33"/>
      <c r="POY7" s="33"/>
      <c r="POZ7" s="33"/>
      <c r="PPA7" s="33"/>
      <c r="PPB7" s="33"/>
      <c r="PPC7" s="33"/>
      <c r="PPD7" s="33"/>
      <c r="PPE7" s="33"/>
      <c r="PPF7" s="33"/>
      <c r="PPG7" s="33"/>
      <c r="PPH7" s="33"/>
      <c r="PPI7" s="33"/>
      <c r="PPJ7" s="33"/>
      <c r="PPK7" s="33"/>
      <c r="PPL7" s="33"/>
      <c r="PPM7" s="33"/>
      <c r="PPN7" s="33"/>
      <c r="PPO7" s="33"/>
      <c r="PPP7" s="33"/>
      <c r="PPQ7" s="33"/>
      <c r="PPR7" s="33"/>
      <c r="PPS7" s="33"/>
      <c r="PPT7" s="33"/>
      <c r="PPU7" s="33"/>
      <c r="PPV7" s="33"/>
      <c r="PPW7" s="33"/>
      <c r="PPX7" s="33"/>
      <c r="PPY7" s="33"/>
      <c r="PPZ7" s="33"/>
      <c r="PQA7" s="33"/>
      <c r="PQB7" s="33"/>
      <c r="PQC7" s="33"/>
      <c r="PQD7" s="33"/>
      <c r="PQE7" s="33"/>
      <c r="PQF7" s="33"/>
      <c r="PQG7" s="33"/>
      <c r="PQH7" s="33"/>
      <c r="PQI7" s="33"/>
      <c r="PQJ7" s="33"/>
      <c r="PQK7" s="33"/>
      <c r="PQL7" s="33"/>
      <c r="PQM7" s="33"/>
      <c r="PQN7" s="33"/>
      <c r="PQO7" s="33"/>
      <c r="PQP7" s="33"/>
      <c r="PQQ7" s="33"/>
      <c r="PQR7" s="33"/>
      <c r="PQS7" s="33"/>
      <c r="PQT7" s="33"/>
      <c r="PQU7" s="33"/>
      <c r="PQV7" s="33"/>
      <c r="PQW7" s="33"/>
      <c r="PQX7" s="33"/>
      <c r="PQY7" s="33"/>
      <c r="PQZ7" s="33"/>
      <c r="PRA7" s="33"/>
      <c r="PRB7" s="33"/>
      <c r="PRC7" s="33"/>
      <c r="PRD7" s="33"/>
      <c r="PRE7" s="33"/>
      <c r="PRF7" s="33"/>
      <c r="PRG7" s="33"/>
      <c r="PRH7" s="33"/>
      <c r="PRI7" s="33"/>
      <c r="PRJ7" s="33"/>
      <c r="PRK7" s="33"/>
      <c r="PRL7" s="33"/>
      <c r="PRM7" s="33"/>
      <c r="PRN7" s="33"/>
      <c r="PRO7" s="33"/>
      <c r="PRP7" s="33"/>
      <c r="PRQ7" s="33"/>
      <c r="PRR7" s="33"/>
      <c r="PRS7" s="33"/>
      <c r="PRT7" s="33"/>
      <c r="PRU7" s="33"/>
      <c r="PRV7" s="33"/>
      <c r="PRW7" s="33"/>
      <c r="PRX7" s="33"/>
      <c r="PRY7" s="33"/>
      <c r="PRZ7" s="33"/>
      <c r="PSA7" s="33"/>
      <c r="PSB7" s="33"/>
      <c r="PSC7" s="33"/>
      <c r="PSD7" s="33"/>
      <c r="PSE7" s="33"/>
      <c r="PSF7" s="33"/>
      <c r="PSG7" s="33"/>
      <c r="PSH7" s="33"/>
      <c r="PSI7" s="33"/>
      <c r="PSJ7" s="33"/>
      <c r="PSK7" s="33"/>
      <c r="PSL7" s="33"/>
      <c r="PSM7" s="33"/>
      <c r="PSN7" s="33"/>
      <c r="PSO7" s="33"/>
      <c r="PSP7" s="33"/>
      <c r="PSQ7" s="33"/>
      <c r="PSR7" s="33"/>
      <c r="PSS7" s="33"/>
      <c r="PST7" s="33"/>
      <c r="PSU7" s="33"/>
      <c r="PSV7" s="33"/>
      <c r="PSW7" s="33"/>
      <c r="PSX7" s="33"/>
      <c r="PSY7" s="33"/>
      <c r="PSZ7" s="33"/>
      <c r="PTA7" s="33"/>
      <c r="PTB7" s="33"/>
      <c r="PTC7" s="33"/>
      <c r="PTD7" s="33"/>
      <c r="PTE7" s="33"/>
      <c r="PTF7" s="33"/>
      <c r="PTG7" s="33"/>
      <c r="PTH7" s="33"/>
      <c r="PTI7" s="33"/>
      <c r="PTJ7" s="33"/>
      <c r="PTK7" s="33"/>
      <c r="PTL7" s="33"/>
      <c r="PTM7" s="33"/>
      <c r="PTN7" s="33"/>
      <c r="PTO7" s="33"/>
      <c r="PTP7" s="33"/>
      <c r="PTQ7" s="33"/>
      <c r="PTR7" s="33"/>
      <c r="PTS7" s="33"/>
      <c r="PTT7" s="33"/>
      <c r="PTU7" s="33"/>
      <c r="PTV7" s="33"/>
      <c r="PTW7" s="33"/>
      <c r="PTX7" s="33"/>
      <c r="PTY7" s="33"/>
      <c r="PTZ7" s="33"/>
      <c r="PUA7" s="33"/>
      <c r="PUB7" s="33"/>
      <c r="PUC7" s="33"/>
      <c r="PUD7" s="33"/>
      <c r="PUE7" s="33"/>
      <c r="PUF7" s="33"/>
      <c r="PUG7" s="33"/>
      <c r="PUH7" s="33"/>
      <c r="PUI7" s="33"/>
      <c r="PUJ7" s="33"/>
      <c r="PUK7" s="33"/>
      <c r="PUL7" s="33"/>
      <c r="PUM7" s="33"/>
      <c r="PUN7" s="33"/>
      <c r="PUO7" s="33"/>
      <c r="PUP7" s="33"/>
      <c r="PUQ7" s="33"/>
      <c r="PUR7" s="33"/>
      <c r="PUS7" s="33"/>
      <c r="PUT7" s="33"/>
      <c r="PUU7" s="33"/>
      <c r="PUV7" s="33"/>
      <c r="PUW7" s="33"/>
      <c r="PUX7" s="33"/>
      <c r="PUY7" s="33"/>
      <c r="PUZ7" s="33"/>
      <c r="PVA7" s="33"/>
      <c r="PVB7" s="33"/>
      <c r="PVC7" s="33"/>
      <c r="PVD7" s="33"/>
      <c r="PVE7" s="33"/>
      <c r="PVF7" s="33"/>
      <c r="PVG7" s="33"/>
      <c r="PVH7" s="33"/>
      <c r="PVI7" s="33"/>
      <c r="PVJ7" s="33"/>
      <c r="PVK7" s="33"/>
      <c r="PVL7" s="33"/>
      <c r="PVM7" s="33"/>
      <c r="PVN7" s="33"/>
      <c r="PVO7" s="33"/>
      <c r="PVP7" s="33"/>
      <c r="PVQ7" s="33"/>
      <c r="PVR7" s="33"/>
      <c r="PVS7" s="33"/>
      <c r="PVT7" s="33"/>
      <c r="PVU7" s="33"/>
      <c r="PVV7" s="33"/>
      <c r="PVW7" s="33"/>
      <c r="PVX7" s="33"/>
      <c r="PVY7" s="33"/>
      <c r="PVZ7" s="33"/>
      <c r="PWA7" s="33"/>
      <c r="PWB7" s="33"/>
      <c r="PWC7" s="33"/>
      <c r="PWD7" s="33"/>
      <c r="PWE7" s="33"/>
      <c r="PWF7" s="33"/>
      <c r="PWG7" s="33"/>
      <c r="PWH7" s="33"/>
      <c r="PWI7" s="33"/>
      <c r="PWJ7" s="33"/>
      <c r="PWK7" s="33"/>
      <c r="PWL7" s="33"/>
      <c r="PWM7" s="33"/>
      <c r="PWN7" s="33"/>
      <c r="PWO7" s="33"/>
      <c r="PWP7" s="33"/>
      <c r="PWQ7" s="33"/>
      <c r="PWR7" s="33"/>
      <c r="PWS7" s="33"/>
      <c r="PWT7" s="33"/>
      <c r="PWU7" s="33"/>
      <c r="PWV7" s="33"/>
      <c r="PWW7" s="33"/>
      <c r="PWX7" s="33"/>
      <c r="PWY7" s="33"/>
      <c r="PWZ7" s="33"/>
      <c r="PXA7" s="33"/>
      <c r="PXB7" s="33"/>
      <c r="PXC7" s="33"/>
      <c r="PXD7" s="33"/>
      <c r="PXE7" s="33"/>
      <c r="PXF7" s="33"/>
      <c r="PXG7" s="33"/>
      <c r="PXH7" s="33"/>
      <c r="PXI7" s="33"/>
      <c r="PXJ7" s="33"/>
      <c r="PXK7" s="33"/>
      <c r="PXL7" s="33"/>
      <c r="PXM7" s="33"/>
      <c r="PXN7" s="33"/>
      <c r="PXO7" s="33"/>
      <c r="PXP7" s="33"/>
      <c r="PXQ7" s="33"/>
      <c r="PXR7" s="33"/>
      <c r="PXS7" s="33"/>
      <c r="PXT7" s="33"/>
      <c r="PXU7" s="33"/>
      <c r="PXV7" s="33"/>
      <c r="PXW7" s="33"/>
      <c r="PXX7" s="33"/>
      <c r="PXY7" s="33"/>
      <c r="PXZ7" s="33"/>
      <c r="PYA7" s="33"/>
      <c r="PYB7" s="33"/>
      <c r="PYC7" s="33"/>
      <c r="PYD7" s="33"/>
      <c r="PYE7" s="33"/>
      <c r="PYF7" s="33"/>
      <c r="PYG7" s="33"/>
      <c r="PYH7" s="33"/>
      <c r="PYI7" s="33"/>
      <c r="PYJ7" s="33"/>
      <c r="PYK7" s="33"/>
      <c r="PYL7" s="33"/>
      <c r="PYM7" s="33"/>
      <c r="PYN7" s="33"/>
      <c r="PYO7" s="33"/>
      <c r="PYP7" s="33"/>
      <c r="PYQ7" s="33"/>
      <c r="PYR7" s="33"/>
      <c r="PYS7" s="33"/>
      <c r="PYT7" s="33"/>
      <c r="PYU7" s="33"/>
      <c r="PYV7" s="33"/>
      <c r="PYW7" s="33"/>
      <c r="PYX7" s="33"/>
      <c r="PYY7" s="33"/>
      <c r="PYZ7" s="33"/>
      <c r="PZA7" s="33"/>
      <c r="PZB7" s="33"/>
      <c r="PZC7" s="33"/>
      <c r="PZD7" s="33"/>
      <c r="PZE7" s="33"/>
      <c r="PZF7" s="33"/>
      <c r="PZG7" s="33"/>
      <c r="PZH7" s="33"/>
      <c r="PZI7" s="33"/>
      <c r="PZJ7" s="33"/>
      <c r="PZK7" s="33"/>
      <c r="PZL7" s="33"/>
      <c r="PZM7" s="33"/>
      <c r="PZN7" s="33"/>
      <c r="PZO7" s="33"/>
      <c r="PZP7" s="33"/>
      <c r="PZQ7" s="33"/>
      <c r="PZR7" s="33"/>
      <c r="PZS7" s="33"/>
      <c r="PZT7" s="33"/>
      <c r="PZU7" s="33"/>
      <c r="PZV7" s="33"/>
      <c r="PZW7" s="33"/>
      <c r="PZX7" s="33"/>
      <c r="PZY7" s="33"/>
      <c r="PZZ7" s="33"/>
      <c r="QAA7" s="33"/>
      <c r="QAB7" s="33"/>
      <c r="QAC7" s="33"/>
      <c r="QAD7" s="33"/>
      <c r="QAE7" s="33"/>
      <c r="QAF7" s="33"/>
      <c r="QAG7" s="33"/>
      <c r="QAH7" s="33"/>
      <c r="QAI7" s="33"/>
      <c r="QAJ7" s="33"/>
      <c r="QAK7" s="33"/>
      <c r="QAL7" s="33"/>
      <c r="QAM7" s="33"/>
      <c r="QAN7" s="33"/>
      <c r="QAO7" s="33"/>
      <c r="QAP7" s="33"/>
      <c r="QAQ7" s="33"/>
      <c r="QAR7" s="33"/>
      <c r="QAS7" s="33"/>
      <c r="QAT7" s="33"/>
      <c r="QAU7" s="33"/>
      <c r="QAV7" s="33"/>
      <c r="QAW7" s="33"/>
      <c r="QAX7" s="33"/>
      <c r="QAY7" s="33"/>
      <c r="QAZ7" s="33"/>
      <c r="QBA7" s="33"/>
      <c r="QBB7" s="33"/>
      <c r="QBC7" s="33"/>
      <c r="QBD7" s="33"/>
      <c r="QBE7" s="33"/>
      <c r="QBF7" s="33"/>
      <c r="QBG7" s="33"/>
      <c r="QBH7" s="33"/>
      <c r="QBI7" s="33"/>
      <c r="QBJ7" s="33"/>
      <c r="QBK7" s="33"/>
      <c r="QBL7" s="33"/>
      <c r="QBM7" s="33"/>
      <c r="QBN7" s="33"/>
      <c r="QBO7" s="33"/>
      <c r="QBP7" s="33"/>
      <c r="QBQ7" s="33"/>
      <c r="QBR7" s="33"/>
      <c r="QBS7" s="33"/>
      <c r="QBT7" s="33"/>
      <c r="QBU7" s="33"/>
      <c r="QBV7" s="33"/>
      <c r="QBW7" s="33"/>
      <c r="QBX7" s="33"/>
      <c r="QBY7" s="33"/>
      <c r="QBZ7" s="33"/>
      <c r="QCA7" s="33"/>
      <c r="QCB7" s="33"/>
      <c r="QCC7" s="33"/>
      <c r="QCD7" s="33"/>
      <c r="QCE7" s="33"/>
      <c r="QCF7" s="33"/>
      <c r="QCG7" s="33"/>
      <c r="QCH7" s="33"/>
      <c r="QCI7" s="33"/>
      <c r="QCJ7" s="33"/>
      <c r="QCK7" s="33"/>
      <c r="QCL7" s="33"/>
      <c r="QCM7" s="33"/>
      <c r="QCN7" s="33"/>
      <c r="QCO7" s="33"/>
      <c r="QCP7" s="33"/>
      <c r="QCQ7" s="33"/>
      <c r="QCR7" s="33"/>
      <c r="QCS7" s="33"/>
      <c r="QCT7" s="33"/>
      <c r="QCU7" s="33"/>
      <c r="QCV7" s="33"/>
      <c r="QCW7" s="33"/>
      <c r="QCX7" s="33"/>
      <c r="QCY7" s="33"/>
      <c r="QCZ7" s="33"/>
      <c r="QDA7" s="33"/>
      <c r="QDB7" s="33"/>
      <c r="QDC7" s="33"/>
      <c r="QDD7" s="33"/>
      <c r="QDE7" s="33"/>
      <c r="QDF7" s="33"/>
      <c r="QDG7" s="33"/>
      <c r="QDH7" s="33"/>
      <c r="QDI7" s="33"/>
      <c r="QDJ7" s="33"/>
      <c r="QDK7" s="33"/>
      <c r="QDL7" s="33"/>
      <c r="QDM7" s="33"/>
      <c r="QDN7" s="33"/>
      <c r="QDO7" s="33"/>
      <c r="QDP7" s="33"/>
      <c r="QDQ7" s="33"/>
      <c r="QDR7" s="33"/>
      <c r="QDS7" s="33"/>
      <c r="QDT7" s="33"/>
      <c r="QDU7" s="33"/>
      <c r="QDV7" s="33"/>
      <c r="QDW7" s="33"/>
      <c r="QDX7" s="33"/>
      <c r="QDY7" s="33"/>
      <c r="QDZ7" s="33"/>
      <c r="QEA7" s="33"/>
      <c r="QEB7" s="33"/>
      <c r="QEC7" s="33"/>
      <c r="QED7" s="33"/>
      <c r="QEE7" s="33"/>
      <c r="QEF7" s="33"/>
      <c r="QEG7" s="33"/>
      <c r="QEH7" s="33"/>
      <c r="QEI7" s="33"/>
      <c r="QEJ7" s="33"/>
      <c r="QEK7" s="33"/>
      <c r="QEL7" s="33"/>
      <c r="QEM7" s="33"/>
      <c r="QEN7" s="33"/>
      <c r="QEO7" s="33"/>
      <c r="QEP7" s="33"/>
      <c r="QEQ7" s="33"/>
      <c r="QER7" s="33"/>
      <c r="QES7" s="33"/>
      <c r="QET7" s="33"/>
      <c r="QEU7" s="33"/>
      <c r="QEV7" s="33"/>
      <c r="QEW7" s="33"/>
      <c r="QEX7" s="33"/>
      <c r="QEY7" s="33"/>
      <c r="QEZ7" s="33"/>
      <c r="QFA7" s="33"/>
      <c r="QFB7" s="33"/>
      <c r="QFC7" s="33"/>
      <c r="QFD7" s="33"/>
      <c r="QFE7" s="33"/>
      <c r="QFF7" s="33"/>
      <c r="QFG7" s="33"/>
      <c r="QFH7" s="33"/>
      <c r="QFI7" s="33"/>
      <c r="QFJ7" s="33"/>
      <c r="QFK7" s="33"/>
      <c r="QFL7" s="33"/>
      <c r="QFM7" s="33"/>
      <c r="QFN7" s="33"/>
      <c r="QFO7" s="33"/>
      <c r="QFP7" s="33"/>
      <c r="QFQ7" s="33"/>
      <c r="QFR7" s="33"/>
      <c r="QFS7" s="33"/>
      <c r="QFT7" s="33"/>
      <c r="QFU7" s="33"/>
      <c r="QFV7" s="33"/>
      <c r="QFW7" s="33"/>
      <c r="QFX7" s="33"/>
      <c r="QFY7" s="33"/>
      <c r="QFZ7" s="33"/>
      <c r="QGA7" s="33"/>
      <c r="QGB7" s="33"/>
      <c r="QGC7" s="33"/>
      <c r="QGD7" s="33"/>
      <c r="QGE7" s="33"/>
      <c r="QGF7" s="33"/>
      <c r="QGG7" s="33"/>
      <c r="QGH7" s="33"/>
      <c r="QGI7" s="33"/>
      <c r="QGJ7" s="33"/>
      <c r="QGK7" s="33"/>
      <c r="QGL7" s="33"/>
      <c r="QGM7" s="33"/>
      <c r="QGN7" s="33"/>
      <c r="QGO7" s="33"/>
      <c r="QGP7" s="33"/>
      <c r="QGQ7" s="33"/>
      <c r="QGR7" s="33"/>
      <c r="QGS7" s="33"/>
      <c r="QGT7" s="33"/>
      <c r="QGU7" s="33"/>
      <c r="QGV7" s="33"/>
      <c r="QGW7" s="33"/>
      <c r="QGX7" s="33"/>
      <c r="QGY7" s="33"/>
      <c r="QGZ7" s="33"/>
      <c r="QHA7" s="33"/>
      <c r="QHB7" s="33"/>
      <c r="QHC7" s="33"/>
      <c r="QHD7" s="33"/>
      <c r="QHE7" s="33"/>
      <c r="QHF7" s="33"/>
      <c r="QHG7" s="33"/>
      <c r="QHH7" s="33"/>
      <c r="QHI7" s="33"/>
      <c r="QHJ7" s="33"/>
      <c r="QHK7" s="33"/>
      <c r="QHL7" s="33"/>
      <c r="QHM7" s="33"/>
      <c r="QHN7" s="33"/>
      <c r="QHO7" s="33"/>
      <c r="QHP7" s="33"/>
      <c r="QHQ7" s="33"/>
      <c r="QHR7" s="33"/>
      <c r="QHS7" s="33"/>
      <c r="QHT7" s="33"/>
      <c r="QHU7" s="33"/>
      <c r="QHV7" s="33"/>
      <c r="QHW7" s="33"/>
      <c r="QHX7" s="33"/>
      <c r="QHY7" s="33"/>
      <c r="QHZ7" s="33"/>
      <c r="QIA7" s="33"/>
      <c r="QIB7" s="33"/>
      <c r="QIC7" s="33"/>
      <c r="QID7" s="33"/>
      <c r="QIE7" s="33"/>
      <c r="QIF7" s="33"/>
      <c r="QIG7" s="33"/>
      <c r="QIH7" s="33"/>
      <c r="QII7" s="33"/>
      <c r="QIJ7" s="33"/>
      <c r="QIK7" s="33"/>
      <c r="QIL7" s="33"/>
      <c r="QIM7" s="33"/>
      <c r="QIN7" s="33"/>
      <c r="QIO7" s="33"/>
      <c r="QIP7" s="33"/>
      <c r="QIQ7" s="33"/>
      <c r="QIR7" s="33"/>
      <c r="QIS7" s="33"/>
      <c r="QIT7" s="33"/>
      <c r="QIU7" s="33"/>
      <c r="QIV7" s="33"/>
      <c r="QIW7" s="33"/>
      <c r="QIX7" s="33"/>
      <c r="QIY7" s="33"/>
      <c r="QIZ7" s="33"/>
      <c r="QJA7" s="33"/>
      <c r="QJB7" s="33"/>
      <c r="QJC7" s="33"/>
      <c r="QJD7" s="33"/>
      <c r="QJE7" s="33"/>
      <c r="QJF7" s="33"/>
      <c r="QJG7" s="33"/>
      <c r="QJH7" s="33"/>
      <c r="QJI7" s="33"/>
      <c r="QJJ7" s="33"/>
      <c r="QJK7" s="33"/>
      <c r="QJL7" s="33"/>
      <c r="QJM7" s="33"/>
      <c r="QJN7" s="33"/>
      <c r="QJO7" s="33"/>
      <c r="QJP7" s="33"/>
      <c r="QJQ7" s="33"/>
      <c r="QJR7" s="33"/>
      <c r="QJS7" s="33"/>
      <c r="QJT7" s="33"/>
      <c r="QJU7" s="33"/>
      <c r="QJV7" s="33"/>
      <c r="QJW7" s="33"/>
      <c r="QJX7" s="33"/>
      <c r="QJY7" s="33"/>
      <c r="QJZ7" s="33"/>
      <c r="QKA7" s="33"/>
      <c r="QKB7" s="33"/>
      <c r="QKC7" s="33"/>
      <c r="QKD7" s="33"/>
      <c r="QKE7" s="33"/>
      <c r="QKF7" s="33"/>
      <c r="QKG7" s="33"/>
      <c r="QKH7" s="33"/>
      <c r="QKI7" s="33"/>
      <c r="QKJ7" s="33"/>
      <c r="QKK7" s="33"/>
      <c r="QKL7" s="33"/>
      <c r="QKM7" s="33"/>
      <c r="QKN7" s="33"/>
      <c r="QKO7" s="33"/>
      <c r="QKP7" s="33"/>
      <c r="QKQ7" s="33"/>
      <c r="QKR7" s="33"/>
      <c r="QKS7" s="33"/>
      <c r="QKT7" s="33"/>
      <c r="QKU7" s="33"/>
      <c r="QKV7" s="33"/>
      <c r="QKW7" s="33"/>
      <c r="QKX7" s="33"/>
      <c r="QKY7" s="33"/>
      <c r="QKZ7" s="33"/>
      <c r="QLA7" s="33"/>
      <c r="QLB7" s="33"/>
      <c r="QLC7" s="33"/>
      <c r="QLD7" s="33"/>
      <c r="QLE7" s="33"/>
      <c r="QLF7" s="33"/>
      <c r="QLG7" s="33"/>
      <c r="QLH7" s="33"/>
      <c r="QLI7" s="33"/>
      <c r="QLJ7" s="33"/>
      <c r="QLK7" s="33"/>
      <c r="QLL7" s="33"/>
      <c r="QLM7" s="33"/>
      <c r="QLN7" s="33"/>
      <c r="QLO7" s="33"/>
      <c r="QLP7" s="33"/>
      <c r="QLQ7" s="33"/>
      <c r="QLR7" s="33"/>
      <c r="QLS7" s="33"/>
      <c r="QLT7" s="33"/>
      <c r="QLU7" s="33"/>
      <c r="QLV7" s="33"/>
      <c r="QLW7" s="33"/>
      <c r="QLX7" s="33"/>
      <c r="QLY7" s="33"/>
      <c r="QLZ7" s="33"/>
      <c r="QMA7" s="33"/>
      <c r="QMB7" s="33"/>
      <c r="QMC7" s="33"/>
      <c r="QMD7" s="33"/>
      <c r="QME7" s="33"/>
      <c r="QMF7" s="33"/>
      <c r="QMG7" s="33"/>
      <c r="QMH7" s="33"/>
      <c r="QMI7" s="33"/>
      <c r="QMJ7" s="33"/>
      <c r="QMK7" s="33"/>
      <c r="QML7" s="33"/>
      <c r="QMM7" s="33"/>
      <c r="QMN7" s="33"/>
      <c r="QMO7" s="33"/>
      <c r="QMP7" s="33"/>
      <c r="QMQ7" s="33"/>
      <c r="QMR7" s="33"/>
      <c r="QMS7" s="33"/>
      <c r="QMT7" s="33"/>
      <c r="QMU7" s="33"/>
      <c r="QMV7" s="33"/>
      <c r="QMW7" s="33"/>
      <c r="QMX7" s="33"/>
      <c r="QMY7" s="33"/>
      <c r="QMZ7" s="33"/>
      <c r="QNA7" s="33"/>
      <c r="QNB7" s="33"/>
      <c r="QNC7" s="33"/>
      <c r="QND7" s="33"/>
      <c r="QNE7" s="33"/>
      <c r="QNF7" s="33"/>
      <c r="QNG7" s="33"/>
      <c r="QNH7" s="33"/>
      <c r="QNI7" s="33"/>
      <c r="QNJ7" s="33"/>
      <c r="QNK7" s="33"/>
      <c r="QNL7" s="33"/>
      <c r="QNM7" s="33"/>
      <c r="QNN7" s="33"/>
      <c r="QNO7" s="33"/>
      <c r="QNP7" s="33"/>
      <c r="QNQ7" s="33"/>
      <c r="QNR7" s="33"/>
      <c r="QNS7" s="33"/>
      <c r="QNT7" s="33"/>
      <c r="QNU7" s="33"/>
      <c r="QNV7" s="33"/>
      <c r="QNW7" s="33"/>
      <c r="QNX7" s="33"/>
      <c r="QNY7" s="33"/>
      <c r="QNZ7" s="33"/>
      <c r="QOA7" s="33"/>
      <c r="QOB7" s="33"/>
      <c r="QOC7" s="33"/>
      <c r="QOD7" s="33"/>
      <c r="QOE7" s="33"/>
      <c r="QOF7" s="33"/>
      <c r="QOG7" s="33"/>
      <c r="QOH7" s="33"/>
      <c r="QOI7" s="33"/>
      <c r="QOJ7" s="33"/>
      <c r="QOK7" s="33"/>
      <c r="QOL7" s="33"/>
      <c r="QOM7" s="33"/>
      <c r="QON7" s="33"/>
      <c r="QOO7" s="33"/>
      <c r="QOP7" s="33"/>
      <c r="QOQ7" s="33"/>
      <c r="QOR7" s="33"/>
      <c r="QOS7" s="33"/>
      <c r="QOT7" s="33"/>
      <c r="QOU7" s="33"/>
      <c r="QOV7" s="33"/>
      <c r="QOW7" s="33"/>
      <c r="QOX7" s="33"/>
      <c r="QOY7" s="33"/>
      <c r="QOZ7" s="33"/>
      <c r="QPA7" s="33"/>
      <c r="QPB7" s="33"/>
      <c r="QPC7" s="33"/>
      <c r="QPD7" s="33"/>
      <c r="QPE7" s="33"/>
      <c r="QPF7" s="33"/>
      <c r="QPG7" s="33"/>
      <c r="QPH7" s="33"/>
      <c r="QPI7" s="33"/>
      <c r="QPJ7" s="33"/>
      <c r="QPK7" s="33"/>
      <c r="QPL7" s="33"/>
      <c r="QPM7" s="33"/>
      <c r="QPN7" s="33"/>
      <c r="QPO7" s="33"/>
      <c r="QPP7" s="33"/>
      <c r="QPQ7" s="33"/>
      <c r="QPR7" s="33"/>
      <c r="QPS7" s="33"/>
      <c r="QPT7" s="33"/>
      <c r="QPU7" s="33"/>
      <c r="QPV7" s="33"/>
      <c r="QPW7" s="33"/>
      <c r="QPX7" s="33"/>
      <c r="QPY7" s="33"/>
      <c r="QPZ7" s="33"/>
      <c r="QQA7" s="33"/>
      <c r="QQB7" s="33"/>
      <c r="QQC7" s="33"/>
      <c r="QQD7" s="33"/>
      <c r="QQE7" s="33"/>
      <c r="QQF7" s="33"/>
      <c r="QQG7" s="33"/>
      <c r="QQH7" s="33"/>
      <c r="QQI7" s="33"/>
      <c r="QQJ7" s="33"/>
      <c r="QQK7" s="33"/>
      <c r="QQL7" s="33"/>
      <c r="QQM7" s="33"/>
      <c r="QQN7" s="33"/>
      <c r="QQO7" s="33"/>
      <c r="QQP7" s="33"/>
      <c r="QQQ7" s="33"/>
      <c r="QQR7" s="33"/>
      <c r="QQS7" s="33"/>
      <c r="QQT7" s="33"/>
      <c r="QQU7" s="33"/>
      <c r="QQV7" s="33"/>
      <c r="QQW7" s="33"/>
      <c r="QQX7" s="33"/>
      <c r="QQY7" s="33"/>
      <c r="QQZ7" s="33"/>
      <c r="QRA7" s="33"/>
      <c r="QRB7" s="33"/>
      <c r="QRC7" s="33"/>
      <c r="QRD7" s="33"/>
      <c r="QRE7" s="33"/>
      <c r="QRF7" s="33"/>
      <c r="QRG7" s="33"/>
      <c r="QRH7" s="33"/>
      <c r="QRI7" s="33"/>
      <c r="QRJ7" s="33"/>
      <c r="QRK7" s="33"/>
      <c r="QRL7" s="33"/>
      <c r="QRM7" s="33"/>
      <c r="QRN7" s="33"/>
      <c r="QRO7" s="33"/>
      <c r="QRP7" s="33"/>
      <c r="QRQ7" s="33"/>
      <c r="QRR7" s="33"/>
      <c r="QRS7" s="33"/>
      <c r="QRT7" s="33"/>
      <c r="QRU7" s="33"/>
      <c r="QRV7" s="33"/>
      <c r="QRW7" s="33"/>
      <c r="QRX7" s="33"/>
      <c r="QRY7" s="33"/>
      <c r="QRZ7" s="33"/>
      <c r="QSA7" s="33"/>
      <c r="QSB7" s="33"/>
      <c r="QSC7" s="33"/>
      <c r="QSD7" s="33"/>
      <c r="QSE7" s="33"/>
      <c r="QSF7" s="33"/>
      <c r="QSG7" s="33"/>
      <c r="QSH7" s="33"/>
      <c r="QSI7" s="33"/>
      <c r="QSJ7" s="33"/>
      <c r="QSK7" s="33"/>
      <c r="QSL7" s="33"/>
      <c r="QSM7" s="33"/>
      <c r="QSN7" s="33"/>
      <c r="QSO7" s="33"/>
      <c r="QSP7" s="33"/>
      <c r="QSQ7" s="33"/>
      <c r="QSR7" s="33"/>
      <c r="QSS7" s="33"/>
      <c r="QST7" s="33"/>
      <c r="QSU7" s="33"/>
      <c r="QSV7" s="33"/>
      <c r="QSW7" s="33"/>
      <c r="QSX7" s="33"/>
      <c r="QSY7" s="33"/>
      <c r="QSZ7" s="33"/>
      <c r="QTA7" s="33"/>
      <c r="QTB7" s="33"/>
      <c r="QTC7" s="33"/>
      <c r="QTD7" s="33"/>
      <c r="QTE7" s="33"/>
      <c r="QTF7" s="33"/>
      <c r="QTG7" s="33"/>
      <c r="QTH7" s="33"/>
      <c r="QTI7" s="33"/>
      <c r="QTJ7" s="33"/>
      <c r="QTK7" s="33"/>
      <c r="QTL7" s="33"/>
      <c r="QTM7" s="33"/>
      <c r="QTN7" s="33"/>
      <c r="QTO7" s="33"/>
      <c r="QTP7" s="33"/>
      <c r="QTQ7" s="33"/>
      <c r="QTR7" s="33"/>
      <c r="QTS7" s="33"/>
      <c r="QTT7" s="33"/>
      <c r="QTU7" s="33"/>
      <c r="QTV7" s="33"/>
      <c r="QTW7" s="33"/>
      <c r="QTX7" s="33"/>
      <c r="QTY7" s="33"/>
      <c r="QTZ7" s="33"/>
      <c r="QUA7" s="33"/>
      <c r="QUB7" s="33"/>
      <c r="QUC7" s="33"/>
      <c r="QUD7" s="33"/>
      <c r="QUE7" s="33"/>
      <c r="QUF7" s="33"/>
      <c r="QUG7" s="33"/>
      <c r="QUH7" s="33"/>
      <c r="QUI7" s="33"/>
      <c r="QUJ7" s="33"/>
      <c r="QUK7" s="33"/>
      <c r="QUL7" s="33"/>
      <c r="QUM7" s="33"/>
      <c r="QUN7" s="33"/>
      <c r="QUO7" s="33"/>
      <c r="QUP7" s="33"/>
      <c r="QUQ7" s="33"/>
      <c r="QUR7" s="33"/>
      <c r="QUS7" s="33"/>
      <c r="QUT7" s="33"/>
      <c r="QUU7" s="33"/>
      <c r="QUV7" s="33"/>
      <c r="QUW7" s="33"/>
      <c r="QUX7" s="33"/>
      <c r="QUY7" s="33"/>
      <c r="QUZ7" s="33"/>
      <c r="QVA7" s="33"/>
      <c r="QVB7" s="33"/>
      <c r="QVC7" s="33"/>
      <c r="QVD7" s="33"/>
      <c r="QVE7" s="33"/>
      <c r="QVF7" s="33"/>
      <c r="QVG7" s="33"/>
      <c r="QVH7" s="33"/>
      <c r="QVI7" s="33"/>
      <c r="QVJ7" s="33"/>
      <c r="QVK7" s="33"/>
      <c r="QVL7" s="33"/>
      <c r="QVM7" s="33"/>
      <c r="QVN7" s="33"/>
      <c r="QVO7" s="33"/>
      <c r="QVP7" s="33"/>
      <c r="QVQ7" s="33"/>
      <c r="QVR7" s="33"/>
      <c r="QVS7" s="33"/>
      <c r="QVT7" s="33"/>
      <c r="QVU7" s="33"/>
      <c r="QVV7" s="33"/>
      <c r="QVW7" s="33"/>
      <c r="QVX7" s="33"/>
      <c r="QVY7" s="33"/>
      <c r="QVZ7" s="33"/>
      <c r="QWA7" s="33"/>
      <c r="QWB7" s="33"/>
      <c r="QWC7" s="33"/>
      <c r="QWD7" s="33"/>
      <c r="QWE7" s="33"/>
      <c r="QWF7" s="33"/>
      <c r="QWG7" s="33"/>
      <c r="QWH7" s="33"/>
      <c r="QWI7" s="33"/>
      <c r="QWJ7" s="33"/>
      <c r="QWK7" s="33"/>
      <c r="QWL7" s="33"/>
      <c r="QWM7" s="33"/>
      <c r="QWN7" s="33"/>
      <c r="QWO7" s="33"/>
      <c r="QWP7" s="33"/>
      <c r="QWQ7" s="33"/>
      <c r="QWR7" s="33"/>
      <c r="QWS7" s="33"/>
      <c r="QWT7" s="33"/>
      <c r="QWU7" s="33"/>
      <c r="QWV7" s="33"/>
      <c r="QWW7" s="33"/>
      <c r="QWX7" s="33"/>
      <c r="QWY7" s="33"/>
      <c r="QWZ7" s="33"/>
      <c r="QXA7" s="33"/>
      <c r="QXB7" s="33"/>
      <c r="QXC7" s="33"/>
      <c r="QXD7" s="33"/>
      <c r="QXE7" s="33"/>
      <c r="QXF7" s="33"/>
      <c r="QXG7" s="33"/>
      <c r="QXH7" s="33"/>
      <c r="QXI7" s="33"/>
      <c r="QXJ7" s="33"/>
      <c r="QXK7" s="33"/>
      <c r="QXL7" s="33"/>
      <c r="QXM7" s="33"/>
      <c r="QXN7" s="33"/>
      <c r="QXO7" s="33"/>
      <c r="QXP7" s="33"/>
      <c r="QXQ7" s="33"/>
      <c r="QXR7" s="33"/>
      <c r="QXS7" s="33"/>
      <c r="QXT7" s="33"/>
      <c r="QXU7" s="33"/>
      <c r="QXV7" s="33"/>
      <c r="QXW7" s="33"/>
      <c r="QXX7" s="33"/>
      <c r="QXY7" s="33"/>
      <c r="QXZ7" s="33"/>
      <c r="QYA7" s="33"/>
      <c r="QYB7" s="33"/>
      <c r="QYC7" s="33"/>
      <c r="QYD7" s="33"/>
      <c r="QYE7" s="33"/>
      <c r="QYF7" s="33"/>
      <c r="QYG7" s="33"/>
      <c r="QYH7" s="33"/>
      <c r="QYI7" s="33"/>
      <c r="QYJ7" s="33"/>
      <c r="QYK7" s="33"/>
      <c r="QYL7" s="33"/>
      <c r="QYM7" s="33"/>
      <c r="QYN7" s="33"/>
      <c r="QYO7" s="33"/>
      <c r="QYP7" s="33"/>
      <c r="QYQ7" s="33"/>
      <c r="QYR7" s="33"/>
      <c r="QYS7" s="33"/>
      <c r="QYT7" s="33"/>
      <c r="QYU7" s="33"/>
      <c r="QYV7" s="33"/>
      <c r="QYW7" s="33"/>
      <c r="QYX7" s="33"/>
      <c r="QYY7" s="33"/>
      <c r="QYZ7" s="33"/>
      <c r="QZA7" s="33"/>
      <c r="QZB7" s="33"/>
      <c r="QZC7" s="33"/>
      <c r="QZD7" s="33"/>
      <c r="QZE7" s="33"/>
      <c r="QZF7" s="33"/>
      <c r="QZG7" s="33"/>
      <c r="QZH7" s="33"/>
      <c r="QZI7" s="33"/>
      <c r="QZJ7" s="33"/>
      <c r="QZK7" s="33"/>
      <c r="QZL7" s="33"/>
      <c r="QZM7" s="33"/>
      <c r="QZN7" s="33"/>
      <c r="QZO7" s="33"/>
      <c r="QZP7" s="33"/>
      <c r="QZQ7" s="33"/>
      <c r="QZR7" s="33"/>
      <c r="QZS7" s="33"/>
      <c r="QZT7" s="33"/>
      <c r="QZU7" s="33"/>
      <c r="QZV7" s="33"/>
      <c r="QZW7" s="33"/>
      <c r="QZX7" s="33"/>
      <c r="QZY7" s="33"/>
      <c r="QZZ7" s="33"/>
      <c r="RAA7" s="33"/>
      <c r="RAB7" s="33"/>
      <c r="RAC7" s="33"/>
      <c r="RAD7" s="33"/>
      <c r="RAE7" s="33"/>
      <c r="RAF7" s="33"/>
      <c r="RAG7" s="33"/>
      <c r="RAH7" s="33"/>
      <c r="RAI7" s="33"/>
      <c r="RAJ7" s="33"/>
      <c r="RAK7" s="33"/>
      <c r="RAL7" s="33"/>
      <c r="RAM7" s="33"/>
      <c r="RAN7" s="33"/>
      <c r="RAO7" s="33"/>
      <c r="RAP7" s="33"/>
      <c r="RAQ7" s="33"/>
      <c r="RAR7" s="33"/>
      <c r="RAS7" s="33"/>
      <c r="RAT7" s="33"/>
      <c r="RAU7" s="33"/>
      <c r="RAV7" s="33"/>
      <c r="RAW7" s="33"/>
      <c r="RAX7" s="33"/>
      <c r="RAY7" s="33"/>
      <c r="RAZ7" s="33"/>
      <c r="RBA7" s="33"/>
      <c r="RBB7" s="33"/>
      <c r="RBC7" s="33"/>
      <c r="RBD7" s="33"/>
      <c r="RBE7" s="33"/>
      <c r="RBF7" s="33"/>
      <c r="RBG7" s="33"/>
      <c r="RBH7" s="33"/>
      <c r="RBI7" s="33"/>
      <c r="RBJ7" s="33"/>
      <c r="RBK7" s="33"/>
      <c r="RBL7" s="33"/>
      <c r="RBM7" s="33"/>
      <c r="RBN7" s="33"/>
      <c r="RBO7" s="33"/>
      <c r="RBP7" s="33"/>
      <c r="RBQ7" s="33"/>
      <c r="RBR7" s="33"/>
      <c r="RBS7" s="33"/>
      <c r="RBT7" s="33"/>
      <c r="RBU7" s="33"/>
      <c r="RBV7" s="33"/>
      <c r="RBW7" s="33"/>
      <c r="RBX7" s="33"/>
      <c r="RBY7" s="33"/>
      <c r="RBZ7" s="33"/>
      <c r="RCA7" s="33"/>
      <c r="RCB7" s="33"/>
      <c r="RCC7" s="33"/>
      <c r="RCD7" s="33"/>
      <c r="RCE7" s="33"/>
      <c r="RCF7" s="33"/>
      <c r="RCG7" s="33"/>
      <c r="RCH7" s="33"/>
      <c r="RCI7" s="33"/>
      <c r="RCJ7" s="33"/>
      <c r="RCK7" s="33"/>
      <c r="RCL7" s="33"/>
      <c r="RCM7" s="33"/>
      <c r="RCN7" s="33"/>
      <c r="RCO7" s="33"/>
      <c r="RCP7" s="33"/>
      <c r="RCQ7" s="33"/>
      <c r="RCR7" s="33"/>
      <c r="RCS7" s="33"/>
      <c r="RCT7" s="33"/>
      <c r="RCU7" s="33"/>
      <c r="RCV7" s="33"/>
      <c r="RCW7" s="33"/>
      <c r="RCX7" s="33"/>
      <c r="RCY7" s="33"/>
      <c r="RCZ7" s="33"/>
      <c r="RDA7" s="33"/>
      <c r="RDB7" s="33"/>
      <c r="RDC7" s="33"/>
      <c r="RDD7" s="33"/>
      <c r="RDE7" s="33"/>
      <c r="RDF7" s="33"/>
      <c r="RDG7" s="33"/>
      <c r="RDH7" s="33"/>
      <c r="RDI7" s="33"/>
      <c r="RDJ7" s="33"/>
      <c r="RDK7" s="33"/>
      <c r="RDL7" s="33"/>
      <c r="RDM7" s="33"/>
      <c r="RDN7" s="33"/>
      <c r="RDO7" s="33"/>
      <c r="RDP7" s="33"/>
      <c r="RDQ7" s="33"/>
      <c r="RDR7" s="33"/>
      <c r="RDS7" s="33"/>
      <c r="RDT7" s="33"/>
      <c r="RDU7" s="33"/>
      <c r="RDV7" s="33"/>
      <c r="RDW7" s="33"/>
      <c r="RDX7" s="33"/>
      <c r="RDY7" s="33"/>
      <c r="RDZ7" s="33"/>
      <c r="REA7" s="33"/>
      <c r="REB7" s="33"/>
      <c r="REC7" s="33"/>
      <c r="RED7" s="33"/>
      <c r="REE7" s="33"/>
      <c r="REF7" s="33"/>
      <c r="REG7" s="33"/>
      <c r="REH7" s="33"/>
      <c r="REI7" s="33"/>
      <c r="REJ7" s="33"/>
      <c r="REK7" s="33"/>
      <c r="REL7" s="33"/>
      <c r="REM7" s="33"/>
      <c r="REN7" s="33"/>
      <c r="REO7" s="33"/>
      <c r="REP7" s="33"/>
      <c r="REQ7" s="33"/>
      <c r="RER7" s="33"/>
      <c r="RES7" s="33"/>
      <c r="RET7" s="33"/>
      <c r="REU7" s="33"/>
      <c r="REV7" s="33"/>
      <c r="REW7" s="33"/>
      <c r="REX7" s="33"/>
      <c r="REY7" s="33"/>
      <c r="REZ7" s="33"/>
      <c r="RFA7" s="33"/>
      <c r="RFB7" s="33"/>
      <c r="RFC7" s="33"/>
      <c r="RFD7" s="33"/>
      <c r="RFE7" s="33"/>
      <c r="RFF7" s="33"/>
      <c r="RFG7" s="33"/>
      <c r="RFH7" s="33"/>
      <c r="RFI7" s="33"/>
      <c r="RFJ7" s="33"/>
      <c r="RFK7" s="33"/>
      <c r="RFL7" s="33"/>
      <c r="RFM7" s="33"/>
      <c r="RFN7" s="33"/>
      <c r="RFO7" s="33"/>
      <c r="RFP7" s="33"/>
      <c r="RFQ7" s="33"/>
      <c r="RFR7" s="33"/>
      <c r="RFS7" s="33"/>
      <c r="RFT7" s="33"/>
      <c r="RFU7" s="33"/>
      <c r="RFV7" s="33"/>
      <c r="RFW7" s="33"/>
      <c r="RFX7" s="33"/>
      <c r="RFY7" s="33"/>
      <c r="RFZ7" s="33"/>
      <c r="RGA7" s="33"/>
      <c r="RGB7" s="33"/>
      <c r="RGC7" s="33"/>
      <c r="RGD7" s="33"/>
      <c r="RGE7" s="33"/>
      <c r="RGF7" s="33"/>
      <c r="RGG7" s="33"/>
      <c r="RGH7" s="33"/>
      <c r="RGI7" s="33"/>
      <c r="RGJ7" s="33"/>
      <c r="RGK7" s="33"/>
      <c r="RGL7" s="33"/>
      <c r="RGM7" s="33"/>
      <c r="RGN7" s="33"/>
      <c r="RGO7" s="33"/>
      <c r="RGP7" s="33"/>
      <c r="RGQ7" s="33"/>
      <c r="RGR7" s="33"/>
      <c r="RGS7" s="33"/>
      <c r="RGT7" s="33"/>
      <c r="RGU7" s="33"/>
      <c r="RGV7" s="33"/>
      <c r="RGW7" s="33"/>
      <c r="RGX7" s="33"/>
      <c r="RGY7" s="33"/>
      <c r="RGZ7" s="33"/>
      <c r="RHA7" s="33"/>
      <c r="RHB7" s="33"/>
      <c r="RHC7" s="33"/>
      <c r="RHD7" s="33"/>
      <c r="RHE7" s="33"/>
      <c r="RHF7" s="33"/>
      <c r="RHG7" s="33"/>
      <c r="RHH7" s="33"/>
      <c r="RHI7" s="33"/>
      <c r="RHJ7" s="33"/>
      <c r="RHK7" s="33"/>
      <c r="RHL7" s="33"/>
      <c r="RHM7" s="33"/>
      <c r="RHN7" s="33"/>
      <c r="RHO7" s="33"/>
      <c r="RHP7" s="33"/>
      <c r="RHQ7" s="33"/>
      <c r="RHR7" s="33"/>
      <c r="RHS7" s="33"/>
      <c r="RHT7" s="33"/>
      <c r="RHU7" s="33"/>
      <c r="RHV7" s="33"/>
      <c r="RHW7" s="33"/>
      <c r="RHX7" s="33"/>
      <c r="RHY7" s="33"/>
      <c r="RHZ7" s="33"/>
      <c r="RIA7" s="33"/>
      <c r="RIB7" s="33"/>
      <c r="RIC7" s="33"/>
      <c r="RID7" s="33"/>
      <c r="RIE7" s="33"/>
      <c r="RIF7" s="33"/>
      <c r="RIG7" s="33"/>
      <c r="RIH7" s="33"/>
      <c r="RII7" s="33"/>
      <c r="RIJ7" s="33"/>
      <c r="RIK7" s="33"/>
      <c r="RIL7" s="33"/>
      <c r="RIM7" s="33"/>
      <c r="RIN7" s="33"/>
      <c r="RIO7" s="33"/>
      <c r="RIP7" s="33"/>
      <c r="RIQ7" s="33"/>
      <c r="RIR7" s="33"/>
      <c r="RIS7" s="33"/>
      <c r="RIT7" s="33"/>
      <c r="RIU7" s="33"/>
      <c r="RIV7" s="33"/>
      <c r="RIW7" s="33"/>
      <c r="RIX7" s="33"/>
      <c r="RIY7" s="33"/>
      <c r="RIZ7" s="33"/>
      <c r="RJA7" s="33"/>
      <c r="RJB7" s="33"/>
      <c r="RJC7" s="33"/>
      <c r="RJD7" s="33"/>
      <c r="RJE7" s="33"/>
      <c r="RJF7" s="33"/>
      <c r="RJG7" s="33"/>
      <c r="RJH7" s="33"/>
      <c r="RJI7" s="33"/>
      <c r="RJJ7" s="33"/>
      <c r="RJK7" s="33"/>
      <c r="RJL7" s="33"/>
      <c r="RJM7" s="33"/>
      <c r="RJN7" s="33"/>
      <c r="RJO7" s="33"/>
      <c r="RJP7" s="33"/>
      <c r="RJQ7" s="33"/>
      <c r="RJR7" s="33"/>
      <c r="RJS7" s="33"/>
      <c r="RJT7" s="33"/>
      <c r="RJU7" s="33"/>
      <c r="RJV7" s="33"/>
      <c r="RJW7" s="33"/>
      <c r="RJX7" s="33"/>
      <c r="RJY7" s="33"/>
      <c r="RJZ7" s="33"/>
      <c r="RKA7" s="33"/>
      <c r="RKB7" s="33"/>
      <c r="RKC7" s="33"/>
      <c r="RKD7" s="33"/>
      <c r="RKE7" s="33"/>
      <c r="RKF7" s="33"/>
      <c r="RKG7" s="33"/>
      <c r="RKH7" s="33"/>
      <c r="RKI7" s="33"/>
      <c r="RKJ7" s="33"/>
      <c r="RKK7" s="33"/>
      <c r="RKL7" s="33"/>
      <c r="RKM7" s="33"/>
      <c r="RKN7" s="33"/>
      <c r="RKO7" s="33"/>
      <c r="RKP7" s="33"/>
      <c r="RKQ7" s="33"/>
      <c r="RKR7" s="33"/>
      <c r="RKS7" s="33"/>
      <c r="RKT7" s="33"/>
      <c r="RKU7" s="33"/>
      <c r="RKV7" s="33"/>
      <c r="RKW7" s="33"/>
      <c r="RKX7" s="33"/>
      <c r="RKY7" s="33"/>
      <c r="RKZ7" s="33"/>
      <c r="RLA7" s="33"/>
      <c r="RLB7" s="33"/>
      <c r="RLC7" s="33"/>
      <c r="RLD7" s="33"/>
      <c r="RLE7" s="33"/>
      <c r="RLF7" s="33"/>
      <c r="RLG7" s="33"/>
      <c r="RLH7" s="33"/>
      <c r="RLI7" s="33"/>
      <c r="RLJ7" s="33"/>
      <c r="RLK7" s="33"/>
      <c r="RLL7" s="33"/>
      <c r="RLM7" s="33"/>
      <c r="RLN7" s="33"/>
      <c r="RLO7" s="33"/>
      <c r="RLP7" s="33"/>
      <c r="RLQ7" s="33"/>
      <c r="RLR7" s="33"/>
      <c r="RLS7" s="33"/>
      <c r="RLT7" s="33"/>
      <c r="RLU7" s="33"/>
      <c r="RLV7" s="33"/>
      <c r="RLW7" s="33"/>
      <c r="RLX7" s="33"/>
      <c r="RLY7" s="33"/>
      <c r="RLZ7" s="33"/>
      <c r="RMA7" s="33"/>
      <c r="RMB7" s="33"/>
      <c r="RMC7" s="33"/>
      <c r="RMD7" s="33"/>
      <c r="RME7" s="33"/>
      <c r="RMF7" s="33"/>
      <c r="RMG7" s="33"/>
      <c r="RMH7" s="33"/>
      <c r="RMI7" s="33"/>
      <c r="RMJ7" s="33"/>
      <c r="RMK7" s="33"/>
      <c r="RML7" s="33"/>
      <c r="RMM7" s="33"/>
      <c r="RMN7" s="33"/>
      <c r="RMO7" s="33"/>
      <c r="RMP7" s="33"/>
      <c r="RMQ7" s="33"/>
      <c r="RMR7" s="33"/>
      <c r="RMS7" s="33"/>
      <c r="RMT7" s="33"/>
      <c r="RMU7" s="33"/>
      <c r="RMV7" s="33"/>
      <c r="RMW7" s="33"/>
      <c r="RMX7" s="33"/>
      <c r="RMY7" s="33"/>
      <c r="RMZ7" s="33"/>
      <c r="RNA7" s="33"/>
      <c r="RNB7" s="33"/>
      <c r="RNC7" s="33"/>
      <c r="RND7" s="33"/>
      <c r="RNE7" s="33"/>
      <c r="RNF7" s="33"/>
      <c r="RNG7" s="33"/>
      <c r="RNH7" s="33"/>
      <c r="RNI7" s="33"/>
      <c r="RNJ7" s="33"/>
      <c r="RNK7" s="33"/>
      <c r="RNL7" s="33"/>
      <c r="RNM7" s="33"/>
      <c r="RNN7" s="33"/>
      <c r="RNO7" s="33"/>
      <c r="RNP7" s="33"/>
      <c r="RNQ7" s="33"/>
      <c r="RNR7" s="33"/>
      <c r="RNS7" s="33"/>
      <c r="RNT7" s="33"/>
      <c r="RNU7" s="33"/>
      <c r="RNV7" s="33"/>
      <c r="RNW7" s="33"/>
      <c r="RNX7" s="33"/>
      <c r="RNY7" s="33"/>
      <c r="RNZ7" s="33"/>
      <c r="ROA7" s="33"/>
      <c r="ROB7" s="33"/>
      <c r="ROC7" s="33"/>
      <c r="ROD7" s="33"/>
      <c r="ROE7" s="33"/>
      <c r="ROF7" s="33"/>
      <c r="ROG7" s="33"/>
      <c r="ROH7" s="33"/>
      <c r="ROI7" s="33"/>
      <c r="ROJ7" s="33"/>
      <c r="ROK7" s="33"/>
      <c r="ROL7" s="33"/>
      <c r="ROM7" s="33"/>
      <c r="RON7" s="33"/>
      <c r="ROO7" s="33"/>
      <c r="ROP7" s="33"/>
      <c r="ROQ7" s="33"/>
      <c r="ROR7" s="33"/>
      <c r="ROS7" s="33"/>
      <c r="ROT7" s="33"/>
      <c r="ROU7" s="33"/>
      <c r="ROV7" s="33"/>
      <c r="ROW7" s="33"/>
      <c r="ROX7" s="33"/>
      <c r="ROY7" s="33"/>
      <c r="ROZ7" s="33"/>
      <c r="RPA7" s="33"/>
      <c r="RPB7" s="33"/>
      <c r="RPC7" s="33"/>
      <c r="RPD7" s="33"/>
      <c r="RPE7" s="33"/>
      <c r="RPF7" s="33"/>
      <c r="RPG7" s="33"/>
      <c r="RPH7" s="33"/>
      <c r="RPI7" s="33"/>
      <c r="RPJ7" s="33"/>
      <c r="RPK7" s="33"/>
      <c r="RPL7" s="33"/>
      <c r="RPM7" s="33"/>
      <c r="RPN7" s="33"/>
      <c r="RPO7" s="33"/>
      <c r="RPP7" s="33"/>
      <c r="RPQ7" s="33"/>
      <c r="RPR7" s="33"/>
      <c r="RPS7" s="33"/>
      <c r="RPT7" s="33"/>
      <c r="RPU7" s="33"/>
      <c r="RPV7" s="33"/>
      <c r="RPW7" s="33"/>
      <c r="RPX7" s="33"/>
      <c r="RPY7" s="33"/>
      <c r="RPZ7" s="33"/>
      <c r="RQA7" s="33"/>
      <c r="RQB7" s="33"/>
      <c r="RQC7" s="33"/>
      <c r="RQD7" s="33"/>
      <c r="RQE7" s="33"/>
      <c r="RQF7" s="33"/>
      <c r="RQG7" s="33"/>
      <c r="RQH7" s="33"/>
      <c r="RQI7" s="33"/>
      <c r="RQJ7" s="33"/>
      <c r="RQK7" s="33"/>
      <c r="RQL7" s="33"/>
      <c r="RQM7" s="33"/>
      <c r="RQN7" s="33"/>
      <c r="RQO7" s="33"/>
      <c r="RQP7" s="33"/>
      <c r="RQQ7" s="33"/>
      <c r="RQR7" s="33"/>
      <c r="RQS7" s="33"/>
      <c r="RQT7" s="33"/>
      <c r="RQU7" s="33"/>
      <c r="RQV7" s="33"/>
      <c r="RQW7" s="33"/>
      <c r="RQX7" s="33"/>
      <c r="RQY7" s="33"/>
      <c r="RQZ7" s="33"/>
      <c r="RRA7" s="33"/>
      <c r="RRB7" s="33"/>
      <c r="RRC7" s="33"/>
      <c r="RRD7" s="33"/>
      <c r="RRE7" s="33"/>
      <c r="RRF7" s="33"/>
      <c r="RRG7" s="33"/>
      <c r="RRH7" s="33"/>
      <c r="RRI7" s="33"/>
      <c r="RRJ7" s="33"/>
      <c r="RRK7" s="33"/>
      <c r="RRL7" s="33"/>
      <c r="RRM7" s="33"/>
      <c r="RRN7" s="33"/>
      <c r="RRO7" s="33"/>
      <c r="RRP7" s="33"/>
      <c r="RRQ7" s="33"/>
      <c r="RRR7" s="33"/>
      <c r="RRS7" s="33"/>
      <c r="RRT7" s="33"/>
      <c r="RRU7" s="33"/>
      <c r="RRV7" s="33"/>
      <c r="RRW7" s="33"/>
      <c r="RRX7" s="33"/>
      <c r="RRY7" s="33"/>
      <c r="RRZ7" s="33"/>
      <c r="RSA7" s="33"/>
      <c r="RSB7" s="33"/>
      <c r="RSC7" s="33"/>
      <c r="RSD7" s="33"/>
      <c r="RSE7" s="33"/>
      <c r="RSF7" s="33"/>
      <c r="RSG7" s="33"/>
      <c r="RSH7" s="33"/>
      <c r="RSI7" s="33"/>
      <c r="RSJ7" s="33"/>
      <c r="RSK7" s="33"/>
      <c r="RSL7" s="33"/>
      <c r="RSM7" s="33"/>
      <c r="RSN7" s="33"/>
      <c r="RSO7" s="33"/>
      <c r="RSP7" s="33"/>
      <c r="RSQ7" s="33"/>
      <c r="RSR7" s="33"/>
      <c r="RSS7" s="33"/>
      <c r="RST7" s="33"/>
      <c r="RSU7" s="33"/>
      <c r="RSV7" s="33"/>
      <c r="RSW7" s="33"/>
      <c r="RSX7" s="33"/>
      <c r="RSY7" s="33"/>
      <c r="RSZ7" s="33"/>
      <c r="RTA7" s="33"/>
      <c r="RTB7" s="33"/>
      <c r="RTC7" s="33"/>
      <c r="RTD7" s="33"/>
      <c r="RTE7" s="33"/>
      <c r="RTF7" s="33"/>
      <c r="RTG7" s="33"/>
      <c r="RTH7" s="33"/>
      <c r="RTI7" s="33"/>
      <c r="RTJ7" s="33"/>
      <c r="RTK7" s="33"/>
      <c r="RTL7" s="33"/>
      <c r="RTM7" s="33"/>
      <c r="RTN7" s="33"/>
      <c r="RTO7" s="33"/>
      <c r="RTP7" s="33"/>
      <c r="RTQ7" s="33"/>
      <c r="RTR7" s="33"/>
      <c r="RTS7" s="33"/>
      <c r="RTT7" s="33"/>
      <c r="RTU7" s="33"/>
      <c r="RTV7" s="33"/>
      <c r="RTW7" s="33"/>
      <c r="RTX7" s="33"/>
      <c r="RTY7" s="33"/>
      <c r="RTZ7" s="33"/>
      <c r="RUA7" s="33"/>
      <c r="RUB7" s="33"/>
      <c r="RUC7" s="33"/>
      <c r="RUD7" s="33"/>
      <c r="RUE7" s="33"/>
      <c r="RUF7" s="33"/>
      <c r="RUG7" s="33"/>
      <c r="RUH7" s="33"/>
      <c r="RUI7" s="33"/>
      <c r="RUJ7" s="33"/>
      <c r="RUK7" s="33"/>
      <c r="RUL7" s="33"/>
      <c r="RUM7" s="33"/>
      <c r="RUN7" s="33"/>
      <c r="RUO7" s="33"/>
      <c r="RUP7" s="33"/>
      <c r="RUQ7" s="33"/>
      <c r="RUR7" s="33"/>
      <c r="RUS7" s="33"/>
      <c r="RUT7" s="33"/>
      <c r="RUU7" s="33"/>
      <c r="RUV7" s="33"/>
      <c r="RUW7" s="33"/>
      <c r="RUX7" s="33"/>
      <c r="RUY7" s="33"/>
      <c r="RUZ7" s="33"/>
      <c r="RVA7" s="33"/>
      <c r="RVB7" s="33"/>
      <c r="RVC7" s="33"/>
      <c r="RVD7" s="33"/>
      <c r="RVE7" s="33"/>
      <c r="RVF7" s="33"/>
      <c r="RVG7" s="33"/>
      <c r="RVH7" s="33"/>
      <c r="RVI7" s="33"/>
      <c r="RVJ7" s="33"/>
      <c r="RVK7" s="33"/>
      <c r="RVL7" s="33"/>
      <c r="RVM7" s="33"/>
      <c r="RVN7" s="33"/>
      <c r="RVO7" s="33"/>
      <c r="RVP7" s="33"/>
      <c r="RVQ7" s="33"/>
      <c r="RVR7" s="33"/>
      <c r="RVS7" s="33"/>
      <c r="RVT7" s="33"/>
      <c r="RVU7" s="33"/>
      <c r="RVV7" s="33"/>
      <c r="RVW7" s="33"/>
      <c r="RVX7" s="33"/>
      <c r="RVY7" s="33"/>
      <c r="RVZ7" s="33"/>
      <c r="RWA7" s="33"/>
      <c r="RWB7" s="33"/>
      <c r="RWC7" s="33"/>
      <c r="RWD7" s="33"/>
      <c r="RWE7" s="33"/>
      <c r="RWF7" s="33"/>
      <c r="RWG7" s="33"/>
      <c r="RWH7" s="33"/>
      <c r="RWI7" s="33"/>
      <c r="RWJ7" s="33"/>
      <c r="RWK7" s="33"/>
      <c r="RWL7" s="33"/>
      <c r="RWM7" s="33"/>
      <c r="RWN7" s="33"/>
      <c r="RWO7" s="33"/>
      <c r="RWP7" s="33"/>
      <c r="RWQ7" s="33"/>
      <c r="RWR7" s="33"/>
      <c r="RWS7" s="33"/>
      <c r="RWT7" s="33"/>
      <c r="RWU7" s="33"/>
      <c r="RWV7" s="33"/>
      <c r="RWW7" s="33"/>
      <c r="RWX7" s="33"/>
      <c r="RWY7" s="33"/>
      <c r="RWZ7" s="33"/>
      <c r="RXA7" s="33"/>
      <c r="RXB7" s="33"/>
      <c r="RXC7" s="33"/>
      <c r="RXD7" s="33"/>
      <c r="RXE7" s="33"/>
      <c r="RXF7" s="33"/>
      <c r="RXG7" s="33"/>
      <c r="RXH7" s="33"/>
      <c r="RXI7" s="33"/>
      <c r="RXJ7" s="33"/>
      <c r="RXK7" s="33"/>
      <c r="RXL7" s="33"/>
      <c r="RXM7" s="33"/>
      <c r="RXN7" s="33"/>
      <c r="RXO7" s="33"/>
      <c r="RXP7" s="33"/>
      <c r="RXQ7" s="33"/>
      <c r="RXR7" s="33"/>
      <c r="RXS7" s="33"/>
      <c r="RXT7" s="33"/>
      <c r="RXU7" s="33"/>
      <c r="RXV7" s="33"/>
      <c r="RXW7" s="33"/>
      <c r="RXX7" s="33"/>
      <c r="RXY7" s="33"/>
      <c r="RXZ7" s="33"/>
      <c r="RYA7" s="33"/>
      <c r="RYB7" s="33"/>
      <c r="RYC7" s="33"/>
      <c r="RYD7" s="33"/>
      <c r="RYE7" s="33"/>
      <c r="RYF7" s="33"/>
      <c r="RYG7" s="33"/>
      <c r="RYH7" s="33"/>
      <c r="RYI7" s="33"/>
      <c r="RYJ7" s="33"/>
      <c r="RYK7" s="33"/>
      <c r="RYL7" s="33"/>
      <c r="RYM7" s="33"/>
      <c r="RYN7" s="33"/>
      <c r="RYO7" s="33"/>
      <c r="RYP7" s="33"/>
      <c r="RYQ7" s="33"/>
      <c r="RYR7" s="33"/>
      <c r="RYS7" s="33"/>
      <c r="RYT7" s="33"/>
      <c r="RYU7" s="33"/>
      <c r="RYV7" s="33"/>
      <c r="RYW7" s="33"/>
      <c r="RYX7" s="33"/>
      <c r="RYY7" s="33"/>
      <c r="RYZ7" s="33"/>
      <c r="RZA7" s="33"/>
      <c r="RZB7" s="33"/>
      <c r="RZC7" s="33"/>
      <c r="RZD7" s="33"/>
      <c r="RZE7" s="33"/>
      <c r="RZF7" s="33"/>
      <c r="RZG7" s="33"/>
      <c r="RZH7" s="33"/>
      <c r="RZI7" s="33"/>
      <c r="RZJ7" s="33"/>
      <c r="RZK7" s="33"/>
      <c r="RZL7" s="33"/>
      <c r="RZM7" s="33"/>
      <c r="RZN7" s="33"/>
      <c r="RZO7" s="33"/>
      <c r="RZP7" s="33"/>
      <c r="RZQ7" s="33"/>
      <c r="RZR7" s="33"/>
      <c r="RZS7" s="33"/>
      <c r="RZT7" s="33"/>
      <c r="RZU7" s="33"/>
      <c r="RZV7" s="33"/>
      <c r="RZW7" s="33"/>
      <c r="RZX7" s="33"/>
      <c r="RZY7" s="33"/>
      <c r="RZZ7" s="33"/>
      <c r="SAA7" s="33"/>
      <c r="SAB7" s="33"/>
      <c r="SAC7" s="33"/>
      <c r="SAD7" s="33"/>
      <c r="SAE7" s="33"/>
      <c r="SAF7" s="33"/>
      <c r="SAG7" s="33"/>
      <c r="SAH7" s="33"/>
      <c r="SAI7" s="33"/>
      <c r="SAJ7" s="33"/>
      <c r="SAK7" s="33"/>
      <c r="SAL7" s="33"/>
      <c r="SAM7" s="33"/>
      <c r="SAN7" s="33"/>
      <c r="SAO7" s="33"/>
      <c r="SAP7" s="33"/>
      <c r="SAQ7" s="33"/>
      <c r="SAR7" s="33"/>
      <c r="SAS7" s="33"/>
      <c r="SAT7" s="33"/>
      <c r="SAU7" s="33"/>
      <c r="SAV7" s="33"/>
      <c r="SAW7" s="33"/>
      <c r="SAX7" s="33"/>
      <c r="SAY7" s="33"/>
      <c r="SAZ7" s="33"/>
      <c r="SBA7" s="33"/>
      <c r="SBB7" s="33"/>
      <c r="SBC7" s="33"/>
      <c r="SBD7" s="33"/>
      <c r="SBE7" s="33"/>
      <c r="SBF7" s="33"/>
      <c r="SBG7" s="33"/>
      <c r="SBH7" s="33"/>
      <c r="SBI7" s="33"/>
      <c r="SBJ7" s="33"/>
      <c r="SBK7" s="33"/>
      <c r="SBL7" s="33"/>
      <c r="SBM7" s="33"/>
      <c r="SBN7" s="33"/>
      <c r="SBO7" s="33"/>
      <c r="SBP7" s="33"/>
      <c r="SBQ7" s="33"/>
      <c r="SBR7" s="33"/>
      <c r="SBS7" s="33"/>
      <c r="SBT7" s="33"/>
      <c r="SBU7" s="33"/>
      <c r="SBV7" s="33"/>
      <c r="SBW7" s="33"/>
      <c r="SBX7" s="33"/>
      <c r="SBY7" s="33"/>
      <c r="SBZ7" s="33"/>
      <c r="SCA7" s="33"/>
      <c r="SCB7" s="33"/>
      <c r="SCC7" s="33"/>
      <c r="SCD7" s="33"/>
      <c r="SCE7" s="33"/>
      <c r="SCF7" s="33"/>
      <c r="SCG7" s="33"/>
      <c r="SCH7" s="33"/>
      <c r="SCI7" s="33"/>
      <c r="SCJ7" s="33"/>
      <c r="SCK7" s="33"/>
      <c r="SCL7" s="33"/>
      <c r="SCM7" s="33"/>
      <c r="SCN7" s="33"/>
      <c r="SCO7" s="33"/>
      <c r="SCP7" s="33"/>
      <c r="SCQ7" s="33"/>
      <c r="SCR7" s="33"/>
      <c r="SCS7" s="33"/>
      <c r="SCT7" s="33"/>
      <c r="SCU7" s="33"/>
      <c r="SCV7" s="33"/>
      <c r="SCW7" s="33"/>
      <c r="SCX7" s="33"/>
      <c r="SCY7" s="33"/>
      <c r="SCZ7" s="33"/>
      <c r="SDA7" s="33"/>
      <c r="SDB7" s="33"/>
      <c r="SDC7" s="33"/>
      <c r="SDD7" s="33"/>
      <c r="SDE7" s="33"/>
      <c r="SDF7" s="33"/>
      <c r="SDG7" s="33"/>
      <c r="SDH7" s="33"/>
      <c r="SDI7" s="33"/>
      <c r="SDJ7" s="33"/>
      <c r="SDK7" s="33"/>
      <c r="SDL7" s="33"/>
      <c r="SDM7" s="33"/>
      <c r="SDN7" s="33"/>
      <c r="SDO7" s="33"/>
      <c r="SDP7" s="33"/>
      <c r="SDQ7" s="33"/>
      <c r="SDR7" s="33"/>
      <c r="SDS7" s="33"/>
      <c r="SDT7" s="33"/>
      <c r="SDU7" s="33"/>
      <c r="SDV7" s="33"/>
      <c r="SDW7" s="33"/>
      <c r="SDX7" s="33"/>
      <c r="SDY7" s="33"/>
      <c r="SDZ7" s="33"/>
      <c r="SEA7" s="33"/>
      <c r="SEB7" s="33"/>
      <c r="SEC7" s="33"/>
      <c r="SED7" s="33"/>
      <c r="SEE7" s="33"/>
      <c r="SEF7" s="33"/>
      <c r="SEG7" s="33"/>
      <c r="SEH7" s="33"/>
      <c r="SEI7" s="33"/>
      <c r="SEJ7" s="33"/>
      <c r="SEK7" s="33"/>
      <c r="SEL7" s="33"/>
      <c r="SEM7" s="33"/>
      <c r="SEN7" s="33"/>
      <c r="SEO7" s="33"/>
      <c r="SEP7" s="33"/>
      <c r="SEQ7" s="33"/>
      <c r="SER7" s="33"/>
      <c r="SES7" s="33"/>
      <c r="SET7" s="33"/>
      <c r="SEU7" s="33"/>
      <c r="SEV7" s="33"/>
      <c r="SEW7" s="33"/>
      <c r="SEX7" s="33"/>
      <c r="SEY7" s="33"/>
      <c r="SEZ7" s="33"/>
      <c r="SFA7" s="33"/>
      <c r="SFB7" s="33"/>
      <c r="SFC7" s="33"/>
      <c r="SFD7" s="33"/>
      <c r="SFE7" s="33"/>
      <c r="SFF7" s="33"/>
      <c r="SFG7" s="33"/>
      <c r="SFH7" s="33"/>
      <c r="SFI7" s="33"/>
      <c r="SFJ7" s="33"/>
      <c r="SFK7" s="33"/>
      <c r="SFL7" s="33"/>
      <c r="SFM7" s="33"/>
      <c r="SFN7" s="33"/>
      <c r="SFO7" s="33"/>
      <c r="SFP7" s="33"/>
      <c r="SFQ7" s="33"/>
      <c r="SFR7" s="33"/>
      <c r="SFS7" s="33"/>
      <c r="SFT7" s="33"/>
      <c r="SFU7" s="33"/>
      <c r="SFV7" s="33"/>
      <c r="SFW7" s="33"/>
      <c r="SFX7" s="33"/>
      <c r="SFY7" s="33"/>
      <c r="SFZ7" s="33"/>
      <c r="SGA7" s="33"/>
      <c r="SGB7" s="33"/>
      <c r="SGC7" s="33"/>
      <c r="SGD7" s="33"/>
      <c r="SGE7" s="33"/>
      <c r="SGF7" s="33"/>
      <c r="SGG7" s="33"/>
      <c r="SGH7" s="33"/>
      <c r="SGI7" s="33"/>
      <c r="SGJ7" s="33"/>
      <c r="SGK7" s="33"/>
      <c r="SGL7" s="33"/>
      <c r="SGM7" s="33"/>
      <c r="SGN7" s="33"/>
      <c r="SGO7" s="33"/>
      <c r="SGP7" s="33"/>
      <c r="SGQ7" s="33"/>
      <c r="SGR7" s="33"/>
      <c r="SGS7" s="33"/>
      <c r="SGT7" s="33"/>
      <c r="SGU7" s="33"/>
      <c r="SGV7" s="33"/>
      <c r="SGW7" s="33"/>
      <c r="SGX7" s="33"/>
      <c r="SGY7" s="33"/>
      <c r="SGZ7" s="33"/>
      <c r="SHA7" s="33"/>
      <c r="SHB7" s="33"/>
      <c r="SHC7" s="33"/>
      <c r="SHD7" s="33"/>
      <c r="SHE7" s="33"/>
      <c r="SHF7" s="33"/>
      <c r="SHG7" s="33"/>
      <c r="SHH7" s="33"/>
      <c r="SHI7" s="33"/>
      <c r="SHJ7" s="33"/>
      <c r="SHK7" s="33"/>
      <c r="SHL7" s="33"/>
      <c r="SHM7" s="33"/>
      <c r="SHN7" s="33"/>
      <c r="SHO7" s="33"/>
      <c r="SHP7" s="33"/>
      <c r="SHQ7" s="33"/>
      <c r="SHR7" s="33"/>
      <c r="SHS7" s="33"/>
      <c r="SHT7" s="33"/>
      <c r="SHU7" s="33"/>
      <c r="SHV7" s="33"/>
      <c r="SHW7" s="33"/>
      <c r="SHX7" s="33"/>
      <c r="SHY7" s="33"/>
      <c r="SHZ7" s="33"/>
      <c r="SIA7" s="33"/>
      <c r="SIB7" s="33"/>
      <c r="SIC7" s="33"/>
      <c r="SID7" s="33"/>
      <c r="SIE7" s="33"/>
      <c r="SIF7" s="33"/>
      <c r="SIG7" s="33"/>
      <c r="SIH7" s="33"/>
      <c r="SII7" s="33"/>
      <c r="SIJ7" s="33"/>
      <c r="SIK7" s="33"/>
      <c r="SIL7" s="33"/>
      <c r="SIM7" s="33"/>
      <c r="SIN7" s="33"/>
      <c r="SIO7" s="33"/>
      <c r="SIP7" s="33"/>
      <c r="SIQ7" s="33"/>
      <c r="SIR7" s="33"/>
      <c r="SIS7" s="33"/>
      <c r="SIT7" s="33"/>
      <c r="SIU7" s="33"/>
      <c r="SIV7" s="33"/>
      <c r="SIW7" s="33"/>
      <c r="SIX7" s="33"/>
      <c r="SIY7" s="33"/>
      <c r="SIZ7" s="33"/>
      <c r="SJA7" s="33"/>
      <c r="SJB7" s="33"/>
      <c r="SJC7" s="33"/>
      <c r="SJD7" s="33"/>
      <c r="SJE7" s="33"/>
      <c r="SJF7" s="33"/>
      <c r="SJG7" s="33"/>
      <c r="SJH7" s="33"/>
      <c r="SJI7" s="33"/>
      <c r="SJJ7" s="33"/>
      <c r="SJK7" s="33"/>
      <c r="SJL7" s="33"/>
      <c r="SJM7" s="33"/>
      <c r="SJN7" s="33"/>
      <c r="SJO7" s="33"/>
      <c r="SJP7" s="33"/>
      <c r="SJQ7" s="33"/>
      <c r="SJR7" s="33"/>
      <c r="SJS7" s="33"/>
      <c r="SJT7" s="33"/>
      <c r="SJU7" s="33"/>
      <c r="SJV7" s="33"/>
      <c r="SJW7" s="33"/>
      <c r="SJX7" s="33"/>
      <c r="SJY7" s="33"/>
      <c r="SJZ7" s="33"/>
      <c r="SKA7" s="33"/>
      <c r="SKB7" s="33"/>
      <c r="SKC7" s="33"/>
      <c r="SKD7" s="33"/>
      <c r="SKE7" s="33"/>
      <c r="SKF7" s="33"/>
      <c r="SKG7" s="33"/>
      <c r="SKH7" s="33"/>
      <c r="SKI7" s="33"/>
      <c r="SKJ7" s="33"/>
      <c r="SKK7" s="33"/>
      <c r="SKL7" s="33"/>
      <c r="SKM7" s="33"/>
      <c r="SKN7" s="33"/>
      <c r="SKO7" s="33"/>
      <c r="SKP7" s="33"/>
      <c r="SKQ7" s="33"/>
      <c r="SKR7" s="33"/>
      <c r="SKS7" s="33"/>
      <c r="SKT7" s="33"/>
      <c r="SKU7" s="33"/>
      <c r="SKV7" s="33"/>
      <c r="SKW7" s="33"/>
      <c r="SKX7" s="33"/>
      <c r="SKY7" s="33"/>
      <c r="SKZ7" s="33"/>
      <c r="SLA7" s="33"/>
      <c r="SLB7" s="33"/>
      <c r="SLC7" s="33"/>
      <c r="SLD7" s="33"/>
      <c r="SLE7" s="33"/>
      <c r="SLF7" s="33"/>
      <c r="SLG7" s="33"/>
      <c r="SLH7" s="33"/>
      <c r="SLI7" s="33"/>
      <c r="SLJ7" s="33"/>
      <c r="SLK7" s="33"/>
      <c r="SLL7" s="33"/>
      <c r="SLM7" s="33"/>
      <c r="SLN7" s="33"/>
      <c r="SLO7" s="33"/>
      <c r="SLP7" s="33"/>
      <c r="SLQ7" s="33"/>
      <c r="SLR7" s="33"/>
      <c r="SLS7" s="33"/>
      <c r="SLT7" s="33"/>
      <c r="SLU7" s="33"/>
      <c r="SLV7" s="33"/>
      <c r="SLW7" s="33"/>
      <c r="SLX7" s="33"/>
      <c r="SLY7" s="33"/>
      <c r="SLZ7" s="33"/>
      <c r="SMA7" s="33"/>
      <c r="SMB7" s="33"/>
      <c r="SMC7" s="33"/>
      <c r="SMD7" s="33"/>
      <c r="SME7" s="33"/>
      <c r="SMF7" s="33"/>
      <c r="SMG7" s="33"/>
      <c r="SMH7" s="33"/>
      <c r="SMI7" s="33"/>
      <c r="SMJ7" s="33"/>
      <c r="SMK7" s="33"/>
      <c r="SML7" s="33"/>
      <c r="SMM7" s="33"/>
      <c r="SMN7" s="33"/>
      <c r="SMO7" s="33"/>
      <c r="SMP7" s="33"/>
      <c r="SMQ7" s="33"/>
      <c r="SMR7" s="33"/>
      <c r="SMS7" s="33"/>
      <c r="SMT7" s="33"/>
      <c r="SMU7" s="33"/>
      <c r="SMV7" s="33"/>
      <c r="SMW7" s="33"/>
      <c r="SMX7" s="33"/>
      <c r="SMY7" s="33"/>
      <c r="SMZ7" s="33"/>
      <c r="SNA7" s="33"/>
      <c r="SNB7" s="33"/>
      <c r="SNC7" s="33"/>
      <c r="SND7" s="33"/>
      <c r="SNE7" s="33"/>
      <c r="SNF7" s="33"/>
      <c r="SNG7" s="33"/>
      <c r="SNH7" s="33"/>
      <c r="SNI7" s="33"/>
      <c r="SNJ7" s="33"/>
      <c r="SNK7" s="33"/>
      <c r="SNL7" s="33"/>
      <c r="SNM7" s="33"/>
      <c r="SNN7" s="33"/>
      <c r="SNO7" s="33"/>
      <c r="SNP7" s="33"/>
      <c r="SNQ7" s="33"/>
      <c r="SNR7" s="33"/>
      <c r="SNS7" s="33"/>
      <c r="SNT7" s="33"/>
      <c r="SNU7" s="33"/>
      <c r="SNV7" s="33"/>
      <c r="SNW7" s="33"/>
      <c r="SNX7" s="33"/>
      <c r="SNY7" s="33"/>
      <c r="SNZ7" s="33"/>
      <c r="SOA7" s="33"/>
      <c r="SOB7" s="33"/>
      <c r="SOC7" s="33"/>
      <c r="SOD7" s="33"/>
      <c r="SOE7" s="33"/>
      <c r="SOF7" s="33"/>
      <c r="SOG7" s="33"/>
      <c r="SOH7" s="33"/>
      <c r="SOI7" s="33"/>
      <c r="SOJ7" s="33"/>
      <c r="SOK7" s="33"/>
      <c r="SOL7" s="33"/>
      <c r="SOM7" s="33"/>
      <c r="SON7" s="33"/>
      <c r="SOO7" s="33"/>
      <c r="SOP7" s="33"/>
      <c r="SOQ7" s="33"/>
      <c r="SOR7" s="33"/>
      <c r="SOS7" s="33"/>
      <c r="SOT7" s="33"/>
      <c r="SOU7" s="33"/>
      <c r="SOV7" s="33"/>
      <c r="SOW7" s="33"/>
      <c r="SOX7" s="33"/>
      <c r="SOY7" s="33"/>
      <c r="SOZ7" s="33"/>
      <c r="SPA7" s="33"/>
      <c r="SPB7" s="33"/>
      <c r="SPC7" s="33"/>
      <c r="SPD7" s="33"/>
      <c r="SPE7" s="33"/>
      <c r="SPF7" s="33"/>
      <c r="SPG7" s="33"/>
      <c r="SPH7" s="33"/>
      <c r="SPI7" s="33"/>
      <c r="SPJ7" s="33"/>
      <c r="SPK7" s="33"/>
      <c r="SPL7" s="33"/>
      <c r="SPM7" s="33"/>
      <c r="SPN7" s="33"/>
      <c r="SPO7" s="33"/>
      <c r="SPP7" s="33"/>
      <c r="SPQ7" s="33"/>
      <c r="SPR7" s="33"/>
      <c r="SPS7" s="33"/>
      <c r="SPT7" s="33"/>
      <c r="SPU7" s="33"/>
      <c r="SPV7" s="33"/>
      <c r="SPW7" s="33"/>
      <c r="SPX7" s="33"/>
      <c r="SPY7" s="33"/>
      <c r="SPZ7" s="33"/>
      <c r="SQA7" s="33"/>
      <c r="SQB7" s="33"/>
      <c r="SQC7" s="33"/>
      <c r="SQD7" s="33"/>
      <c r="SQE7" s="33"/>
      <c r="SQF7" s="33"/>
      <c r="SQG7" s="33"/>
      <c r="SQH7" s="33"/>
      <c r="SQI7" s="33"/>
      <c r="SQJ7" s="33"/>
      <c r="SQK7" s="33"/>
      <c r="SQL7" s="33"/>
      <c r="SQM7" s="33"/>
      <c r="SQN7" s="33"/>
      <c r="SQO7" s="33"/>
      <c r="SQP7" s="33"/>
      <c r="SQQ7" s="33"/>
      <c r="SQR7" s="33"/>
      <c r="SQS7" s="33"/>
      <c r="SQT7" s="33"/>
      <c r="SQU7" s="33"/>
      <c r="SQV7" s="33"/>
      <c r="SQW7" s="33"/>
      <c r="SQX7" s="33"/>
      <c r="SQY7" s="33"/>
      <c r="SQZ7" s="33"/>
      <c r="SRA7" s="33"/>
      <c r="SRB7" s="33"/>
      <c r="SRC7" s="33"/>
      <c r="SRD7" s="33"/>
      <c r="SRE7" s="33"/>
      <c r="SRF7" s="33"/>
      <c r="SRG7" s="33"/>
      <c r="SRH7" s="33"/>
      <c r="SRI7" s="33"/>
      <c r="SRJ7" s="33"/>
      <c r="SRK7" s="33"/>
      <c r="SRL7" s="33"/>
      <c r="SRM7" s="33"/>
      <c r="SRN7" s="33"/>
      <c r="SRO7" s="33"/>
      <c r="SRP7" s="33"/>
      <c r="SRQ7" s="33"/>
      <c r="SRR7" s="33"/>
      <c r="SRS7" s="33"/>
      <c r="SRT7" s="33"/>
      <c r="SRU7" s="33"/>
      <c r="SRV7" s="33"/>
      <c r="SRW7" s="33"/>
      <c r="SRX7" s="33"/>
      <c r="SRY7" s="33"/>
      <c r="SRZ7" s="33"/>
      <c r="SSA7" s="33"/>
      <c r="SSB7" s="33"/>
      <c r="SSC7" s="33"/>
      <c r="SSD7" s="33"/>
      <c r="SSE7" s="33"/>
      <c r="SSF7" s="33"/>
      <c r="SSG7" s="33"/>
      <c r="SSH7" s="33"/>
      <c r="SSI7" s="33"/>
      <c r="SSJ7" s="33"/>
      <c r="SSK7" s="33"/>
      <c r="SSL7" s="33"/>
      <c r="SSM7" s="33"/>
      <c r="SSN7" s="33"/>
      <c r="SSO7" s="33"/>
      <c r="SSP7" s="33"/>
      <c r="SSQ7" s="33"/>
      <c r="SSR7" s="33"/>
      <c r="SSS7" s="33"/>
      <c r="SST7" s="33"/>
      <c r="SSU7" s="33"/>
      <c r="SSV7" s="33"/>
      <c r="SSW7" s="33"/>
      <c r="SSX7" s="33"/>
      <c r="SSY7" s="33"/>
      <c r="SSZ7" s="33"/>
      <c r="STA7" s="33"/>
      <c r="STB7" s="33"/>
      <c r="STC7" s="33"/>
      <c r="STD7" s="33"/>
      <c r="STE7" s="33"/>
      <c r="STF7" s="33"/>
      <c r="STG7" s="33"/>
      <c r="STH7" s="33"/>
      <c r="STI7" s="33"/>
      <c r="STJ7" s="33"/>
      <c r="STK7" s="33"/>
      <c r="STL7" s="33"/>
      <c r="STM7" s="33"/>
      <c r="STN7" s="33"/>
      <c r="STO7" s="33"/>
      <c r="STP7" s="33"/>
      <c r="STQ7" s="33"/>
      <c r="STR7" s="33"/>
      <c r="STS7" s="33"/>
      <c r="STT7" s="33"/>
      <c r="STU7" s="33"/>
      <c r="STV7" s="33"/>
      <c r="STW7" s="33"/>
      <c r="STX7" s="33"/>
      <c r="STY7" s="33"/>
      <c r="STZ7" s="33"/>
      <c r="SUA7" s="33"/>
      <c r="SUB7" s="33"/>
      <c r="SUC7" s="33"/>
      <c r="SUD7" s="33"/>
      <c r="SUE7" s="33"/>
      <c r="SUF7" s="33"/>
      <c r="SUG7" s="33"/>
      <c r="SUH7" s="33"/>
      <c r="SUI7" s="33"/>
      <c r="SUJ7" s="33"/>
      <c r="SUK7" s="33"/>
      <c r="SUL7" s="33"/>
      <c r="SUM7" s="33"/>
      <c r="SUN7" s="33"/>
      <c r="SUO7" s="33"/>
      <c r="SUP7" s="33"/>
      <c r="SUQ7" s="33"/>
      <c r="SUR7" s="33"/>
      <c r="SUS7" s="33"/>
      <c r="SUT7" s="33"/>
      <c r="SUU7" s="33"/>
      <c r="SUV7" s="33"/>
      <c r="SUW7" s="33"/>
      <c r="SUX7" s="33"/>
      <c r="SUY7" s="33"/>
      <c r="SUZ7" s="33"/>
      <c r="SVA7" s="33"/>
      <c r="SVB7" s="33"/>
      <c r="SVC7" s="33"/>
      <c r="SVD7" s="33"/>
      <c r="SVE7" s="33"/>
      <c r="SVF7" s="33"/>
      <c r="SVG7" s="33"/>
      <c r="SVH7" s="33"/>
      <c r="SVI7" s="33"/>
      <c r="SVJ7" s="33"/>
      <c r="SVK7" s="33"/>
      <c r="SVL7" s="33"/>
      <c r="SVM7" s="33"/>
      <c r="SVN7" s="33"/>
      <c r="SVO7" s="33"/>
      <c r="SVP7" s="33"/>
      <c r="SVQ7" s="33"/>
      <c r="SVR7" s="33"/>
      <c r="SVS7" s="33"/>
      <c r="SVT7" s="33"/>
      <c r="SVU7" s="33"/>
      <c r="SVV7" s="33"/>
      <c r="SVW7" s="33"/>
      <c r="SVX7" s="33"/>
      <c r="SVY7" s="33"/>
      <c r="SVZ7" s="33"/>
      <c r="SWA7" s="33"/>
      <c r="SWB7" s="33"/>
      <c r="SWC7" s="33"/>
      <c r="SWD7" s="33"/>
      <c r="SWE7" s="33"/>
      <c r="SWF7" s="33"/>
      <c r="SWG7" s="33"/>
      <c r="SWH7" s="33"/>
      <c r="SWI7" s="33"/>
      <c r="SWJ7" s="33"/>
      <c r="SWK7" s="33"/>
      <c r="SWL7" s="33"/>
      <c r="SWM7" s="33"/>
      <c r="SWN7" s="33"/>
      <c r="SWO7" s="33"/>
      <c r="SWP7" s="33"/>
      <c r="SWQ7" s="33"/>
      <c r="SWR7" s="33"/>
      <c r="SWS7" s="33"/>
      <c r="SWT7" s="33"/>
      <c r="SWU7" s="33"/>
      <c r="SWV7" s="33"/>
      <c r="SWW7" s="33"/>
      <c r="SWX7" s="33"/>
      <c r="SWY7" s="33"/>
      <c r="SWZ7" s="33"/>
      <c r="SXA7" s="33"/>
      <c r="SXB7" s="33"/>
      <c r="SXC7" s="33"/>
      <c r="SXD7" s="33"/>
      <c r="SXE7" s="33"/>
      <c r="SXF7" s="33"/>
      <c r="SXG7" s="33"/>
      <c r="SXH7" s="33"/>
      <c r="SXI7" s="33"/>
      <c r="SXJ7" s="33"/>
      <c r="SXK7" s="33"/>
      <c r="SXL7" s="33"/>
      <c r="SXM7" s="33"/>
      <c r="SXN7" s="33"/>
      <c r="SXO7" s="33"/>
      <c r="SXP7" s="33"/>
      <c r="SXQ7" s="33"/>
      <c r="SXR7" s="33"/>
      <c r="SXS7" s="33"/>
      <c r="SXT7" s="33"/>
      <c r="SXU7" s="33"/>
      <c r="SXV7" s="33"/>
      <c r="SXW7" s="33"/>
      <c r="SXX7" s="33"/>
      <c r="SXY7" s="33"/>
      <c r="SXZ7" s="33"/>
      <c r="SYA7" s="33"/>
      <c r="SYB7" s="33"/>
      <c r="SYC7" s="33"/>
      <c r="SYD7" s="33"/>
      <c r="SYE7" s="33"/>
      <c r="SYF7" s="33"/>
      <c r="SYG7" s="33"/>
      <c r="SYH7" s="33"/>
      <c r="SYI7" s="33"/>
      <c r="SYJ7" s="33"/>
      <c r="SYK7" s="33"/>
      <c r="SYL7" s="33"/>
      <c r="SYM7" s="33"/>
      <c r="SYN7" s="33"/>
      <c r="SYO7" s="33"/>
      <c r="SYP7" s="33"/>
      <c r="SYQ7" s="33"/>
      <c r="SYR7" s="33"/>
      <c r="SYS7" s="33"/>
      <c r="SYT7" s="33"/>
      <c r="SYU7" s="33"/>
      <c r="SYV7" s="33"/>
      <c r="SYW7" s="33"/>
      <c r="SYX7" s="33"/>
      <c r="SYY7" s="33"/>
      <c r="SYZ7" s="33"/>
      <c r="SZA7" s="33"/>
      <c r="SZB7" s="33"/>
      <c r="SZC7" s="33"/>
      <c r="SZD7" s="33"/>
      <c r="SZE7" s="33"/>
      <c r="SZF7" s="33"/>
      <c r="SZG7" s="33"/>
      <c r="SZH7" s="33"/>
      <c r="SZI7" s="33"/>
      <c r="SZJ7" s="33"/>
      <c r="SZK7" s="33"/>
      <c r="SZL7" s="33"/>
      <c r="SZM7" s="33"/>
      <c r="SZN7" s="33"/>
      <c r="SZO7" s="33"/>
      <c r="SZP7" s="33"/>
      <c r="SZQ7" s="33"/>
      <c r="SZR7" s="33"/>
      <c r="SZS7" s="33"/>
      <c r="SZT7" s="33"/>
      <c r="SZU7" s="33"/>
      <c r="SZV7" s="33"/>
      <c r="SZW7" s="33"/>
      <c r="SZX7" s="33"/>
      <c r="SZY7" s="33"/>
      <c r="SZZ7" s="33"/>
      <c r="TAA7" s="33"/>
      <c r="TAB7" s="33"/>
      <c r="TAC7" s="33"/>
      <c r="TAD7" s="33"/>
      <c r="TAE7" s="33"/>
      <c r="TAF7" s="33"/>
      <c r="TAG7" s="33"/>
      <c r="TAH7" s="33"/>
      <c r="TAI7" s="33"/>
      <c r="TAJ7" s="33"/>
      <c r="TAK7" s="33"/>
      <c r="TAL7" s="33"/>
      <c r="TAM7" s="33"/>
      <c r="TAN7" s="33"/>
      <c r="TAO7" s="33"/>
      <c r="TAP7" s="33"/>
      <c r="TAQ7" s="33"/>
      <c r="TAR7" s="33"/>
      <c r="TAS7" s="33"/>
      <c r="TAT7" s="33"/>
      <c r="TAU7" s="33"/>
      <c r="TAV7" s="33"/>
      <c r="TAW7" s="33"/>
      <c r="TAX7" s="33"/>
      <c r="TAY7" s="33"/>
      <c r="TAZ7" s="33"/>
      <c r="TBA7" s="33"/>
      <c r="TBB7" s="33"/>
      <c r="TBC7" s="33"/>
      <c r="TBD7" s="33"/>
      <c r="TBE7" s="33"/>
      <c r="TBF7" s="33"/>
      <c r="TBG7" s="33"/>
      <c r="TBH7" s="33"/>
      <c r="TBI7" s="33"/>
      <c r="TBJ7" s="33"/>
      <c r="TBK7" s="33"/>
      <c r="TBL7" s="33"/>
      <c r="TBM7" s="33"/>
      <c r="TBN7" s="33"/>
      <c r="TBO7" s="33"/>
      <c r="TBP7" s="33"/>
      <c r="TBQ7" s="33"/>
      <c r="TBR7" s="33"/>
      <c r="TBS7" s="33"/>
      <c r="TBT7" s="33"/>
      <c r="TBU7" s="33"/>
      <c r="TBV7" s="33"/>
      <c r="TBW7" s="33"/>
      <c r="TBX7" s="33"/>
      <c r="TBY7" s="33"/>
      <c r="TBZ7" s="33"/>
      <c r="TCA7" s="33"/>
      <c r="TCB7" s="33"/>
      <c r="TCC7" s="33"/>
      <c r="TCD7" s="33"/>
      <c r="TCE7" s="33"/>
      <c r="TCF7" s="33"/>
      <c r="TCG7" s="33"/>
      <c r="TCH7" s="33"/>
      <c r="TCI7" s="33"/>
      <c r="TCJ7" s="33"/>
      <c r="TCK7" s="33"/>
      <c r="TCL7" s="33"/>
      <c r="TCM7" s="33"/>
      <c r="TCN7" s="33"/>
      <c r="TCO7" s="33"/>
      <c r="TCP7" s="33"/>
      <c r="TCQ7" s="33"/>
      <c r="TCR7" s="33"/>
      <c r="TCS7" s="33"/>
      <c r="TCT7" s="33"/>
      <c r="TCU7" s="33"/>
      <c r="TCV7" s="33"/>
      <c r="TCW7" s="33"/>
      <c r="TCX7" s="33"/>
      <c r="TCY7" s="33"/>
      <c r="TCZ7" s="33"/>
      <c r="TDA7" s="33"/>
      <c r="TDB7" s="33"/>
      <c r="TDC7" s="33"/>
      <c r="TDD7" s="33"/>
      <c r="TDE7" s="33"/>
      <c r="TDF7" s="33"/>
      <c r="TDG7" s="33"/>
      <c r="TDH7" s="33"/>
      <c r="TDI7" s="33"/>
      <c r="TDJ7" s="33"/>
      <c r="TDK7" s="33"/>
      <c r="TDL7" s="33"/>
      <c r="TDM7" s="33"/>
      <c r="TDN7" s="33"/>
      <c r="TDO7" s="33"/>
      <c r="TDP7" s="33"/>
      <c r="TDQ7" s="33"/>
      <c r="TDR7" s="33"/>
      <c r="TDS7" s="33"/>
      <c r="TDT7" s="33"/>
      <c r="TDU7" s="33"/>
      <c r="TDV7" s="33"/>
      <c r="TDW7" s="33"/>
      <c r="TDX7" s="33"/>
      <c r="TDY7" s="33"/>
      <c r="TDZ7" s="33"/>
      <c r="TEA7" s="33"/>
      <c r="TEB7" s="33"/>
      <c r="TEC7" s="33"/>
      <c r="TED7" s="33"/>
      <c r="TEE7" s="33"/>
      <c r="TEF7" s="33"/>
      <c r="TEG7" s="33"/>
      <c r="TEH7" s="33"/>
      <c r="TEI7" s="33"/>
      <c r="TEJ7" s="33"/>
      <c r="TEK7" s="33"/>
      <c r="TEL7" s="33"/>
      <c r="TEM7" s="33"/>
      <c r="TEN7" s="33"/>
      <c r="TEO7" s="33"/>
      <c r="TEP7" s="33"/>
      <c r="TEQ7" s="33"/>
      <c r="TER7" s="33"/>
      <c r="TES7" s="33"/>
      <c r="TET7" s="33"/>
      <c r="TEU7" s="33"/>
      <c r="TEV7" s="33"/>
      <c r="TEW7" s="33"/>
      <c r="TEX7" s="33"/>
      <c r="TEY7" s="33"/>
      <c r="TEZ7" s="33"/>
      <c r="TFA7" s="33"/>
      <c r="TFB7" s="33"/>
      <c r="TFC7" s="33"/>
      <c r="TFD7" s="33"/>
      <c r="TFE7" s="33"/>
      <c r="TFF7" s="33"/>
      <c r="TFG7" s="33"/>
      <c r="TFH7" s="33"/>
      <c r="TFI7" s="33"/>
      <c r="TFJ7" s="33"/>
      <c r="TFK7" s="33"/>
      <c r="TFL7" s="33"/>
      <c r="TFM7" s="33"/>
      <c r="TFN7" s="33"/>
      <c r="TFO7" s="33"/>
      <c r="TFP7" s="33"/>
      <c r="TFQ7" s="33"/>
      <c r="TFR7" s="33"/>
      <c r="TFS7" s="33"/>
      <c r="TFT7" s="33"/>
      <c r="TFU7" s="33"/>
      <c r="TFV7" s="33"/>
      <c r="TFW7" s="33"/>
      <c r="TFX7" s="33"/>
      <c r="TFY7" s="33"/>
      <c r="TFZ7" s="33"/>
      <c r="TGA7" s="33"/>
      <c r="TGB7" s="33"/>
      <c r="TGC7" s="33"/>
      <c r="TGD7" s="33"/>
      <c r="TGE7" s="33"/>
      <c r="TGF7" s="33"/>
      <c r="TGG7" s="33"/>
      <c r="TGH7" s="33"/>
      <c r="TGI7" s="33"/>
      <c r="TGJ7" s="33"/>
      <c r="TGK7" s="33"/>
      <c r="TGL7" s="33"/>
      <c r="TGM7" s="33"/>
      <c r="TGN7" s="33"/>
      <c r="TGO7" s="33"/>
      <c r="TGP7" s="33"/>
      <c r="TGQ7" s="33"/>
      <c r="TGR7" s="33"/>
      <c r="TGS7" s="33"/>
      <c r="TGT7" s="33"/>
      <c r="TGU7" s="33"/>
      <c r="TGV7" s="33"/>
      <c r="TGW7" s="33"/>
      <c r="TGX7" s="33"/>
      <c r="TGY7" s="33"/>
      <c r="TGZ7" s="33"/>
      <c r="THA7" s="33"/>
      <c r="THB7" s="33"/>
      <c r="THC7" s="33"/>
      <c r="THD7" s="33"/>
      <c r="THE7" s="33"/>
      <c r="THF7" s="33"/>
      <c r="THG7" s="33"/>
      <c r="THH7" s="33"/>
      <c r="THI7" s="33"/>
      <c r="THJ7" s="33"/>
      <c r="THK7" s="33"/>
      <c r="THL7" s="33"/>
      <c r="THM7" s="33"/>
      <c r="THN7" s="33"/>
      <c r="THO7" s="33"/>
      <c r="THP7" s="33"/>
      <c r="THQ7" s="33"/>
      <c r="THR7" s="33"/>
      <c r="THS7" s="33"/>
      <c r="THT7" s="33"/>
      <c r="THU7" s="33"/>
      <c r="THV7" s="33"/>
      <c r="THW7" s="33"/>
      <c r="THX7" s="33"/>
      <c r="THY7" s="33"/>
      <c r="THZ7" s="33"/>
      <c r="TIA7" s="33"/>
      <c r="TIB7" s="33"/>
      <c r="TIC7" s="33"/>
      <c r="TID7" s="33"/>
      <c r="TIE7" s="33"/>
      <c r="TIF7" s="33"/>
      <c r="TIG7" s="33"/>
      <c r="TIH7" s="33"/>
      <c r="TII7" s="33"/>
      <c r="TIJ7" s="33"/>
      <c r="TIK7" s="33"/>
      <c r="TIL7" s="33"/>
      <c r="TIM7" s="33"/>
      <c r="TIN7" s="33"/>
      <c r="TIO7" s="33"/>
      <c r="TIP7" s="33"/>
      <c r="TIQ7" s="33"/>
      <c r="TIR7" s="33"/>
      <c r="TIS7" s="33"/>
      <c r="TIT7" s="33"/>
      <c r="TIU7" s="33"/>
      <c r="TIV7" s="33"/>
      <c r="TIW7" s="33"/>
      <c r="TIX7" s="33"/>
      <c r="TIY7" s="33"/>
      <c r="TIZ7" s="33"/>
      <c r="TJA7" s="33"/>
      <c r="TJB7" s="33"/>
      <c r="TJC7" s="33"/>
      <c r="TJD7" s="33"/>
      <c r="TJE7" s="33"/>
      <c r="TJF7" s="33"/>
      <c r="TJG7" s="33"/>
      <c r="TJH7" s="33"/>
      <c r="TJI7" s="33"/>
      <c r="TJJ7" s="33"/>
      <c r="TJK7" s="33"/>
      <c r="TJL7" s="33"/>
      <c r="TJM7" s="33"/>
      <c r="TJN7" s="33"/>
      <c r="TJO7" s="33"/>
      <c r="TJP7" s="33"/>
      <c r="TJQ7" s="33"/>
      <c r="TJR7" s="33"/>
      <c r="TJS7" s="33"/>
      <c r="TJT7" s="33"/>
      <c r="TJU7" s="33"/>
      <c r="TJV7" s="33"/>
      <c r="TJW7" s="33"/>
      <c r="TJX7" s="33"/>
      <c r="TJY7" s="33"/>
      <c r="TJZ7" s="33"/>
      <c r="TKA7" s="33"/>
      <c r="TKB7" s="33"/>
      <c r="TKC7" s="33"/>
      <c r="TKD7" s="33"/>
      <c r="TKE7" s="33"/>
      <c r="TKF7" s="33"/>
      <c r="TKG7" s="33"/>
      <c r="TKH7" s="33"/>
      <c r="TKI7" s="33"/>
      <c r="TKJ7" s="33"/>
      <c r="TKK7" s="33"/>
      <c r="TKL7" s="33"/>
      <c r="TKM7" s="33"/>
      <c r="TKN7" s="33"/>
      <c r="TKO7" s="33"/>
      <c r="TKP7" s="33"/>
      <c r="TKQ7" s="33"/>
      <c r="TKR7" s="33"/>
      <c r="TKS7" s="33"/>
      <c r="TKT7" s="33"/>
      <c r="TKU7" s="33"/>
      <c r="TKV7" s="33"/>
      <c r="TKW7" s="33"/>
      <c r="TKX7" s="33"/>
      <c r="TKY7" s="33"/>
      <c r="TKZ7" s="33"/>
      <c r="TLA7" s="33"/>
      <c r="TLB7" s="33"/>
      <c r="TLC7" s="33"/>
      <c r="TLD7" s="33"/>
      <c r="TLE7" s="33"/>
      <c r="TLF7" s="33"/>
      <c r="TLG7" s="33"/>
      <c r="TLH7" s="33"/>
      <c r="TLI7" s="33"/>
      <c r="TLJ7" s="33"/>
      <c r="TLK7" s="33"/>
      <c r="TLL7" s="33"/>
      <c r="TLM7" s="33"/>
      <c r="TLN7" s="33"/>
      <c r="TLO7" s="33"/>
      <c r="TLP7" s="33"/>
      <c r="TLQ7" s="33"/>
      <c r="TLR7" s="33"/>
      <c r="TLS7" s="33"/>
      <c r="TLT7" s="33"/>
      <c r="TLU7" s="33"/>
      <c r="TLV7" s="33"/>
      <c r="TLW7" s="33"/>
      <c r="TLX7" s="33"/>
      <c r="TLY7" s="33"/>
      <c r="TLZ7" s="33"/>
      <c r="TMA7" s="33"/>
      <c r="TMB7" s="33"/>
      <c r="TMC7" s="33"/>
      <c r="TMD7" s="33"/>
      <c r="TME7" s="33"/>
      <c r="TMF7" s="33"/>
      <c r="TMG7" s="33"/>
      <c r="TMH7" s="33"/>
      <c r="TMI7" s="33"/>
      <c r="TMJ7" s="33"/>
      <c r="TMK7" s="33"/>
      <c r="TML7" s="33"/>
      <c r="TMM7" s="33"/>
      <c r="TMN7" s="33"/>
      <c r="TMO7" s="33"/>
      <c r="TMP7" s="33"/>
      <c r="TMQ7" s="33"/>
      <c r="TMR7" s="33"/>
      <c r="TMS7" s="33"/>
      <c r="TMT7" s="33"/>
      <c r="TMU7" s="33"/>
      <c r="TMV7" s="33"/>
      <c r="TMW7" s="33"/>
      <c r="TMX7" s="33"/>
      <c r="TMY7" s="33"/>
      <c r="TMZ7" s="33"/>
      <c r="TNA7" s="33"/>
      <c r="TNB7" s="33"/>
      <c r="TNC7" s="33"/>
      <c r="TND7" s="33"/>
      <c r="TNE7" s="33"/>
      <c r="TNF7" s="33"/>
      <c r="TNG7" s="33"/>
      <c r="TNH7" s="33"/>
      <c r="TNI7" s="33"/>
      <c r="TNJ7" s="33"/>
      <c r="TNK7" s="33"/>
      <c r="TNL7" s="33"/>
      <c r="TNM7" s="33"/>
      <c r="TNN7" s="33"/>
      <c r="TNO7" s="33"/>
      <c r="TNP7" s="33"/>
      <c r="TNQ7" s="33"/>
      <c r="TNR7" s="33"/>
      <c r="TNS7" s="33"/>
      <c r="TNT7" s="33"/>
      <c r="TNU7" s="33"/>
      <c r="TNV7" s="33"/>
      <c r="TNW7" s="33"/>
      <c r="TNX7" s="33"/>
      <c r="TNY7" s="33"/>
      <c r="TNZ7" s="33"/>
      <c r="TOA7" s="33"/>
      <c r="TOB7" s="33"/>
      <c r="TOC7" s="33"/>
      <c r="TOD7" s="33"/>
      <c r="TOE7" s="33"/>
      <c r="TOF7" s="33"/>
      <c r="TOG7" s="33"/>
      <c r="TOH7" s="33"/>
      <c r="TOI7" s="33"/>
      <c r="TOJ7" s="33"/>
      <c r="TOK7" s="33"/>
      <c r="TOL7" s="33"/>
      <c r="TOM7" s="33"/>
      <c r="TON7" s="33"/>
      <c r="TOO7" s="33"/>
      <c r="TOP7" s="33"/>
      <c r="TOQ7" s="33"/>
      <c r="TOR7" s="33"/>
      <c r="TOS7" s="33"/>
      <c r="TOT7" s="33"/>
      <c r="TOU7" s="33"/>
      <c r="TOV7" s="33"/>
      <c r="TOW7" s="33"/>
      <c r="TOX7" s="33"/>
      <c r="TOY7" s="33"/>
      <c r="TOZ7" s="33"/>
      <c r="TPA7" s="33"/>
      <c r="TPB7" s="33"/>
      <c r="TPC7" s="33"/>
      <c r="TPD7" s="33"/>
      <c r="TPE7" s="33"/>
      <c r="TPF7" s="33"/>
      <c r="TPG7" s="33"/>
      <c r="TPH7" s="33"/>
      <c r="TPI7" s="33"/>
      <c r="TPJ7" s="33"/>
      <c r="TPK7" s="33"/>
      <c r="TPL7" s="33"/>
      <c r="TPM7" s="33"/>
      <c r="TPN7" s="33"/>
      <c r="TPO7" s="33"/>
      <c r="TPP7" s="33"/>
      <c r="TPQ7" s="33"/>
      <c r="TPR7" s="33"/>
      <c r="TPS7" s="33"/>
      <c r="TPT7" s="33"/>
      <c r="TPU7" s="33"/>
      <c r="TPV7" s="33"/>
      <c r="TPW7" s="33"/>
      <c r="TPX7" s="33"/>
      <c r="TPY7" s="33"/>
      <c r="TPZ7" s="33"/>
      <c r="TQA7" s="33"/>
      <c r="TQB7" s="33"/>
      <c r="TQC7" s="33"/>
      <c r="TQD7" s="33"/>
      <c r="TQE7" s="33"/>
      <c r="TQF7" s="33"/>
      <c r="TQG7" s="33"/>
      <c r="TQH7" s="33"/>
      <c r="TQI7" s="33"/>
      <c r="TQJ7" s="33"/>
      <c r="TQK7" s="33"/>
      <c r="TQL7" s="33"/>
      <c r="TQM7" s="33"/>
      <c r="TQN7" s="33"/>
      <c r="TQO7" s="33"/>
      <c r="TQP7" s="33"/>
      <c r="TQQ7" s="33"/>
      <c r="TQR7" s="33"/>
      <c r="TQS7" s="33"/>
      <c r="TQT7" s="33"/>
      <c r="TQU7" s="33"/>
      <c r="TQV7" s="33"/>
      <c r="TQW7" s="33"/>
      <c r="TQX7" s="33"/>
      <c r="TQY7" s="33"/>
      <c r="TQZ7" s="33"/>
      <c r="TRA7" s="33"/>
      <c r="TRB7" s="33"/>
      <c r="TRC7" s="33"/>
      <c r="TRD7" s="33"/>
      <c r="TRE7" s="33"/>
      <c r="TRF7" s="33"/>
      <c r="TRG7" s="33"/>
      <c r="TRH7" s="33"/>
      <c r="TRI7" s="33"/>
      <c r="TRJ7" s="33"/>
      <c r="TRK7" s="33"/>
      <c r="TRL7" s="33"/>
      <c r="TRM7" s="33"/>
      <c r="TRN7" s="33"/>
      <c r="TRO7" s="33"/>
      <c r="TRP7" s="33"/>
      <c r="TRQ7" s="33"/>
      <c r="TRR7" s="33"/>
      <c r="TRS7" s="33"/>
      <c r="TRT7" s="33"/>
      <c r="TRU7" s="33"/>
      <c r="TRV7" s="33"/>
      <c r="TRW7" s="33"/>
      <c r="TRX7" s="33"/>
      <c r="TRY7" s="33"/>
      <c r="TRZ7" s="33"/>
      <c r="TSA7" s="33"/>
      <c r="TSB7" s="33"/>
      <c r="TSC7" s="33"/>
      <c r="TSD7" s="33"/>
      <c r="TSE7" s="33"/>
      <c r="TSF7" s="33"/>
      <c r="TSG7" s="33"/>
      <c r="TSH7" s="33"/>
      <c r="TSI7" s="33"/>
      <c r="TSJ7" s="33"/>
      <c r="TSK7" s="33"/>
      <c r="TSL7" s="33"/>
      <c r="TSM7" s="33"/>
      <c r="TSN7" s="33"/>
      <c r="TSO7" s="33"/>
      <c r="TSP7" s="33"/>
      <c r="TSQ7" s="33"/>
      <c r="TSR7" s="33"/>
      <c r="TSS7" s="33"/>
      <c r="TST7" s="33"/>
      <c r="TSU7" s="33"/>
      <c r="TSV7" s="33"/>
      <c r="TSW7" s="33"/>
      <c r="TSX7" s="33"/>
      <c r="TSY7" s="33"/>
      <c r="TSZ7" s="33"/>
      <c r="TTA7" s="33"/>
      <c r="TTB7" s="33"/>
      <c r="TTC7" s="33"/>
      <c r="TTD7" s="33"/>
      <c r="TTE7" s="33"/>
      <c r="TTF7" s="33"/>
      <c r="TTG7" s="33"/>
      <c r="TTH7" s="33"/>
      <c r="TTI7" s="33"/>
      <c r="TTJ7" s="33"/>
      <c r="TTK7" s="33"/>
      <c r="TTL7" s="33"/>
      <c r="TTM7" s="33"/>
      <c r="TTN7" s="33"/>
      <c r="TTO7" s="33"/>
      <c r="TTP7" s="33"/>
      <c r="TTQ7" s="33"/>
      <c r="TTR7" s="33"/>
      <c r="TTS7" s="33"/>
      <c r="TTT7" s="33"/>
      <c r="TTU7" s="33"/>
      <c r="TTV7" s="33"/>
      <c r="TTW7" s="33"/>
      <c r="TTX7" s="33"/>
      <c r="TTY7" s="33"/>
      <c r="TTZ7" s="33"/>
      <c r="TUA7" s="33"/>
      <c r="TUB7" s="33"/>
      <c r="TUC7" s="33"/>
      <c r="TUD7" s="33"/>
      <c r="TUE7" s="33"/>
      <c r="TUF7" s="33"/>
      <c r="TUG7" s="33"/>
      <c r="TUH7" s="33"/>
      <c r="TUI7" s="33"/>
      <c r="TUJ7" s="33"/>
      <c r="TUK7" s="33"/>
      <c r="TUL7" s="33"/>
      <c r="TUM7" s="33"/>
      <c r="TUN7" s="33"/>
      <c r="TUO7" s="33"/>
      <c r="TUP7" s="33"/>
      <c r="TUQ7" s="33"/>
      <c r="TUR7" s="33"/>
      <c r="TUS7" s="33"/>
      <c r="TUT7" s="33"/>
      <c r="TUU7" s="33"/>
      <c r="TUV7" s="33"/>
      <c r="TUW7" s="33"/>
      <c r="TUX7" s="33"/>
      <c r="TUY7" s="33"/>
      <c r="TUZ7" s="33"/>
      <c r="TVA7" s="33"/>
      <c r="TVB7" s="33"/>
      <c r="TVC7" s="33"/>
      <c r="TVD7" s="33"/>
      <c r="TVE7" s="33"/>
      <c r="TVF7" s="33"/>
      <c r="TVG7" s="33"/>
      <c r="TVH7" s="33"/>
      <c r="TVI7" s="33"/>
      <c r="TVJ7" s="33"/>
      <c r="TVK7" s="33"/>
      <c r="TVL7" s="33"/>
      <c r="TVM7" s="33"/>
      <c r="TVN7" s="33"/>
      <c r="TVO7" s="33"/>
      <c r="TVP7" s="33"/>
      <c r="TVQ7" s="33"/>
      <c r="TVR7" s="33"/>
      <c r="TVS7" s="33"/>
      <c r="TVT7" s="33"/>
      <c r="TVU7" s="33"/>
      <c r="TVV7" s="33"/>
      <c r="TVW7" s="33"/>
      <c r="TVX7" s="33"/>
      <c r="TVY7" s="33"/>
      <c r="TVZ7" s="33"/>
      <c r="TWA7" s="33"/>
      <c r="TWB7" s="33"/>
      <c r="TWC7" s="33"/>
      <c r="TWD7" s="33"/>
      <c r="TWE7" s="33"/>
      <c r="TWF7" s="33"/>
      <c r="TWG7" s="33"/>
      <c r="TWH7" s="33"/>
      <c r="TWI7" s="33"/>
      <c r="TWJ7" s="33"/>
      <c r="TWK7" s="33"/>
      <c r="TWL7" s="33"/>
      <c r="TWM7" s="33"/>
      <c r="TWN7" s="33"/>
      <c r="TWO7" s="33"/>
      <c r="TWP7" s="33"/>
      <c r="TWQ7" s="33"/>
      <c r="TWR7" s="33"/>
      <c r="TWS7" s="33"/>
      <c r="TWT7" s="33"/>
      <c r="TWU7" s="33"/>
      <c r="TWV7" s="33"/>
      <c r="TWW7" s="33"/>
      <c r="TWX7" s="33"/>
      <c r="TWY7" s="33"/>
      <c r="TWZ7" s="33"/>
      <c r="TXA7" s="33"/>
      <c r="TXB7" s="33"/>
      <c r="TXC7" s="33"/>
      <c r="TXD7" s="33"/>
      <c r="TXE7" s="33"/>
      <c r="TXF7" s="33"/>
      <c r="TXG7" s="33"/>
      <c r="TXH7" s="33"/>
      <c r="TXI7" s="33"/>
      <c r="TXJ7" s="33"/>
      <c r="TXK7" s="33"/>
      <c r="TXL7" s="33"/>
      <c r="TXM7" s="33"/>
      <c r="TXN7" s="33"/>
      <c r="TXO7" s="33"/>
      <c r="TXP7" s="33"/>
      <c r="TXQ7" s="33"/>
      <c r="TXR7" s="33"/>
      <c r="TXS7" s="33"/>
      <c r="TXT7" s="33"/>
      <c r="TXU7" s="33"/>
      <c r="TXV7" s="33"/>
      <c r="TXW7" s="33"/>
      <c r="TXX7" s="33"/>
      <c r="TXY7" s="33"/>
      <c r="TXZ7" s="33"/>
      <c r="TYA7" s="33"/>
      <c r="TYB7" s="33"/>
      <c r="TYC7" s="33"/>
      <c r="TYD7" s="33"/>
      <c r="TYE7" s="33"/>
      <c r="TYF7" s="33"/>
      <c r="TYG7" s="33"/>
      <c r="TYH7" s="33"/>
      <c r="TYI7" s="33"/>
      <c r="TYJ7" s="33"/>
      <c r="TYK7" s="33"/>
      <c r="TYL7" s="33"/>
      <c r="TYM7" s="33"/>
      <c r="TYN7" s="33"/>
      <c r="TYO7" s="33"/>
      <c r="TYP7" s="33"/>
      <c r="TYQ7" s="33"/>
      <c r="TYR7" s="33"/>
      <c r="TYS7" s="33"/>
      <c r="TYT7" s="33"/>
      <c r="TYU7" s="33"/>
      <c r="TYV7" s="33"/>
      <c r="TYW7" s="33"/>
      <c r="TYX7" s="33"/>
      <c r="TYY7" s="33"/>
      <c r="TYZ7" s="33"/>
      <c r="TZA7" s="33"/>
      <c r="TZB7" s="33"/>
      <c r="TZC7" s="33"/>
      <c r="TZD7" s="33"/>
      <c r="TZE7" s="33"/>
      <c r="TZF7" s="33"/>
      <c r="TZG7" s="33"/>
      <c r="TZH7" s="33"/>
      <c r="TZI7" s="33"/>
      <c r="TZJ7" s="33"/>
      <c r="TZK7" s="33"/>
      <c r="TZL7" s="33"/>
      <c r="TZM7" s="33"/>
      <c r="TZN7" s="33"/>
      <c r="TZO7" s="33"/>
      <c r="TZP7" s="33"/>
      <c r="TZQ7" s="33"/>
      <c r="TZR7" s="33"/>
      <c r="TZS7" s="33"/>
      <c r="TZT7" s="33"/>
      <c r="TZU7" s="33"/>
      <c r="TZV7" s="33"/>
      <c r="TZW7" s="33"/>
      <c r="TZX7" s="33"/>
      <c r="TZY7" s="33"/>
      <c r="TZZ7" s="33"/>
      <c r="UAA7" s="33"/>
      <c r="UAB7" s="33"/>
      <c r="UAC7" s="33"/>
      <c r="UAD7" s="33"/>
      <c r="UAE7" s="33"/>
      <c r="UAF7" s="33"/>
      <c r="UAG7" s="33"/>
      <c r="UAH7" s="33"/>
      <c r="UAI7" s="33"/>
      <c r="UAJ7" s="33"/>
      <c r="UAK7" s="33"/>
      <c r="UAL7" s="33"/>
      <c r="UAM7" s="33"/>
      <c r="UAN7" s="33"/>
      <c r="UAO7" s="33"/>
      <c r="UAP7" s="33"/>
      <c r="UAQ7" s="33"/>
      <c r="UAR7" s="33"/>
      <c r="UAS7" s="33"/>
      <c r="UAT7" s="33"/>
      <c r="UAU7" s="33"/>
      <c r="UAV7" s="33"/>
      <c r="UAW7" s="33"/>
      <c r="UAX7" s="33"/>
      <c r="UAY7" s="33"/>
      <c r="UAZ7" s="33"/>
      <c r="UBA7" s="33"/>
      <c r="UBB7" s="33"/>
      <c r="UBC7" s="33"/>
      <c r="UBD7" s="33"/>
      <c r="UBE7" s="33"/>
      <c r="UBF7" s="33"/>
      <c r="UBG7" s="33"/>
      <c r="UBH7" s="33"/>
      <c r="UBI7" s="33"/>
      <c r="UBJ7" s="33"/>
      <c r="UBK7" s="33"/>
      <c r="UBL7" s="33"/>
      <c r="UBM7" s="33"/>
      <c r="UBN7" s="33"/>
      <c r="UBO7" s="33"/>
      <c r="UBP7" s="33"/>
      <c r="UBQ7" s="33"/>
      <c r="UBR7" s="33"/>
      <c r="UBS7" s="33"/>
      <c r="UBT7" s="33"/>
      <c r="UBU7" s="33"/>
      <c r="UBV7" s="33"/>
      <c r="UBW7" s="33"/>
      <c r="UBX7" s="33"/>
      <c r="UBY7" s="33"/>
      <c r="UBZ7" s="33"/>
      <c r="UCA7" s="33"/>
      <c r="UCB7" s="33"/>
      <c r="UCC7" s="33"/>
      <c r="UCD7" s="33"/>
      <c r="UCE7" s="33"/>
      <c r="UCF7" s="33"/>
      <c r="UCG7" s="33"/>
      <c r="UCH7" s="33"/>
      <c r="UCI7" s="33"/>
      <c r="UCJ7" s="33"/>
      <c r="UCK7" s="33"/>
      <c r="UCL7" s="33"/>
      <c r="UCM7" s="33"/>
      <c r="UCN7" s="33"/>
      <c r="UCO7" s="33"/>
      <c r="UCP7" s="33"/>
      <c r="UCQ7" s="33"/>
      <c r="UCR7" s="33"/>
      <c r="UCS7" s="33"/>
      <c r="UCT7" s="33"/>
      <c r="UCU7" s="33"/>
      <c r="UCV7" s="33"/>
      <c r="UCW7" s="33"/>
      <c r="UCX7" s="33"/>
      <c r="UCY7" s="33"/>
      <c r="UCZ7" s="33"/>
      <c r="UDA7" s="33"/>
      <c r="UDB7" s="33"/>
      <c r="UDC7" s="33"/>
      <c r="UDD7" s="33"/>
      <c r="UDE7" s="33"/>
      <c r="UDF7" s="33"/>
      <c r="UDG7" s="33"/>
      <c r="UDH7" s="33"/>
      <c r="UDI7" s="33"/>
      <c r="UDJ7" s="33"/>
      <c r="UDK7" s="33"/>
      <c r="UDL7" s="33"/>
      <c r="UDM7" s="33"/>
      <c r="UDN7" s="33"/>
      <c r="UDO7" s="33"/>
      <c r="UDP7" s="33"/>
      <c r="UDQ7" s="33"/>
      <c r="UDR7" s="33"/>
      <c r="UDS7" s="33"/>
      <c r="UDT7" s="33"/>
      <c r="UDU7" s="33"/>
      <c r="UDV7" s="33"/>
      <c r="UDW7" s="33"/>
      <c r="UDX7" s="33"/>
      <c r="UDY7" s="33"/>
      <c r="UDZ7" s="33"/>
      <c r="UEA7" s="33"/>
      <c r="UEB7" s="33"/>
      <c r="UEC7" s="33"/>
      <c r="UED7" s="33"/>
      <c r="UEE7" s="33"/>
      <c r="UEF7" s="33"/>
      <c r="UEG7" s="33"/>
      <c r="UEH7" s="33"/>
      <c r="UEI7" s="33"/>
      <c r="UEJ7" s="33"/>
      <c r="UEK7" s="33"/>
      <c r="UEL7" s="33"/>
      <c r="UEM7" s="33"/>
      <c r="UEN7" s="33"/>
      <c r="UEO7" s="33"/>
      <c r="UEP7" s="33"/>
      <c r="UEQ7" s="33"/>
      <c r="UER7" s="33"/>
      <c r="UES7" s="33"/>
      <c r="UET7" s="33"/>
      <c r="UEU7" s="33"/>
      <c r="UEV7" s="33"/>
      <c r="UEW7" s="33"/>
      <c r="UEX7" s="33"/>
      <c r="UEY7" s="33"/>
      <c r="UEZ7" s="33"/>
      <c r="UFA7" s="33"/>
      <c r="UFB7" s="33"/>
      <c r="UFC7" s="33"/>
      <c r="UFD7" s="33"/>
      <c r="UFE7" s="33"/>
      <c r="UFF7" s="33"/>
      <c r="UFG7" s="33"/>
      <c r="UFH7" s="33"/>
      <c r="UFI7" s="33"/>
      <c r="UFJ7" s="33"/>
      <c r="UFK7" s="33"/>
      <c r="UFL7" s="33"/>
      <c r="UFM7" s="33"/>
      <c r="UFN7" s="33"/>
      <c r="UFO7" s="33"/>
      <c r="UFP7" s="33"/>
      <c r="UFQ7" s="33"/>
      <c r="UFR7" s="33"/>
      <c r="UFS7" s="33"/>
      <c r="UFT7" s="33"/>
      <c r="UFU7" s="33"/>
      <c r="UFV7" s="33"/>
      <c r="UFW7" s="33"/>
      <c r="UFX7" s="33"/>
      <c r="UFY7" s="33"/>
      <c r="UFZ7" s="33"/>
      <c r="UGA7" s="33"/>
      <c r="UGB7" s="33"/>
      <c r="UGC7" s="33"/>
      <c r="UGD7" s="33"/>
      <c r="UGE7" s="33"/>
      <c r="UGF7" s="33"/>
      <c r="UGG7" s="33"/>
      <c r="UGH7" s="33"/>
      <c r="UGI7" s="33"/>
      <c r="UGJ7" s="33"/>
      <c r="UGK7" s="33"/>
      <c r="UGL7" s="33"/>
      <c r="UGM7" s="33"/>
      <c r="UGN7" s="33"/>
      <c r="UGO7" s="33"/>
      <c r="UGP7" s="33"/>
      <c r="UGQ7" s="33"/>
      <c r="UGR7" s="33"/>
      <c r="UGS7" s="33"/>
      <c r="UGT7" s="33"/>
      <c r="UGU7" s="33"/>
      <c r="UGV7" s="33"/>
      <c r="UGW7" s="33"/>
      <c r="UGX7" s="33"/>
      <c r="UGY7" s="33"/>
      <c r="UGZ7" s="33"/>
      <c r="UHA7" s="33"/>
      <c r="UHB7" s="33"/>
      <c r="UHC7" s="33"/>
      <c r="UHD7" s="33"/>
      <c r="UHE7" s="33"/>
      <c r="UHF7" s="33"/>
      <c r="UHG7" s="33"/>
      <c r="UHH7" s="33"/>
      <c r="UHI7" s="33"/>
      <c r="UHJ7" s="33"/>
      <c r="UHK7" s="33"/>
      <c r="UHL7" s="33"/>
      <c r="UHM7" s="33"/>
      <c r="UHN7" s="33"/>
      <c r="UHO7" s="33"/>
      <c r="UHP7" s="33"/>
      <c r="UHQ7" s="33"/>
      <c r="UHR7" s="33"/>
      <c r="UHS7" s="33"/>
      <c r="UHT7" s="33"/>
      <c r="UHU7" s="33"/>
      <c r="UHV7" s="33"/>
      <c r="UHW7" s="33"/>
      <c r="UHX7" s="33"/>
      <c r="UHY7" s="33"/>
      <c r="UHZ7" s="33"/>
      <c r="UIA7" s="33"/>
      <c r="UIB7" s="33"/>
      <c r="UIC7" s="33"/>
      <c r="UID7" s="33"/>
      <c r="UIE7" s="33"/>
      <c r="UIF7" s="33"/>
      <c r="UIG7" s="33"/>
      <c r="UIH7" s="33"/>
      <c r="UII7" s="33"/>
      <c r="UIJ7" s="33"/>
      <c r="UIK7" s="33"/>
      <c r="UIL7" s="33"/>
      <c r="UIM7" s="33"/>
      <c r="UIN7" s="33"/>
      <c r="UIO7" s="33"/>
      <c r="UIP7" s="33"/>
      <c r="UIQ7" s="33"/>
      <c r="UIR7" s="33"/>
      <c r="UIS7" s="33"/>
      <c r="UIT7" s="33"/>
      <c r="UIU7" s="33"/>
      <c r="UIV7" s="33"/>
      <c r="UIW7" s="33"/>
      <c r="UIX7" s="33"/>
      <c r="UIY7" s="33"/>
      <c r="UIZ7" s="33"/>
      <c r="UJA7" s="33"/>
      <c r="UJB7" s="33"/>
      <c r="UJC7" s="33"/>
      <c r="UJD7" s="33"/>
      <c r="UJE7" s="33"/>
      <c r="UJF7" s="33"/>
      <c r="UJG7" s="33"/>
      <c r="UJH7" s="33"/>
      <c r="UJI7" s="33"/>
      <c r="UJJ7" s="33"/>
      <c r="UJK7" s="33"/>
      <c r="UJL7" s="33"/>
      <c r="UJM7" s="33"/>
      <c r="UJN7" s="33"/>
      <c r="UJO7" s="33"/>
      <c r="UJP7" s="33"/>
      <c r="UJQ7" s="33"/>
      <c r="UJR7" s="33"/>
      <c r="UJS7" s="33"/>
      <c r="UJT7" s="33"/>
      <c r="UJU7" s="33"/>
      <c r="UJV7" s="33"/>
      <c r="UJW7" s="33"/>
      <c r="UJX7" s="33"/>
      <c r="UJY7" s="33"/>
      <c r="UJZ7" s="33"/>
      <c r="UKA7" s="33"/>
      <c r="UKB7" s="33"/>
      <c r="UKC7" s="33"/>
      <c r="UKD7" s="33"/>
      <c r="UKE7" s="33"/>
      <c r="UKF7" s="33"/>
      <c r="UKG7" s="33"/>
      <c r="UKH7" s="33"/>
      <c r="UKI7" s="33"/>
      <c r="UKJ7" s="33"/>
      <c r="UKK7" s="33"/>
      <c r="UKL7" s="33"/>
      <c r="UKM7" s="33"/>
      <c r="UKN7" s="33"/>
      <c r="UKO7" s="33"/>
      <c r="UKP7" s="33"/>
      <c r="UKQ7" s="33"/>
      <c r="UKR7" s="33"/>
      <c r="UKS7" s="33"/>
      <c r="UKT7" s="33"/>
      <c r="UKU7" s="33"/>
      <c r="UKV7" s="33"/>
      <c r="UKW7" s="33"/>
      <c r="UKX7" s="33"/>
      <c r="UKY7" s="33"/>
      <c r="UKZ7" s="33"/>
      <c r="ULA7" s="33"/>
      <c r="ULB7" s="33"/>
      <c r="ULC7" s="33"/>
      <c r="ULD7" s="33"/>
      <c r="ULE7" s="33"/>
      <c r="ULF7" s="33"/>
      <c r="ULG7" s="33"/>
      <c r="ULH7" s="33"/>
      <c r="ULI7" s="33"/>
      <c r="ULJ7" s="33"/>
      <c r="ULK7" s="33"/>
      <c r="ULL7" s="33"/>
      <c r="ULM7" s="33"/>
      <c r="ULN7" s="33"/>
      <c r="ULO7" s="33"/>
      <c r="ULP7" s="33"/>
      <c r="ULQ7" s="33"/>
      <c r="ULR7" s="33"/>
      <c r="ULS7" s="33"/>
      <c r="ULT7" s="33"/>
      <c r="ULU7" s="33"/>
      <c r="ULV7" s="33"/>
      <c r="ULW7" s="33"/>
      <c r="ULX7" s="33"/>
      <c r="ULY7" s="33"/>
      <c r="ULZ7" s="33"/>
      <c r="UMA7" s="33"/>
      <c r="UMB7" s="33"/>
      <c r="UMC7" s="33"/>
      <c r="UMD7" s="33"/>
      <c r="UME7" s="33"/>
      <c r="UMF7" s="33"/>
      <c r="UMG7" s="33"/>
      <c r="UMH7" s="33"/>
      <c r="UMI7" s="33"/>
      <c r="UMJ7" s="33"/>
      <c r="UMK7" s="33"/>
      <c r="UML7" s="33"/>
      <c r="UMM7" s="33"/>
      <c r="UMN7" s="33"/>
      <c r="UMO7" s="33"/>
      <c r="UMP7" s="33"/>
      <c r="UMQ7" s="33"/>
      <c r="UMR7" s="33"/>
      <c r="UMS7" s="33"/>
      <c r="UMT7" s="33"/>
      <c r="UMU7" s="33"/>
      <c r="UMV7" s="33"/>
      <c r="UMW7" s="33"/>
      <c r="UMX7" s="33"/>
      <c r="UMY7" s="33"/>
      <c r="UMZ7" s="33"/>
      <c r="UNA7" s="33"/>
      <c r="UNB7" s="33"/>
      <c r="UNC7" s="33"/>
      <c r="UND7" s="33"/>
      <c r="UNE7" s="33"/>
      <c r="UNF7" s="33"/>
      <c r="UNG7" s="33"/>
      <c r="UNH7" s="33"/>
      <c r="UNI7" s="33"/>
      <c r="UNJ7" s="33"/>
      <c r="UNK7" s="33"/>
      <c r="UNL7" s="33"/>
      <c r="UNM7" s="33"/>
      <c r="UNN7" s="33"/>
      <c r="UNO7" s="33"/>
      <c r="UNP7" s="33"/>
      <c r="UNQ7" s="33"/>
      <c r="UNR7" s="33"/>
      <c r="UNS7" s="33"/>
      <c r="UNT7" s="33"/>
      <c r="UNU7" s="33"/>
      <c r="UNV7" s="33"/>
      <c r="UNW7" s="33"/>
      <c r="UNX7" s="33"/>
      <c r="UNY7" s="33"/>
      <c r="UNZ7" s="33"/>
      <c r="UOA7" s="33"/>
      <c r="UOB7" s="33"/>
      <c r="UOC7" s="33"/>
      <c r="UOD7" s="33"/>
      <c r="UOE7" s="33"/>
      <c r="UOF7" s="33"/>
      <c r="UOG7" s="33"/>
      <c r="UOH7" s="33"/>
      <c r="UOI7" s="33"/>
      <c r="UOJ7" s="33"/>
      <c r="UOK7" s="33"/>
      <c r="UOL7" s="33"/>
      <c r="UOM7" s="33"/>
      <c r="UON7" s="33"/>
      <c r="UOO7" s="33"/>
      <c r="UOP7" s="33"/>
      <c r="UOQ7" s="33"/>
      <c r="UOR7" s="33"/>
      <c r="UOS7" s="33"/>
      <c r="UOT7" s="33"/>
      <c r="UOU7" s="33"/>
      <c r="UOV7" s="33"/>
      <c r="UOW7" s="33"/>
      <c r="UOX7" s="33"/>
      <c r="UOY7" s="33"/>
      <c r="UOZ7" s="33"/>
      <c r="UPA7" s="33"/>
      <c r="UPB7" s="33"/>
      <c r="UPC7" s="33"/>
      <c r="UPD7" s="33"/>
      <c r="UPE7" s="33"/>
      <c r="UPF7" s="33"/>
      <c r="UPG7" s="33"/>
      <c r="UPH7" s="33"/>
      <c r="UPI7" s="33"/>
      <c r="UPJ7" s="33"/>
      <c r="UPK7" s="33"/>
      <c r="UPL7" s="33"/>
      <c r="UPM7" s="33"/>
      <c r="UPN7" s="33"/>
      <c r="UPO7" s="33"/>
      <c r="UPP7" s="33"/>
      <c r="UPQ7" s="33"/>
      <c r="UPR7" s="33"/>
      <c r="UPS7" s="33"/>
      <c r="UPT7" s="33"/>
      <c r="UPU7" s="33"/>
      <c r="UPV7" s="33"/>
      <c r="UPW7" s="33"/>
      <c r="UPX7" s="33"/>
      <c r="UPY7" s="33"/>
      <c r="UPZ7" s="33"/>
      <c r="UQA7" s="33"/>
      <c r="UQB7" s="33"/>
      <c r="UQC7" s="33"/>
      <c r="UQD7" s="33"/>
      <c r="UQE7" s="33"/>
      <c r="UQF7" s="33"/>
      <c r="UQG7" s="33"/>
      <c r="UQH7" s="33"/>
      <c r="UQI7" s="33"/>
      <c r="UQJ7" s="33"/>
      <c r="UQK7" s="33"/>
      <c r="UQL7" s="33"/>
      <c r="UQM7" s="33"/>
      <c r="UQN7" s="33"/>
      <c r="UQO7" s="33"/>
      <c r="UQP7" s="33"/>
      <c r="UQQ7" s="33"/>
      <c r="UQR7" s="33"/>
      <c r="UQS7" s="33"/>
      <c r="UQT7" s="33"/>
      <c r="UQU7" s="33"/>
      <c r="UQV7" s="33"/>
      <c r="UQW7" s="33"/>
      <c r="UQX7" s="33"/>
      <c r="UQY7" s="33"/>
      <c r="UQZ7" s="33"/>
      <c r="URA7" s="33"/>
      <c r="URB7" s="33"/>
      <c r="URC7" s="33"/>
      <c r="URD7" s="33"/>
      <c r="URE7" s="33"/>
      <c r="URF7" s="33"/>
      <c r="URG7" s="33"/>
      <c r="URH7" s="33"/>
      <c r="URI7" s="33"/>
      <c r="URJ7" s="33"/>
      <c r="URK7" s="33"/>
      <c r="URL7" s="33"/>
      <c r="URM7" s="33"/>
      <c r="URN7" s="33"/>
      <c r="URO7" s="33"/>
      <c r="URP7" s="33"/>
      <c r="URQ7" s="33"/>
      <c r="URR7" s="33"/>
      <c r="URS7" s="33"/>
      <c r="URT7" s="33"/>
      <c r="URU7" s="33"/>
      <c r="URV7" s="33"/>
      <c r="URW7" s="33"/>
      <c r="URX7" s="33"/>
      <c r="URY7" s="33"/>
      <c r="URZ7" s="33"/>
      <c r="USA7" s="33"/>
      <c r="USB7" s="33"/>
      <c r="USC7" s="33"/>
      <c r="USD7" s="33"/>
      <c r="USE7" s="33"/>
      <c r="USF7" s="33"/>
      <c r="USG7" s="33"/>
      <c r="USH7" s="33"/>
      <c r="USI7" s="33"/>
      <c r="USJ7" s="33"/>
      <c r="USK7" s="33"/>
      <c r="USL7" s="33"/>
      <c r="USM7" s="33"/>
      <c r="USN7" s="33"/>
      <c r="USO7" s="33"/>
      <c r="USP7" s="33"/>
      <c r="USQ7" s="33"/>
      <c r="USR7" s="33"/>
      <c r="USS7" s="33"/>
      <c r="UST7" s="33"/>
      <c r="USU7" s="33"/>
      <c r="USV7" s="33"/>
      <c r="USW7" s="33"/>
      <c r="USX7" s="33"/>
      <c r="USY7" s="33"/>
      <c r="USZ7" s="33"/>
      <c r="UTA7" s="33"/>
      <c r="UTB7" s="33"/>
      <c r="UTC7" s="33"/>
      <c r="UTD7" s="33"/>
      <c r="UTE7" s="33"/>
      <c r="UTF7" s="33"/>
      <c r="UTG7" s="33"/>
      <c r="UTH7" s="33"/>
      <c r="UTI7" s="33"/>
      <c r="UTJ7" s="33"/>
      <c r="UTK7" s="33"/>
      <c r="UTL7" s="33"/>
      <c r="UTM7" s="33"/>
      <c r="UTN7" s="33"/>
      <c r="UTO7" s="33"/>
      <c r="UTP7" s="33"/>
      <c r="UTQ7" s="33"/>
      <c r="UTR7" s="33"/>
      <c r="UTS7" s="33"/>
      <c r="UTT7" s="33"/>
      <c r="UTU7" s="33"/>
      <c r="UTV7" s="33"/>
      <c r="UTW7" s="33"/>
      <c r="UTX7" s="33"/>
      <c r="UTY7" s="33"/>
      <c r="UTZ7" s="33"/>
      <c r="UUA7" s="33"/>
      <c r="UUB7" s="33"/>
      <c r="UUC7" s="33"/>
      <c r="UUD7" s="33"/>
      <c r="UUE7" s="33"/>
      <c r="UUF7" s="33"/>
      <c r="UUG7" s="33"/>
      <c r="UUH7" s="33"/>
      <c r="UUI7" s="33"/>
      <c r="UUJ7" s="33"/>
      <c r="UUK7" s="33"/>
      <c r="UUL7" s="33"/>
      <c r="UUM7" s="33"/>
      <c r="UUN7" s="33"/>
      <c r="UUO7" s="33"/>
      <c r="UUP7" s="33"/>
      <c r="UUQ7" s="33"/>
      <c r="UUR7" s="33"/>
      <c r="UUS7" s="33"/>
      <c r="UUT7" s="33"/>
      <c r="UUU7" s="33"/>
      <c r="UUV7" s="33"/>
      <c r="UUW7" s="33"/>
      <c r="UUX7" s="33"/>
      <c r="UUY7" s="33"/>
      <c r="UUZ7" s="33"/>
      <c r="UVA7" s="33"/>
      <c r="UVB7" s="33"/>
      <c r="UVC7" s="33"/>
      <c r="UVD7" s="33"/>
      <c r="UVE7" s="33"/>
      <c r="UVF7" s="33"/>
      <c r="UVG7" s="33"/>
      <c r="UVH7" s="33"/>
      <c r="UVI7" s="33"/>
      <c r="UVJ7" s="33"/>
      <c r="UVK7" s="33"/>
      <c r="UVL7" s="33"/>
      <c r="UVM7" s="33"/>
      <c r="UVN7" s="33"/>
      <c r="UVO7" s="33"/>
      <c r="UVP7" s="33"/>
      <c r="UVQ7" s="33"/>
      <c r="UVR7" s="33"/>
      <c r="UVS7" s="33"/>
      <c r="UVT7" s="33"/>
      <c r="UVU7" s="33"/>
      <c r="UVV7" s="33"/>
      <c r="UVW7" s="33"/>
      <c r="UVX7" s="33"/>
      <c r="UVY7" s="33"/>
      <c r="UVZ7" s="33"/>
      <c r="UWA7" s="33"/>
      <c r="UWB7" s="33"/>
      <c r="UWC7" s="33"/>
      <c r="UWD7" s="33"/>
      <c r="UWE7" s="33"/>
      <c r="UWF7" s="33"/>
      <c r="UWG7" s="33"/>
      <c r="UWH7" s="33"/>
      <c r="UWI7" s="33"/>
      <c r="UWJ7" s="33"/>
      <c r="UWK7" s="33"/>
      <c r="UWL7" s="33"/>
      <c r="UWM7" s="33"/>
      <c r="UWN7" s="33"/>
      <c r="UWO7" s="33"/>
      <c r="UWP7" s="33"/>
      <c r="UWQ7" s="33"/>
      <c r="UWR7" s="33"/>
      <c r="UWS7" s="33"/>
      <c r="UWT7" s="33"/>
      <c r="UWU7" s="33"/>
      <c r="UWV7" s="33"/>
      <c r="UWW7" s="33"/>
      <c r="UWX7" s="33"/>
      <c r="UWY7" s="33"/>
      <c r="UWZ7" s="33"/>
      <c r="UXA7" s="33"/>
      <c r="UXB7" s="33"/>
      <c r="UXC7" s="33"/>
      <c r="UXD7" s="33"/>
      <c r="UXE7" s="33"/>
      <c r="UXF7" s="33"/>
      <c r="UXG7" s="33"/>
      <c r="UXH7" s="33"/>
      <c r="UXI7" s="33"/>
      <c r="UXJ7" s="33"/>
      <c r="UXK7" s="33"/>
      <c r="UXL7" s="33"/>
      <c r="UXM7" s="33"/>
      <c r="UXN7" s="33"/>
      <c r="UXO7" s="33"/>
      <c r="UXP7" s="33"/>
      <c r="UXQ7" s="33"/>
      <c r="UXR7" s="33"/>
      <c r="UXS7" s="33"/>
      <c r="UXT7" s="33"/>
      <c r="UXU7" s="33"/>
      <c r="UXV7" s="33"/>
      <c r="UXW7" s="33"/>
      <c r="UXX7" s="33"/>
      <c r="UXY7" s="33"/>
      <c r="UXZ7" s="33"/>
      <c r="UYA7" s="33"/>
      <c r="UYB7" s="33"/>
      <c r="UYC7" s="33"/>
      <c r="UYD7" s="33"/>
      <c r="UYE7" s="33"/>
      <c r="UYF7" s="33"/>
      <c r="UYG7" s="33"/>
      <c r="UYH7" s="33"/>
      <c r="UYI7" s="33"/>
      <c r="UYJ7" s="33"/>
      <c r="UYK7" s="33"/>
      <c r="UYL7" s="33"/>
      <c r="UYM7" s="33"/>
      <c r="UYN7" s="33"/>
      <c r="UYO7" s="33"/>
      <c r="UYP7" s="33"/>
      <c r="UYQ7" s="33"/>
      <c r="UYR7" s="33"/>
      <c r="UYS7" s="33"/>
      <c r="UYT7" s="33"/>
      <c r="UYU7" s="33"/>
      <c r="UYV7" s="33"/>
      <c r="UYW7" s="33"/>
      <c r="UYX7" s="33"/>
      <c r="UYY7" s="33"/>
      <c r="UYZ7" s="33"/>
      <c r="UZA7" s="33"/>
      <c r="UZB7" s="33"/>
      <c r="UZC7" s="33"/>
      <c r="UZD7" s="33"/>
      <c r="UZE7" s="33"/>
      <c r="UZF7" s="33"/>
      <c r="UZG7" s="33"/>
      <c r="UZH7" s="33"/>
      <c r="UZI7" s="33"/>
      <c r="UZJ7" s="33"/>
      <c r="UZK7" s="33"/>
      <c r="UZL7" s="33"/>
      <c r="UZM7" s="33"/>
      <c r="UZN7" s="33"/>
      <c r="UZO7" s="33"/>
      <c r="UZP7" s="33"/>
      <c r="UZQ7" s="33"/>
      <c r="UZR7" s="33"/>
      <c r="UZS7" s="33"/>
      <c r="UZT7" s="33"/>
      <c r="UZU7" s="33"/>
      <c r="UZV7" s="33"/>
      <c r="UZW7" s="33"/>
      <c r="UZX7" s="33"/>
      <c r="UZY7" s="33"/>
      <c r="UZZ7" s="33"/>
      <c r="VAA7" s="33"/>
      <c r="VAB7" s="33"/>
      <c r="VAC7" s="33"/>
      <c r="VAD7" s="33"/>
      <c r="VAE7" s="33"/>
      <c r="VAF7" s="33"/>
      <c r="VAG7" s="33"/>
      <c r="VAH7" s="33"/>
      <c r="VAI7" s="33"/>
      <c r="VAJ7" s="33"/>
      <c r="VAK7" s="33"/>
      <c r="VAL7" s="33"/>
      <c r="VAM7" s="33"/>
      <c r="VAN7" s="33"/>
      <c r="VAO7" s="33"/>
      <c r="VAP7" s="33"/>
      <c r="VAQ7" s="33"/>
      <c r="VAR7" s="33"/>
      <c r="VAS7" s="33"/>
      <c r="VAT7" s="33"/>
      <c r="VAU7" s="33"/>
      <c r="VAV7" s="33"/>
      <c r="VAW7" s="33"/>
      <c r="VAX7" s="33"/>
      <c r="VAY7" s="33"/>
      <c r="VAZ7" s="33"/>
      <c r="VBA7" s="33"/>
      <c r="VBB7" s="33"/>
      <c r="VBC7" s="33"/>
      <c r="VBD7" s="33"/>
      <c r="VBE7" s="33"/>
      <c r="VBF7" s="33"/>
      <c r="VBG7" s="33"/>
      <c r="VBH7" s="33"/>
      <c r="VBI7" s="33"/>
      <c r="VBJ7" s="33"/>
      <c r="VBK7" s="33"/>
      <c r="VBL7" s="33"/>
      <c r="VBM7" s="33"/>
      <c r="VBN7" s="33"/>
      <c r="VBO7" s="33"/>
      <c r="VBP7" s="33"/>
      <c r="VBQ7" s="33"/>
      <c r="VBR7" s="33"/>
      <c r="VBS7" s="33"/>
      <c r="VBT7" s="33"/>
      <c r="VBU7" s="33"/>
      <c r="VBV7" s="33"/>
      <c r="VBW7" s="33"/>
      <c r="VBX7" s="33"/>
      <c r="VBY7" s="33"/>
      <c r="VBZ7" s="33"/>
      <c r="VCA7" s="33"/>
      <c r="VCB7" s="33"/>
      <c r="VCC7" s="33"/>
      <c r="VCD7" s="33"/>
      <c r="VCE7" s="33"/>
      <c r="VCF7" s="33"/>
      <c r="VCG7" s="33"/>
      <c r="VCH7" s="33"/>
      <c r="VCI7" s="33"/>
      <c r="VCJ7" s="33"/>
      <c r="VCK7" s="33"/>
      <c r="VCL7" s="33"/>
      <c r="VCM7" s="33"/>
      <c r="VCN7" s="33"/>
      <c r="VCO7" s="33"/>
      <c r="VCP7" s="33"/>
      <c r="VCQ7" s="33"/>
      <c r="VCR7" s="33"/>
      <c r="VCS7" s="33"/>
      <c r="VCT7" s="33"/>
      <c r="VCU7" s="33"/>
      <c r="VCV7" s="33"/>
      <c r="VCW7" s="33"/>
      <c r="VCX7" s="33"/>
      <c r="VCY7" s="33"/>
      <c r="VCZ7" s="33"/>
      <c r="VDA7" s="33"/>
      <c r="VDB7" s="33"/>
      <c r="VDC7" s="33"/>
      <c r="VDD7" s="33"/>
      <c r="VDE7" s="33"/>
      <c r="VDF7" s="33"/>
      <c r="VDG7" s="33"/>
      <c r="VDH7" s="33"/>
      <c r="VDI7" s="33"/>
      <c r="VDJ7" s="33"/>
      <c r="VDK7" s="33"/>
      <c r="VDL7" s="33"/>
      <c r="VDM7" s="33"/>
      <c r="VDN7" s="33"/>
      <c r="VDO7" s="33"/>
      <c r="VDP7" s="33"/>
      <c r="VDQ7" s="33"/>
      <c r="VDR7" s="33"/>
      <c r="VDS7" s="33"/>
      <c r="VDT7" s="33"/>
      <c r="VDU7" s="33"/>
      <c r="VDV7" s="33"/>
      <c r="VDW7" s="33"/>
      <c r="VDX7" s="33"/>
      <c r="VDY7" s="33"/>
      <c r="VDZ7" s="33"/>
      <c r="VEA7" s="33"/>
      <c r="VEB7" s="33"/>
      <c r="VEC7" s="33"/>
      <c r="VED7" s="33"/>
      <c r="VEE7" s="33"/>
      <c r="VEF7" s="33"/>
      <c r="VEG7" s="33"/>
      <c r="VEH7" s="33"/>
      <c r="VEI7" s="33"/>
      <c r="VEJ7" s="33"/>
      <c r="VEK7" s="33"/>
      <c r="VEL7" s="33"/>
      <c r="VEM7" s="33"/>
      <c r="VEN7" s="33"/>
      <c r="VEO7" s="33"/>
      <c r="VEP7" s="33"/>
      <c r="VEQ7" s="33"/>
      <c r="VER7" s="33"/>
      <c r="VES7" s="33"/>
      <c r="VET7" s="33"/>
      <c r="VEU7" s="33"/>
      <c r="VEV7" s="33"/>
      <c r="VEW7" s="33"/>
      <c r="VEX7" s="33"/>
      <c r="VEY7" s="33"/>
      <c r="VEZ7" s="33"/>
      <c r="VFA7" s="33"/>
      <c r="VFB7" s="33"/>
      <c r="VFC7" s="33"/>
      <c r="VFD7" s="33"/>
      <c r="VFE7" s="33"/>
      <c r="VFF7" s="33"/>
      <c r="VFG7" s="33"/>
      <c r="VFH7" s="33"/>
      <c r="VFI7" s="33"/>
      <c r="VFJ7" s="33"/>
      <c r="VFK7" s="33"/>
      <c r="VFL7" s="33"/>
      <c r="VFM7" s="33"/>
      <c r="VFN7" s="33"/>
      <c r="VFO7" s="33"/>
      <c r="VFP7" s="33"/>
      <c r="VFQ7" s="33"/>
      <c r="VFR7" s="33"/>
      <c r="VFS7" s="33"/>
      <c r="VFT7" s="33"/>
      <c r="VFU7" s="33"/>
      <c r="VFV7" s="33"/>
      <c r="VFW7" s="33"/>
      <c r="VFX7" s="33"/>
      <c r="VFY7" s="33"/>
      <c r="VFZ7" s="33"/>
      <c r="VGA7" s="33"/>
      <c r="VGB7" s="33"/>
      <c r="VGC7" s="33"/>
      <c r="VGD7" s="33"/>
      <c r="VGE7" s="33"/>
      <c r="VGF7" s="33"/>
      <c r="VGG7" s="33"/>
      <c r="VGH7" s="33"/>
      <c r="VGI7" s="33"/>
      <c r="VGJ7" s="33"/>
      <c r="VGK7" s="33"/>
      <c r="VGL7" s="33"/>
      <c r="VGM7" s="33"/>
      <c r="VGN7" s="33"/>
      <c r="VGO7" s="33"/>
      <c r="VGP7" s="33"/>
      <c r="VGQ7" s="33"/>
      <c r="VGR7" s="33"/>
      <c r="VGS7" s="33"/>
      <c r="VGT7" s="33"/>
      <c r="VGU7" s="33"/>
      <c r="VGV7" s="33"/>
      <c r="VGW7" s="33"/>
      <c r="VGX7" s="33"/>
      <c r="VGY7" s="33"/>
      <c r="VGZ7" s="33"/>
      <c r="VHA7" s="33"/>
      <c r="VHB7" s="33"/>
      <c r="VHC7" s="33"/>
      <c r="VHD7" s="33"/>
      <c r="VHE7" s="33"/>
      <c r="VHF7" s="33"/>
      <c r="VHG7" s="33"/>
      <c r="VHH7" s="33"/>
      <c r="VHI7" s="33"/>
      <c r="VHJ7" s="33"/>
      <c r="VHK7" s="33"/>
      <c r="VHL7" s="33"/>
      <c r="VHM7" s="33"/>
      <c r="VHN7" s="33"/>
      <c r="VHO7" s="33"/>
      <c r="VHP7" s="33"/>
      <c r="VHQ7" s="33"/>
      <c r="VHR7" s="33"/>
      <c r="VHS7" s="33"/>
      <c r="VHT7" s="33"/>
      <c r="VHU7" s="33"/>
      <c r="VHV7" s="33"/>
      <c r="VHW7" s="33"/>
      <c r="VHX7" s="33"/>
      <c r="VHY7" s="33"/>
      <c r="VHZ7" s="33"/>
      <c r="VIA7" s="33"/>
      <c r="VIB7" s="33"/>
      <c r="VIC7" s="33"/>
      <c r="VID7" s="33"/>
      <c r="VIE7" s="33"/>
      <c r="VIF7" s="33"/>
      <c r="VIG7" s="33"/>
      <c r="VIH7" s="33"/>
      <c r="VII7" s="33"/>
      <c r="VIJ7" s="33"/>
      <c r="VIK7" s="33"/>
      <c r="VIL7" s="33"/>
      <c r="VIM7" s="33"/>
      <c r="VIN7" s="33"/>
      <c r="VIO7" s="33"/>
      <c r="VIP7" s="33"/>
      <c r="VIQ7" s="33"/>
      <c r="VIR7" s="33"/>
      <c r="VIS7" s="33"/>
      <c r="VIT7" s="33"/>
      <c r="VIU7" s="33"/>
      <c r="VIV7" s="33"/>
      <c r="VIW7" s="33"/>
      <c r="VIX7" s="33"/>
      <c r="VIY7" s="33"/>
      <c r="VIZ7" s="33"/>
      <c r="VJA7" s="33"/>
      <c r="VJB7" s="33"/>
      <c r="VJC7" s="33"/>
      <c r="VJD7" s="33"/>
      <c r="VJE7" s="33"/>
      <c r="VJF7" s="33"/>
      <c r="VJG7" s="33"/>
      <c r="VJH7" s="33"/>
      <c r="VJI7" s="33"/>
      <c r="VJJ7" s="33"/>
      <c r="VJK7" s="33"/>
      <c r="VJL7" s="33"/>
      <c r="VJM7" s="33"/>
      <c r="VJN7" s="33"/>
      <c r="VJO7" s="33"/>
      <c r="VJP7" s="33"/>
      <c r="VJQ7" s="33"/>
      <c r="VJR7" s="33"/>
      <c r="VJS7" s="33"/>
      <c r="VJT7" s="33"/>
      <c r="VJU7" s="33"/>
      <c r="VJV7" s="33"/>
      <c r="VJW7" s="33"/>
      <c r="VJX7" s="33"/>
      <c r="VJY7" s="33"/>
      <c r="VJZ7" s="33"/>
      <c r="VKA7" s="33"/>
      <c r="VKB7" s="33"/>
      <c r="VKC7" s="33"/>
      <c r="VKD7" s="33"/>
      <c r="VKE7" s="33"/>
      <c r="VKF7" s="33"/>
      <c r="VKG7" s="33"/>
      <c r="VKH7" s="33"/>
      <c r="VKI7" s="33"/>
      <c r="VKJ7" s="33"/>
      <c r="VKK7" s="33"/>
      <c r="VKL7" s="33"/>
      <c r="VKM7" s="33"/>
      <c r="VKN7" s="33"/>
      <c r="VKO7" s="33"/>
      <c r="VKP7" s="33"/>
      <c r="VKQ7" s="33"/>
      <c r="VKR7" s="33"/>
      <c r="VKS7" s="33"/>
      <c r="VKT7" s="33"/>
      <c r="VKU7" s="33"/>
      <c r="VKV7" s="33"/>
      <c r="VKW7" s="33"/>
      <c r="VKX7" s="33"/>
      <c r="VKY7" s="33"/>
      <c r="VKZ7" s="33"/>
      <c r="VLA7" s="33"/>
      <c r="VLB7" s="33"/>
      <c r="VLC7" s="33"/>
      <c r="VLD7" s="33"/>
      <c r="VLE7" s="33"/>
      <c r="VLF7" s="33"/>
      <c r="VLG7" s="33"/>
      <c r="VLH7" s="33"/>
      <c r="VLI7" s="33"/>
      <c r="VLJ7" s="33"/>
      <c r="VLK7" s="33"/>
      <c r="VLL7" s="33"/>
      <c r="VLM7" s="33"/>
      <c r="VLN7" s="33"/>
      <c r="VLO7" s="33"/>
      <c r="VLP7" s="33"/>
      <c r="VLQ7" s="33"/>
      <c r="VLR7" s="33"/>
      <c r="VLS7" s="33"/>
      <c r="VLT7" s="33"/>
      <c r="VLU7" s="33"/>
      <c r="VLV7" s="33"/>
      <c r="VLW7" s="33"/>
      <c r="VLX7" s="33"/>
      <c r="VLY7" s="33"/>
      <c r="VLZ7" s="33"/>
      <c r="VMA7" s="33"/>
      <c r="VMB7" s="33"/>
      <c r="VMC7" s="33"/>
      <c r="VMD7" s="33"/>
      <c r="VME7" s="33"/>
      <c r="VMF7" s="33"/>
      <c r="VMG7" s="33"/>
      <c r="VMH7" s="33"/>
      <c r="VMI7" s="33"/>
      <c r="VMJ7" s="33"/>
      <c r="VMK7" s="33"/>
      <c r="VML7" s="33"/>
      <c r="VMM7" s="33"/>
      <c r="VMN7" s="33"/>
      <c r="VMO7" s="33"/>
      <c r="VMP7" s="33"/>
      <c r="VMQ7" s="33"/>
      <c r="VMR7" s="33"/>
      <c r="VMS7" s="33"/>
      <c r="VMT7" s="33"/>
      <c r="VMU7" s="33"/>
      <c r="VMV7" s="33"/>
      <c r="VMW7" s="33"/>
      <c r="VMX7" s="33"/>
      <c r="VMY7" s="33"/>
      <c r="VMZ7" s="33"/>
      <c r="VNA7" s="33"/>
      <c r="VNB7" s="33"/>
      <c r="VNC7" s="33"/>
      <c r="VND7" s="33"/>
      <c r="VNE7" s="33"/>
      <c r="VNF7" s="33"/>
      <c r="VNG7" s="33"/>
      <c r="VNH7" s="33"/>
      <c r="VNI7" s="33"/>
      <c r="VNJ7" s="33"/>
      <c r="VNK7" s="33"/>
      <c r="VNL7" s="33"/>
      <c r="VNM7" s="33"/>
      <c r="VNN7" s="33"/>
      <c r="VNO7" s="33"/>
      <c r="VNP7" s="33"/>
      <c r="VNQ7" s="33"/>
      <c r="VNR7" s="33"/>
      <c r="VNS7" s="33"/>
      <c r="VNT7" s="33"/>
      <c r="VNU7" s="33"/>
      <c r="VNV7" s="33"/>
      <c r="VNW7" s="33"/>
      <c r="VNX7" s="33"/>
      <c r="VNY7" s="33"/>
      <c r="VNZ7" s="33"/>
      <c r="VOA7" s="33"/>
      <c r="VOB7" s="33"/>
      <c r="VOC7" s="33"/>
      <c r="VOD7" s="33"/>
      <c r="VOE7" s="33"/>
      <c r="VOF7" s="33"/>
      <c r="VOG7" s="33"/>
      <c r="VOH7" s="33"/>
      <c r="VOI7" s="33"/>
      <c r="VOJ7" s="33"/>
      <c r="VOK7" s="33"/>
      <c r="VOL7" s="33"/>
      <c r="VOM7" s="33"/>
      <c r="VON7" s="33"/>
      <c r="VOO7" s="33"/>
      <c r="VOP7" s="33"/>
      <c r="VOQ7" s="33"/>
      <c r="VOR7" s="33"/>
      <c r="VOS7" s="33"/>
      <c r="VOT7" s="33"/>
      <c r="VOU7" s="33"/>
      <c r="VOV7" s="33"/>
      <c r="VOW7" s="33"/>
      <c r="VOX7" s="33"/>
      <c r="VOY7" s="33"/>
      <c r="VOZ7" s="33"/>
      <c r="VPA7" s="33"/>
      <c r="VPB7" s="33"/>
      <c r="VPC7" s="33"/>
      <c r="VPD7" s="33"/>
      <c r="VPE7" s="33"/>
      <c r="VPF7" s="33"/>
      <c r="VPG7" s="33"/>
      <c r="VPH7" s="33"/>
      <c r="VPI7" s="33"/>
      <c r="VPJ7" s="33"/>
      <c r="VPK7" s="33"/>
      <c r="VPL7" s="33"/>
      <c r="VPM7" s="33"/>
      <c r="VPN7" s="33"/>
      <c r="VPO7" s="33"/>
      <c r="VPP7" s="33"/>
      <c r="VPQ7" s="33"/>
      <c r="VPR7" s="33"/>
      <c r="VPS7" s="33"/>
      <c r="VPT7" s="33"/>
      <c r="VPU7" s="33"/>
      <c r="VPV7" s="33"/>
      <c r="VPW7" s="33"/>
      <c r="VPX7" s="33"/>
      <c r="VPY7" s="33"/>
      <c r="VPZ7" s="33"/>
      <c r="VQA7" s="33"/>
      <c r="VQB7" s="33"/>
      <c r="VQC7" s="33"/>
      <c r="VQD7" s="33"/>
      <c r="VQE7" s="33"/>
      <c r="VQF7" s="33"/>
      <c r="VQG7" s="33"/>
      <c r="VQH7" s="33"/>
      <c r="VQI7" s="33"/>
      <c r="VQJ7" s="33"/>
      <c r="VQK7" s="33"/>
      <c r="VQL7" s="33"/>
      <c r="VQM7" s="33"/>
      <c r="VQN7" s="33"/>
      <c r="VQO7" s="33"/>
      <c r="VQP7" s="33"/>
      <c r="VQQ7" s="33"/>
      <c r="VQR7" s="33"/>
      <c r="VQS7" s="33"/>
      <c r="VQT7" s="33"/>
      <c r="VQU7" s="33"/>
      <c r="VQV7" s="33"/>
      <c r="VQW7" s="33"/>
      <c r="VQX7" s="33"/>
      <c r="VQY7" s="33"/>
      <c r="VQZ7" s="33"/>
      <c r="VRA7" s="33"/>
      <c r="VRB7" s="33"/>
      <c r="VRC7" s="33"/>
      <c r="VRD7" s="33"/>
      <c r="VRE7" s="33"/>
      <c r="VRF7" s="33"/>
      <c r="VRG7" s="33"/>
      <c r="VRH7" s="33"/>
      <c r="VRI7" s="33"/>
      <c r="VRJ7" s="33"/>
      <c r="VRK7" s="33"/>
      <c r="VRL7" s="33"/>
      <c r="VRM7" s="33"/>
      <c r="VRN7" s="33"/>
      <c r="VRO7" s="33"/>
      <c r="VRP7" s="33"/>
      <c r="VRQ7" s="33"/>
      <c r="VRR7" s="33"/>
      <c r="VRS7" s="33"/>
      <c r="VRT7" s="33"/>
      <c r="VRU7" s="33"/>
      <c r="VRV7" s="33"/>
      <c r="VRW7" s="33"/>
      <c r="VRX7" s="33"/>
      <c r="VRY7" s="33"/>
      <c r="VRZ7" s="33"/>
      <c r="VSA7" s="33"/>
      <c r="VSB7" s="33"/>
      <c r="VSC7" s="33"/>
      <c r="VSD7" s="33"/>
      <c r="VSE7" s="33"/>
      <c r="VSF7" s="33"/>
      <c r="VSG7" s="33"/>
      <c r="VSH7" s="33"/>
      <c r="VSI7" s="33"/>
      <c r="VSJ7" s="33"/>
      <c r="VSK7" s="33"/>
      <c r="VSL7" s="33"/>
      <c r="VSM7" s="33"/>
      <c r="VSN7" s="33"/>
      <c r="VSO7" s="33"/>
      <c r="VSP7" s="33"/>
      <c r="VSQ7" s="33"/>
      <c r="VSR7" s="33"/>
      <c r="VSS7" s="33"/>
      <c r="VST7" s="33"/>
      <c r="VSU7" s="33"/>
      <c r="VSV7" s="33"/>
      <c r="VSW7" s="33"/>
      <c r="VSX7" s="33"/>
      <c r="VSY7" s="33"/>
      <c r="VSZ7" s="33"/>
      <c r="VTA7" s="33"/>
      <c r="VTB7" s="33"/>
      <c r="VTC7" s="33"/>
      <c r="VTD7" s="33"/>
      <c r="VTE7" s="33"/>
      <c r="VTF7" s="33"/>
      <c r="VTG7" s="33"/>
      <c r="VTH7" s="33"/>
      <c r="VTI7" s="33"/>
      <c r="VTJ7" s="33"/>
      <c r="VTK7" s="33"/>
      <c r="VTL7" s="33"/>
      <c r="VTM7" s="33"/>
      <c r="VTN7" s="33"/>
      <c r="VTO7" s="33"/>
      <c r="VTP7" s="33"/>
      <c r="VTQ7" s="33"/>
      <c r="VTR7" s="33"/>
      <c r="VTS7" s="33"/>
      <c r="VTT7" s="33"/>
      <c r="VTU7" s="33"/>
      <c r="VTV7" s="33"/>
      <c r="VTW7" s="33"/>
      <c r="VTX7" s="33"/>
      <c r="VTY7" s="33"/>
      <c r="VTZ7" s="33"/>
      <c r="VUA7" s="33"/>
      <c r="VUB7" s="33"/>
      <c r="VUC7" s="33"/>
      <c r="VUD7" s="33"/>
      <c r="VUE7" s="33"/>
      <c r="VUF7" s="33"/>
      <c r="VUG7" s="33"/>
      <c r="VUH7" s="33"/>
      <c r="VUI7" s="33"/>
      <c r="VUJ7" s="33"/>
      <c r="VUK7" s="33"/>
      <c r="VUL7" s="33"/>
      <c r="VUM7" s="33"/>
      <c r="VUN7" s="33"/>
      <c r="VUO7" s="33"/>
      <c r="VUP7" s="33"/>
      <c r="VUQ7" s="33"/>
      <c r="VUR7" s="33"/>
      <c r="VUS7" s="33"/>
      <c r="VUT7" s="33"/>
      <c r="VUU7" s="33"/>
      <c r="VUV7" s="33"/>
      <c r="VUW7" s="33"/>
      <c r="VUX7" s="33"/>
      <c r="VUY7" s="33"/>
      <c r="VUZ7" s="33"/>
      <c r="VVA7" s="33"/>
      <c r="VVB7" s="33"/>
      <c r="VVC7" s="33"/>
      <c r="VVD7" s="33"/>
      <c r="VVE7" s="33"/>
      <c r="VVF7" s="33"/>
      <c r="VVG7" s="33"/>
      <c r="VVH7" s="33"/>
      <c r="VVI7" s="33"/>
      <c r="VVJ7" s="33"/>
      <c r="VVK7" s="33"/>
      <c r="VVL7" s="33"/>
      <c r="VVM7" s="33"/>
      <c r="VVN7" s="33"/>
      <c r="VVO7" s="33"/>
      <c r="VVP7" s="33"/>
      <c r="VVQ7" s="33"/>
      <c r="VVR7" s="33"/>
      <c r="VVS7" s="33"/>
      <c r="VVT7" s="33"/>
      <c r="VVU7" s="33"/>
      <c r="VVV7" s="33"/>
      <c r="VVW7" s="33"/>
      <c r="VVX7" s="33"/>
      <c r="VVY7" s="33"/>
      <c r="VVZ7" s="33"/>
      <c r="VWA7" s="33"/>
      <c r="VWB7" s="33"/>
      <c r="VWC7" s="33"/>
      <c r="VWD7" s="33"/>
      <c r="VWE7" s="33"/>
      <c r="VWF7" s="33"/>
      <c r="VWG7" s="33"/>
      <c r="VWH7" s="33"/>
      <c r="VWI7" s="33"/>
      <c r="VWJ7" s="33"/>
      <c r="VWK7" s="33"/>
      <c r="VWL7" s="33"/>
      <c r="VWM7" s="33"/>
      <c r="VWN7" s="33"/>
      <c r="VWO7" s="33"/>
      <c r="VWP7" s="33"/>
      <c r="VWQ7" s="33"/>
      <c r="VWR7" s="33"/>
      <c r="VWS7" s="33"/>
      <c r="VWT7" s="33"/>
      <c r="VWU7" s="33"/>
      <c r="VWV7" s="33"/>
      <c r="VWW7" s="33"/>
      <c r="VWX7" s="33"/>
      <c r="VWY7" s="33"/>
      <c r="VWZ7" s="33"/>
      <c r="VXA7" s="33"/>
      <c r="VXB7" s="33"/>
      <c r="VXC7" s="33"/>
      <c r="VXD7" s="33"/>
      <c r="VXE7" s="33"/>
      <c r="VXF7" s="33"/>
      <c r="VXG7" s="33"/>
      <c r="VXH7" s="33"/>
      <c r="VXI7" s="33"/>
      <c r="VXJ7" s="33"/>
      <c r="VXK7" s="33"/>
      <c r="VXL7" s="33"/>
      <c r="VXM7" s="33"/>
      <c r="VXN7" s="33"/>
      <c r="VXO7" s="33"/>
      <c r="VXP7" s="33"/>
      <c r="VXQ7" s="33"/>
      <c r="VXR7" s="33"/>
      <c r="VXS7" s="33"/>
      <c r="VXT7" s="33"/>
      <c r="VXU7" s="33"/>
      <c r="VXV7" s="33"/>
      <c r="VXW7" s="33"/>
      <c r="VXX7" s="33"/>
      <c r="VXY7" s="33"/>
      <c r="VXZ7" s="33"/>
      <c r="VYA7" s="33"/>
      <c r="VYB7" s="33"/>
      <c r="VYC7" s="33"/>
      <c r="VYD7" s="33"/>
      <c r="VYE7" s="33"/>
      <c r="VYF7" s="33"/>
      <c r="VYG7" s="33"/>
      <c r="VYH7" s="33"/>
      <c r="VYI7" s="33"/>
      <c r="VYJ7" s="33"/>
      <c r="VYK7" s="33"/>
      <c r="VYL7" s="33"/>
      <c r="VYM7" s="33"/>
      <c r="VYN7" s="33"/>
      <c r="VYO7" s="33"/>
      <c r="VYP7" s="33"/>
      <c r="VYQ7" s="33"/>
      <c r="VYR7" s="33"/>
      <c r="VYS7" s="33"/>
      <c r="VYT7" s="33"/>
      <c r="VYU7" s="33"/>
      <c r="VYV7" s="33"/>
      <c r="VYW7" s="33"/>
      <c r="VYX7" s="33"/>
      <c r="VYY7" s="33"/>
      <c r="VYZ7" s="33"/>
      <c r="VZA7" s="33"/>
      <c r="VZB7" s="33"/>
      <c r="VZC7" s="33"/>
      <c r="VZD7" s="33"/>
      <c r="VZE7" s="33"/>
      <c r="VZF7" s="33"/>
      <c r="VZG7" s="33"/>
      <c r="VZH7" s="33"/>
      <c r="VZI7" s="33"/>
      <c r="VZJ7" s="33"/>
      <c r="VZK7" s="33"/>
      <c r="VZL7" s="33"/>
      <c r="VZM7" s="33"/>
      <c r="VZN7" s="33"/>
      <c r="VZO7" s="33"/>
      <c r="VZP7" s="33"/>
      <c r="VZQ7" s="33"/>
      <c r="VZR7" s="33"/>
      <c r="VZS7" s="33"/>
      <c r="VZT7" s="33"/>
      <c r="VZU7" s="33"/>
      <c r="VZV7" s="33"/>
      <c r="VZW7" s="33"/>
      <c r="VZX7" s="33"/>
      <c r="VZY7" s="33"/>
      <c r="VZZ7" s="33"/>
      <c r="WAA7" s="33"/>
      <c r="WAB7" s="33"/>
      <c r="WAC7" s="33"/>
      <c r="WAD7" s="33"/>
      <c r="WAE7" s="33"/>
      <c r="WAF7" s="33"/>
      <c r="WAG7" s="33"/>
      <c r="WAH7" s="33"/>
      <c r="WAI7" s="33"/>
      <c r="WAJ7" s="33"/>
      <c r="WAK7" s="33"/>
      <c r="WAL7" s="33"/>
      <c r="WAM7" s="33"/>
      <c r="WAN7" s="33"/>
      <c r="WAO7" s="33"/>
      <c r="WAP7" s="33"/>
      <c r="WAQ7" s="33"/>
      <c r="WAR7" s="33"/>
      <c r="WAS7" s="33"/>
      <c r="WAT7" s="33"/>
      <c r="WAU7" s="33"/>
      <c r="WAV7" s="33"/>
      <c r="WAW7" s="33"/>
      <c r="WAX7" s="33"/>
      <c r="WAY7" s="33"/>
      <c r="WAZ7" s="33"/>
      <c r="WBA7" s="33"/>
      <c r="WBB7" s="33"/>
      <c r="WBC7" s="33"/>
      <c r="WBD7" s="33"/>
      <c r="WBE7" s="33"/>
      <c r="WBF7" s="33"/>
      <c r="WBG7" s="33"/>
      <c r="WBH7" s="33"/>
      <c r="WBI7" s="33"/>
      <c r="WBJ7" s="33"/>
      <c r="WBK7" s="33"/>
      <c r="WBL7" s="33"/>
      <c r="WBM7" s="33"/>
      <c r="WBN7" s="33"/>
      <c r="WBO7" s="33"/>
      <c r="WBP7" s="33"/>
      <c r="WBQ7" s="33"/>
      <c r="WBR7" s="33"/>
      <c r="WBS7" s="33"/>
      <c r="WBT7" s="33"/>
      <c r="WBU7" s="33"/>
      <c r="WBV7" s="33"/>
      <c r="WBW7" s="33"/>
      <c r="WBX7" s="33"/>
      <c r="WBY7" s="33"/>
      <c r="WBZ7" s="33"/>
      <c r="WCA7" s="33"/>
      <c r="WCB7" s="33"/>
      <c r="WCC7" s="33"/>
      <c r="WCD7" s="33"/>
      <c r="WCE7" s="33"/>
      <c r="WCF7" s="33"/>
      <c r="WCG7" s="33"/>
      <c r="WCH7" s="33"/>
      <c r="WCI7" s="33"/>
      <c r="WCJ7" s="33"/>
      <c r="WCK7" s="33"/>
      <c r="WCL7" s="33"/>
      <c r="WCM7" s="33"/>
      <c r="WCN7" s="33"/>
      <c r="WCO7" s="33"/>
      <c r="WCP7" s="33"/>
      <c r="WCQ7" s="33"/>
      <c r="WCR7" s="33"/>
      <c r="WCS7" s="33"/>
      <c r="WCT7" s="33"/>
      <c r="WCU7" s="33"/>
      <c r="WCV7" s="33"/>
      <c r="WCW7" s="33"/>
      <c r="WCX7" s="33"/>
      <c r="WCY7" s="33"/>
      <c r="WCZ7" s="33"/>
      <c r="WDA7" s="33"/>
      <c r="WDB7" s="33"/>
      <c r="WDC7" s="33"/>
      <c r="WDD7" s="33"/>
      <c r="WDE7" s="33"/>
      <c r="WDF7" s="33"/>
      <c r="WDG7" s="33"/>
      <c r="WDH7" s="33"/>
      <c r="WDI7" s="33"/>
      <c r="WDJ7" s="33"/>
      <c r="WDK7" s="33"/>
      <c r="WDL7" s="33"/>
      <c r="WDM7" s="33"/>
      <c r="WDN7" s="33"/>
      <c r="WDO7" s="33"/>
      <c r="WDP7" s="33"/>
      <c r="WDQ7" s="33"/>
      <c r="WDR7" s="33"/>
      <c r="WDS7" s="33"/>
      <c r="WDT7" s="33"/>
      <c r="WDU7" s="33"/>
      <c r="WDV7" s="33"/>
      <c r="WDW7" s="33"/>
      <c r="WDX7" s="33"/>
      <c r="WDY7" s="33"/>
      <c r="WDZ7" s="33"/>
      <c r="WEA7" s="33"/>
      <c r="WEB7" s="33"/>
      <c r="WEC7" s="33"/>
      <c r="WED7" s="33"/>
      <c r="WEE7" s="33"/>
      <c r="WEF7" s="33"/>
      <c r="WEG7" s="33"/>
      <c r="WEH7" s="33"/>
      <c r="WEI7" s="33"/>
      <c r="WEJ7" s="33"/>
      <c r="WEK7" s="33"/>
      <c r="WEL7" s="33"/>
      <c r="WEM7" s="33"/>
      <c r="WEN7" s="33"/>
      <c r="WEO7" s="33"/>
      <c r="WEP7" s="33"/>
      <c r="WEQ7" s="33"/>
      <c r="WER7" s="33"/>
      <c r="WES7" s="33"/>
      <c r="WET7" s="33"/>
      <c r="WEU7" s="33"/>
      <c r="WEV7" s="33"/>
      <c r="WEW7" s="33"/>
      <c r="WEX7" s="33"/>
      <c r="WEY7" s="33"/>
      <c r="WEZ7" s="33"/>
      <c r="WFA7" s="33"/>
      <c r="WFB7" s="33"/>
      <c r="WFC7" s="33"/>
      <c r="WFD7" s="33"/>
      <c r="WFE7" s="33"/>
      <c r="WFF7" s="33"/>
      <c r="WFG7" s="33"/>
      <c r="WFH7" s="33"/>
      <c r="WFI7" s="33"/>
      <c r="WFJ7" s="33"/>
      <c r="WFK7" s="33"/>
      <c r="WFL7" s="33"/>
      <c r="WFM7" s="33"/>
      <c r="WFN7" s="33"/>
      <c r="WFO7" s="33"/>
      <c r="WFP7" s="33"/>
      <c r="WFQ7" s="33"/>
      <c r="WFR7" s="33"/>
      <c r="WFS7" s="33"/>
      <c r="WFT7" s="33"/>
      <c r="WFU7" s="33"/>
      <c r="WFV7" s="33"/>
      <c r="WFW7" s="33"/>
      <c r="WFX7" s="33"/>
      <c r="WFY7" s="33"/>
      <c r="WFZ7" s="33"/>
      <c r="WGA7" s="33"/>
      <c r="WGB7" s="33"/>
      <c r="WGC7" s="33"/>
      <c r="WGD7" s="33"/>
      <c r="WGE7" s="33"/>
      <c r="WGF7" s="33"/>
      <c r="WGG7" s="33"/>
      <c r="WGH7" s="33"/>
      <c r="WGI7" s="33"/>
      <c r="WGJ7" s="33"/>
      <c r="WGK7" s="33"/>
      <c r="WGL7" s="33"/>
      <c r="WGM7" s="33"/>
      <c r="WGN7" s="33"/>
      <c r="WGO7" s="33"/>
      <c r="WGP7" s="33"/>
      <c r="WGQ7" s="33"/>
      <c r="WGR7" s="33"/>
      <c r="WGS7" s="33"/>
      <c r="WGT7" s="33"/>
      <c r="WGU7" s="33"/>
      <c r="WGV7" s="33"/>
      <c r="WGW7" s="33"/>
      <c r="WGX7" s="33"/>
      <c r="WGY7" s="33"/>
      <c r="WGZ7" s="33"/>
      <c r="WHA7" s="33"/>
      <c r="WHB7" s="33"/>
      <c r="WHC7" s="33"/>
      <c r="WHD7" s="33"/>
      <c r="WHE7" s="33"/>
      <c r="WHF7" s="33"/>
      <c r="WHG7" s="33"/>
      <c r="WHH7" s="33"/>
      <c r="WHI7" s="33"/>
      <c r="WHJ7" s="33"/>
      <c r="WHK7" s="33"/>
      <c r="WHL7" s="33"/>
      <c r="WHM7" s="33"/>
      <c r="WHN7" s="33"/>
      <c r="WHO7" s="33"/>
      <c r="WHP7" s="33"/>
      <c r="WHQ7" s="33"/>
      <c r="WHR7" s="33"/>
      <c r="WHS7" s="33"/>
      <c r="WHT7" s="33"/>
      <c r="WHU7" s="33"/>
      <c r="WHV7" s="33"/>
      <c r="WHW7" s="33"/>
      <c r="WHX7" s="33"/>
      <c r="WHY7" s="33"/>
      <c r="WHZ7" s="33"/>
      <c r="WIA7" s="33"/>
      <c r="WIB7" s="33"/>
      <c r="WIC7" s="33"/>
      <c r="WID7" s="33"/>
      <c r="WIE7" s="33"/>
      <c r="WIF7" s="33"/>
      <c r="WIG7" s="33"/>
      <c r="WIH7" s="33"/>
      <c r="WII7" s="33"/>
      <c r="WIJ7" s="33"/>
      <c r="WIK7" s="33"/>
      <c r="WIL7" s="33"/>
      <c r="WIM7" s="33"/>
      <c r="WIN7" s="33"/>
      <c r="WIO7" s="33"/>
      <c r="WIP7" s="33"/>
      <c r="WIQ7" s="33"/>
      <c r="WIR7" s="33"/>
      <c r="WIS7" s="33"/>
      <c r="WIT7" s="33"/>
      <c r="WIU7" s="33"/>
      <c r="WIV7" s="33"/>
      <c r="WIW7" s="33"/>
      <c r="WIX7" s="33"/>
      <c r="WIY7" s="33"/>
      <c r="WIZ7" s="33"/>
      <c r="WJA7" s="33"/>
      <c r="WJB7" s="33"/>
      <c r="WJC7" s="33"/>
      <c r="WJD7" s="33"/>
      <c r="WJE7" s="33"/>
      <c r="WJF7" s="33"/>
      <c r="WJG7" s="33"/>
      <c r="WJH7" s="33"/>
      <c r="WJI7" s="33"/>
      <c r="WJJ7" s="33"/>
      <c r="WJK7" s="33"/>
      <c r="WJL7" s="33"/>
      <c r="WJM7" s="33"/>
      <c r="WJN7" s="33"/>
      <c r="WJO7" s="33"/>
      <c r="WJP7" s="33"/>
      <c r="WJQ7" s="33"/>
      <c r="WJR7" s="33"/>
      <c r="WJS7" s="33"/>
      <c r="WJT7" s="33"/>
      <c r="WJU7" s="33"/>
      <c r="WJV7" s="33"/>
      <c r="WJW7" s="33"/>
      <c r="WJX7" s="33"/>
      <c r="WJY7" s="33"/>
      <c r="WJZ7" s="33"/>
      <c r="WKA7" s="33"/>
      <c r="WKB7" s="33"/>
      <c r="WKC7" s="33"/>
      <c r="WKD7" s="33"/>
      <c r="WKE7" s="33"/>
      <c r="WKF7" s="33"/>
      <c r="WKG7" s="33"/>
      <c r="WKH7" s="33"/>
      <c r="WKI7" s="33"/>
      <c r="WKJ7" s="33"/>
      <c r="WKK7" s="33"/>
      <c r="WKL7" s="33"/>
      <c r="WKM7" s="33"/>
      <c r="WKN7" s="33"/>
      <c r="WKO7" s="33"/>
      <c r="WKP7" s="33"/>
      <c r="WKQ7" s="33"/>
      <c r="WKR7" s="33"/>
      <c r="WKS7" s="33"/>
      <c r="WKT7" s="33"/>
      <c r="WKU7" s="33"/>
      <c r="WKV7" s="33"/>
      <c r="WKW7" s="33"/>
      <c r="WKX7" s="33"/>
      <c r="WKY7" s="33"/>
      <c r="WKZ7" s="33"/>
      <c r="WLA7" s="33"/>
      <c r="WLB7" s="33"/>
      <c r="WLC7" s="33"/>
      <c r="WLD7" s="33"/>
      <c r="WLE7" s="33"/>
      <c r="WLF7" s="33"/>
      <c r="WLG7" s="33"/>
      <c r="WLH7" s="33"/>
      <c r="WLI7" s="33"/>
      <c r="WLJ7" s="33"/>
      <c r="WLK7" s="33"/>
      <c r="WLL7" s="33"/>
      <c r="WLM7" s="33"/>
      <c r="WLN7" s="33"/>
      <c r="WLO7" s="33"/>
      <c r="WLP7" s="33"/>
      <c r="WLQ7" s="33"/>
      <c r="WLR7" s="33"/>
      <c r="WLS7" s="33"/>
      <c r="WLT7" s="33"/>
      <c r="WLU7" s="33"/>
      <c r="WLV7" s="33"/>
      <c r="WLW7" s="33"/>
      <c r="WLX7" s="33"/>
      <c r="WLY7" s="33"/>
      <c r="WLZ7" s="33"/>
      <c r="WMA7" s="33"/>
      <c r="WMB7" s="33"/>
      <c r="WMC7" s="33"/>
      <c r="WMD7" s="33"/>
      <c r="WME7" s="33"/>
      <c r="WMF7" s="33"/>
      <c r="WMG7" s="33"/>
      <c r="WMH7" s="33"/>
      <c r="WMI7" s="33"/>
      <c r="WMJ7" s="33"/>
      <c r="WMK7" s="33"/>
      <c r="WML7" s="33"/>
      <c r="WMM7" s="33"/>
      <c r="WMN7" s="33"/>
      <c r="WMO7" s="33"/>
      <c r="WMP7" s="33"/>
      <c r="WMQ7" s="33"/>
      <c r="WMR7" s="33"/>
      <c r="WMS7" s="33"/>
      <c r="WMT7" s="33"/>
      <c r="WMU7" s="33"/>
      <c r="WMV7" s="33"/>
      <c r="WMW7" s="33"/>
      <c r="WMX7" s="33"/>
      <c r="WMY7" s="33"/>
      <c r="WMZ7" s="33"/>
      <c r="WNA7" s="33"/>
      <c r="WNB7" s="33"/>
      <c r="WNC7" s="33"/>
      <c r="WND7" s="33"/>
      <c r="WNE7" s="33"/>
      <c r="WNF7" s="33"/>
      <c r="WNG7" s="33"/>
      <c r="WNH7" s="33"/>
      <c r="WNI7" s="33"/>
      <c r="WNJ7" s="33"/>
      <c r="WNK7" s="33"/>
      <c r="WNL7" s="33"/>
      <c r="WNM7" s="33"/>
      <c r="WNN7" s="33"/>
      <c r="WNO7" s="33"/>
      <c r="WNP7" s="33"/>
      <c r="WNQ7" s="33"/>
      <c r="WNR7" s="33"/>
      <c r="WNS7" s="33"/>
      <c r="WNT7" s="33"/>
      <c r="WNU7" s="33"/>
      <c r="WNV7" s="33"/>
      <c r="WNW7" s="33"/>
      <c r="WNX7" s="33"/>
      <c r="WNY7" s="33"/>
      <c r="WNZ7" s="33"/>
      <c r="WOA7" s="33"/>
      <c r="WOB7" s="33"/>
      <c r="WOC7" s="33"/>
      <c r="WOD7" s="33"/>
      <c r="WOE7" s="33"/>
      <c r="WOF7" s="33"/>
      <c r="WOG7" s="33"/>
      <c r="WOH7" s="33"/>
      <c r="WOI7" s="33"/>
      <c r="WOJ7" s="33"/>
      <c r="WOK7" s="33"/>
      <c r="WOL7" s="33"/>
      <c r="WOM7" s="33"/>
      <c r="WON7" s="33"/>
      <c r="WOO7" s="33"/>
      <c r="WOP7" s="33"/>
      <c r="WOQ7" s="33"/>
      <c r="WOR7" s="33"/>
      <c r="WOS7" s="33"/>
      <c r="WOT7" s="33"/>
      <c r="WOU7" s="33"/>
      <c r="WOV7" s="33"/>
      <c r="WOW7" s="33"/>
      <c r="WOX7" s="33"/>
      <c r="WOY7" s="33"/>
      <c r="WOZ7" s="33"/>
      <c r="WPA7" s="33"/>
      <c r="WPB7" s="33"/>
      <c r="WPC7" s="33"/>
      <c r="WPD7" s="33"/>
      <c r="WPE7" s="33"/>
      <c r="WPF7" s="33"/>
      <c r="WPG7" s="33"/>
      <c r="WPH7" s="33"/>
      <c r="WPI7" s="33"/>
      <c r="WPJ7" s="33"/>
      <c r="WPK7" s="33"/>
      <c r="WPL7" s="33"/>
      <c r="WPM7" s="33"/>
      <c r="WPN7" s="33"/>
      <c r="WPO7" s="33"/>
      <c r="WPP7" s="33"/>
      <c r="WPQ7" s="33"/>
      <c r="WPR7" s="33"/>
      <c r="WPS7" s="33"/>
      <c r="WPT7" s="33"/>
      <c r="WPU7" s="33"/>
      <c r="WPV7" s="33"/>
      <c r="WPW7" s="33"/>
      <c r="WPX7" s="33"/>
      <c r="WPY7" s="33"/>
      <c r="WPZ7" s="33"/>
      <c r="WQA7" s="33"/>
      <c r="WQB7" s="33"/>
      <c r="WQC7" s="33"/>
      <c r="WQD7" s="33"/>
      <c r="WQE7" s="33"/>
      <c r="WQF7" s="33"/>
      <c r="WQG7" s="33"/>
      <c r="WQH7" s="33"/>
      <c r="WQI7" s="33"/>
      <c r="WQJ7" s="33"/>
      <c r="WQK7" s="33"/>
      <c r="WQL7" s="33"/>
      <c r="WQM7" s="33"/>
      <c r="WQN7" s="33"/>
      <c r="WQO7" s="33"/>
      <c r="WQP7" s="33"/>
      <c r="WQQ7" s="33"/>
      <c r="WQR7" s="33"/>
      <c r="WQS7" s="33"/>
      <c r="WQT7" s="33"/>
      <c r="WQU7" s="33"/>
      <c r="WQV7" s="33"/>
      <c r="WQW7" s="33"/>
      <c r="WQX7" s="33"/>
      <c r="WQY7" s="33"/>
      <c r="WQZ7" s="33"/>
      <c r="WRA7" s="33"/>
      <c r="WRB7" s="33"/>
      <c r="WRC7" s="33"/>
      <c r="WRD7" s="33"/>
      <c r="WRE7" s="33"/>
      <c r="WRF7" s="33"/>
      <c r="WRG7" s="33"/>
      <c r="WRH7" s="33"/>
      <c r="WRI7" s="33"/>
      <c r="WRJ7" s="33"/>
      <c r="WRK7" s="33"/>
      <c r="WRL7" s="33"/>
      <c r="WRM7" s="33"/>
      <c r="WRN7" s="33"/>
      <c r="WRO7" s="33"/>
      <c r="WRP7" s="33"/>
      <c r="WRQ7" s="33"/>
      <c r="WRR7" s="33"/>
      <c r="WRS7" s="33"/>
      <c r="WRT7" s="33"/>
      <c r="WRU7" s="33"/>
      <c r="WRV7" s="33"/>
      <c r="WRW7" s="33"/>
      <c r="WRX7" s="33"/>
      <c r="WRY7" s="33"/>
      <c r="WRZ7" s="33"/>
      <c r="WSA7" s="33"/>
      <c r="WSB7" s="33"/>
      <c r="WSC7" s="33"/>
      <c r="WSD7" s="33"/>
      <c r="WSE7" s="33"/>
      <c r="WSF7" s="33"/>
      <c r="WSG7" s="33"/>
      <c r="WSH7" s="33"/>
      <c r="WSI7" s="33"/>
      <c r="WSJ7" s="33"/>
      <c r="WSK7" s="33"/>
      <c r="WSL7" s="33"/>
      <c r="WSM7" s="33"/>
      <c r="WSN7" s="33"/>
      <c r="WSO7" s="33"/>
      <c r="WSP7" s="33"/>
      <c r="WSQ7" s="33"/>
      <c r="WSR7" s="33"/>
      <c r="WSS7" s="33"/>
      <c r="WST7" s="33"/>
      <c r="WSU7" s="33"/>
      <c r="WSV7" s="33"/>
      <c r="WSW7" s="33"/>
      <c r="WSX7" s="33"/>
      <c r="WSY7" s="33"/>
      <c r="WSZ7" s="33"/>
      <c r="WTA7" s="33"/>
      <c r="WTB7" s="33"/>
      <c r="WTC7" s="33"/>
      <c r="WTD7" s="33"/>
      <c r="WTE7" s="33"/>
      <c r="WTF7" s="33"/>
      <c r="WTG7" s="33"/>
      <c r="WTH7" s="33"/>
      <c r="WTI7" s="33"/>
      <c r="WTJ7" s="33"/>
      <c r="WTK7" s="33"/>
      <c r="WTL7" s="33"/>
      <c r="WTM7" s="33"/>
      <c r="WTN7" s="33"/>
      <c r="WTO7" s="33"/>
      <c r="WTP7" s="33"/>
      <c r="WTQ7" s="33"/>
      <c r="WTR7" s="33"/>
      <c r="WTS7" s="33"/>
      <c r="WTT7" s="33"/>
      <c r="WTU7" s="33"/>
      <c r="WTV7" s="33"/>
      <c r="WTW7" s="33"/>
      <c r="WTX7" s="33"/>
      <c r="WTY7" s="33"/>
      <c r="WTZ7" s="33"/>
      <c r="WUA7" s="33"/>
      <c r="WUB7" s="33"/>
      <c r="WUC7" s="33"/>
      <c r="WUD7" s="33"/>
      <c r="WUE7" s="33"/>
      <c r="WUF7" s="33"/>
      <c r="WUG7" s="33"/>
      <c r="WUH7" s="33"/>
      <c r="WUI7" s="33"/>
      <c r="WUJ7" s="33"/>
      <c r="WUK7" s="33"/>
      <c r="WUL7" s="33"/>
      <c r="WUM7" s="33"/>
      <c r="WUN7" s="33"/>
      <c r="WUO7" s="33"/>
      <c r="WUP7" s="33"/>
      <c r="WUQ7" s="33"/>
      <c r="WUR7" s="33"/>
      <c r="WUS7" s="33"/>
      <c r="WUT7" s="33"/>
      <c r="WUU7" s="33"/>
      <c r="WUV7" s="33"/>
      <c r="WUW7" s="33"/>
      <c r="WUX7" s="33"/>
      <c r="WUY7" s="33"/>
      <c r="WUZ7" s="33"/>
      <c r="WVA7" s="33"/>
      <c r="WVB7" s="33"/>
      <c r="WVC7" s="33"/>
      <c r="WVD7" s="33"/>
      <c r="WVE7" s="33"/>
      <c r="WVF7" s="33"/>
      <c r="WVG7" s="33"/>
      <c r="WVH7" s="33"/>
      <c r="WVI7" s="33"/>
      <c r="WVJ7" s="33"/>
      <c r="WVK7" s="33"/>
      <c r="WVL7" s="33"/>
      <c r="WVM7" s="33"/>
      <c r="WVN7" s="33"/>
      <c r="WVO7" s="33"/>
      <c r="WVP7" s="33"/>
      <c r="WVQ7" s="33"/>
      <c r="WVR7" s="33"/>
      <c r="WVS7" s="33"/>
      <c r="WVT7" s="33"/>
      <c r="WVU7" s="33"/>
      <c r="WVV7" s="33"/>
      <c r="WVW7" s="33"/>
      <c r="WVX7" s="33"/>
      <c r="WVY7" s="33"/>
      <c r="WVZ7" s="33"/>
      <c r="WWA7" s="33"/>
      <c r="WWB7" s="33"/>
      <c r="WWC7" s="33"/>
      <c r="WWD7" s="33"/>
      <c r="WWE7" s="33"/>
      <c r="WWF7" s="33"/>
      <c r="WWG7" s="33"/>
      <c r="WWH7" s="33"/>
      <c r="WWI7" s="33"/>
      <c r="WWJ7" s="33"/>
      <c r="WWK7" s="33"/>
      <c r="WWL7" s="33"/>
      <c r="WWM7" s="33"/>
      <c r="WWN7" s="33"/>
      <c r="WWO7" s="33"/>
      <c r="WWP7" s="33"/>
      <c r="WWQ7" s="33"/>
      <c r="WWR7" s="33"/>
      <c r="WWS7" s="33"/>
      <c r="WWT7" s="33"/>
      <c r="WWU7" s="33"/>
      <c r="WWV7" s="33"/>
      <c r="WWW7" s="33"/>
      <c r="WWX7" s="33"/>
      <c r="WWY7" s="33"/>
      <c r="WWZ7" s="33"/>
      <c r="WXA7" s="33"/>
      <c r="WXB7" s="33"/>
      <c r="WXC7" s="33"/>
      <c r="WXD7" s="33"/>
      <c r="WXE7" s="33"/>
      <c r="WXF7" s="33"/>
      <c r="WXG7" s="33"/>
      <c r="WXH7" s="33"/>
      <c r="WXI7" s="33"/>
      <c r="WXJ7" s="33"/>
      <c r="WXK7" s="33"/>
      <c r="WXL7" s="33"/>
      <c r="WXM7" s="33"/>
      <c r="WXN7" s="33"/>
      <c r="WXO7" s="33"/>
      <c r="WXP7" s="33"/>
      <c r="WXQ7" s="33"/>
      <c r="WXR7" s="33"/>
      <c r="WXS7" s="33"/>
      <c r="WXT7" s="33"/>
      <c r="WXU7" s="33"/>
      <c r="WXV7" s="33"/>
      <c r="WXW7" s="33"/>
      <c r="WXX7" s="33"/>
      <c r="WXY7" s="33"/>
      <c r="WXZ7" s="33"/>
      <c r="WYA7" s="33"/>
      <c r="WYB7" s="33"/>
      <c r="WYC7" s="33"/>
      <c r="WYD7" s="33"/>
      <c r="WYE7" s="33"/>
      <c r="WYF7" s="33"/>
      <c r="WYG7" s="33"/>
      <c r="WYH7" s="33"/>
      <c r="WYI7" s="33"/>
      <c r="WYJ7" s="33"/>
      <c r="WYK7" s="33"/>
      <c r="WYL7" s="33"/>
      <c r="WYM7" s="33"/>
      <c r="WYN7" s="33"/>
      <c r="WYO7" s="33"/>
      <c r="WYP7" s="33"/>
      <c r="WYQ7" s="33"/>
      <c r="WYR7" s="33"/>
      <c r="WYS7" s="33"/>
      <c r="WYT7" s="33"/>
      <c r="WYU7" s="33"/>
      <c r="WYV7" s="33"/>
      <c r="WYW7" s="33"/>
      <c r="WYX7" s="33"/>
      <c r="WYY7" s="33"/>
      <c r="WYZ7" s="33"/>
      <c r="WZA7" s="33"/>
      <c r="WZB7" s="33"/>
      <c r="WZC7" s="33"/>
      <c r="WZD7" s="33"/>
      <c r="WZE7" s="33"/>
      <c r="WZF7" s="33"/>
      <c r="WZG7" s="33"/>
      <c r="WZH7" s="33"/>
      <c r="WZI7" s="33"/>
      <c r="WZJ7" s="33"/>
      <c r="WZK7" s="33"/>
      <c r="WZL7" s="33"/>
      <c r="WZM7" s="33"/>
      <c r="WZN7" s="33"/>
      <c r="WZO7" s="33"/>
      <c r="WZP7" s="33"/>
      <c r="WZQ7" s="33"/>
      <c r="WZR7" s="33"/>
      <c r="WZS7" s="33"/>
      <c r="WZT7" s="33"/>
      <c r="WZU7" s="33"/>
      <c r="WZV7" s="33"/>
      <c r="WZW7" s="33"/>
      <c r="WZX7" s="33"/>
      <c r="WZY7" s="33"/>
      <c r="WZZ7" s="33"/>
      <c r="XAA7" s="33"/>
      <c r="XAB7" s="33"/>
      <c r="XAC7" s="33"/>
      <c r="XAD7" s="33"/>
      <c r="XAE7" s="33"/>
      <c r="XAF7" s="33"/>
      <c r="XAG7" s="33"/>
      <c r="XAH7" s="33"/>
      <c r="XAI7" s="33"/>
      <c r="XAJ7" s="33"/>
      <c r="XAK7" s="33"/>
      <c r="XAL7" s="33"/>
      <c r="XAM7" s="33"/>
      <c r="XAN7" s="33"/>
      <c r="XAO7" s="33"/>
      <c r="XAP7" s="33"/>
      <c r="XAQ7" s="33"/>
      <c r="XAR7" s="33"/>
      <c r="XAS7" s="33"/>
      <c r="XAT7" s="33"/>
      <c r="XAU7" s="33"/>
      <c r="XAV7" s="33"/>
      <c r="XAW7" s="33"/>
      <c r="XAX7" s="33"/>
      <c r="XAY7" s="33"/>
      <c r="XAZ7" s="33"/>
      <c r="XBA7" s="33"/>
      <c r="XBB7" s="33"/>
      <c r="XBC7" s="33"/>
      <c r="XBD7" s="33"/>
      <c r="XBE7" s="33"/>
      <c r="XBF7" s="33"/>
      <c r="XBG7" s="33"/>
      <c r="XBH7" s="33"/>
      <c r="XBI7" s="33"/>
      <c r="XBJ7" s="33"/>
      <c r="XBK7" s="33"/>
      <c r="XBL7" s="33"/>
      <c r="XBM7" s="33"/>
      <c r="XBN7" s="33"/>
      <c r="XBO7" s="33"/>
      <c r="XBP7" s="33"/>
      <c r="XBQ7" s="33"/>
      <c r="XBR7" s="33"/>
      <c r="XBS7" s="33"/>
      <c r="XBT7" s="33"/>
      <c r="XBU7" s="33"/>
      <c r="XBV7" s="33"/>
      <c r="XBW7" s="33"/>
      <c r="XBX7" s="33"/>
      <c r="XBY7" s="33"/>
      <c r="XBZ7" s="33"/>
      <c r="XCA7" s="33"/>
      <c r="XCB7" s="33"/>
      <c r="XCC7" s="33"/>
      <c r="XCD7" s="33"/>
      <c r="XCE7" s="33"/>
      <c r="XCF7" s="33"/>
      <c r="XCG7" s="33"/>
      <c r="XCH7" s="33"/>
      <c r="XCI7" s="33"/>
      <c r="XCJ7" s="33"/>
      <c r="XCK7" s="33"/>
      <c r="XCL7" s="33"/>
      <c r="XCM7" s="33"/>
      <c r="XCN7" s="33"/>
      <c r="XCO7" s="33"/>
      <c r="XCP7" s="33"/>
      <c r="XCQ7" s="33"/>
      <c r="XCR7" s="33"/>
      <c r="XCS7" s="33"/>
      <c r="XCT7" s="33"/>
      <c r="XCU7" s="33"/>
      <c r="XCV7" s="33"/>
      <c r="XCW7" s="33"/>
      <c r="XCX7" s="33"/>
      <c r="XCY7" s="33"/>
      <c r="XCZ7" s="33"/>
      <c r="XDA7" s="33"/>
      <c r="XDB7" s="33"/>
      <c r="XDC7" s="33"/>
      <c r="XDD7" s="33"/>
      <c r="XDE7" s="33"/>
      <c r="XDF7" s="33"/>
      <c r="XDG7" s="33"/>
      <c r="XDH7" s="33"/>
      <c r="XDI7" s="33"/>
      <c r="XDJ7" s="33"/>
      <c r="XDK7" s="33"/>
      <c r="XDL7" s="33"/>
      <c r="XDM7" s="33"/>
      <c r="XDN7" s="33"/>
      <c r="XDO7" s="33"/>
      <c r="XDP7" s="33"/>
      <c r="XDQ7" s="33"/>
      <c r="XDR7" s="33"/>
      <c r="XDS7" s="33"/>
      <c r="XDT7" s="33"/>
      <c r="XDU7" s="33"/>
      <c r="XDV7" s="33"/>
      <c r="XDW7" s="33"/>
      <c r="XDX7" s="33"/>
      <c r="XDY7" s="33"/>
      <c r="XDZ7" s="33"/>
      <c r="XEA7" s="33"/>
      <c r="XEB7" s="33"/>
      <c r="XEC7" s="33"/>
      <c r="XED7" s="33"/>
      <c r="XEE7" s="33"/>
      <c r="XEF7" s="33"/>
      <c r="XEG7" s="33"/>
      <c r="XEH7" s="33"/>
      <c r="XEI7" s="33"/>
      <c r="XEJ7" s="33"/>
      <c r="XEK7" s="33"/>
      <c r="XEL7" s="33"/>
      <c r="XEM7" s="33"/>
      <c r="XEN7" s="33"/>
      <c r="XEO7" s="33"/>
      <c r="XEP7" s="33"/>
      <c r="XEQ7" s="33"/>
      <c r="XER7" s="33"/>
      <c r="XES7" s="33"/>
      <c r="XET7" s="33"/>
      <c r="XEU7" s="33"/>
      <c r="XEV7" s="33"/>
      <c r="XEW7" s="33"/>
      <c r="XEX7" s="33"/>
      <c r="XEY7" s="33"/>
      <c r="XEZ7" s="33"/>
      <c r="XFA7" s="33"/>
      <c r="XFB7" s="33"/>
      <c r="XFC7" s="33"/>
    </row>
    <row r="8" ht="21" customHeight="1" spans="1:1024 1025:16383">
      <c r="A8" s="55">
        <v>1</v>
      </c>
      <c r="B8" s="56"/>
      <c r="C8" s="82"/>
      <c r="D8" s="55"/>
      <c r="E8" s="55"/>
      <c r="F8" s="58"/>
      <c r="G8" s="58"/>
      <c r="H8" s="58"/>
      <c r="I8" s="58">
        <f>SUM(G8:H8)</f>
        <v>0</v>
      </c>
      <c r="J8" s="55"/>
    </row>
    <row r="9" ht="21" customHeight="1" spans="1:1024 1025:16383">
      <c r="A9" s="55">
        <v>2</v>
      </c>
      <c r="B9" s="56"/>
      <c r="C9" s="82"/>
      <c r="D9" s="55"/>
      <c r="E9" s="55"/>
      <c r="F9" s="58"/>
      <c r="G9" s="58"/>
      <c r="H9" s="58"/>
      <c r="I9" s="58">
        <f t="shared" ref="I9:I25" si="0">SUM(G9:H9)</f>
        <v>0</v>
      </c>
      <c r="J9" s="55"/>
    </row>
    <row r="10" ht="21" customHeight="1" spans="1:1024 1025:16383">
      <c r="A10" s="55">
        <v>3</v>
      </c>
      <c r="B10" s="56"/>
      <c r="C10" s="82"/>
      <c r="D10" s="55"/>
      <c r="E10" s="55"/>
      <c r="F10" s="58"/>
      <c r="G10" s="58"/>
      <c r="H10" s="58"/>
      <c r="I10" s="58">
        <f t="shared" si="0"/>
        <v>0</v>
      </c>
      <c r="J10" s="55"/>
    </row>
    <row r="11" ht="21" customHeight="1" spans="1:1024 1025:16383">
      <c r="A11" s="55">
        <v>4</v>
      </c>
      <c r="B11" s="56"/>
      <c r="C11" s="82"/>
      <c r="D11" s="55"/>
      <c r="E11" s="55"/>
      <c r="F11" s="58"/>
      <c r="G11" s="58"/>
      <c r="H11" s="58"/>
      <c r="I11" s="58">
        <f t="shared" si="0"/>
        <v>0</v>
      </c>
      <c r="J11" s="55"/>
    </row>
    <row r="12" ht="21" customHeight="1" spans="1:1024 1025:16383">
      <c r="A12" s="55">
        <v>5</v>
      </c>
      <c r="B12" s="56"/>
      <c r="C12" s="82"/>
      <c r="D12" s="55"/>
      <c r="E12" s="55"/>
      <c r="F12" s="58"/>
      <c r="G12" s="58"/>
      <c r="H12" s="58"/>
      <c r="I12" s="58">
        <f t="shared" si="0"/>
        <v>0</v>
      </c>
      <c r="J12" s="55"/>
    </row>
    <row r="13" ht="21" customHeight="1" spans="1:1024 1025:16383">
      <c r="A13" s="55">
        <v>6</v>
      </c>
      <c r="B13" s="56"/>
      <c r="C13" s="82"/>
      <c r="D13" s="55"/>
      <c r="E13" s="55"/>
      <c r="F13" s="58"/>
      <c r="G13" s="58"/>
      <c r="H13" s="58"/>
      <c r="I13" s="58">
        <f t="shared" si="0"/>
        <v>0</v>
      </c>
      <c r="J13" s="55"/>
    </row>
    <row r="14" ht="21" customHeight="1" spans="1:1024 1025:16383">
      <c r="A14" s="55">
        <v>7</v>
      </c>
      <c r="B14" s="56"/>
      <c r="C14" s="82"/>
      <c r="D14" s="55"/>
      <c r="E14" s="55"/>
      <c r="F14" s="58"/>
      <c r="G14" s="58"/>
      <c r="H14" s="58"/>
      <c r="I14" s="58">
        <f t="shared" si="0"/>
        <v>0</v>
      </c>
      <c r="J14" s="55"/>
    </row>
    <row r="15" ht="21" customHeight="1" spans="1:1024 1025:16383">
      <c r="A15" s="55">
        <v>8</v>
      </c>
      <c r="B15" s="56"/>
      <c r="C15" s="82"/>
      <c r="D15" s="55"/>
      <c r="E15" s="55"/>
      <c r="F15" s="58"/>
      <c r="G15" s="58"/>
      <c r="H15" s="58"/>
      <c r="I15" s="58">
        <f t="shared" si="0"/>
        <v>0</v>
      </c>
      <c r="J15" s="55"/>
    </row>
    <row r="16" ht="21" customHeight="1" spans="1:1024 1025:16383">
      <c r="A16" s="55">
        <v>9</v>
      </c>
      <c r="B16" s="56"/>
      <c r="C16" s="82"/>
      <c r="D16" s="55"/>
      <c r="E16" s="55"/>
      <c r="F16" s="58"/>
      <c r="G16" s="58"/>
      <c r="H16" s="58"/>
      <c r="I16" s="58">
        <f t="shared" si="0"/>
        <v>0</v>
      </c>
      <c r="J16" s="55"/>
    </row>
    <row r="17" ht="21" customHeight="1" spans="1:10">
      <c r="A17" s="55">
        <v>10</v>
      </c>
      <c r="B17" s="56"/>
      <c r="C17" s="82"/>
      <c r="D17" s="55"/>
      <c r="E17" s="55"/>
      <c r="F17" s="58"/>
      <c r="G17" s="58"/>
      <c r="H17" s="58"/>
      <c r="I17" s="58">
        <f t="shared" si="0"/>
        <v>0</v>
      </c>
      <c r="J17" s="55"/>
    </row>
    <row r="18" ht="21" customHeight="1" spans="1:10">
      <c r="A18" s="55">
        <v>11</v>
      </c>
      <c r="B18" s="56"/>
      <c r="C18" s="82"/>
      <c r="D18" s="55"/>
      <c r="E18" s="55"/>
      <c r="F18" s="58"/>
      <c r="G18" s="58"/>
      <c r="I18" s="58">
        <f t="shared" si="0"/>
        <v>0</v>
      </c>
      <c r="J18" s="55"/>
    </row>
    <row r="19" ht="21" customHeight="1" spans="1:10">
      <c r="A19" s="55">
        <v>12</v>
      </c>
      <c r="B19" s="56"/>
      <c r="C19" s="82"/>
      <c r="D19" s="55"/>
      <c r="E19" s="55"/>
      <c r="F19" s="58"/>
      <c r="G19" s="58"/>
      <c r="H19" s="58"/>
      <c r="I19" s="58">
        <f t="shared" si="0"/>
        <v>0</v>
      </c>
      <c r="J19" s="55"/>
    </row>
    <row r="20" ht="21" customHeight="1" spans="1:10">
      <c r="A20" s="55">
        <v>13</v>
      </c>
      <c r="B20" s="56"/>
      <c r="C20" s="82"/>
      <c r="D20" s="55"/>
      <c r="E20" s="55"/>
      <c r="F20" s="58"/>
      <c r="G20" s="58"/>
      <c r="H20" s="58"/>
      <c r="I20" s="58">
        <f t="shared" si="0"/>
        <v>0</v>
      </c>
      <c r="J20" s="55"/>
    </row>
    <row r="21" ht="21" customHeight="1" spans="1:10">
      <c r="A21" s="55">
        <v>14</v>
      </c>
      <c r="B21" s="56"/>
      <c r="C21" s="82"/>
      <c r="D21" s="55"/>
      <c r="E21" s="55"/>
      <c r="F21" s="58"/>
      <c r="G21" s="58"/>
      <c r="H21" s="58"/>
      <c r="I21" s="58">
        <f t="shared" si="0"/>
        <v>0</v>
      </c>
      <c r="J21" s="55"/>
    </row>
    <row r="22" ht="21" customHeight="1" spans="1:10">
      <c r="A22" s="55">
        <v>15</v>
      </c>
      <c r="B22" s="56"/>
      <c r="C22" s="82"/>
      <c r="D22" s="55"/>
      <c r="E22" s="55"/>
      <c r="F22" s="58"/>
      <c r="G22" s="58"/>
      <c r="H22" s="58"/>
      <c r="I22" s="58">
        <f t="shared" si="0"/>
        <v>0</v>
      </c>
      <c r="J22" s="55"/>
    </row>
    <row r="23" ht="21" customHeight="1" spans="1:10">
      <c r="A23" s="55">
        <v>16</v>
      </c>
      <c r="B23" s="56"/>
      <c r="C23" s="82"/>
      <c r="D23" s="55"/>
      <c r="E23" s="55"/>
      <c r="F23" s="58"/>
      <c r="G23" s="58"/>
      <c r="H23" s="58"/>
      <c r="I23" s="58">
        <f t="shared" si="0"/>
        <v>0</v>
      </c>
      <c r="J23" s="55"/>
    </row>
    <row r="24" ht="21" customHeight="1" spans="1:10">
      <c r="A24" s="55">
        <v>24</v>
      </c>
      <c r="B24" s="56"/>
      <c r="C24" s="82"/>
      <c r="D24" s="55"/>
      <c r="E24" s="55"/>
      <c r="F24" s="58"/>
      <c r="G24" s="58"/>
      <c r="H24" s="58"/>
      <c r="I24" s="58">
        <f t="shared" si="0"/>
        <v>0</v>
      </c>
      <c r="J24" s="55"/>
    </row>
    <row r="25" ht="21" customHeight="1" spans="1:10">
      <c r="A25" s="55">
        <v>25</v>
      </c>
      <c r="B25" s="56"/>
      <c r="C25" s="82"/>
      <c r="D25" s="55"/>
      <c r="E25" s="55"/>
      <c r="F25" s="58"/>
      <c r="G25" s="58"/>
      <c r="H25" s="58"/>
      <c r="I25" s="58">
        <f t="shared" si="0"/>
        <v>0</v>
      </c>
      <c r="J25" s="55"/>
    </row>
    <row r="26" ht="21" customHeight="1" spans="1:10">
      <c r="A26" s="55"/>
      <c r="B26" s="56"/>
      <c r="C26" s="82"/>
      <c r="D26" s="55"/>
      <c r="E26" s="55"/>
      <c r="F26" s="58"/>
      <c r="G26" s="58"/>
      <c r="H26" s="58"/>
      <c r="I26" s="58"/>
      <c r="J26" s="55"/>
    </row>
    <row r="27" ht="21" customHeight="1" spans="1:10">
      <c r="A27" s="55"/>
      <c r="B27" s="56"/>
      <c r="C27" s="82"/>
      <c r="D27" s="55"/>
      <c r="E27" s="55"/>
      <c r="F27" s="58"/>
      <c r="G27" s="58"/>
      <c r="H27" s="58"/>
      <c r="I27" s="58"/>
      <c r="J27" s="55"/>
    </row>
    <row r="28" ht="21" customHeight="1" spans="1:10">
      <c r="A28" s="60" t="s">
        <v>282</v>
      </c>
      <c r="B28" s="61"/>
      <c r="C28" s="62"/>
      <c r="D28" s="62"/>
      <c r="E28" s="87"/>
      <c r="F28" s="58">
        <f>SUM(F8:F27)</f>
        <v>0</v>
      </c>
      <c r="G28" s="58">
        <f>SUM(G8:G27)</f>
        <v>0</v>
      </c>
      <c r="H28" s="58">
        <f>SUM(H8:H27)</f>
        <v>0</v>
      </c>
      <c r="I28" s="58">
        <f>SUM(I8:I27)</f>
        <v>0</v>
      </c>
      <c r="J28" s="55"/>
    </row>
    <row r="29" ht="21" customHeight="1" spans="1:10">
      <c r="A29" s="60" t="s">
        <v>1588</v>
      </c>
      <c r="B29" s="61"/>
      <c r="C29" s="62"/>
      <c r="D29" s="62"/>
      <c r="E29" s="87"/>
      <c r="F29" s="58">
        <f>F28</f>
        <v>0</v>
      </c>
      <c r="G29" s="58">
        <f>G28</f>
        <v>0</v>
      </c>
      <c r="H29" s="64" t="s">
        <v>342</v>
      </c>
      <c r="I29" s="64" t="s">
        <v>342</v>
      </c>
      <c r="J29" s="55"/>
    </row>
    <row r="30" ht="21" customHeight="1" spans="1:10">
      <c r="A30" s="60" t="s">
        <v>391</v>
      </c>
      <c r="B30" s="61"/>
      <c r="C30" s="62"/>
      <c r="D30" s="62"/>
      <c r="E30" s="87"/>
      <c r="F30" s="58">
        <f>F28-F29</f>
        <v>0</v>
      </c>
      <c r="G30" s="58">
        <f>G28-G29</f>
        <v>0</v>
      </c>
      <c r="H30" s="64" t="s">
        <v>342</v>
      </c>
      <c r="I30" s="64" t="s">
        <v>342</v>
      </c>
      <c r="J30" s="55"/>
    </row>
    <row r="31" ht="21" customHeight="1" spans="1:10">
      <c r="A31" s="65" t="s">
        <v>1589</v>
      </c>
      <c r="B31" s="66"/>
      <c r="C31" s="67" t="str">
        <f>IF(G30&gt;0,"总账、明细账不相符",IF(G30&lt;0,"总账、明细账不相符",IF(G30=0,"总账、明细账相符，调整事项如上")))</f>
        <v>总账、明细账相符，调整事项如上</v>
      </c>
      <c r="D31" s="68"/>
      <c r="E31" s="68"/>
      <c r="F31" s="70"/>
      <c r="G31" s="70"/>
      <c r="H31" s="70"/>
      <c r="I31" s="70"/>
      <c r="J31" s="102"/>
    </row>
    <row r="32" ht="18.75" customHeight="1" spans="1:10">
      <c r="A32" s="72"/>
      <c r="C32" s="28"/>
      <c r="D32" s="28"/>
      <c r="E32" s="28"/>
      <c r="F32" s="74"/>
      <c r="G32" s="74"/>
      <c r="H32" s="74"/>
      <c r="I32" s="74"/>
      <c r="J32" s="103"/>
    </row>
    <row r="33" ht="18.75" customHeight="1" spans="1:10">
      <c r="A33" s="76"/>
      <c r="B33" s="77"/>
      <c r="C33" s="78"/>
      <c r="D33" s="78"/>
      <c r="E33" s="78"/>
      <c r="F33" s="80"/>
      <c r="G33" s="80"/>
      <c r="H33" s="80"/>
      <c r="I33" s="80"/>
      <c r="J33" s="104"/>
    </row>
    <row r="34" ht="18.75" customHeight="1" spans="1:10">
      <c r="A34" s="28" t="s">
        <v>1590</v>
      </c>
      <c r="C34" s="28"/>
      <c r="D34" s="28"/>
      <c r="E34" s="28"/>
      <c r="F34" s="74"/>
      <c r="G34" s="74"/>
      <c r="H34" s="74"/>
      <c r="I34" s="74"/>
      <c r="J34" s="28"/>
    </row>
    <row r="35" spans="1:10">
      <c r="A35" s="28" t="s">
        <v>1591</v>
      </c>
      <c r="C35" s="28"/>
      <c r="D35" s="28"/>
      <c r="E35" s="28"/>
      <c r="F35" s="74"/>
      <c r="G35" s="74"/>
      <c r="H35" s="74"/>
      <c r="I35" s="74"/>
      <c r="J35" s="28"/>
    </row>
    <row r="36" spans="1:10">
      <c r="A36" s="28" t="s">
        <v>1592</v>
      </c>
      <c r="C36" s="28"/>
      <c r="D36" s="28"/>
      <c r="E36" s="28"/>
      <c r="F36" s="74"/>
      <c r="G36" s="74"/>
      <c r="H36" s="74"/>
      <c r="I36" s="74"/>
      <c r="J36" s="28"/>
    </row>
    <row r="37" spans="1:10">
      <c r="A37" s="28" t="s">
        <v>1593</v>
      </c>
      <c r="C37" s="28"/>
      <c r="D37" s="28"/>
      <c r="E37" s="28"/>
      <c r="F37" s="74"/>
      <c r="G37" s="74"/>
      <c r="H37" s="74"/>
      <c r="I37" s="74"/>
      <c r="J37" s="28"/>
    </row>
    <row r="38" spans="1:10">
      <c r="A38" s="28" t="s">
        <v>1594</v>
      </c>
      <c r="C38" s="28"/>
      <c r="D38" s="28"/>
      <c r="E38" s="28"/>
      <c r="F38" s="74"/>
      <c r="G38" s="74"/>
      <c r="H38" s="74"/>
      <c r="I38" s="74"/>
      <c r="J38" s="28"/>
    </row>
  </sheetData>
  <mergeCells count="4">
    <mergeCell ref="A6:J6"/>
    <mergeCell ref="A28:E28"/>
    <mergeCell ref="A29:E29"/>
    <mergeCell ref="A30:E30"/>
  </mergeCells>
  <printOptions horizontalCentered="1"/>
  <pageMargins left="0.707638888888889" right="0.707638888888889" top="0.751388888888889" bottom="0.751388888888889" header="0.310416666666667" footer="0.310416666666667"/>
  <pageSetup paperSize="9" scale="72" orientation="landscape" blackAndWhite="1" verticalDpi="300"/>
  <headerFooter alignWithMargins="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J23"/>
  <sheetViews>
    <sheetView view="pageBreakPreview" zoomScaleNormal="100" workbookViewId="0">
      <pane xSplit="1" ySplit="1" topLeftCell="B2" activePane="bottomRight" state="frozen"/>
      <selection/>
      <selection pane="topRight"/>
      <selection pane="bottomLeft"/>
      <selection pane="bottomRight" activeCell="F12" sqref="F12:J12"/>
    </sheetView>
  </sheetViews>
  <sheetFormatPr defaultColWidth="8.9" defaultRowHeight="14.25"/>
  <cols>
    <col min="1" max="1" width="9.9" style="88" customWidth="1"/>
    <col min="2" max="10" width="8.5" style="88" customWidth="1"/>
    <col min="11" max="32" width="9" style="88"/>
    <col min="33" max="256" width="8.9" style="88"/>
  </cols>
  <sheetData>
    <row r="1" ht="23.25" spans="1:10">
      <c r="A1" s="89" t="s">
        <v>1595</v>
      </c>
      <c r="B1" s="89"/>
      <c r="C1" s="89"/>
      <c r="D1" s="89"/>
      <c r="E1" s="89"/>
      <c r="F1" s="89"/>
      <c r="G1" s="89"/>
      <c r="H1" s="89"/>
      <c r="I1" s="89"/>
      <c r="J1" s="89"/>
    </row>
    <row r="2" ht="19.5" customHeight="1" spans="1:10">
      <c r="H2" s="90" t="s">
        <v>1596</v>
      </c>
      <c r="I2" s="90"/>
    </row>
    <row r="3" ht="19.5" customHeight="1" spans="1:10">
      <c r="A3" s="90" t="s">
        <v>1597</v>
      </c>
      <c r="B3" s="90"/>
      <c r="C3" s="90"/>
      <c r="D3" s="90"/>
      <c r="E3" s="90"/>
    </row>
    <row r="4" ht="80.25" customHeight="1" spans="1:10">
      <c r="A4" s="91" t="s">
        <v>1598</v>
      </c>
      <c r="B4" s="91"/>
      <c r="C4" s="91"/>
      <c r="D4" s="91"/>
      <c r="E4" s="91"/>
      <c r="F4" s="91"/>
      <c r="G4" s="91"/>
      <c r="H4" s="91"/>
      <c r="I4" s="91"/>
      <c r="J4" s="91"/>
    </row>
    <row r="5" ht="30.75" customHeight="1" spans="1:10">
      <c r="A5" s="91" t="s">
        <v>1599</v>
      </c>
      <c r="B5" s="91"/>
      <c r="C5" s="91"/>
      <c r="D5" s="91"/>
      <c r="E5" s="91"/>
      <c r="F5" s="91"/>
      <c r="G5" s="91"/>
      <c r="H5" s="91"/>
      <c r="I5" s="91"/>
      <c r="J5" s="91"/>
    </row>
    <row r="6" ht="19.5" customHeight="1" spans="1:10">
      <c r="A6" s="88" t="s">
        <v>1600</v>
      </c>
      <c r="G6" s="92"/>
      <c r="H6" s="92"/>
      <c r="I6" s="92"/>
      <c r="J6" s="92"/>
    </row>
    <row r="7" ht="19.5" customHeight="1" spans="1:10">
      <c r="A7" s="88" t="s">
        <v>1601</v>
      </c>
    </row>
    <row r="8" ht="19.5" customHeight="1" spans="1:10">
      <c r="A8" s="93"/>
      <c r="B8" s="94"/>
      <c r="C8" s="95"/>
      <c r="D8" s="95"/>
      <c r="E8" s="95"/>
      <c r="F8" s="95"/>
      <c r="G8" s="95"/>
      <c r="H8" s="95"/>
      <c r="I8" s="95"/>
      <c r="J8" s="95"/>
    </row>
    <row r="9" ht="19.5" customHeight="1" spans="1:10">
      <c r="A9" s="93"/>
      <c r="B9" s="94"/>
      <c r="C9" s="95"/>
      <c r="D9" s="95"/>
      <c r="E9" s="95"/>
      <c r="F9" s="95"/>
      <c r="G9" s="95"/>
      <c r="H9" s="95"/>
      <c r="I9" s="95"/>
      <c r="J9" s="95"/>
    </row>
    <row r="10" ht="19.5" customHeight="1" spans="1:10">
      <c r="A10" s="93"/>
      <c r="B10" s="94"/>
      <c r="C10" s="95"/>
      <c r="D10" s="95"/>
      <c r="E10" s="95"/>
      <c r="F10" s="95"/>
      <c r="G10" s="95"/>
      <c r="H10" s="95"/>
      <c r="I10" s="95"/>
      <c r="J10" s="95"/>
    </row>
    <row r="11" ht="19.5" customHeight="1" spans="1:10">
      <c r="A11" s="93"/>
      <c r="B11" s="94"/>
      <c r="C11" s="95"/>
      <c r="D11" s="95"/>
      <c r="E11" s="95"/>
      <c r="F11" s="95"/>
      <c r="G11" s="95"/>
      <c r="H11" s="95"/>
      <c r="I11" s="95"/>
      <c r="J11" s="95"/>
    </row>
    <row r="12" ht="19.5" customHeight="1" spans="1:10">
      <c r="A12" s="88" t="s">
        <v>1602</v>
      </c>
      <c r="F12" s="96" t="e">
        <f>[15]信息!B4</f>
        <v>#REF!</v>
      </c>
      <c r="G12" s="96"/>
      <c r="H12" s="96"/>
      <c r="I12" s="96"/>
      <c r="J12" s="96"/>
    </row>
    <row r="13" ht="19.5" customHeight="1" spans="1:10">
      <c r="A13" s="97"/>
      <c r="F13" s="88" t="s">
        <v>1603</v>
      </c>
    </row>
    <row r="14" ht="19.5" customHeight="1" spans="1:10">
      <c r="A14" s="97"/>
      <c r="F14" s="98" t="s">
        <v>1604</v>
      </c>
      <c r="G14" s="98"/>
      <c r="H14" s="98"/>
      <c r="I14" s="98"/>
      <c r="J14" s="98"/>
    </row>
    <row r="15" ht="19.5" customHeight="1" spans="1:10">
      <c r="A15" s="90" t="s">
        <v>1605</v>
      </c>
    </row>
    <row r="16" ht="19.5" customHeight="1"/>
    <row r="17" ht="19.5" customHeight="1" spans="1:1">
      <c r="A17" s="99"/>
    </row>
    <row r="18" ht="19.5" customHeight="1" spans="1:1">
      <c r="A18" s="88" t="s">
        <v>1606</v>
      </c>
    </row>
    <row r="19" ht="19.5" customHeight="1" spans="1:1">
      <c r="A19" s="99"/>
    </row>
    <row r="20" ht="19.5" customHeight="1" spans="1:1">
      <c r="A20" s="99" t="s">
        <v>1607</v>
      </c>
    </row>
    <row r="21" ht="19.5" customHeight="1" spans="1:1">
      <c r="A21" s="88" t="s">
        <v>1608</v>
      </c>
    </row>
    <row r="22" ht="19.5" customHeight="1" spans="1:1">
      <c r="A22" s="99" t="s">
        <v>1609</v>
      </c>
    </row>
    <row r="23" ht="19.5" customHeight="1" spans="1:1">
      <c r="A23" s="88" t="s">
        <v>1610</v>
      </c>
    </row>
  </sheetData>
  <mergeCells count="11">
    <mergeCell ref="A1:J1"/>
    <mergeCell ref="H2:I2"/>
    <mergeCell ref="A3:E3"/>
    <mergeCell ref="A4:J4"/>
    <mergeCell ref="A5:J5"/>
    <mergeCell ref="A8:B8"/>
    <mergeCell ref="A9:B9"/>
    <mergeCell ref="A10:B10"/>
    <mergeCell ref="A11:B11"/>
    <mergeCell ref="F12:J12"/>
    <mergeCell ref="F14:J14"/>
  </mergeCells>
  <printOptions horizontalCentered="1"/>
  <pageMargins left="0.709027777777778" right="0.709027777777778" top="0.75" bottom="0.75" header="0.309027777777778" footer="0.309027777777778"/>
  <pageSetup paperSize="9" scale="94" orientation="portrait" blackAndWhite="1" verticalDpi="300"/>
  <headerFooter alignWithMargins="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tabColor rgb="FF92D050"/>
  </sheetPr>
  <dimension ref="A1:XFC29"/>
  <sheetViews>
    <sheetView view="pageBreakPreview" zoomScaleNormal="100" topLeftCell="A6" workbookViewId="0">
      <pane xSplit="2" ySplit="2" topLeftCell="C8" activePane="bottomRight" state="frozen"/>
      <selection/>
      <selection pane="topRight"/>
      <selection pane="bottomLeft"/>
      <selection pane="bottomRight" activeCell="J12" sqref="J12"/>
    </sheetView>
  </sheetViews>
  <sheetFormatPr defaultColWidth="8.9" defaultRowHeight="14.25"/>
  <cols>
    <col min="1" max="1" width="5.2" customWidth="1"/>
    <col min="2" max="2" width="19.6" style="32" customWidth="1"/>
    <col min="3" max="3" width="7.7" customWidth="1"/>
    <col min="4" max="4" width="5.4" customWidth="1"/>
    <col min="5" max="5" width="17.7" customWidth="1"/>
    <col min="6" max="9" width="11.5" style="34" customWidth="1"/>
    <col min="10" max="10" width="12.2" style="33" customWidth="1"/>
    <col min="11" max="31" width="9"/>
  </cols>
  <sheetData>
    <row r="1" ht="17.25" customHeight="1" spans="1:1024 1025:16383">
      <c r="A1" s="35" t="e">
        <f>'[15]3-1、3-6主营业务收入、成本鉴证表'!A1</f>
        <v>#REF!</v>
      </c>
      <c r="B1" s="36"/>
      <c r="I1" s="37" t="s">
        <v>283</v>
      </c>
      <c r="J1" s="38" t="str">
        <f>'4-11-1长、短期借款'!K1</f>
        <v>王翠英</v>
      </c>
    </row>
    <row r="2" spans="1:1024 1025:16383">
      <c r="A2" s="35"/>
      <c r="B2" s="36"/>
      <c r="I2" s="37" t="s">
        <v>284</v>
      </c>
      <c r="J2" s="39">
        <f>'4-11-1长、短期借款'!K2</f>
        <v>46040</v>
      </c>
    </row>
    <row r="3" spans="1:1024 1025:16383">
      <c r="A3" s="40" t="str">
        <f>'4-11-1长、短期借款'!A3</f>
        <v>被审核单位：新疆通力房地产开发有限公司库尔勒二分公司</v>
      </c>
      <c r="B3" s="36"/>
      <c r="I3" s="37" t="s">
        <v>285</v>
      </c>
      <c r="J3" s="38" t="str">
        <f>'4-11-1长、短期借款'!K3</f>
        <v>刘洁</v>
      </c>
    </row>
    <row r="4" spans="1:1024 1025:16383">
      <c r="A4" s="41" t="str">
        <f>CONCATENATE("项    目：",A6)</f>
        <v>项    目：应付款项（预收账款）鉴证表</v>
      </c>
      <c r="B4" s="36"/>
      <c r="I4" s="37" t="s">
        <v>284</v>
      </c>
      <c r="J4" s="39">
        <f>'4-11-1长、短期借款'!K4</f>
        <v>46140</v>
      </c>
    </row>
    <row r="5" ht="15" spans="1:1024 1025:16383">
      <c r="A5" s="42" t="str">
        <f>'4-11-1长、短期借款'!A5</f>
        <v>纳税年度:  2025年度</v>
      </c>
      <c r="B5" s="43"/>
      <c r="C5" s="44"/>
      <c r="D5" s="44"/>
      <c r="E5" s="44"/>
      <c r="F5" s="46"/>
      <c r="G5" s="46"/>
      <c r="H5" s="46"/>
      <c r="I5" s="37" t="s">
        <v>286</v>
      </c>
      <c r="J5" s="47" t="s">
        <v>1643</v>
      </c>
    </row>
    <row r="6" ht="23.25" spans="1:1024 1025:16383">
      <c r="A6" s="48" t="s">
        <v>1644</v>
      </c>
      <c r="B6" s="49"/>
      <c r="C6" s="48"/>
      <c r="D6" s="48"/>
      <c r="E6" s="48"/>
      <c r="F6" s="51"/>
      <c r="G6" s="51"/>
      <c r="H6" s="51"/>
      <c r="I6" s="51"/>
      <c r="J6" s="50"/>
    </row>
    <row r="7" s="31" customFormat="1" ht="24" spans="1:1024 1025:16383">
      <c r="A7" s="52" t="s">
        <v>488</v>
      </c>
      <c r="B7" s="52" t="s">
        <v>1642</v>
      </c>
      <c r="C7" s="52" t="s">
        <v>1582</v>
      </c>
      <c r="D7" s="53" t="s">
        <v>1583</v>
      </c>
      <c r="E7" s="52" t="s">
        <v>1584</v>
      </c>
      <c r="F7" s="54" t="s">
        <v>1585</v>
      </c>
      <c r="G7" s="54" t="s">
        <v>1586</v>
      </c>
      <c r="H7" s="54" t="s">
        <v>251</v>
      </c>
      <c r="I7" s="54" t="s">
        <v>1072</v>
      </c>
      <c r="J7" s="52" t="s">
        <v>264</v>
      </c>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c r="IW7" s="33"/>
      <c r="IX7" s="33"/>
      <c r="IY7" s="33"/>
      <c r="IZ7" s="33"/>
      <c r="JA7" s="33"/>
      <c r="JB7" s="33"/>
      <c r="JC7" s="33"/>
      <c r="JD7" s="33"/>
      <c r="JE7" s="33"/>
      <c r="JF7" s="33"/>
      <c r="JG7" s="33"/>
      <c r="JH7" s="33"/>
      <c r="JI7" s="33"/>
      <c r="JJ7" s="33"/>
      <c r="JK7" s="33"/>
      <c r="JL7" s="33"/>
      <c r="JM7" s="33"/>
      <c r="JN7" s="33"/>
      <c r="JO7" s="33"/>
      <c r="JP7" s="33"/>
      <c r="JQ7" s="33"/>
      <c r="JR7" s="33"/>
      <c r="JS7" s="33"/>
      <c r="JT7" s="33"/>
      <c r="JU7" s="33"/>
      <c r="JV7" s="33"/>
      <c r="JW7" s="33"/>
      <c r="JX7" s="33"/>
      <c r="JY7" s="33"/>
      <c r="JZ7" s="33"/>
      <c r="KA7" s="33"/>
      <c r="KB7" s="33"/>
      <c r="KC7" s="33"/>
      <c r="KD7" s="33"/>
      <c r="KE7" s="33"/>
      <c r="KF7" s="33"/>
      <c r="KG7" s="33"/>
      <c r="KH7" s="33"/>
      <c r="KI7" s="33"/>
      <c r="KJ7" s="33"/>
      <c r="KK7" s="33"/>
      <c r="KL7" s="33"/>
      <c r="KM7" s="33"/>
      <c r="KN7" s="33"/>
      <c r="KO7" s="33"/>
      <c r="KP7" s="33"/>
      <c r="KQ7" s="33"/>
      <c r="KR7" s="33"/>
      <c r="KS7" s="33"/>
      <c r="KT7" s="33"/>
      <c r="KU7" s="33"/>
      <c r="KV7" s="33"/>
      <c r="KW7" s="33"/>
      <c r="KX7" s="33"/>
      <c r="KY7" s="33"/>
      <c r="KZ7" s="33"/>
      <c r="LA7" s="33"/>
      <c r="LB7" s="33"/>
      <c r="LC7" s="33"/>
      <c r="LD7" s="33"/>
      <c r="LE7" s="33"/>
      <c r="LF7" s="33"/>
      <c r="LG7" s="33"/>
      <c r="LH7" s="33"/>
      <c r="LI7" s="33"/>
      <c r="LJ7" s="33"/>
      <c r="LK7" s="33"/>
      <c r="LL7" s="33"/>
      <c r="LM7" s="33"/>
      <c r="LN7" s="33"/>
      <c r="LO7" s="33"/>
      <c r="LP7" s="33"/>
      <c r="LQ7" s="33"/>
      <c r="LR7" s="33"/>
      <c r="LS7" s="33"/>
      <c r="LT7" s="33"/>
      <c r="LU7" s="33"/>
      <c r="LV7" s="33"/>
      <c r="LW7" s="33"/>
      <c r="LX7" s="33"/>
      <c r="LY7" s="33"/>
      <c r="LZ7" s="33"/>
      <c r="MA7" s="33"/>
      <c r="MB7" s="33"/>
      <c r="MC7" s="33"/>
      <c r="MD7" s="33"/>
      <c r="ME7" s="33"/>
      <c r="MF7" s="33"/>
      <c r="MG7" s="33"/>
      <c r="MH7" s="33"/>
      <c r="MI7" s="33"/>
      <c r="MJ7" s="33"/>
      <c r="MK7" s="33"/>
      <c r="ML7" s="33"/>
      <c r="MM7" s="33"/>
      <c r="MN7" s="33"/>
      <c r="MO7" s="33"/>
      <c r="MP7" s="33"/>
      <c r="MQ7" s="33"/>
      <c r="MR7" s="33"/>
      <c r="MS7" s="33"/>
      <c r="MT7" s="33"/>
      <c r="MU7" s="33"/>
      <c r="MV7" s="33"/>
      <c r="MW7" s="33"/>
      <c r="MX7" s="33"/>
      <c r="MY7" s="33"/>
      <c r="MZ7" s="33"/>
      <c r="NA7" s="33"/>
      <c r="NB7" s="33"/>
      <c r="NC7" s="33"/>
      <c r="ND7" s="33"/>
      <c r="NE7" s="33"/>
      <c r="NF7" s="33"/>
      <c r="NG7" s="33"/>
      <c r="NH7" s="33"/>
      <c r="NI7" s="33"/>
      <c r="NJ7" s="33"/>
      <c r="NK7" s="33"/>
      <c r="NL7" s="33"/>
      <c r="NM7" s="33"/>
      <c r="NN7" s="33"/>
      <c r="NO7" s="33"/>
      <c r="NP7" s="33"/>
      <c r="NQ7" s="33"/>
      <c r="NR7" s="33"/>
      <c r="NS7" s="33"/>
      <c r="NT7" s="33"/>
      <c r="NU7" s="33"/>
      <c r="NV7" s="33"/>
      <c r="NW7" s="33"/>
      <c r="NX7" s="33"/>
      <c r="NY7" s="33"/>
      <c r="NZ7" s="33"/>
      <c r="OA7" s="33"/>
      <c r="OB7" s="33"/>
      <c r="OC7" s="33"/>
      <c r="OD7" s="33"/>
      <c r="OE7" s="33"/>
      <c r="OF7" s="33"/>
      <c r="OG7" s="33"/>
      <c r="OH7" s="33"/>
      <c r="OI7" s="33"/>
      <c r="OJ7" s="33"/>
      <c r="OK7" s="33"/>
      <c r="OL7" s="33"/>
      <c r="OM7" s="33"/>
      <c r="ON7" s="33"/>
      <c r="OO7" s="33"/>
      <c r="OP7" s="33"/>
      <c r="OQ7" s="33"/>
      <c r="OR7" s="33"/>
      <c r="OS7" s="33"/>
      <c r="OT7" s="33"/>
      <c r="OU7" s="33"/>
      <c r="OV7" s="33"/>
      <c r="OW7" s="33"/>
      <c r="OX7" s="33"/>
      <c r="OY7" s="33"/>
      <c r="OZ7" s="33"/>
      <c r="PA7" s="33"/>
      <c r="PB7" s="33"/>
      <c r="PC7" s="33"/>
      <c r="PD7" s="33"/>
      <c r="PE7" s="33"/>
      <c r="PF7" s="33"/>
      <c r="PG7" s="33"/>
      <c r="PH7" s="33"/>
      <c r="PI7" s="33"/>
      <c r="PJ7" s="33"/>
      <c r="PK7" s="33"/>
      <c r="PL7" s="33"/>
      <c r="PM7" s="33"/>
      <c r="PN7" s="33"/>
      <c r="PO7" s="33"/>
      <c r="PP7" s="33"/>
      <c r="PQ7" s="33"/>
      <c r="PR7" s="33"/>
      <c r="PS7" s="33"/>
      <c r="PT7" s="33"/>
      <c r="PU7" s="33"/>
      <c r="PV7" s="33"/>
      <c r="PW7" s="33"/>
      <c r="PX7" s="33"/>
      <c r="PY7" s="33"/>
      <c r="PZ7" s="33"/>
      <c r="QA7" s="33"/>
      <c r="QB7" s="33"/>
      <c r="QC7" s="33"/>
      <c r="QD7" s="33"/>
      <c r="QE7" s="33"/>
      <c r="QF7" s="33"/>
      <c r="QG7" s="33"/>
      <c r="QH7" s="33"/>
      <c r="QI7" s="33"/>
      <c r="QJ7" s="33"/>
      <c r="QK7" s="33"/>
      <c r="QL7" s="33"/>
      <c r="QM7" s="33"/>
      <c r="QN7" s="33"/>
      <c r="QO7" s="33"/>
      <c r="QP7" s="33"/>
      <c r="QQ7" s="33"/>
      <c r="QR7" s="33"/>
      <c r="QS7" s="33"/>
      <c r="QT7" s="33"/>
      <c r="QU7" s="33"/>
      <c r="QV7" s="33"/>
      <c r="QW7" s="33"/>
      <c r="QX7" s="33"/>
      <c r="QY7" s="33"/>
      <c r="QZ7" s="33"/>
      <c r="RA7" s="33"/>
      <c r="RB7" s="33"/>
      <c r="RC7" s="33"/>
      <c r="RD7" s="33"/>
      <c r="RE7" s="33"/>
      <c r="RF7" s="33"/>
      <c r="RG7" s="33"/>
      <c r="RH7" s="33"/>
      <c r="RI7" s="33"/>
      <c r="RJ7" s="33"/>
      <c r="RK7" s="33"/>
      <c r="RL7" s="33"/>
      <c r="RM7" s="33"/>
      <c r="RN7" s="33"/>
      <c r="RO7" s="33"/>
      <c r="RP7" s="33"/>
      <c r="RQ7" s="33"/>
      <c r="RR7" s="33"/>
      <c r="RS7" s="33"/>
      <c r="RT7" s="33"/>
      <c r="RU7" s="33"/>
      <c r="RV7" s="33"/>
      <c r="RW7" s="33"/>
      <c r="RX7" s="33"/>
      <c r="RY7" s="33"/>
      <c r="RZ7" s="33"/>
      <c r="SA7" s="33"/>
      <c r="SB7" s="33"/>
      <c r="SC7" s="33"/>
      <c r="SD7" s="33"/>
      <c r="SE7" s="33"/>
      <c r="SF7" s="33"/>
      <c r="SG7" s="33"/>
      <c r="SH7" s="33"/>
      <c r="SI7" s="33"/>
      <c r="SJ7" s="33"/>
      <c r="SK7" s="33"/>
      <c r="SL7" s="33"/>
      <c r="SM7" s="33"/>
      <c r="SN7" s="33"/>
      <c r="SO7" s="33"/>
      <c r="SP7" s="33"/>
      <c r="SQ7" s="33"/>
      <c r="SR7" s="33"/>
      <c r="SS7" s="33"/>
      <c r="ST7" s="33"/>
      <c r="SU7" s="33"/>
      <c r="SV7" s="33"/>
      <c r="SW7" s="33"/>
      <c r="SX7" s="33"/>
      <c r="SY7" s="33"/>
      <c r="SZ7" s="33"/>
      <c r="TA7" s="33"/>
      <c r="TB7" s="33"/>
      <c r="TC7" s="33"/>
      <c r="TD7" s="33"/>
      <c r="TE7" s="33"/>
      <c r="TF7" s="33"/>
      <c r="TG7" s="33"/>
      <c r="TH7" s="33"/>
      <c r="TI7" s="33"/>
      <c r="TJ7" s="33"/>
      <c r="TK7" s="33"/>
      <c r="TL7" s="33"/>
      <c r="TM7" s="33"/>
      <c r="TN7" s="33"/>
      <c r="TO7" s="33"/>
      <c r="TP7" s="33"/>
      <c r="TQ7" s="33"/>
      <c r="TR7" s="33"/>
      <c r="TS7" s="33"/>
      <c r="TT7" s="33"/>
      <c r="TU7" s="33"/>
      <c r="TV7" s="33"/>
      <c r="TW7" s="33"/>
      <c r="TX7" s="33"/>
      <c r="TY7" s="33"/>
      <c r="TZ7" s="33"/>
      <c r="UA7" s="33"/>
      <c r="UB7" s="33"/>
      <c r="UC7" s="33"/>
      <c r="UD7" s="33"/>
      <c r="UE7" s="33"/>
      <c r="UF7" s="33"/>
      <c r="UG7" s="33"/>
      <c r="UH7" s="33"/>
      <c r="UI7" s="33"/>
      <c r="UJ7" s="33"/>
      <c r="UK7" s="33"/>
      <c r="UL7" s="33"/>
      <c r="UM7" s="33"/>
      <c r="UN7" s="33"/>
      <c r="UO7" s="33"/>
      <c r="UP7" s="33"/>
      <c r="UQ7" s="33"/>
      <c r="UR7" s="33"/>
      <c r="US7" s="33"/>
      <c r="UT7" s="33"/>
      <c r="UU7" s="33"/>
      <c r="UV7" s="33"/>
      <c r="UW7" s="33"/>
      <c r="UX7" s="33"/>
      <c r="UY7" s="33"/>
      <c r="UZ7" s="33"/>
      <c r="VA7" s="33"/>
      <c r="VB7" s="33"/>
      <c r="VC7" s="33"/>
      <c r="VD7" s="33"/>
      <c r="VE7" s="33"/>
      <c r="VF7" s="33"/>
      <c r="VG7" s="33"/>
      <c r="VH7" s="33"/>
      <c r="VI7" s="33"/>
      <c r="VJ7" s="33"/>
      <c r="VK7" s="33"/>
      <c r="VL7" s="33"/>
      <c r="VM7" s="33"/>
      <c r="VN7" s="33"/>
      <c r="VO7" s="33"/>
      <c r="VP7" s="33"/>
      <c r="VQ7" s="33"/>
      <c r="VR7" s="33"/>
      <c r="VS7" s="33"/>
      <c r="VT7" s="33"/>
      <c r="VU7" s="33"/>
      <c r="VV7" s="33"/>
      <c r="VW7" s="33"/>
      <c r="VX7" s="33"/>
      <c r="VY7" s="33"/>
      <c r="VZ7" s="33"/>
      <c r="WA7" s="33"/>
      <c r="WB7" s="33"/>
      <c r="WC7" s="33"/>
      <c r="WD7" s="33"/>
      <c r="WE7" s="33"/>
      <c r="WF7" s="33"/>
      <c r="WG7" s="33"/>
      <c r="WH7" s="33"/>
      <c r="WI7" s="33"/>
      <c r="WJ7" s="33"/>
      <c r="WK7" s="33"/>
      <c r="WL7" s="33"/>
      <c r="WM7" s="33"/>
      <c r="WN7" s="33"/>
      <c r="WO7" s="33"/>
      <c r="WP7" s="33"/>
      <c r="WQ7" s="33"/>
      <c r="WR7" s="33"/>
      <c r="WS7" s="33"/>
      <c r="WT7" s="33"/>
      <c r="WU7" s="33"/>
      <c r="WV7" s="33"/>
      <c r="WW7" s="33"/>
      <c r="WX7" s="33"/>
      <c r="WY7" s="33"/>
      <c r="WZ7" s="33"/>
      <c r="XA7" s="33"/>
      <c r="XB7" s="33"/>
      <c r="XC7" s="33"/>
      <c r="XD7" s="33"/>
      <c r="XE7" s="33"/>
      <c r="XF7" s="33"/>
      <c r="XG7" s="33"/>
      <c r="XH7" s="33"/>
      <c r="XI7" s="33"/>
      <c r="XJ7" s="33"/>
      <c r="XK7" s="33"/>
      <c r="XL7" s="33"/>
      <c r="XM7" s="33"/>
      <c r="XN7" s="33"/>
      <c r="XO7" s="33"/>
      <c r="XP7" s="33"/>
      <c r="XQ7" s="33"/>
      <c r="XR7" s="33"/>
      <c r="XS7" s="33"/>
      <c r="XT7" s="33"/>
      <c r="XU7" s="33"/>
      <c r="XV7" s="33"/>
      <c r="XW7" s="33"/>
      <c r="XX7" s="33"/>
      <c r="XY7" s="33"/>
      <c r="XZ7" s="33"/>
      <c r="YA7" s="33"/>
      <c r="YB7" s="33"/>
      <c r="YC7" s="33"/>
      <c r="YD7" s="33"/>
      <c r="YE7" s="33"/>
      <c r="YF7" s="33"/>
      <c r="YG7" s="33"/>
      <c r="YH7" s="33"/>
      <c r="YI7" s="33"/>
      <c r="YJ7" s="33"/>
      <c r="YK7" s="33"/>
      <c r="YL7" s="33"/>
      <c r="YM7" s="33"/>
      <c r="YN7" s="33"/>
      <c r="YO7" s="33"/>
      <c r="YP7" s="33"/>
      <c r="YQ7" s="33"/>
      <c r="YR7" s="33"/>
      <c r="YS7" s="33"/>
      <c r="YT7" s="33"/>
      <c r="YU7" s="33"/>
      <c r="YV7" s="33"/>
      <c r="YW7" s="33"/>
      <c r="YX7" s="33"/>
      <c r="YY7" s="33"/>
      <c r="YZ7" s="33"/>
      <c r="ZA7" s="33"/>
      <c r="ZB7" s="33"/>
      <c r="ZC7" s="33"/>
      <c r="ZD7" s="33"/>
      <c r="ZE7" s="33"/>
      <c r="ZF7" s="33"/>
      <c r="ZG7" s="33"/>
      <c r="ZH7" s="33"/>
      <c r="ZI7" s="33"/>
      <c r="ZJ7" s="33"/>
      <c r="ZK7" s="33"/>
      <c r="ZL7" s="33"/>
      <c r="ZM7" s="33"/>
      <c r="ZN7" s="33"/>
      <c r="ZO7" s="33"/>
      <c r="ZP7" s="33"/>
      <c r="ZQ7" s="33"/>
      <c r="ZR7" s="33"/>
      <c r="ZS7" s="33"/>
      <c r="ZT7" s="33"/>
      <c r="ZU7" s="33"/>
      <c r="ZV7" s="33"/>
      <c r="ZW7" s="33"/>
      <c r="ZX7" s="33"/>
      <c r="ZY7" s="33"/>
      <c r="ZZ7" s="33"/>
      <c r="AAA7" s="33"/>
      <c r="AAB7" s="33"/>
      <c r="AAC7" s="33"/>
      <c r="AAD7" s="33"/>
      <c r="AAE7" s="33"/>
      <c r="AAF7" s="33"/>
      <c r="AAG7" s="33"/>
      <c r="AAH7" s="33"/>
      <c r="AAI7" s="33"/>
      <c r="AAJ7" s="33"/>
      <c r="AAK7" s="33"/>
      <c r="AAL7" s="33"/>
      <c r="AAM7" s="33"/>
      <c r="AAN7" s="33"/>
      <c r="AAO7" s="33"/>
      <c r="AAP7" s="33"/>
      <c r="AAQ7" s="33"/>
      <c r="AAR7" s="33"/>
      <c r="AAS7" s="33"/>
      <c r="AAT7" s="33"/>
      <c r="AAU7" s="33"/>
      <c r="AAV7" s="33"/>
      <c r="AAW7" s="33"/>
      <c r="AAX7" s="33"/>
      <c r="AAY7" s="33"/>
      <c r="AAZ7" s="33"/>
      <c r="ABA7" s="33"/>
      <c r="ABB7" s="33"/>
      <c r="ABC7" s="33"/>
      <c r="ABD7" s="33"/>
      <c r="ABE7" s="33"/>
      <c r="ABF7" s="33"/>
      <c r="ABG7" s="33"/>
      <c r="ABH7" s="33"/>
      <c r="ABI7" s="33"/>
      <c r="ABJ7" s="33"/>
      <c r="ABK7" s="33"/>
      <c r="ABL7" s="33"/>
      <c r="ABM7" s="33"/>
      <c r="ABN7" s="33"/>
      <c r="ABO7" s="33"/>
      <c r="ABP7" s="33"/>
      <c r="ABQ7" s="33"/>
      <c r="ABR7" s="33"/>
      <c r="ABS7" s="33"/>
      <c r="ABT7" s="33"/>
      <c r="ABU7" s="33"/>
      <c r="ABV7" s="33"/>
      <c r="ABW7" s="33"/>
      <c r="ABX7" s="33"/>
      <c r="ABY7" s="33"/>
      <c r="ABZ7" s="33"/>
      <c r="ACA7" s="33"/>
      <c r="ACB7" s="33"/>
      <c r="ACC7" s="33"/>
      <c r="ACD7" s="33"/>
      <c r="ACE7" s="33"/>
      <c r="ACF7" s="33"/>
      <c r="ACG7" s="33"/>
      <c r="ACH7" s="33"/>
      <c r="ACI7" s="33"/>
      <c r="ACJ7" s="33"/>
      <c r="ACK7" s="33"/>
      <c r="ACL7" s="33"/>
      <c r="ACM7" s="33"/>
      <c r="ACN7" s="33"/>
      <c r="ACO7" s="33"/>
      <c r="ACP7" s="33"/>
      <c r="ACQ7" s="33"/>
      <c r="ACR7" s="33"/>
      <c r="ACS7" s="33"/>
      <c r="ACT7" s="33"/>
      <c r="ACU7" s="33"/>
      <c r="ACV7" s="33"/>
      <c r="ACW7" s="33"/>
      <c r="ACX7" s="33"/>
      <c r="ACY7" s="33"/>
      <c r="ACZ7" s="33"/>
      <c r="ADA7" s="33"/>
      <c r="ADB7" s="33"/>
      <c r="ADC7" s="33"/>
      <c r="ADD7" s="33"/>
      <c r="ADE7" s="33"/>
      <c r="ADF7" s="33"/>
      <c r="ADG7" s="33"/>
      <c r="ADH7" s="33"/>
      <c r="ADI7" s="33"/>
      <c r="ADJ7" s="33"/>
      <c r="ADK7" s="33"/>
      <c r="ADL7" s="33"/>
      <c r="ADM7" s="33"/>
      <c r="ADN7" s="33"/>
      <c r="ADO7" s="33"/>
      <c r="ADP7" s="33"/>
      <c r="ADQ7" s="33"/>
      <c r="ADR7" s="33"/>
      <c r="ADS7" s="33"/>
      <c r="ADT7" s="33"/>
      <c r="ADU7" s="33"/>
      <c r="ADV7" s="33"/>
      <c r="ADW7" s="33"/>
      <c r="ADX7" s="33"/>
      <c r="ADY7" s="33"/>
      <c r="ADZ7" s="33"/>
      <c r="AEA7" s="33"/>
      <c r="AEB7" s="33"/>
      <c r="AEC7" s="33"/>
      <c r="AED7" s="33"/>
      <c r="AEE7" s="33"/>
      <c r="AEF7" s="33"/>
      <c r="AEG7" s="33"/>
      <c r="AEH7" s="33"/>
      <c r="AEI7" s="33"/>
      <c r="AEJ7" s="33"/>
      <c r="AEK7" s="33"/>
      <c r="AEL7" s="33"/>
      <c r="AEM7" s="33"/>
      <c r="AEN7" s="33"/>
      <c r="AEO7" s="33"/>
      <c r="AEP7" s="33"/>
      <c r="AEQ7" s="33"/>
      <c r="AER7" s="33"/>
      <c r="AES7" s="33"/>
      <c r="AET7" s="33"/>
      <c r="AEU7" s="33"/>
      <c r="AEV7" s="33"/>
      <c r="AEW7" s="33"/>
      <c r="AEX7" s="33"/>
      <c r="AEY7" s="33"/>
      <c r="AEZ7" s="33"/>
      <c r="AFA7" s="33"/>
      <c r="AFB7" s="33"/>
      <c r="AFC7" s="33"/>
      <c r="AFD7" s="33"/>
      <c r="AFE7" s="33"/>
      <c r="AFF7" s="33"/>
      <c r="AFG7" s="33"/>
      <c r="AFH7" s="33"/>
      <c r="AFI7" s="33"/>
      <c r="AFJ7" s="33"/>
      <c r="AFK7" s="33"/>
      <c r="AFL7" s="33"/>
      <c r="AFM7" s="33"/>
      <c r="AFN7" s="33"/>
      <c r="AFO7" s="33"/>
      <c r="AFP7" s="33"/>
      <c r="AFQ7" s="33"/>
      <c r="AFR7" s="33"/>
      <c r="AFS7" s="33"/>
      <c r="AFT7" s="33"/>
      <c r="AFU7" s="33"/>
      <c r="AFV7" s="33"/>
      <c r="AFW7" s="33"/>
      <c r="AFX7" s="33"/>
      <c r="AFY7" s="33"/>
      <c r="AFZ7" s="33"/>
      <c r="AGA7" s="33"/>
      <c r="AGB7" s="33"/>
      <c r="AGC7" s="33"/>
      <c r="AGD7" s="33"/>
      <c r="AGE7" s="33"/>
      <c r="AGF7" s="33"/>
      <c r="AGG7" s="33"/>
      <c r="AGH7" s="33"/>
      <c r="AGI7" s="33"/>
      <c r="AGJ7" s="33"/>
      <c r="AGK7" s="33"/>
      <c r="AGL7" s="33"/>
      <c r="AGM7" s="33"/>
      <c r="AGN7" s="33"/>
      <c r="AGO7" s="33"/>
      <c r="AGP7" s="33"/>
      <c r="AGQ7" s="33"/>
      <c r="AGR7" s="33"/>
      <c r="AGS7" s="33"/>
      <c r="AGT7" s="33"/>
      <c r="AGU7" s="33"/>
      <c r="AGV7" s="33"/>
      <c r="AGW7" s="33"/>
      <c r="AGX7" s="33"/>
      <c r="AGY7" s="33"/>
      <c r="AGZ7" s="33"/>
      <c r="AHA7" s="33"/>
      <c r="AHB7" s="33"/>
      <c r="AHC7" s="33"/>
      <c r="AHD7" s="33"/>
      <c r="AHE7" s="33"/>
      <c r="AHF7" s="33"/>
      <c r="AHG7" s="33"/>
      <c r="AHH7" s="33"/>
      <c r="AHI7" s="33"/>
      <c r="AHJ7" s="33"/>
      <c r="AHK7" s="33"/>
      <c r="AHL7" s="33"/>
      <c r="AHM7" s="33"/>
      <c r="AHN7" s="33"/>
      <c r="AHO7" s="33"/>
      <c r="AHP7" s="33"/>
      <c r="AHQ7" s="33"/>
      <c r="AHR7" s="33"/>
      <c r="AHS7" s="33"/>
      <c r="AHT7" s="33"/>
      <c r="AHU7" s="33"/>
      <c r="AHV7" s="33"/>
      <c r="AHW7" s="33"/>
      <c r="AHX7" s="33"/>
      <c r="AHY7" s="33"/>
      <c r="AHZ7" s="33"/>
      <c r="AIA7" s="33"/>
      <c r="AIB7" s="33"/>
      <c r="AIC7" s="33"/>
      <c r="AID7" s="33"/>
      <c r="AIE7" s="33"/>
      <c r="AIF7" s="33"/>
      <c r="AIG7" s="33"/>
      <c r="AIH7" s="33"/>
      <c r="AII7" s="33"/>
      <c r="AIJ7" s="33"/>
      <c r="AIK7" s="33"/>
      <c r="AIL7" s="33"/>
      <c r="AIM7" s="33"/>
      <c r="AIN7" s="33"/>
      <c r="AIO7" s="33"/>
      <c r="AIP7" s="33"/>
      <c r="AIQ7" s="33"/>
      <c r="AIR7" s="33"/>
      <c r="AIS7" s="33"/>
      <c r="AIT7" s="33"/>
      <c r="AIU7" s="33"/>
      <c r="AIV7" s="33"/>
      <c r="AIW7" s="33"/>
      <c r="AIX7" s="33"/>
      <c r="AIY7" s="33"/>
      <c r="AIZ7" s="33"/>
      <c r="AJA7" s="33"/>
      <c r="AJB7" s="33"/>
      <c r="AJC7" s="33"/>
      <c r="AJD7" s="33"/>
      <c r="AJE7" s="33"/>
      <c r="AJF7" s="33"/>
      <c r="AJG7" s="33"/>
      <c r="AJH7" s="33"/>
      <c r="AJI7" s="33"/>
      <c r="AJJ7" s="33"/>
      <c r="AJK7" s="33"/>
      <c r="AJL7" s="33"/>
      <c r="AJM7" s="33"/>
      <c r="AJN7" s="33"/>
      <c r="AJO7" s="33"/>
      <c r="AJP7" s="33"/>
      <c r="AJQ7" s="33"/>
      <c r="AJR7" s="33"/>
      <c r="AJS7" s="33"/>
      <c r="AJT7" s="33"/>
      <c r="AJU7" s="33"/>
      <c r="AJV7" s="33"/>
      <c r="AJW7" s="33"/>
      <c r="AJX7" s="33"/>
      <c r="AJY7" s="33"/>
      <c r="AJZ7" s="33"/>
      <c r="AKA7" s="33"/>
      <c r="AKB7" s="33"/>
      <c r="AKC7" s="33"/>
      <c r="AKD7" s="33"/>
      <c r="AKE7" s="33"/>
      <c r="AKF7" s="33"/>
      <c r="AKG7" s="33"/>
      <c r="AKH7" s="33"/>
      <c r="AKI7" s="33"/>
      <c r="AKJ7" s="33"/>
      <c r="AKK7" s="33"/>
      <c r="AKL7" s="33"/>
      <c r="AKM7" s="33"/>
      <c r="AKN7" s="33"/>
      <c r="AKO7" s="33"/>
      <c r="AKP7" s="33"/>
      <c r="AKQ7" s="33"/>
      <c r="AKR7" s="33"/>
      <c r="AKS7" s="33"/>
      <c r="AKT7" s="33"/>
      <c r="AKU7" s="33"/>
      <c r="AKV7" s="33"/>
      <c r="AKW7" s="33"/>
      <c r="AKX7" s="33"/>
      <c r="AKY7" s="33"/>
      <c r="AKZ7" s="33"/>
      <c r="ALA7" s="33"/>
      <c r="ALB7" s="33"/>
      <c r="ALC7" s="33"/>
      <c r="ALD7" s="33"/>
      <c r="ALE7" s="33"/>
      <c r="ALF7" s="33"/>
      <c r="ALG7" s="33"/>
      <c r="ALH7" s="33"/>
      <c r="ALI7" s="33"/>
      <c r="ALJ7" s="33"/>
      <c r="ALK7" s="33"/>
      <c r="ALL7" s="33"/>
      <c r="ALM7" s="33"/>
      <c r="ALN7" s="33"/>
      <c r="ALO7" s="33"/>
      <c r="ALP7" s="33"/>
      <c r="ALQ7" s="33"/>
      <c r="ALR7" s="33"/>
      <c r="ALS7" s="33"/>
      <c r="ALT7" s="33"/>
      <c r="ALU7" s="33"/>
      <c r="ALV7" s="33"/>
      <c r="ALW7" s="33"/>
      <c r="ALX7" s="33"/>
      <c r="ALY7" s="33"/>
      <c r="ALZ7" s="33"/>
      <c r="AMA7" s="33"/>
      <c r="AMB7" s="33"/>
      <c r="AMC7" s="33"/>
      <c r="AMD7" s="33"/>
      <c r="AME7" s="33"/>
      <c r="AMF7" s="33"/>
      <c r="AMG7" s="33"/>
      <c r="AMH7" s="33"/>
      <c r="AMI7" s="33"/>
      <c r="AMJ7" s="33"/>
      <c r="AMK7" s="33"/>
      <c r="AML7" s="33"/>
      <c r="AMM7" s="33"/>
      <c r="AMN7" s="33"/>
      <c r="AMO7" s="33"/>
      <c r="AMP7" s="33"/>
      <c r="AMQ7" s="33"/>
      <c r="AMR7" s="33"/>
      <c r="AMS7" s="33"/>
      <c r="AMT7" s="33"/>
      <c r="AMU7" s="33"/>
      <c r="AMV7" s="33"/>
      <c r="AMW7" s="33"/>
      <c r="AMX7" s="33"/>
      <c r="AMY7" s="33"/>
      <c r="AMZ7" s="33"/>
      <c r="ANA7" s="33"/>
      <c r="ANB7" s="33"/>
      <c r="ANC7" s="33"/>
      <c r="AND7" s="33"/>
      <c r="ANE7" s="33"/>
      <c r="ANF7" s="33"/>
      <c r="ANG7" s="33"/>
      <c r="ANH7" s="33"/>
      <c r="ANI7" s="33"/>
      <c r="ANJ7" s="33"/>
      <c r="ANK7" s="33"/>
      <c r="ANL7" s="33"/>
      <c r="ANM7" s="33"/>
      <c r="ANN7" s="33"/>
      <c r="ANO7" s="33"/>
      <c r="ANP7" s="33"/>
      <c r="ANQ7" s="33"/>
      <c r="ANR7" s="33"/>
      <c r="ANS7" s="33"/>
      <c r="ANT7" s="33"/>
      <c r="ANU7" s="33"/>
      <c r="ANV7" s="33"/>
      <c r="ANW7" s="33"/>
      <c r="ANX7" s="33"/>
      <c r="ANY7" s="33"/>
      <c r="ANZ7" s="33"/>
      <c r="AOA7" s="33"/>
      <c r="AOB7" s="33"/>
      <c r="AOC7" s="33"/>
      <c r="AOD7" s="33"/>
      <c r="AOE7" s="33"/>
      <c r="AOF7" s="33"/>
      <c r="AOG7" s="33"/>
      <c r="AOH7" s="33"/>
      <c r="AOI7" s="33"/>
      <c r="AOJ7" s="33"/>
      <c r="AOK7" s="33"/>
      <c r="AOL7" s="33"/>
      <c r="AOM7" s="33"/>
      <c r="AON7" s="33"/>
      <c r="AOO7" s="33"/>
      <c r="AOP7" s="33"/>
      <c r="AOQ7" s="33"/>
      <c r="AOR7" s="33"/>
      <c r="AOS7" s="33"/>
      <c r="AOT7" s="33"/>
      <c r="AOU7" s="33"/>
      <c r="AOV7" s="33"/>
      <c r="AOW7" s="33"/>
      <c r="AOX7" s="33"/>
      <c r="AOY7" s="33"/>
      <c r="AOZ7" s="33"/>
      <c r="APA7" s="33"/>
      <c r="APB7" s="33"/>
      <c r="APC7" s="33"/>
      <c r="APD7" s="33"/>
      <c r="APE7" s="33"/>
      <c r="APF7" s="33"/>
      <c r="APG7" s="33"/>
      <c r="APH7" s="33"/>
      <c r="API7" s="33"/>
      <c r="APJ7" s="33"/>
      <c r="APK7" s="33"/>
      <c r="APL7" s="33"/>
      <c r="APM7" s="33"/>
      <c r="APN7" s="33"/>
      <c r="APO7" s="33"/>
      <c r="APP7" s="33"/>
      <c r="APQ7" s="33"/>
      <c r="APR7" s="33"/>
      <c r="APS7" s="33"/>
      <c r="APT7" s="33"/>
      <c r="APU7" s="33"/>
      <c r="APV7" s="33"/>
      <c r="APW7" s="33"/>
      <c r="APX7" s="33"/>
      <c r="APY7" s="33"/>
      <c r="APZ7" s="33"/>
      <c r="AQA7" s="33"/>
      <c r="AQB7" s="33"/>
      <c r="AQC7" s="33"/>
      <c r="AQD7" s="33"/>
      <c r="AQE7" s="33"/>
      <c r="AQF7" s="33"/>
      <c r="AQG7" s="33"/>
      <c r="AQH7" s="33"/>
      <c r="AQI7" s="33"/>
      <c r="AQJ7" s="33"/>
      <c r="AQK7" s="33"/>
      <c r="AQL7" s="33"/>
      <c r="AQM7" s="33"/>
      <c r="AQN7" s="33"/>
      <c r="AQO7" s="33"/>
      <c r="AQP7" s="33"/>
      <c r="AQQ7" s="33"/>
      <c r="AQR7" s="33"/>
      <c r="AQS7" s="33"/>
      <c r="AQT7" s="33"/>
      <c r="AQU7" s="33"/>
      <c r="AQV7" s="33"/>
      <c r="AQW7" s="33"/>
      <c r="AQX7" s="33"/>
      <c r="AQY7" s="33"/>
      <c r="AQZ7" s="33"/>
      <c r="ARA7" s="33"/>
      <c r="ARB7" s="33"/>
      <c r="ARC7" s="33"/>
      <c r="ARD7" s="33"/>
      <c r="ARE7" s="33"/>
      <c r="ARF7" s="33"/>
      <c r="ARG7" s="33"/>
      <c r="ARH7" s="33"/>
      <c r="ARI7" s="33"/>
      <c r="ARJ7" s="33"/>
      <c r="ARK7" s="33"/>
      <c r="ARL7" s="33"/>
      <c r="ARM7" s="33"/>
      <c r="ARN7" s="33"/>
      <c r="ARO7" s="33"/>
      <c r="ARP7" s="33"/>
      <c r="ARQ7" s="33"/>
      <c r="ARR7" s="33"/>
      <c r="ARS7" s="33"/>
      <c r="ART7" s="33"/>
      <c r="ARU7" s="33"/>
      <c r="ARV7" s="33"/>
      <c r="ARW7" s="33"/>
      <c r="ARX7" s="33"/>
      <c r="ARY7" s="33"/>
      <c r="ARZ7" s="33"/>
      <c r="ASA7" s="33"/>
      <c r="ASB7" s="33"/>
      <c r="ASC7" s="33"/>
      <c r="ASD7" s="33"/>
      <c r="ASE7" s="33"/>
      <c r="ASF7" s="33"/>
      <c r="ASG7" s="33"/>
      <c r="ASH7" s="33"/>
      <c r="ASI7" s="33"/>
      <c r="ASJ7" s="33"/>
      <c r="ASK7" s="33"/>
      <c r="ASL7" s="33"/>
      <c r="ASM7" s="33"/>
      <c r="ASN7" s="33"/>
      <c r="ASO7" s="33"/>
      <c r="ASP7" s="33"/>
      <c r="ASQ7" s="33"/>
      <c r="ASR7" s="33"/>
      <c r="ASS7" s="33"/>
      <c r="AST7" s="33"/>
      <c r="ASU7" s="33"/>
      <c r="ASV7" s="33"/>
      <c r="ASW7" s="33"/>
      <c r="ASX7" s="33"/>
      <c r="ASY7" s="33"/>
      <c r="ASZ7" s="33"/>
      <c r="ATA7" s="33"/>
      <c r="ATB7" s="33"/>
      <c r="ATC7" s="33"/>
      <c r="ATD7" s="33"/>
      <c r="ATE7" s="33"/>
      <c r="ATF7" s="33"/>
      <c r="ATG7" s="33"/>
      <c r="ATH7" s="33"/>
      <c r="ATI7" s="33"/>
      <c r="ATJ7" s="33"/>
      <c r="ATK7" s="33"/>
      <c r="ATL7" s="33"/>
      <c r="ATM7" s="33"/>
      <c r="ATN7" s="33"/>
      <c r="ATO7" s="33"/>
      <c r="ATP7" s="33"/>
      <c r="ATQ7" s="33"/>
      <c r="ATR7" s="33"/>
      <c r="ATS7" s="33"/>
      <c r="ATT7" s="33"/>
      <c r="ATU7" s="33"/>
      <c r="ATV7" s="33"/>
      <c r="ATW7" s="33"/>
      <c r="ATX7" s="33"/>
      <c r="ATY7" s="33"/>
      <c r="ATZ7" s="33"/>
      <c r="AUA7" s="33"/>
      <c r="AUB7" s="33"/>
      <c r="AUC7" s="33"/>
      <c r="AUD7" s="33"/>
      <c r="AUE7" s="33"/>
      <c r="AUF7" s="33"/>
      <c r="AUG7" s="33"/>
      <c r="AUH7" s="33"/>
      <c r="AUI7" s="33"/>
      <c r="AUJ7" s="33"/>
      <c r="AUK7" s="33"/>
      <c r="AUL7" s="33"/>
      <c r="AUM7" s="33"/>
      <c r="AUN7" s="33"/>
      <c r="AUO7" s="33"/>
      <c r="AUP7" s="33"/>
      <c r="AUQ7" s="33"/>
      <c r="AUR7" s="33"/>
      <c r="AUS7" s="33"/>
      <c r="AUT7" s="33"/>
      <c r="AUU7" s="33"/>
      <c r="AUV7" s="33"/>
      <c r="AUW7" s="33"/>
      <c r="AUX7" s="33"/>
      <c r="AUY7" s="33"/>
      <c r="AUZ7" s="33"/>
      <c r="AVA7" s="33"/>
      <c r="AVB7" s="33"/>
      <c r="AVC7" s="33"/>
      <c r="AVD7" s="33"/>
      <c r="AVE7" s="33"/>
      <c r="AVF7" s="33"/>
      <c r="AVG7" s="33"/>
      <c r="AVH7" s="33"/>
      <c r="AVI7" s="33"/>
      <c r="AVJ7" s="33"/>
      <c r="AVK7" s="33"/>
      <c r="AVL7" s="33"/>
      <c r="AVM7" s="33"/>
      <c r="AVN7" s="33"/>
      <c r="AVO7" s="33"/>
      <c r="AVP7" s="33"/>
      <c r="AVQ7" s="33"/>
      <c r="AVR7" s="33"/>
      <c r="AVS7" s="33"/>
      <c r="AVT7" s="33"/>
      <c r="AVU7" s="33"/>
      <c r="AVV7" s="33"/>
      <c r="AVW7" s="33"/>
      <c r="AVX7" s="33"/>
      <c r="AVY7" s="33"/>
      <c r="AVZ7" s="33"/>
      <c r="AWA7" s="33"/>
      <c r="AWB7" s="33"/>
      <c r="AWC7" s="33"/>
      <c r="AWD7" s="33"/>
      <c r="AWE7" s="33"/>
      <c r="AWF7" s="33"/>
      <c r="AWG7" s="33"/>
      <c r="AWH7" s="33"/>
      <c r="AWI7" s="33"/>
      <c r="AWJ7" s="33"/>
      <c r="AWK7" s="33"/>
      <c r="AWL7" s="33"/>
      <c r="AWM7" s="33"/>
      <c r="AWN7" s="33"/>
      <c r="AWO7" s="33"/>
      <c r="AWP7" s="33"/>
      <c r="AWQ7" s="33"/>
      <c r="AWR7" s="33"/>
      <c r="AWS7" s="33"/>
      <c r="AWT7" s="33"/>
      <c r="AWU7" s="33"/>
      <c r="AWV7" s="33"/>
      <c r="AWW7" s="33"/>
      <c r="AWX7" s="33"/>
      <c r="AWY7" s="33"/>
      <c r="AWZ7" s="33"/>
      <c r="AXA7" s="33"/>
      <c r="AXB7" s="33"/>
      <c r="AXC7" s="33"/>
      <c r="AXD7" s="33"/>
      <c r="AXE7" s="33"/>
      <c r="AXF7" s="33"/>
      <c r="AXG7" s="33"/>
      <c r="AXH7" s="33"/>
      <c r="AXI7" s="33"/>
      <c r="AXJ7" s="33"/>
      <c r="AXK7" s="33"/>
      <c r="AXL7" s="33"/>
      <c r="AXM7" s="33"/>
      <c r="AXN7" s="33"/>
      <c r="AXO7" s="33"/>
      <c r="AXP7" s="33"/>
      <c r="AXQ7" s="33"/>
      <c r="AXR7" s="33"/>
      <c r="AXS7" s="33"/>
      <c r="AXT7" s="33"/>
      <c r="AXU7" s="33"/>
      <c r="AXV7" s="33"/>
      <c r="AXW7" s="33"/>
      <c r="AXX7" s="33"/>
      <c r="AXY7" s="33"/>
      <c r="AXZ7" s="33"/>
      <c r="AYA7" s="33"/>
      <c r="AYB7" s="33"/>
      <c r="AYC7" s="33"/>
      <c r="AYD7" s="33"/>
      <c r="AYE7" s="33"/>
      <c r="AYF7" s="33"/>
      <c r="AYG7" s="33"/>
      <c r="AYH7" s="33"/>
      <c r="AYI7" s="33"/>
      <c r="AYJ7" s="33"/>
      <c r="AYK7" s="33"/>
      <c r="AYL7" s="33"/>
      <c r="AYM7" s="33"/>
      <c r="AYN7" s="33"/>
      <c r="AYO7" s="33"/>
      <c r="AYP7" s="33"/>
      <c r="AYQ7" s="33"/>
      <c r="AYR7" s="33"/>
      <c r="AYS7" s="33"/>
      <c r="AYT7" s="33"/>
      <c r="AYU7" s="33"/>
      <c r="AYV7" s="33"/>
      <c r="AYW7" s="33"/>
      <c r="AYX7" s="33"/>
      <c r="AYY7" s="33"/>
      <c r="AYZ7" s="33"/>
      <c r="AZA7" s="33"/>
      <c r="AZB7" s="33"/>
      <c r="AZC7" s="33"/>
      <c r="AZD7" s="33"/>
      <c r="AZE7" s="33"/>
      <c r="AZF7" s="33"/>
      <c r="AZG7" s="33"/>
      <c r="AZH7" s="33"/>
      <c r="AZI7" s="33"/>
      <c r="AZJ7" s="33"/>
      <c r="AZK7" s="33"/>
      <c r="AZL7" s="33"/>
      <c r="AZM7" s="33"/>
      <c r="AZN7" s="33"/>
      <c r="AZO7" s="33"/>
      <c r="AZP7" s="33"/>
      <c r="AZQ7" s="33"/>
      <c r="AZR7" s="33"/>
      <c r="AZS7" s="33"/>
      <c r="AZT7" s="33"/>
      <c r="AZU7" s="33"/>
      <c r="AZV7" s="33"/>
      <c r="AZW7" s="33"/>
      <c r="AZX7" s="33"/>
      <c r="AZY7" s="33"/>
      <c r="AZZ7" s="33"/>
      <c r="BAA7" s="33"/>
      <c r="BAB7" s="33"/>
      <c r="BAC7" s="33"/>
      <c r="BAD7" s="33"/>
      <c r="BAE7" s="33"/>
      <c r="BAF7" s="33"/>
      <c r="BAG7" s="33"/>
      <c r="BAH7" s="33"/>
      <c r="BAI7" s="33"/>
      <c r="BAJ7" s="33"/>
      <c r="BAK7" s="33"/>
      <c r="BAL7" s="33"/>
      <c r="BAM7" s="33"/>
      <c r="BAN7" s="33"/>
      <c r="BAO7" s="33"/>
      <c r="BAP7" s="33"/>
      <c r="BAQ7" s="33"/>
      <c r="BAR7" s="33"/>
      <c r="BAS7" s="33"/>
      <c r="BAT7" s="33"/>
      <c r="BAU7" s="33"/>
      <c r="BAV7" s="33"/>
      <c r="BAW7" s="33"/>
      <c r="BAX7" s="33"/>
      <c r="BAY7" s="33"/>
      <c r="BAZ7" s="33"/>
      <c r="BBA7" s="33"/>
      <c r="BBB7" s="33"/>
      <c r="BBC7" s="33"/>
      <c r="BBD7" s="33"/>
      <c r="BBE7" s="33"/>
      <c r="BBF7" s="33"/>
      <c r="BBG7" s="33"/>
      <c r="BBH7" s="33"/>
      <c r="BBI7" s="33"/>
      <c r="BBJ7" s="33"/>
      <c r="BBK7" s="33"/>
      <c r="BBL7" s="33"/>
      <c r="BBM7" s="33"/>
      <c r="BBN7" s="33"/>
      <c r="BBO7" s="33"/>
      <c r="BBP7" s="33"/>
      <c r="BBQ7" s="33"/>
      <c r="BBR7" s="33"/>
      <c r="BBS7" s="33"/>
      <c r="BBT7" s="33"/>
      <c r="BBU7" s="33"/>
      <c r="BBV7" s="33"/>
      <c r="BBW7" s="33"/>
      <c r="BBX7" s="33"/>
      <c r="BBY7" s="33"/>
      <c r="BBZ7" s="33"/>
      <c r="BCA7" s="33"/>
      <c r="BCB7" s="33"/>
      <c r="BCC7" s="33"/>
      <c r="BCD7" s="33"/>
      <c r="BCE7" s="33"/>
      <c r="BCF7" s="33"/>
      <c r="BCG7" s="33"/>
      <c r="BCH7" s="33"/>
      <c r="BCI7" s="33"/>
      <c r="BCJ7" s="33"/>
      <c r="BCK7" s="33"/>
      <c r="BCL7" s="33"/>
      <c r="BCM7" s="33"/>
      <c r="BCN7" s="33"/>
      <c r="BCO7" s="33"/>
      <c r="BCP7" s="33"/>
      <c r="BCQ7" s="33"/>
      <c r="BCR7" s="33"/>
      <c r="BCS7" s="33"/>
      <c r="BCT7" s="33"/>
      <c r="BCU7" s="33"/>
      <c r="BCV7" s="33"/>
      <c r="BCW7" s="33"/>
      <c r="BCX7" s="33"/>
      <c r="BCY7" s="33"/>
      <c r="BCZ7" s="33"/>
      <c r="BDA7" s="33"/>
      <c r="BDB7" s="33"/>
      <c r="BDC7" s="33"/>
      <c r="BDD7" s="33"/>
      <c r="BDE7" s="33"/>
      <c r="BDF7" s="33"/>
      <c r="BDG7" s="33"/>
      <c r="BDH7" s="33"/>
      <c r="BDI7" s="33"/>
      <c r="BDJ7" s="33"/>
      <c r="BDK7" s="33"/>
      <c r="BDL7" s="33"/>
      <c r="BDM7" s="33"/>
      <c r="BDN7" s="33"/>
      <c r="BDO7" s="33"/>
      <c r="BDP7" s="33"/>
      <c r="BDQ7" s="33"/>
      <c r="BDR7" s="33"/>
      <c r="BDS7" s="33"/>
      <c r="BDT7" s="33"/>
      <c r="BDU7" s="33"/>
      <c r="BDV7" s="33"/>
      <c r="BDW7" s="33"/>
      <c r="BDX7" s="33"/>
      <c r="BDY7" s="33"/>
      <c r="BDZ7" s="33"/>
      <c r="BEA7" s="33"/>
      <c r="BEB7" s="33"/>
      <c r="BEC7" s="33"/>
      <c r="BED7" s="33"/>
      <c r="BEE7" s="33"/>
      <c r="BEF7" s="33"/>
      <c r="BEG7" s="33"/>
      <c r="BEH7" s="33"/>
      <c r="BEI7" s="33"/>
      <c r="BEJ7" s="33"/>
      <c r="BEK7" s="33"/>
      <c r="BEL7" s="33"/>
      <c r="BEM7" s="33"/>
      <c r="BEN7" s="33"/>
      <c r="BEO7" s="33"/>
      <c r="BEP7" s="33"/>
      <c r="BEQ7" s="33"/>
      <c r="BER7" s="33"/>
      <c r="BES7" s="33"/>
      <c r="BET7" s="33"/>
      <c r="BEU7" s="33"/>
      <c r="BEV7" s="33"/>
      <c r="BEW7" s="33"/>
      <c r="BEX7" s="33"/>
      <c r="BEY7" s="33"/>
      <c r="BEZ7" s="33"/>
      <c r="BFA7" s="33"/>
      <c r="BFB7" s="33"/>
      <c r="BFC7" s="33"/>
      <c r="BFD7" s="33"/>
      <c r="BFE7" s="33"/>
      <c r="BFF7" s="33"/>
      <c r="BFG7" s="33"/>
      <c r="BFH7" s="33"/>
      <c r="BFI7" s="33"/>
      <c r="BFJ7" s="33"/>
      <c r="BFK7" s="33"/>
      <c r="BFL7" s="33"/>
      <c r="BFM7" s="33"/>
      <c r="BFN7" s="33"/>
      <c r="BFO7" s="33"/>
      <c r="BFP7" s="33"/>
      <c r="BFQ7" s="33"/>
      <c r="BFR7" s="33"/>
      <c r="BFS7" s="33"/>
      <c r="BFT7" s="33"/>
      <c r="BFU7" s="33"/>
      <c r="BFV7" s="33"/>
      <c r="BFW7" s="33"/>
      <c r="BFX7" s="33"/>
      <c r="BFY7" s="33"/>
      <c r="BFZ7" s="33"/>
      <c r="BGA7" s="33"/>
      <c r="BGB7" s="33"/>
      <c r="BGC7" s="33"/>
      <c r="BGD7" s="33"/>
      <c r="BGE7" s="33"/>
      <c r="BGF7" s="33"/>
      <c r="BGG7" s="33"/>
      <c r="BGH7" s="33"/>
      <c r="BGI7" s="33"/>
      <c r="BGJ7" s="33"/>
      <c r="BGK7" s="33"/>
      <c r="BGL7" s="33"/>
      <c r="BGM7" s="33"/>
      <c r="BGN7" s="33"/>
      <c r="BGO7" s="33"/>
      <c r="BGP7" s="33"/>
      <c r="BGQ7" s="33"/>
      <c r="BGR7" s="33"/>
      <c r="BGS7" s="33"/>
      <c r="BGT7" s="33"/>
      <c r="BGU7" s="33"/>
      <c r="BGV7" s="33"/>
      <c r="BGW7" s="33"/>
      <c r="BGX7" s="33"/>
      <c r="BGY7" s="33"/>
      <c r="BGZ7" s="33"/>
      <c r="BHA7" s="33"/>
      <c r="BHB7" s="33"/>
      <c r="BHC7" s="33"/>
      <c r="BHD7" s="33"/>
      <c r="BHE7" s="33"/>
      <c r="BHF7" s="33"/>
      <c r="BHG7" s="33"/>
      <c r="BHH7" s="33"/>
      <c r="BHI7" s="33"/>
      <c r="BHJ7" s="33"/>
      <c r="BHK7" s="33"/>
      <c r="BHL7" s="33"/>
      <c r="BHM7" s="33"/>
      <c r="BHN7" s="33"/>
      <c r="BHO7" s="33"/>
      <c r="BHP7" s="33"/>
      <c r="BHQ7" s="33"/>
      <c r="BHR7" s="33"/>
      <c r="BHS7" s="33"/>
      <c r="BHT7" s="33"/>
      <c r="BHU7" s="33"/>
      <c r="BHV7" s="33"/>
      <c r="BHW7" s="33"/>
      <c r="BHX7" s="33"/>
      <c r="BHY7" s="33"/>
      <c r="BHZ7" s="33"/>
      <c r="BIA7" s="33"/>
      <c r="BIB7" s="33"/>
      <c r="BIC7" s="33"/>
      <c r="BID7" s="33"/>
      <c r="BIE7" s="33"/>
      <c r="BIF7" s="33"/>
      <c r="BIG7" s="33"/>
      <c r="BIH7" s="33"/>
      <c r="BII7" s="33"/>
      <c r="BIJ7" s="33"/>
      <c r="BIK7" s="33"/>
      <c r="BIL7" s="33"/>
      <c r="BIM7" s="33"/>
      <c r="BIN7" s="33"/>
      <c r="BIO7" s="33"/>
      <c r="BIP7" s="33"/>
      <c r="BIQ7" s="33"/>
      <c r="BIR7" s="33"/>
      <c r="BIS7" s="33"/>
      <c r="BIT7" s="33"/>
      <c r="BIU7" s="33"/>
      <c r="BIV7" s="33"/>
      <c r="BIW7" s="33"/>
      <c r="BIX7" s="33"/>
      <c r="BIY7" s="33"/>
      <c r="BIZ7" s="33"/>
      <c r="BJA7" s="33"/>
      <c r="BJB7" s="33"/>
      <c r="BJC7" s="33"/>
      <c r="BJD7" s="33"/>
      <c r="BJE7" s="33"/>
      <c r="BJF7" s="33"/>
      <c r="BJG7" s="33"/>
      <c r="BJH7" s="33"/>
      <c r="BJI7" s="33"/>
      <c r="BJJ7" s="33"/>
      <c r="BJK7" s="33"/>
      <c r="BJL7" s="33"/>
      <c r="BJM7" s="33"/>
      <c r="BJN7" s="33"/>
      <c r="BJO7" s="33"/>
      <c r="BJP7" s="33"/>
      <c r="BJQ7" s="33"/>
      <c r="BJR7" s="33"/>
      <c r="BJS7" s="33"/>
      <c r="BJT7" s="33"/>
      <c r="BJU7" s="33"/>
      <c r="BJV7" s="33"/>
      <c r="BJW7" s="33"/>
      <c r="BJX7" s="33"/>
      <c r="BJY7" s="33"/>
      <c r="BJZ7" s="33"/>
      <c r="BKA7" s="33"/>
      <c r="BKB7" s="33"/>
      <c r="BKC7" s="33"/>
      <c r="BKD7" s="33"/>
      <c r="BKE7" s="33"/>
      <c r="BKF7" s="33"/>
      <c r="BKG7" s="33"/>
      <c r="BKH7" s="33"/>
      <c r="BKI7" s="33"/>
      <c r="BKJ7" s="33"/>
      <c r="BKK7" s="33"/>
      <c r="BKL7" s="33"/>
      <c r="BKM7" s="33"/>
      <c r="BKN7" s="33"/>
      <c r="BKO7" s="33"/>
      <c r="BKP7" s="33"/>
      <c r="BKQ7" s="33"/>
      <c r="BKR7" s="33"/>
      <c r="BKS7" s="33"/>
      <c r="BKT7" s="33"/>
      <c r="BKU7" s="33"/>
      <c r="BKV7" s="33"/>
      <c r="BKW7" s="33"/>
      <c r="BKX7" s="33"/>
      <c r="BKY7" s="33"/>
      <c r="BKZ7" s="33"/>
      <c r="BLA7" s="33"/>
      <c r="BLB7" s="33"/>
      <c r="BLC7" s="33"/>
      <c r="BLD7" s="33"/>
      <c r="BLE7" s="33"/>
      <c r="BLF7" s="33"/>
      <c r="BLG7" s="33"/>
      <c r="BLH7" s="33"/>
      <c r="BLI7" s="33"/>
      <c r="BLJ7" s="33"/>
      <c r="BLK7" s="33"/>
      <c r="BLL7" s="33"/>
      <c r="BLM7" s="33"/>
      <c r="BLN7" s="33"/>
      <c r="BLO7" s="33"/>
      <c r="BLP7" s="33"/>
      <c r="BLQ7" s="33"/>
      <c r="BLR7" s="33"/>
      <c r="BLS7" s="33"/>
      <c r="BLT7" s="33"/>
      <c r="BLU7" s="33"/>
      <c r="BLV7" s="33"/>
      <c r="BLW7" s="33"/>
      <c r="BLX7" s="33"/>
      <c r="BLY7" s="33"/>
      <c r="BLZ7" s="33"/>
      <c r="BMA7" s="33"/>
      <c r="BMB7" s="33"/>
      <c r="BMC7" s="33"/>
      <c r="BMD7" s="33"/>
      <c r="BME7" s="33"/>
      <c r="BMF7" s="33"/>
      <c r="BMG7" s="33"/>
      <c r="BMH7" s="33"/>
      <c r="BMI7" s="33"/>
      <c r="BMJ7" s="33"/>
      <c r="BMK7" s="33"/>
      <c r="BML7" s="33"/>
      <c r="BMM7" s="33"/>
      <c r="BMN7" s="33"/>
      <c r="BMO7" s="33"/>
      <c r="BMP7" s="33"/>
      <c r="BMQ7" s="33"/>
      <c r="BMR7" s="33"/>
      <c r="BMS7" s="33"/>
      <c r="BMT7" s="33"/>
      <c r="BMU7" s="33"/>
      <c r="BMV7" s="33"/>
      <c r="BMW7" s="33"/>
      <c r="BMX7" s="33"/>
      <c r="BMY7" s="33"/>
      <c r="BMZ7" s="33"/>
      <c r="BNA7" s="33"/>
      <c r="BNB7" s="33"/>
      <c r="BNC7" s="33"/>
      <c r="BND7" s="33"/>
      <c r="BNE7" s="33"/>
      <c r="BNF7" s="33"/>
      <c r="BNG7" s="33"/>
      <c r="BNH7" s="33"/>
      <c r="BNI7" s="33"/>
      <c r="BNJ7" s="33"/>
      <c r="BNK7" s="33"/>
      <c r="BNL7" s="33"/>
      <c r="BNM7" s="33"/>
      <c r="BNN7" s="33"/>
      <c r="BNO7" s="33"/>
      <c r="BNP7" s="33"/>
      <c r="BNQ7" s="33"/>
      <c r="BNR7" s="33"/>
      <c r="BNS7" s="33"/>
      <c r="BNT7" s="33"/>
      <c r="BNU7" s="33"/>
      <c r="BNV7" s="33"/>
      <c r="BNW7" s="33"/>
      <c r="BNX7" s="33"/>
      <c r="BNY7" s="33"/>
      <c r="BNZ7" s="33"/>
      <c r="BOA7" s="33"/>
      <c r="BOB7" s="33"/>
      <c r="BOC7" s="33"/>
      <c r="BOD7" s="33"/>
      <c r="BOE7" s="33"/>
      <c r="BOF7" s="33"/>
      <c r="BOG7" s="33"/>
      <c r="BOH7" s="33"/>
      <c r="BOI7" s="33"/>
      <c r="BOJ7" s="33"/>
      <c r="BOK7" s="33"/>
      <c r="BOL7" s="33"/>
      <c r="BOM7" s="33"/>
      <c r="BON7" s="33"/>
      <c r="BOO7" s="33"/>
      <c r="BOP7" s="33"/>
      <c r="BOQ7" s="33"/>
      <c r="BOR7" s="33"/>
      <c r="BOS7" s="33"/>
      <c r="BOT7" s="33"/>
      <c r="BOU7" s="33"/>
      <c r="BOV7" s="33"/>
      <c r="BOW7" s="33"/>
      <c r="BOX7" s="33"/>
      <c r="BOY7" s="33"/>
      <c r="BOZ7" s="33"/>
      <c r="BPA7" s="33"/>
      <c r="BPB7" s="33"/>
      <c r="BPC7" s="33"/>
      <c r="BPD7" s="33"/>
      <c r="BPE7" s="33"/>
      <c r="BPF7" s="33"/>
      <c r="BPG7" s="33"/>
      <c r="BPH7" s="33"/>
      <c r="BPI7" s="33"/>
      <c r="BPJ7" s="33"/>
      <c r="BPK7" s="33"/>
      <c r="BPL7" s="33"/>
      <c r="BPM7" s="33"/>
      <c r="BPN7" s="33"/>
      <c r="BPO7" s="33"/>
      <c r="BPP7" s="33"/>
      <c r="BPQ7" s="33"/>
      <c r="BPR7" s="33"/>
      <c r="BPS7" s="33"/>
      <c r="BPT7" s="33"/>
      <c r="BPU7" s="33"/>
      <c r="BPV7" s="33"/>
      <c r="BPW7" s="33"/>
      <c r="BPX7" s="33"/>
      <c r="BPY7" s="33"/>
      <c r="BPZ7" s="33"/>
      <c r="BQA7" s="33"/>
      <c r="BQB7" s="33"/>
      <c r="BQC7" s="33"/>
      <c r="BQD7" s="33"/>
      <c r="BQE7" s="33"/>
      <c r="BQF7" s="33"/>
      <c r="BQG7" s="33"/>
      <c r="BQH7" s="33"/>
      <c r="BQI7" s="33"/>
      <c r="BQJ7" s="33"/>
      <c r="BQK7" s="33"/>
      <c r="BQL7" s="33"/>
      <c r="BQM7" s="33"/>
      <c r="BQN7" s="33"/>
      <c r="BQO7" s="33"/>
      <c r="BQP7" s="33"/>
      <c r="BQQ7" s="33"/>
      <c r="BQR7" s="33"/>
      <c r="BQS7" s="33"/>
      <c r="BQT7" s="33"/>
      <c r="BQU7" s="33"/>
      <c r="BQV7" s="33"/>
      <c r="BQW7" s="33"/>
      <c r="BQX7" s="33"/>
      <c r="BQY7" s="33"/>
      <c r="BQZ7" s="33"/>
      <c r="BRA7" s="33"/>
      <c r="BRB7" s="33"/>
      <c r="BRC7" s="33"/>
      <c r="BRD7" s="33"/>
      <c r="BRE7" s="33"/>
      <c r="BRF7" s="33"/>
      <c r="BRG7" s="33"/>
      <c r="BRH7" s="33"/>
      <c r="BRI7" s="33"/>
      <c r="BRJ7" s="33"/>
      <c r="BRK7" s="33"/>
      <c r="BRL7" s="33"/>
      <c r="BRM7" s="33"/>
      <c r="BRN7" s="33"/>
      <c r="BRO7" s="33"/>
      <c r="BRP7" s="33"/>
      <c r="BRQ7" s="33"/>
      <c r="BRR7" s="33"/>
      <c r="BRS7" s="33"/>
      <c r="BRT7" s="33"/>
      <c r="BRU7" s="33"/>
      <c r="BRV7" s="33"/>
      <c r="BRW7" s="33"/>
      <c r="BRX7" s="33"/>
      <c r="BRY7" s="33"/>
      <c r="BRZ7" s="33"/>
      <c r="BSA7" s="33"/>
      <c r="BSB7" s="33"/>
      <c r="BSC7" s="33"/>
      <c r="BSD7" s="33"/>
      <c r="BSE7" s="33"/>
      <c r="BSF7" s="33"/>
      <c r="BSG7" s="33"/>
      <c r="BSH7" s="33"/>
      <c r="BSI7" s="33"/>
      <c r="BSJ7" s="33"/>
      <c r="BSK7" s="33"/>
      <c r="BSL7" s="33"/>
      <c r="BSM7" s="33"/>
      <c r="BSN7" s="33"/>
      <c r="BSO7" s="33"/>
      <c r="BSP7" s="33"/>
      <c r="BSQ7" s="33"/>
      <c r="BSR7" s="33"/>
      <c r="BSS7" s="33"/>
      <c r="BST7" s="33"/>
      <c r="BSU7" s="33"/>
      <c r="BSV7" s="33"/>
      <c r="BSW7" s="33"/>
      <c r="BSX7" s="33"/>
      <c r="BSY7" s="33"/>
      <c r="BSZ7" s="33"/>
      <c r="BTA7" s="33"/>
      <c r="BTB7" s="33"/>
      <c r="BTC7" s="33"/>
      <c r="BTD7" s="33"/>
      <c r="BTE7" s="33"/>
      <c r="BTF7" s="33"/>
      <c r="BTG7" s="33"/>
      <c r="BTH7" s="33"/>
      <c r="BTI7" s="33"/>
      <c r="BTJ7" s="33"/>
      <c r="BTK7" s="33"/>
      <c r="BTL7" s="33"/>
      <c r="BTM7" s="33"/>
      <c r="BTN7" s="33"/>
      <c r="BTO7" s="33"/>
      <c r="BTP7" s="33"/>
      <c r="BTQ7" s="33"/>
      <c r="BTR7" s="33"/>
      <c r="BTS7" s="33"/>
      <c r="BTT7" s="33"/>
      <c r="BTU7" s="33"/>
      <c r="BTV7" s="33"/>
      <c r="BTW7" s="33"/>
      <c r="BTX7" s="33"/>
      <c r="BTY7" s="33"/>
      <c r="BTZ7" s="33"/>
      <c r="BUA7" s="33"/>
      <c r="BUB7" s="33"/>
      <c r="BUC7" s="33"/>
      <c r="BUD7" s="33"/>
      <c r="BUE7" s="33"/>
      <c r="BUF7" s="33"/>
      <c r="BUG7" s="33"/>
      <c r="BUH7" s="33"/>
      <c r="BUI7" s="33"/>
      <c r="BUJ7" s="33"/>
      <c r="BUK7" s="33"/>
      <c r="BUL7" s="33"/>
      <c r="BUM7" s="33"/>
      <c r="BUN7" s="33"/>
      <c r="BUO7" s="33"/>
      <c r="BUP7" s="33"/>
      <c r="BUQ7" s="33"/>
      <c r="BUR7" s="33"/>
      <c r="BUS7" s="33"/>
      <c r="BUT7" s="33"/>
      <c r="BUU7" s="33"/>
      <c r="BUV7" s="33"/>
      <c r="BUW7" s="33"/>
      <c r="BUX7" s="33"/>
      <c r="BUY7" s="33"/>
      <c r="BUZ7" s="33"/>
      <c r="BVA7" s="33"/>
      <c r="BVB7" s="33"/>
      <c r="BVC7" s="33"/>
      <c r="BVD7" s="33"/>
      <c r="BVE7" s="33"/>
      <c r="BVF7" s="33"/>
      <c r="BVG7" s="33"/>
      <c r="BVH7" s="33"/>
      <c r="BVI7" s="33"/>
      <c r="BVJ7" s="33"/>
      <c r="BVK7" s="33"/>
      <c r="BVL7" s="33"/>
      <c r="BVM7" s="33"/>
      <c r="BVN7" s="33"/>
      <c r="BVO7" s="33"/>
      <c r="BVP7" s="33"/>
      <c r="BVQ7" s="33"/>
      <c r="BVR7" s="33"/>
      <c r="BVS7" s="33"/>
      <c r="BVT7" s="33"/>
      <c r="BVU7" s="33"/>
      <c r="BVV7" s="33"/>
      <c r="BVW7" s="33"/>
      <c r="BVX7" s="33"/>
      <c r="BVY7" s="33"/>
      <c r="BVZ7" s="33"/>
      <c r="BWA7" s="33"/>
      <c r="BWB7" s="33"/>
      <c r="BWC7" s="33"/>
      <c r="BWD7" s="33"/>
      <c r="BWE7" s="33"/>
      <c r="BWF7" s="33"/>
      <c r="BWG7" s="33"/>
      <c r="BWH7" s="33"/>
      <c r="BWI7" s="33"/>
      <c r="BWJ7" s="33"/>
      <c r="BWK7" s="33"/>
      <c r="BWL7" s="33"/>
      <c r="BWM7" s="33"/>
      <c r="BWN7" s="33"/>
      <c r="BWO7" s="33"/>
      <c r="BWP7" s="33"/>
      <c r="BWQ7" s="33"/>
      <c r="BWR7" s="33"/>
      <c r="BWS7" s="33"/>
      <c r="BWT7" s="33"/>
      <c r="BWU7" s="33"/>
      <c r="BWV7" s="33"/>
      <c r="BWW7" s="33"/>
      <c r="BWX7" s="33"/>
      <c r="BWY7" s="33"/>
      <c r="BWZ7" s="33"/>
      <c r="BXA7" s="33"/>
      <c r="BXB7" s="33"/>
      <c r="BXC7" s="33"/>
      <c r="BXD7" s="33"/>
      <c r="BXE7" s="33"/>
      <c r="BXF7" s="33"/>
      <c r="BXG7" s="33"/>
      <c r="BXH7" s="33"/>
      <c r="BXI7" s="33"/>
      <c r="BXJ7" s="33"/>
      <c r="BXK7" s="33"/>
      <c r="BXL7" s="33"/>
      <c r="BXM7" s="33"/>
      <c r="BXN7" s="33"/>
      <c r="BXO7" s="33"/>
      <c r="BXP7" s="33"/>
      <c r="BXQ7" s="33"/>
      <c r="BXR7" s="33"/>
      <c r="BXS7" s="33"/>
      <c r="BXT7" s="33"/>
      <c r="BXU7" s="33"/>
      <c r="BXV7" s="33"/>
      <c r="BXW7" s="33"/>
      <c r="BXX7" s="33"/>
      <c r="BXY7" s="33"/>
      <c r="BXZ7" s="33"/>
      <c r="BYA7" s="33"/>
      <c r="BYB7" s="33"/>
      <c r="BYC7" s="33"/>
      <c r="BYD7" s="33"/>
      <c r="BYE7" s="33"/>
      <c r="BYF7" s="33"/>
      <c r="BYG7" s="33"/>
      <c r="BYH7" s="33"/>
      <c r="BYI7" s="33"/>
      <c r="BYJ7" s="33"/>
      <c r="BYK7" s="33"/>
      <c r="BYL7" s="33"/>
      <c r="BYM7" s="33"/>
      <c r="BYN7" s="33"/>
      <c r="BYO7" s="33"/>
      <c r="BYP7" s="33"/>
      <c r="BYQ7" s="33"/>
      <c r="BYR7" s="33"/>
      <c r="BYS7" s="33"/>
      <c r="BYT7" s="33"/>
      <c r="BYU7" s="33"/>
      <c r="BYV7" s="33"/>
      <c r="BYW7" s="33"/>
      <c r="BYX7" s="33"/>
      <c r="BYY7" s="33"/>
      <c r="BYZ7" s="33"/>
      <c r="BZA7" s="33"/>
      <c r="BZB7" s="33"/>
      <c r="BZC7" s="33"/>
      <c r="BZD7" s="33"/>
      <c r="BZE7" s="33"/>
      <c r="BZF7" s="33"/>
      <c r="BZG7" s="33"/>
      <c r="BZH7" s="33"/>
      <c r="BZI7" s="33"/>
      <c r="BZJ7" s="33"/>
      <c r="BZK7" s="33"/>
      <c r="BZL7" s="33"/>
      <c r="BZM7" s="33"/>
      <c r="BZN7" s="33"/>
      <c r="BZO7" s="33"/>
      <c r="BZP7" s="33"/>
      <c r="BZQ7" s="33"/>
      <c r="BZR7" s="33"/>
      <c r="BZS7" s="33"/>
      <c r="BZT7" s="33"/>
      <c r="BZU7" s="33"/>
      <c r="BZV7" s="33"/>
      <c r="BZW7" s="33"/>
      <c r="BZX7" s="33"/>
      <c r="BZY7" s="33"/>
      <c r="BZZ7" s="33"/>
      <c r="CAA7" s="33"/>
      <c r="CAB7" s="33"/>
      <c r="CAC7" s="33"/>
      <c r="CAD7" s="33"/>
      <c r="CAE7" s="33"/>
      <c r="CAF7" s="33"/>
      <c r="CAG7" s="33"/>
      <c r="CAH7" s="33"/>
      <c r="CAI7" s="33"/>
      <c r="CAJ7" s="33"/>
      <c r="CAK7" s="33"/>
      <c r="CAL7" s="33"/>
      <c r="CAM7" s="33"/>
      <c r="CAN7" s="33"/>
      <c r="CAO7" s="33"/>
      <c r="CAP7" s="33"/>
      <c r="CAQ7" s="33"/>
      <c r="CAR7" s="33"/>
      <c r="CAS7" s="33"/>
      <c r="CAT7" s="33"/>
      <c r="CAU7" s="33"/>
      <c r="CAV7" s="33"/>
      <c r="CAW7" s="33"/>
      <c r="CAX7" s="33"/>
      <c r="CAY7" s="33"/>
      <c r="CAZ7" s="33"/>
      <c r="CBA7" s="33"/>
      <c r="CBB7" s="33"/>
      <c r="CBC7" s="33"/>
      <c r="CBD7" s="33"/>
      <c r="CBE7" s="33"/>
      <c r="CBF7" s="33"/>
      <c r="CBG7" s="33"/>
      <c r="CBH7" s="33"/>
      <c r="CBI7" s="33"/>
      <c r="CBJ7" s="33"/>
      <c r="CBK7" s="33"/>
      <c r="CBL7" s="33"/>
      <c r="CBM7" s="33"/>
      <c r="CBN7" s="33"/>
      <c r="CBO7" s="33"/>
      <c r="CBP7" s="33"/>
      <c r="CBQ7" s="33"/>
      <c r="CBR7" s="33"/>
      <c r="CBS7" s="33"/>
      <c r="CBT7" s="33"/>
      <c r="CBU7" s="33"/>
      <c r="CBV7" s="33"/>
      <c r="CBW7" s="33"/>
      <c r="CBX7" s="33"/>
      <c r="CBY7" s="33"/>
      <c r="CBZ7" s="33"/>
      <c r="CCA7" s="33"/>
      <c r="CCB7" s="33"/>
      <c r="CCC7" s="33"/>
      <c r="CCD7" s="33"/>
      <c r="CCE7" s="33"/>
      <c r="CCF7" s="33"/>
      <c r="CCG7" s="33"/>
      <c r="CCH7" s="33"/>
      <c r="CCI7" s="33"/>
      <c r="CCJ7" s="33"/>
      <c r="CCK7" s="33"/>
      <c r="CCL7" s="33"/>
      <c r="CCM7" s="33"/>
      <c r="CCN7" s="33"/>
      <c r="CCO7" s="33"/>
      <c r="CCP7" s="33"/>
      <c r="CCQ7" s="33"/>
      <c r="CCR7" s="33"/>
      <c r="CCS7" s="33"/>
      <c r="CCT7" s="33"/>
      <c r="CCU7" s="33"/>
      <c r="CCV7" s="33"/>
      <c r="CCW7" s="33"/>
      <c r="CCX7" s="33"/>
      <c r="CCY7" s="33"/>
      <c r="CCZ7" s="33"/>
      <c r="CDA7" s="33"/>
      <c r="CDB7" s="33"/>
      <c r="CDC7" s="33"/>
      <c r="CDD7" s="33"/>
      <c r="CDE7" s="33"/>
      <c r="CDF7" s="33"/>
      <c r="CDG7" s="33"/>
      <c r="CDH7" s="33"/>
      <c r="CDI7" s="33"/>
      <c r="CDJ7" s="33"/>
      <c r="CDK7" s="33"/>
      <c r="CDL7" s="33"/>
      <c r="CDM7" s="33"/>
      <c r="CDN7" s="33"/>
      <c r="CDO7" s="33"/>
      <c r="CDP7" s="33"/>
      <c r="CDQ7" s="33"/>
      <c r="CDR7" s="33"/>
      <c r="CDS7" s="33"/>
      <c r="CDT7" s="33"/>
      <c r="CDU7" s="33"/>
      <c r="CDV7" s="33"/>
      <c r="CDW7" s="33"/>
      <c r="CDX7" s="33"/>
      <c r="CDY7" s="33"/>
      <c r="CDZ7" s="33"/>
      <c r="CEA7" s="33"/>
      <c r="CEB7" s="33"/>
      <c r="CEC7" s="33"/>
      <c r="CED7" s="33"/>
      <c r="CEE7" s="33"/>
      <c r="CEF7" s="33"/>
      <c r="CEG7" s="33"/>
      <c r="CEH7" s="33"/>
      <c r="CEI7" s="33"/>
      <c r="CEJ7" s="33"/>
      <c r="CEK7" s="33"/>
      <c r="CEL7" s="33"/>
      <c r="CEM7" s="33"/>
      <c r="CEN7" s="33"/>
      <c r="CEO7" s="33"/>
      <c r="CEP7" s="33"/>
      <c r="CEQ7" s="33"/>
      <c r="CER7" s="33"/>
      <c r="CES7" s="33"/>
      <c r="CET7" s="33"/>
      <c r="CEU7" s="33"/>
      <c r="CEV7" s="33"/>
      <c r="CEW7" s="33"/>
      <c r="CEX7" s="33"/>
      <c r="CEY7" s="33"/>
      <c r="CEZ7" s="33"/>
      <c r="CFA7" s="33"/>
      <c r="CFB7" s="33"/>
      <c r="CFC7" s="33"/>
      <c r="CFD7" s="33"/>
      <c r="CFE7" s="33"/>
      <c r="CFF7" s="33"/>
      <c r="CFG7" s="33"/>
      <c r="CFH7" s="33"/>
      <c r="CFI7" s="33"/>
      <c r="CFJ7" s="33"/>
      <c r="CFK7" s="33"/>
      <c r="CFL7" s="33"/>
      <c r="CFM7" s="33"/>
      <c r="CFN7" s="33"/>
      <c r="CFO7" s="33"/>
      <c r="CFP7" s="33"/>
      <c r="CFQ7" s="33"/>
      <c r="CFR7" s="33"/>
      <c r="CFS7" s="33"/>
      <c r="CFT7" s="33"/>
      <c r="CFU7" s="33"/>
      <c r="CFV7" s="33"/>
      <c r="CFW7" s="33"/>
      <c r="CFX7" s="33"/>
      <c r="CFY7" s="33"/>
      <c r="CFZ7" s="33"/>
      <c r="CGA7" s="33"/>
      <c r="CGB7" s="33"/>
      <c r="CGC7" s="33"/>
      <c r="CGD7" s="33"/>
      <c r="CGE7" s="33"/>
      <c r="CGF7" s="33"/>
      <c r="CGG7" s="33"/>
      <c r="CGH7" s="33"/>
      <c r="CGI7" s="33"/>
      <c r="CGJ7" s="33"/>
      <c r="CGK7" s="33"/>
      <c r="CGL7" s="33"/>
      <c r="CGM7" s="33"/>
      <c r="CGN7" s="33"/>
      <c r="CGO7" s="33"/>
      <c r="CGP7" s="33"/>
      <c r="CGQ7" s="33"/>
      <c r="CGR7" s="33"/>
      <c r="CGS7" s="33"/>
      <c r="CGT7" s="33"/>
      <c r="CGU7" s="33"/>
      <c r="CGV7" s="33"/>
      <c r="CGW7" s="33"/>
      <c r="CGX7" s="33"/>
      <c r="CGY7" s="33"/>
      <c r="CGZ7" s="33"/>
      <c r="CHA7" s="33"/>
      <c r="CHB7" s="33"/>
      <c r="CHC7" s="33"/>
      <c r="CHD7" s="33"/>
      <c r="CHE7" s="33"/>
      <c r="CHF7" s="33"/>
      <c r="CHG7" s="33"/>
      <c r="CHH7" s="33"/>
      <c r="CHI7" s="33"/>
      <c r="CHJ7" s="33"/>
      <c r="CHK7" s="33"/>
      <c r="CHL7" s="33"/>
      <c r="CHM7" s="33"/>
      <c r="CHN7" s="33"/>
      <c r="CHO7" s="33"/>
      <c r="CHP7" s="33"/>
      <c r="CHQ7" s="33"/>
      <c r="CHR7" s="33"/>
      <c r="CHS7" s="33"/>
      <c r="CHT7" s="33"/>
      <c r="CHU7" s="33"/>
      <c r="CHV7" s="33"/>
      <c r="CHW7" s="33"/>
      <c r="CHX7" s="33"/>
      <c r="CHY7" s="33"/>
      <c r="CHZ7" s="33"/>
      <c r="CIA7" s="33"/>
      <c r="CIB7" s="33"/>
      <c r="CIC7" s="33"/>
      <c r="CID7" s="33"/>
      <c r="CIE7" s="33"/>
      <c r="CIF7" s="33"/>
      <c r="CIG7" s="33"/>
      <c r="CIH7" s="33"/>
      <c r="CII7" s="33"/>
      <c r="CIJ7" s="33"/>
      <c r="CIK7" s="33"/>
      <c r="CIL7" s="33"/>
      <c r="CIM7" s="33"/>
      <c r="CIN7" s="33"/>
      <c r="CIO7" s="33"/>
      <c r="CIP7" s="33"/>
      <c r="CIQ7" s="33"/>
      <c r="CIR7" s="33"/>
      <c r="CIS7" s="33"/>
      <c r="CIT7" s="33"/>
      <c r="CIU7" s="33"/>
      <c r="CIV7" s="33"/>
      <c r="CIW7" s="33"/>
      <c r="CIX7" s="33"/>
      <c r="CIY7" s="33"/>
      <c r="CIZ7" s="33"/>
      <c r="CJA7" s="33"/>
      <c r="CJB7" s="33"/>
      <c r="CJC7" s="33"/>
      <c r="CJD7" s="33"/>
      <c r="CJE7" s="33"/>
      <c r="CJF7" s="33"/>
      <c r="CJG7" s="33"/>
      <c r="CJH7" s="33"/>
      <c r="CJI7" s="33"/>
      <c r="CJJ7" s="33"/>
      <c r="CJK7" s="33"/>
      <c r="CJL7" s="33"/>
      <c r="CJM7" s="33"/>
      <c r="CJN7" s="33"/>
      <c r="CJO7" s="33"/>
      <c r="CJP7" s="33"/>
      <c r="CJQ7" s="33"/>
      <c r="CJR7" s="33"/>
      <c r="CJS7" s="33"/>
      <c r="CJT7" s="33"/>
      <c r="CJU7" s="33"/>
      <c r="CJV7" s="33"/>
      <c r="CJW7" s="33"/>
      <c r="CJX7" s="33"/>
      <c r="CJY7" s="33"/>
      <c r="CJZ7" s="33"/>
      <c r="CKA7" s="33"/>
      <c r="CKB7" s="33"/>
      <c r="CKC7" s="33"/>
      <c r="CKD7" s="33"/>
      <c r="CKE7" s="33"/>
      <c r="CKF7" s="33"/>
      <c r="CKG7" s="33"/>
      <c r="CKH7" s="33"/>
      <c r="CKI7" s="33"/>
      <c r="CKJ7" s="33"/>
      <c r="CKK7" s="33"/>
      <c r="CKL7" s="33"/>
      <c r="CKM7" s="33"/>
      <c r="CKN7" s="33"/>
      <c r="CKO7" s="33"/>
      <c r="CKP7" s="33"/>
      <c r="CKQ7" s="33"/>
      <c r="CKR7" s="33"/>
      <c r="CKS7" s="33"/>
      <c r="CKT7" s="33"/>
      <c r="CKU7" s="33"/>
      <c r="CKV7" s="33"/>
      <c r="CKW7" s="33"/>
      <c r="CKX7" s="33"/>
      <c r="CKY7" s="33"/>
      <c r="CKZ7" s="33"/>
      <c r="CLA7" s="33"/>
      <c r="CLB7" s="33"/>
      <c r="CLC7" s="33"/>
      <c r="CLD7" s="33"/>
      <c r="CLE7" s="33"/>
      <c r="CLF7" s="33"/>
      <c r="CLG7" s="33"/>
      <c r="CLH7" s="33"/>
      <c r="CLI7" s="33"/>
      <c r="CLJ7" s="33"/>
      <c r="CLK7" s="33"/>
      <c r="CLL7" s="33"/>
      <c r="CLM7" s="33"/>
      <c r="CLN7" s="33"/>
      <c r="CLO7" s="33"/>
      <c r="CLP7" s="33"/>
      <c r="CLQ7" s="33"/>
      <c r="CLR7" s="33"/>
      <c r="CLS7" s="33"/>
      <c r="CLT7" s="33"/>
      <c r="CLU7" s="33"/>
      <c r="CLV7" s="33"/>
      <c r="CLW7" s="33"/>
      <c r="CLX7" s="33"/>
      <c r="CLY7" s="33"/>
      <c r="CLZ7" s="33"/>
      <c r="CMA7" s="33"/>
      <c r="CMB7" s="33"/>
      <c r="CMC7" s="33"/>
      <c r="CMD7" s="33"/>
      <c r="CME7" s="33"/>
      <c r="CMF7" s="33"/>
      <c r="CMG7" s="33"/>
      <c r="CMH7" s="33"/>
      <c r="CMI7" s="33"/>
      <c r="CMJ7" s="33"/>
      <c r="CMK7" s="33"/>
      <c r="CML7" s="33"/>
      <c r="CMM7" s="33"/>
      <c r="CMN7" s="33"/>
      <c r="CMO7" s="33"/>
      <c r="CMP7" s="33"/>
      <c r="CMQ7" s="33"/>
      <c r="CMR7" s="33"/>
      <c r="CMS7" s="33"/>
      <c r="CMT7" s="33"/>
      <c r="CMU7" s="33"/>
      <c r="CMV7" s="33"/>
      <c r="CMW7" s="33"/>
      <c r="CMX7" s="33"/>
      <c r="CMY7" s="33"/>
      <c r="CMZ7" s="33"/>
      <c r="CNA7" s="33"/>
      <c r="CNB7" s="33"/>
      <c r="CNC7" s="33"/>
      <c r="CND7" s="33"/>
      <c r="CNE7" s="33"/>
      <c r="CNF7" s="33"/>
      <c r="CNG7" s="33"/>
      <c r="CNH7" s="33"/>
      <c r="CNI7" s="33"/>
      <c r="CNJ7" s="33"/>
      <c r="CNK7" s="33"/>
      <c r="CNL7" s="33"/>
      <c r="CNM7" s="33"/>
      <c r="CNN7" s="33"/>
      <c r="CNO7" s="33"/>
      <c r="CNP7" s="33"/>
      <c r="CNQ7" s="33"/>
      <c r="CNR7" s="33"/>
      <c r="CNS7" s="33"/>
      <c r="CNT7" s="33"/>
      <c r="CNU7" s="33"/>
      <c r="CNV7" s="33"/>
      <c r="CNW7" s="33"/>
      <c r="CNX7" s="33"/>
      <c r="CNY7" s="33"/>
      <c r="CNZ7" s="33"/>
      <c r="COA7" s="33"/>
      <c r="COB7" s="33"/>
      <c r="COC7" s="33"/>
      <c r="COD7" s="33"/>
      <c r="COE7" s="33"/>
      <c r="COF7" s="33"/>
      <c r="COG7" s="33"/>
      <c r="COH7" s="33"/>
      <c r="COI7" s="33"/>
      <c r="COJ7" s="33"/>
      <c r="COK7" s="33"/>
      <c r="COL7" s="33"/>
      <c r="COM7" s="33"/>
      <c r="CON7" s="33"/>
      <c r="COO7" s="33"/>
      <c r="COP7" s="33"/>
      <c r="COQ7" s="33"/>
      <c r="COR7" s="33"/>
      <c r="COS7" s="33"/>
      <c r="COT7" s="33"/>
      <c r="COU7" s="33"/>
      <c r="COV7" s="33"/>
      <c r="COW7" s="33"/>
      <c r="COX7" s="33"/>
      <c r="COY7" s="33"/>
      <c r="COZ7" s="33"/>
      <c r="CPA7" s="33"/>
      <c r="CPB7" s="33"/>
      <c r="CPC7" s="33"/>
      <c r="CPD7" s="33"/>
      <c r="CPE7" s="33"/>
      <c r="CPF7" s="33"/>
      <c r="CPG7" s="33"/>
      <c r="CPH7" s="33"/>
      <c r="CPI7" s="33"/>
      <c r="CPJ7" s="33"/>
      <c r="CPK7" s="33"/>
      <c r="CPL7" s="33"/>
      <c r="CPM7" s="33"/>
      <c r="CPN7" s="33"/>
      <c r="CPO7" s="33"/>
      <c r="CPP7" s="33"/>
      <c r="CPQ7" s="33"/>
      <c r="CPR7" s="33"/>
      <c r="CPS7" s="33"/>
      <c r="CPT7" s="33"/>
      <c r="CPU7" s="33"/>
      <c r="CPV7" s="33"/>
      <c r="CPW7" s="33"/>
      <c r="CPX7" s="33"/>
      <c r="CPY7" s="33"/>
      <c r="CPZ7" s="33"/>
      <c r="CQA7" s="33"/>
      <c r="CQB7" s="33"/>
      <c r="CQC7" s="33"/>
      <c r="CQD7" s="33"/>
      <c r="CQE7" s="33"/>
      <c r="CQF7" s="33"/>
      <c r="CQG7" s="33"/>
      <c r="CQH7" s="33"/>
      <c r="CQI7" s="33"/>
      <c r="CQJ7" s="33"/>
      <c r="CQK7" s="33"/>
      <c r="CQL7" s="33"/>
      <c r="CQM7" s="33"/>
      <c r="CQN7" s="33"/>
      <c r="CQO7" s="33"/>
      <c r="CQP7" s="33"/>
      <c r="CQQ7" s="33"/>
      <c r="CQR7" s="33"/>
      <c r="CQS7" s="33"/>
      <c r="CQT7" s="33"/>
      <c r="CQU7" s="33"/>
      <c r="CQV7" s="33"/>
      <c r="CQW7" s="33"/>
      <c r="CQX7" s="33"/>
      <c r="CQY7" s="33"/>
      <c r="CQZ7" s="33"/>
      <c r="CRA7" s="33"/>
      <c r="CRB7" s="33"/>
      <c r="CRC7" s="33"/>
      <c r="CRD7" s="33"/>
      <c r="CRE7" s="33"/>
      <c r="CRF7" s="33"/>
      <c r="CRG7" s="33"/>
      <c r="CRH7" s="33"/>
      <c r="CRI7" s="33"/>
      <c r="CRJ7" s="33"/>
      <c r="CRK7" s="33"/>
      <c r="CRL7" s="33"/>
      <c r="CRM7" s="33"/>
      <c r="CRN7" s="33"/>
      <c r="CRO7" s="33"/>
      <c r="CRP7" s="33"/>
      <c r="CRQ7" s="33"/>
      <c r="CRR7" s="33"/>
      <c r="CRS7" s="33"/>
      <c r="CRT7" s="33"/>
      <c r="CRU7" s="33"/>
      <c r="CRV7" s="33"/>
      <c r="CRW7" s="33"/>
      <c r="CRX7" s="33"/>
      <c r="CRY7" s="33"/>
      <c r="CRZ7" s="33"/>
      <c r="CSA7" s="33"/>
      <c r="CSB7" s="33"/>
      <c r="CSC7" s="33"/>
      <c r="CSD7" s="33"/>
      <c r="CSE7" s="33"/>
      <c r="CSF7" s="33"/>
      <c r="CSG7" s="33"/>
      <c r="CSH7" s="33"/>
      <c r="CSI7" s="33"/>
      <c r="CSJ7" s="33"/>
      <c r="CSK7" s="33"/>
      <c r="CSL7" s="33"/>
      <c r="CSM7" s="33"/>
      <c r="CSN7" s="33"/>
      <c r="CSO7" s="33"/>
      <c r="CSP7" s="33"/>
      <c r="CSQ7" s="33"/>
      <c r="CSR7" s="33"/>
      <c r="CSS7" s="33"/>
      <c r="CST7" s="33"/>
      <c r="CSU7" s="33"/>
      <c r="CSV7" s="33"/>
      <c r="CSW7" s="33"/>
      <c r="CSX7" s="33"/>
      <c r="CSY7" s="33"/>
      <c r="CSZ7" s="33"/>
      <c r="CTA7" s="33"/>
      <c r="CTB7" s="33"/>
      <c r="CTC7" s="33"/>
      <c r="CTD7" s="33"/>
      <c r="CTE7" s="33"/>
      <c r="CTF7" s="33"/>
      <c r="CTG7" s="33"/>
      <c r="CTH7" s="33"/>
      <c r="CTI7" s="33"/>
      <c r="CTJ7" s="33"/>
      <c r="CTK7" s="33"/>
      <c r="CTL7" s="33"/>
      <c r="CTM7" s="33"/>
      <c r="CTN7" s="33"/>
      <c r="CTO7" s="33"/>
      <c r="CTP7" s="33"/>
      <c r="CTQ7" s="33"/>
      <c r="CTR7" s="33"/>
      <c r="CTS7" s="33"/>
      <c r="CTT7" s="33"/>
      <c r="CTU7" s="33"/>
      <c r="CTV7" s="33"/>
      <c r="CTW7" s="33"/>
      <c r="CTX7" s="33"/>
      <c r="CTY7" s="33"/>
      <c r="CTZ7" s="33"/>
      <c r="CUA7" s="33"/>
      <c r="CUB7" s="33"/>
      <c r="CUC7" s="33"/>
      <c r="CUD7" s="33"/>
      <c r="CUE7" s="33"/>
      <c r="CUF7" s="33"/>
      <c r="CUG7" s="33"/>
      <c r="CUH7" s="33"/>
      <c r="CUI7" s="33"/>
      <c r="CUJ7" s="33"/>
      <c r="CUK7" s="33"/>
      <c r="CUL7" s="33"/>
      <c r="CUM7" s="33"/>
      <c r="CUN7" s="33"/>
      <c r="CUO7" s="33"/>
      <c r="CUP7" s="33"/>
      <c r="CUQ7" s="33"/>
      <c r="CUR7" s="33"/>
      <c r="CUS7" s="33"/>
      <c r="CUT7" s="33"/>
      <c r="CUU7" s="33"/>
      <c r="CUV7" s="33"/>
      <c r="CUW7" s="33"/>
      <c r="CUX7" s="33"/>
      <c r="CUY7" s="33"/>
      <c r="CUZ7" s="33"/>
      <c r="CVA7" s="33"/>
      <c r="CVB7" s="33"/>
      <c r="CVC7" s="33"/>
      <c r="CVD7" s="33"/>
      <c r="CVE7" s="33"/>
      <c r="CVF7" s="33"/>
      <c r="CVG7" s="33"/>
      <c r="CVH7" s="33"/>
      <c r="CVI7" s="33"/>
      <c r="CVJ7" s="33"/>
      <c r="CVK7" s="33"/>
      <c r="CVL7" s="33"/>
      <c r="CVM7" s="33"/>
      <c r="CVN7" s="33"/>
      <c r="CVO7" s="33"/>
      <c r="CVP7" s="33"/>
      <c r="CVQ7" s="33"/>
      <c r="CVR7" s="33"/>
      <c r="CVS7" s="33"/>
      <c r="CVT7" s="33"/>
      <c r="CVU7" s="33"/>
      <c r="CVV7" s="33"/>
      <c r="CVW7" s="33"/>
      <c r="CVX7" s="33"/>
      <c r="CVY7" s="33"/>
      <c r="CVZ7" s="33"/>
      <c r="CWA7" s="33"/>
      <c r="CWB7" s="33"/>
      <c r="CWC7" s="33"/>
      <c r="CWD7" s="33"/>
      <c r="CWE7" s="33"/>
      <c r="CWF7" s="33"/>
      <c r="CWG7" s="33"/>
      <c r="CWH7" s="33"/>
      <c r="CWI7" s="33"/>
      <c r="CWJ7" s="33"/>
      <c r="CWK7" s="33"/>
      <c r="CWL7" s="33"/>
      <c r="CWM7" s="33"/>
      <c r="CWN7" s="33"/>
      <c r="CWO7" s="33"/>
      <c r="CWP7" s="33"/>
      <c r="CWQ7" s="33"/>
      <c r="CWR7" s="33"/>
      <c r="CWS7" s="33"/>
      <c r="CWT7" s="33"/>
      <c r="CWU7" s="33"/>
      <c r="CWV7" s="33"/>
      <c r="CWW7" s="33"/>
      <c r="CWX7" s="33"/>
      <c r="CWY7" s="33"/>
      <c r="CWZ7" s="33"/>
      <c r="CXA7" s="33"/>
      <c r="CXB7" s="33"/>
      <c r="CXC7" s="33"/>
      <c r="CXD7" s="33"/>
      <c r="CXE7" s="33"/>
      <c r="CXF7" s="33"/>
      <c r="CXG7" s="33"/>
      <c r="CXH7" s="33"/>
      <c r="CXI7" s="33"/>
      <c r="CXJ7" s="33"/>
      <c r="CXK7" s="33"/>
      <c r="CXL7" s="33"/>
      <c r="CXM7" s="33"/>
      <c r="CXN7" s="33"/>
      <c r="CXO7" s="33"/>
      <c r="CXP7" s="33"/>
      <c r="CXQ7" s="33"/>
      <c r="CXR7" s="33"/>
      <c r="CXS7" s="33"/>
      <c r="CXT7" s="33"/>
      <c r="CXU7" s="33"/>
      <c r="CXV7" s="33"/>
      <c r="CXW7" s="33"/>
      <c r="CXX7" s="33"/>
      <c r="CXY7" s="33"/>
      <c r="CXZ7" s="33"/>
      <c r="CYA7" s="33"/>
      <c r="CYB7" s="33"/>
      <c r="CYC7" s="33"/>
      <c r="CYD7" s="33"/>
      <c r="CYE7" s="33"/>
      <c r="CYF7" s="33"/>
      <c r="CYG7" s="33"/>
      <c r="CYH7" s="33"/>
      <c r="CYI7" s="33"/>
      <c r="CYJ7" s="33"/>
      <c r="CYK7" s="33"/>
      <c r="CYL7" s="33"/>
      <c r="CYM7" s="33"/>
      <c r="CYN7" s="33"/>
      <c r="CYO7" s="33"/>
      <c r="CYP7" s="33"/>
      <c r="CYQ7" s="33"/>
      <c r="CYR7" s="33"/>
      <c r="CYS7" s="33"/>
      <c r="CYT7" s="33"/>
      <c r="CYU7" s="33"/>
      <c r="CYV7" s="33"/>
      <c r="CYW7" s="33"/>
      <c r="CYX7" s="33"/>
      <c r="CYY7" s="33"/>
      <c r="CYZ7" s="33"/>
      <c r="CZA7" s="33"/>
      <c r="CZB7" s="33"/>
      <c r="CZC7" s="33"/>
      <c r="CZD7" s="33"/>
      <c r="CZE7" s="33"/>
      <c r="CZF7" s="33"/>
      <c r="CZG7" s="33"/>
      <c r="CZH7" s="33"/>
      <c r="CZI7" s="33"/>
      <c r="CZJ7" s="33"/>
      <c r="CZK7" s="33"/>
      <c r="CZL7" s="33"/>
      <c r="CZM7" s="33"/>
      <c r="CZN7" s="33"/>
      <c r="CZO7" s="33"/>
      <c r="CZP7" s="33"/>
      <c r="CZQ7" s="33"/>
      <c r="CZR7" s="33"/>
      <c r="CZS7" s="33"/>
      <c r="CZT7" s="33"/>
      <c r="CZU7" s="33"/>
      <c r="CZV7" s="33"/>
      <c r="CZW7" s="33"/>
      <c r="CZX7" s="33"/>
      <c r="CZY7" s="33"/>
      <c r="CZZ7" s="33"/>
      <c r="DAA7" s="33"/>
      <c r="DAB7" s="33"/>
      <c r="DAC7" s="33"/>
      <c r="DAD7" s="33"/>
      <c r="DAE7" s="33"/>
      <c r="DAF7" s="33"/>
      <c r="DAG7" s="33"/>
      <c r="DAH7" s="33"/>
      <c r="DAI7" s="33"/>
      <c r="DAJ7" s="33"/>
      <c r="DAK7" s="33"/>
      <c r="DAL7" s="33"/>
      <c r="DAM7" s="33"/>
      <c r="DAN7" s="33"/>
      <c r="DAO7" s="33"/>
      <c r="DAP7" s="33"/>
      <c r="DAQ7" s="33"/>
      <c r="DAR7" s="33"/>
      <c r="DAS7" s="33"/>
      <c r="DAT7" s="33"/>
      <c r="DAU7" s="33"/>
      <c r="DAV7" s="33"/>
      <c r="DAW7" s="33"/>
      <c r="DAX7" s="33"/>
      <c r="DAY7" s="33"/>
      <c r="DAZ7" s="33"/>
      <c r="DBA7" s="33"/>
      <c r="DBB7" s="33"/>
      <c r="DBC7" s="33"/>
      <c r="DBD7" s="33"/>
      <c r="DBE7" s="33"/>
      <c r="DBF7" s="33"/>
      <c r="DBG7" s="33"/>
      <c r="DBH7" s="33"/>
      <c r="DBI7" s="33"/>
      <c r="DBJ7" s="33"/>
      <c r="DBK7" s="33"/>
      <c r="DBL7" s="33"/>
      <c r="DBM7" s="33"/>
      <c r="DBN7" s="33"/>
      <c r="DBO7" s="33"/>
      <c r="DBP7" s="33"/>
      <c r="DBQ7" s="33"/>
      <c r="DBR7" s="33"/>
      <c r="DBS7" s="33"/>
      <c r="DBT7" s="33"/>
      <c r="DBU7" s="33"/>
      <c r="DBV7" s="33"/>
      <c r="DBW7" s="33"/>
      <c r="DBX7" s="33"/>
      <c r="DBY7" s="33"/>
      <c r="DBZ7" s="33"/>
      <c r="DCA7" s="33"/>
      <c r="DCB7" s="33"/>
      <c r="DCC7" s="33"/>
      <c r="DCD7" s="33"/>
      <c r="DCE7" s="33"/>
      <c r="DCF7" s="33"/>
      <c r="DCG7" s="33"/>
      <c r="DCH7" s="33"/>
      <c r="DCI7" s="33"/>
      <c r="DCJ7" s="33"/>
      <c r="DCK7" s="33"/>
      <c r="DCL7" s="33"/>
      <c r="DCM7" s="33"/>
      <c r="DCN7" s="33"/>
      <c r="DCO7" s="33"/>
      <c r="DCP7" s="33"/>
      <c r="DCQ7" s="33"/>
      <c r="DCR7" s="33"/>
      <c r="DCS7" s="33"/>
      <c r="DCT7" s="33"/>
      <c r="DCU7" s="33"/>
      <c r="DCV7" s="33"/>
      <c r="DCW7" s="33"/>
      <c r="DCX7" s="33"/>
      <c r="DCY7" s="33"/>
      <c r="DCZ7" s="33"/>
      <c r="DDA7" s="33"/>
      <c r="DDB7" s="33"/>
      <c r="DDC7" s="33"/>
      <c r="DDD7" s="33"/>
      <c r="DDE7" s="33"/>
      <c r="DDF7" s="33"/>
      <c r="DDG7" s="33"/>
      <c r="DDH7" s="33"/>
      <c r="DDI7" s="33"/>
      <c r="DDJ7" s="33"/>
      <c r="DDK7" s="33"/>
      <c r="DDL7" s="33"/>
      <c r="DDM7" s="33"/>
      <c r="DDN7" s="33"/>
      <c r="DDO7" s="33"/>
      <c r="DDP7" s="33"/>
      <c r="DDQ7" s="33"/>
      <c r="DDR7" s="33"/>
      <c r="DDS7" s="33"/>
      <c r="DDT7" s="33"/>
      <c r="DDU7" s="33"/>
      <c r="DDV7" s="33"/>
      <c r="DDW7" s="33"/>
      <c r="DDX7" s="33"/>
      <c r="DDY7" s="33"/>
      <c r="DDZ7" s="33"/>
      <c r="DEA7" s="33"/>
      <c r="DEB7" s="33"/>
      <c r="DEC7" s="33"/>
      <c r="DED7" s="33"/>
      <c r="DEE7" s="33"/>
      <c r="DEF7" s="33"/>
      <c r="DEG7" s="33"/>
      <c r="DEH7" s="33"/>
      <c r="DEI7" s="33"/>
      <c r="DEJ7" s="33"/>
      <c r="DEK7" s="33"/>
      <c r="DEL7" s="33"/>
      <c r="DEM7" s="33"/>
      <c r="DEN7" s="33"/>
      <c r="DEO7" s="33"/>
      <c r="DEP7" s="33"/>
      <c r="DEQ7" s="33"/>
      <c r="DER7" s="33"/>
      <c r="DES7" s="33"/>
      <c r="DET7" s="33"/>
      <c r="DEU7" s="33"/>
      <c r="DEV7" s="33"/>
      <c r="DEW7" s="33"/>
      <c r="DEX7" s="33"/>
      <c r="DEY7" s="33"/>
      <c r="DEZ7" s="33"/>
      <c r="DFA7" s="33"/>
      <c r="DFB7" s="33"/>
      <c r="DFC7" s="33"/>
      <c r="DFD7" s="33"/>
      <c r="DFE7" s="33"/>
      <c r="DFF7" s="33"/>
      <c r="DFG7" s="33"/>
      <c r="DFH7" s="33"/>
      <c r="DFI7" s="33"/>
      <c r="DFJ7" s="33"/>
      <c r="DFK7" s="33"/>
      <c r="DFL7" s="33"/>
      <c r="DFM7" s="33"/>
      <c r="DFN7" s="33"/>
      <c r="DFO7" s="33"/>
      <c r="DFP7" s="33"/>
      <c r="DFQ7" s="33"/>
      <c r="DFR7" s="33"/>
      <c r="DFS7" s="33"/>
      <c r="DFT7" s="33"/>
      <c r="DFU7" s="33"/>
      <c r="DFV7" s="33"/>
      <c r="DFW7" s="33"/>
      <c r="DFX7" s="33"/>
      <c r="DFY7" s="33"/>
      <c r="DFZ7" s="33"/>
      <c r="DGA7" s="33"/>
      <c r="DGB7" s="33"/>
      <c r="DGC7" s="33"/>
      <c r="DGD7" s="33"/>
      <c r="DGE7" s="33"/>
      <c r="DGF7" s="33"/>
      <c r="DGG7" s="33"/>
      <c r="DGH7" s="33"/>
      <c r="DGI7" s="33"/>
      <c r="DGJ7" s="33"/>
      <c r="DGK7" s="33"/>
      <c r="DGL7" s="33"/>
      <c r="DGM7" s="33"/>
      <c r="DGN7" s="33"/>
      <c r="DGO7" s="33"/>
      <c r="DGP7" s="33"/>
      <c r="DGQ7" s="33"/>
      <c r="DGR7" s="33"/>
      <c r="DGS7" s="33"/>
      <c r="DGT7" s="33"/>
      <c r="DGU7" s="33"/>
      <c r="DGV7" s="33"/>
      <c r="DGW7" s="33"/>
      <c r="DGX7" s="33"/>
      <c r="DGY7" s="33"/>
      <c r="DGZ7" s="33"/>
      <c r="DHA7" s="33"/>
      <c r="DHB7" s="33"/>
      <c r="DHC7" s="33"/>
      <c r="DHD7" s="33"/>
      <c r="DHE7" s="33"/>
      <c r="DHF7" s="33"/>
      <c r="DHG7" s="33"/>
      <c r="DHH7" s="33"/>
      <c r="DHI7" s="33"/>
      <c r="DHJ7" s="33"/>
      <c r="DHK7" s="33"/>
      <c r="DHL7" s="33"/>
      <c r="DHM7" s="33"/>
      <c r="DHN7" s="33"/>
      <c r="DHO7" s="33"/>
      <c r="DHP7" s="33"/>
      <c r="DHQ7" s="33"/>
      <c r="DHR7" s="33"/>
      <c r="DHS7" s="33"/>
      <c r="DHT7" s="33"/>
      <c r="DHU7" s="33"/>
      <c r="DHV7" s="33"/>
      <c r="DHW7" s="33"/>
      <c r="DHX7" s="33"/>
      <c r="DHY7" s="33"/>
      <c r="DHZ7" s="33"/>
      <c r="DIA7" s="33"/>
      <c r="DIB7" s="33"/>
      <c r="DIC7" s="33"/>
      <c r="DID7" s="33"/>
      <c r="DIE7" s="33"/>
      <c r="DIF7" s="33"/>
      <c r="DIG7" s="33"/>
      <c r="DIH7" s="33"/>
      <c r="DII7" s="33"/>
      <c r="DIJ7" s="33"/>
      <c r="DIK7" s="33"/>
      <c r="DIL7" s="33"/>
      <c r="DIM7" s="33"/>
      <c r="DIN7" s="33"/>
      <c r="DIO7" s="33"/>
      <c r="DIP7" s="33"/>
      <c r="DIQ7" s="33"/>
      <c r="DIR7" s="33"/>
      <c r="DIS7" s="33"/>
      <c r="DIT7" s="33"/>
      <c r="DIU7" s="33"/>
      <c r="DIV7" s="33"/>
      <c r="DIW7" s="33"/>
      <c r="DIX7" s="33"/>
      <c r="DIY7" s="33"/>
      <c r="DIZ7" s="33"/>
      <c r="DJA7" s="33"/>
      <c r="DJB7" s="33"/>
      <c r="DJC7" s="33"/>
      <c r="DJD7" s="33"/>
      <c r="DJE7" s="33"/>
      <c r="DJF7" s="33"/>
      <c r="DJG7" s="33"/>
      <c r="DJH7" s="33"/>
      <c r="DJI7" s="33"/>
      <c r="DJJ7" s="33"/>
      <c r="DJK7" s="33"/>
      <c r="DJL7" s="33"/>
      <c r="DJM7" s="33"/>
      <c r="DJN7" s="33"/>
      <c r="DJO7" s="33"/>
      <c r="DJP7" s="33"/>
      <c r="DJQ7" s="33"/>
      <c r="DJR7" s="33"/>
      <c r="DJS7" s="33"/>
      <c r="DJT7" s="33"/>
      <c r="DJU7" s="33"/>
      <c r="DJV7" s="33"/>
      <c r="DJW7" s="33"/>
      <c r="DJX7" s="33"/>
      <c r="DJY7" s="33"/>
      <c r="DJZ7" s="33"/>
      <c r="DKA7" s="33"/>
      <c r="DKB7" s="33"/>
      <c r="DKC7" s="33"/>
      <c r="DKD7" s="33"/>
      <c r="DKE7" s="33"/>
      <c r="DKF7" s="33"/>
      <c r="DKG7" s="33"/>
      <c r="DKH7" s="33"/>
      <c r="DKI7" s="33"/>
      <c r="DKJ7" s="33"/>
      <c r="DKK7" s="33"/>
      <c r="DKL7" s="33"/>
      <c r="DKM7" s="33"/>
      <c r="DKN7" s="33"/>
      <c r="DKO7" s="33"/>
      <c r="DKP7" s="33"/>
      <c r="DKQ7" s="33"/>
      <c r="DKR7" s="33"/>
      <c r="DKS7" s="33"/>
      <c r="DKT7" s="33"/>
      <c r="DKU7" s="33"/>
      <c r="DKV7" s="33"/>
      <c r="DKW7" s="33"/>
      <c r="DKX7" s="33"/>
      <c r="DKY7" s="33"/>
      <c r="DKZ7" s="33"/>
      <c r="DLA7" s="33"/>
      <c r="DLB7" s="33"/>
      <c r="DLC7" s="33"/>
      <c r="DLD7" s="33"/>
      <c r="DLE7" s="33"/>
      <c r="DLF7" s="33"/>
      <c r="DLG7" s="33"/>
      <c r="DLH7" s="33"/>
      <c r="DLI7" s="33"/>
      <c r="DLJ7" s="33"/>
      <c r="DLK7" s="33"/>
      <c r="DLL7" s="33"/>
      <c r="DLM7" s="33"/>
      <c r="DLN7" s="33"/>
      <c r="DLO7" s="33"/>
      <c r="DLP7" s="33"/>
      <c r="DLQ7" s="33"/>
      <c r="DLR7" s="33"/>
      <c r="DLS7" s="33"/>
      <c r="DLT7" s="33"/>
      <c r="DLU7" s="33"/>
      <c r="DLV7" s="33"/>
      <c r="DLW7" s="33"/>
      <c r="DLX7" s="33"/>
      <c r="DLY7" s="33"/>
      <c r="DLZ7" s="33"/>
      <c r="DMA7" s="33"/>
      <c r="DMB7" s="33"/>
      <c r="DMC7" s="33"/>
      <c r="DMD7" s="33"/>
      <c r="DME7" s="33"/>
      <c r="DMF7" s="33"/>
      <c r="DMG7" s="33"/>
      <c r="DMH7" s="33"/>
      <c r="DMI7" s="33"/>
      <c r="DMJ7" s="33"/>
      <c r="DMK7" s="33"/>
      <c r="DML7" s="33"/>
      <c r="DMM7" s="33"/>
      <c r="DMN7" s="33"/>
      <c r="DMO7" s="33"/>
      <c r="DMP7" s="33"/>
      <c r="DMQ7" s="33"/>
      <c r="DMR7" s="33"/>
      <c r="DMS7" s="33"/>
      <c r="DMT7" s="33"/>
      <c r="DMU7" s="33"/>
      <c r="DMV7" s="33"/>
      <c r="DMW7" s="33"/>
      <c r="DMX7" s="33"/>
      <c r="DMY7" s="33"/>
      <c r="DMZ7" s="33"/>
      <c r="DNA7" s="33"/>
      <c r="DNB7" s="33"/>
      <c r="DNC7" s="33"/>
      <c r="DND7" s="33"/>
      <c r="DNE7" s="33"/>
      <c r="DNF7" s="33"/>
      <c r="DNG7" s="33"/>
      <c r="DNH7" s="33"/>
      <c r="DNI7" s="33"/>
      <c r="DNJ7" s="33"/>
      <c r="DNK7" s="33"/>
      <c r="DNL7" s="33"/>
      <c r="DNM7" s="33"/>
      <c r="DNN7" s="33"/>
      <c r="DNO7" s="33"/>
      <c r="DNP7" s="33"/>
      <c r="DNQ7" s="33"/>
      <c r="DNR7" s="33"/>
      <c r="DNS7" s="33"/>
      <c r="DNT7" s="33"/>
      <c r="DNU7" s="33"/>
      <c r="DNV7" s="33"/>
      <c r="DNW7" s="33"/>
      <c r="DNX7" s="33"/>
      <c r="DNY7" s="33"/>
      <c r="DNZ7" s="33"/>
      <c r="DOA7" s="33"/>
      <c r="DOB7" s="33"/>
      <c r="DOC7" s="33"/>
      <c r="DOD7" s="33"/>
      <c r="DOE7" s="33"/>
      <c r="DOF7" s="33"/>
      <c r="DOG7" s="33"/>
      <c r="DOH7" s="33"/>
      <c r="DOI7" s="33"/>
      <c r="DOJ7" s="33"/>
      <c r="DOK7" s="33"/>
      <c r="DOL7" s="33"/>
      <c r="DOM7" s="33"/>
      <c r="DON7" s="33"/>
      <c r="DOO7" s="33"/>
      <c r="DOP7" s="33"/>
      <c r="DOQ7" s="33"/>
      <c r="DOR7" s="33"/>
      <c r="DOS7" s="33"/>
      <c r="DOT7" s="33"/>
      <c r="DOU7" s="33"/>
      <c r="DOV7" s="33"/>
      <c r="DOW7" s="33"/>
      <c r="DOX7" s="33"/>
      <c r="DOY7" s="33"/>
      <c r="DOZ7" s="33"/>
      <c r="DPA7" s="33"/>
      <c r="DPB7" s="33"/>
      <c r="DPC7" s="33"/>
      <c r="DPD7" s="33"/>
      <c r="DPE7" s="33"/>
      <c r="DPF7" s="33"/>
      <c r="DPG7" s="33"/>
      <c r="DPH7" s="33"/>
      <c r="DPI7" s="33"/>
      <c r="DPJ7" s="33"/>
      <c r="DPK7" s="33"/>
      <c r="DPL7" s="33"/>
      <c r="DPM7" s="33"/>
      <c r="DPN7" s="33"/>
      <c r="DPO7" s="33"/>
      <c r="DPP7" s="33"/>
      <c r="DPQ7" s="33"/>
      <c r="DPR7" s="33"/>
      <c r="DPS7" s="33"/>
      <c r="DPT7" s="33"/>
      <c r="DPU7" s="33"/>
      <c r="DPV7" s="33"/>
      <c r="DPW7" s="33"/>
      <c r="DPX7" s="33"/>
      <c r="DPY7" s="33"/>
      <c r="DPZ7" s="33"/>
      <c r="DQA7" s="33"/>
      <c r="DQB7" s="33"/>
      <c r="DQC7" s="33"/>
      <c r="DQD7" s="33"/>
      <c r="DQE7" s="33"/>
      <c r="DQF7" s="33"/>
      <c r="DQG7" s="33"/>
      <c r="DQH7" s="33"/>
      <c r="DQI7" s="33"/>
      <c r="DQJ7" s="33"/>
      <c r="DQK7" s="33"/>
      <c r="DQL7" s="33"/>
      <c r="DQM7" s="33"/>
      <c r="DQN7" s="33"/>
      <c r="DQO7" s="33"/>
      <c r="DQP7" s="33"/>
      <c r="DQQ7" s="33"/>
      <c r="DQR7" s="33"/>
      <c r="DQS7" s="33"/>
      <c r="DQT7" s="33"/>
      <c r="DQU7" s="33"/>
      <c r="DQV7" s="33"/>
      <c r="DQW7" s="33"/>
      <c r="DQX7" s="33"/>
      <c r="DQY7" s="33"/>
      <c r="DQZ7" s="33"/>
      <c r="DRA7" s="33"/>
      <c r="DRB7" s="33"/>
      <c r="DRC7" s="33"/>
      <c r="DRD7" s="33"/>
      <c r="DRE7" s="33"/>
      <c r="DRF7" s="33"/>
      <c r="DRG7" s="33"/>
      <c r="DRH7" s="33"/>
      <c r="DRI7" s="33"/>
      <c r="DRJ7" s="33"/>
      <c r="DRK7" s="33"/>
      <c r="DRL7" s="33"/>
      <c r="DRM7" s="33"/>
      <c r="DRN7" s="33"/>
      <c r="DRO7" s="33"/>
      <c r="DRP7" s="33"/>
      <c r="DRQ7" s="33"/>
      <c r="DRR7" s="33"/>
      <c r="DRS7" s="33"/>
      <c r="DRT7" s="33"/>
      <c r="DRU7" s="33"/>
      <c r="DRV7" s="33"/>
      <c r="DRW7" s="33"/>
      <c r="DRX7" s="33"/>
      <c r="DRY7" s="33"/>
      <c r="DRZ7" s="33"/>
      <c r="DSA7" s="33"/>
      <c r="DSB7" s="33"/>
      <c r="DSC7" s="33"/>
      <c r="DSD7" s="33"/>
      <c r="DSE7" s="33"/>
      <c r="DSF7" s="33"/>
      <c r="DSG7" s="33"/>
      <c r="DSH7" s="33"/>
      <c r="DSI7" s="33"/>
      <c r="DSJ7" s="33"/>
      <c r="DSK7" s="33"/>
      <c r="DSL7" s="33"/>
      <c r="DSM7" s="33"/>
      <c r="DSN7" s="33"/>
      <c r="DSO7" s="33"/>
      <c r="DSP7" s="33"/>
      <c r="DSQ7" s="33"/>
      <c r="DSR7" s="33"/>
      <c r="DSS7" s="33"/>
      <c r="DST7" s="33"/>
      <c r="DSU7" s="33"/>
      <c r="DSV7" s="33"/>
      <c r="DSW7" s="33"/>
      <c r="DSX7" s="33"/>
      <c r="DSY7" s="33"/>
      <c r="DSZ7" s="33"/>
      <c r="DTA7" s="33"/>
      <c r="DTB7" s="33"/>
      <c r="DTC7" s="33"/>
      <c r="DTD7" s="33"/>
      <c r="DTE7" s="33"/>
      <c r="DTF7" s="33"/>
      <c r="DTG7" s="33"/>
      <c r="DTH7" s="33"/>
      <c r="DTI7" s="33"/>
      <c r="DTJ7" s="33"/>
      <c r="DTK7" s="33"/>
      <c r="DTL7" s="33"/>
      <c r="DTM7" s="33"/>
      <c r="DTN7" s="33"/>
      <c r="DTO7" s="33"/>
      <c r="DTP7" s="33"/>
      <c r="DTQ7" s="33"/>
      <c r="DTR7" s="33"/>
      <c r="DTS7" s="33"/>
      <c r="DTT7" s="33"/>
      <c r="DTU7" s="33"/>
      <c r="DTV7" s="33"/>
      <c r="DTW7" s="33"/>
      <c r="DTX7" s="33"/>
      <c r="DTY7" s="33"/>
      <c r="DTZ7" s="33"/>
      <c r="DUA7" s="33"/>
      <c r="DUB7" s="33"/>
      <c r="DUC7" s="33"/>
      <c r="DUD7" s="33"/>
      <c r="DUE7" s="33"/>
      <c r="DUF7" s="33"/>
      <c r="DUG7" s="33"/>
      <c r="DUH7" s="33"/>
      <c r="DUI7" s="33"/>
      <c r="DUJ7" s="33"/>
      <c r="DUK7" s="33"/>
      <c r="DUL7" s="33"/>
      <c r="DUM7" s="33"/>
      <c r="DUN7" s="33"/>
      <c r="DUO7" s="33"/>
      <c r="DUP7" s="33"/>
      <c r="DUQ7" s="33"/>
      <c r="DUR7" s="33"/>
      <c r="DUS7" s="33"/>
      <c r="DUT7" s="33"/>
      <c r="DUU7" s="33"/>
      <c r="DUV7" s="33"/>
      <c r="DUW7" s="33"/>
      <c r="DUX7" s="33"/>
      <c r="DUY7" s="33"/>
      <c r="DUZ7" s="33"/>
      <c r="DVA7" s="33"/>
      <c r="DVB7" s="33"/>
      <c r="DVC7" s="33"/>
      <c r="DVD7" s="33"/>
      <c r="DVE7" s="33"/>
      <c r="DVF7" s="33"/>
      <c r="DVG7" s="33"/>
      <c r="DVH7" s="33"/>
      <c r="DVI7" s="33"/>
      <c r="DVJ7" s="33"/>
      <c r="DVK7" s="33"/>
      <c r="DVL7" s="33"/>
      <c r="DVM7" s="33"/>
      <c r="DVN7" s="33"/>
      <c r="DVO7" s="33"/>
      <c r="DVP7" s="33"/>
      <c r="DVQ7" s="33"/>
      <c r="DVR7" s="33"/>
      <c r="DVS7" s="33"/>
      <c r="DVT7" s="33"/>
      <c r="DVU7" s="33"/>
      <c r="DVV7" s="33"/>
      <c r="DVW7" s="33"/>
      <c r="DVX7" s="33"/>
      <c r="DVY7" s="33"/>
      <c r="DVZ7" s="33"/>
      <c r="DWA7" s="33"/>
      <c r="DWB7" s="33"/>
      <c r="DWC7" s="33"/>
      <c r="DWD7" s="33"/>
      <c r="DWE7" s="33"/>
      <c r="DWF7" s="33"/>
      <c r="DWG7" s="33"/>
      <c r="DWH7" s="33"/>
      <c r="DWI7" s="33"/>
      <c r="DWJ7" s="33"/>
      <c r="DWK7" s="33"/>
      <c r="DWL7" s="33"/>
      <c r="DWM7" s="33"/>
      <c r="DWN7" s="33"/>
      <c r="DWO7" s="33"/>
      <c r="DWP7" s="33"/>
      <c r="DWQ7" s="33"/>
      <c r="DWR7" s="33"/>
      <c r="DWS7" s="33"/>
      <c r="DWT7" s="33"/>
      <c r="DWU7" s="33"/>
      <c r="DWV7" s="33"/>
      <c r="DWW7" s="33"/>
      <c r="DWX7" s="33"/>
      <c r="DWY7" s="33"/>
      <c r="DWZ7" s="33"/>
      <c r="DXA7" s="33"/>
      <c r="DXB7" s="33"/>
      <c r="DXC7" s="33"/>
      <c r="DXD7" s="33"/>
      <c r="DXE7" s="33"/>
      <c r="DXF7" s="33"/>
      <c r="DXG7" s="33"/>
      <c r="DXH7" s="33"/>
      <c r="DXI7" s="33"/>
      <c r="DXJ7" s="33"/>
      <c r="DXK7" s="33"/>
      <c r="DXL7" s="33"/>
      <c r="DXM7" s="33"/>
      <c r="DXN7" s="33"/>
      <c r="DXO7" s="33"/>
      <c r="DXP7" s="33"/>
      <c r="DXQ7" s="33"/>
      <c r="DXR7" s="33"/>
      <c r="DXS7" s="33"/>
      <c r="DXT7" s="33"/>
      <c r="DXU7" s="33"/>
      <c r="DXV7" s="33"/>
      <c r="DXW7" s="33"/>
      <c r="DXX7" s="33"/>
      <c r="DXY7" s="33"/>
      <c r="DXZ7" s="33"/>
      <c r="DYA7" s="33"/>
      <c r="DYB7" s="33"/>
      <c r="DYC7" s="33"/>
      <c r="DYD7" s="33"/>
      <c r="DYE7" s="33"/>
      <c r="DYF7" s="33"/>
      <c r="DYG7" s="33"/>
      <c r="DYH7" s="33"/>
      <c r="DYI7" s="33"/>
      <c r="DYJ7" s="33"/>
      <c r="DYK7" s="33"/>
      <c r="DYL7" s="33"/>
      <c r="DYM7" s="33"/>
      <c r="DYN7" s="33"/>
      <c r="DYO7" s="33"/>
      <c r="DYP7" s="33"/>
      <c r="DYQ7" s="33"/>
      <c r="DYR7" s="33"/>
      <c r="DYS7" s="33"/>
      <c r="DYT7" s="33"/>
      <c r="DYU7" s="33"/>
      <c r="DYV7" s="33"/>
      <c r="DYW7" s="33"/>
      <c r="DYX7" s="33"/>
      <c r="DYY7" s="33"/>
      <c r="DYZ7" s="33"/>
      <c r="DZA7" s="33"/>
      <c r="DZB7" s="33"/>
      <c r="DZC7" s="33"/>
      <c r="DZD7" s="33"/>
      <c r="DZE7" s="33"/>
      <c r="DZF7" s="33"/>
      <c r="DZG7" s="33"/>
      <c r="DZH7" s="33"/>
      <c r="DZI7" s="33"/>
      <c r="DZJ7" s="33"/>
      <c r="DZK7" s="33"/>
      <c r="DZL7" s="33"/>
      <c r="DZM7" s="33"/>
      <c r="DZN7" s="33"/>
      <c r="DZO7" s="33"/>
      <c r="DZP7" s="33"/>
      <c r="DZQ7" s="33"/>
      <c r="DZR7" s="33"/>
      <c r="DZS7" s="33"/>
      <c r="DZT7" s="33"/>
      <c r="DZU7" s="33"/>
      <c r="DZV7" s="33"/>
      <c r="DZW7" s="33"/>
      <c r="DZX7" s="33"/>
      <c r="DZY7" s="33"/>
      <c r="DZZ7" s="33"/>
      <c r="EAA7" s="33"/>
      <c r="EAB7" s="33"/>
      <c r="EAC7" s="33"/>
      <c r="EAD7" s="33"/>
      <c r="EAE7" s="33"/>
      <c r="EAF7" s="33"/>
      <c r="EAG7" s="33"/>
      <c r="EAH7" s="33"/>
      <c r="EAI7" s="33"/>
      <c r="EAJ7" s="33"/>
      <c r="EAK7" s="33"/>
      <c r="EAL7" s="33"/>
      <c r="EAM7" s="33"/>
      <c r="EAN7" s="33"/>
      <c r="EAO7" s="33"/>
      <c r="EAP7" s="33"/>
      <c r="EAQ7" s="33"/>
      <c r="EAR7" s="33"/>
      <c r="EAS7" s="33"/>
      <c r="EAT7" s="33"/>
      <c r="EAU7" s="33"/>
      <c r="EAV7" s="33"/>
      <c r="EAW7" s="33"/>
      <c r="EAX7" s="33"/>
      <c r="EAY7" s="33"/>
      <c r="EAZ7" s="33"/>
      <c r="EBA7" s="33"/>
      <c r="EBB7" s="33"/>
      <c r="EBC7" s="33"/>
      <c r="EBD7" s="33"/>
      <c r="EBE7" s="33"/>
      <c r="EBF7" s="33"/>
      <c r="EBG7" s="33"/>
      <c r="EBH7" s="33"/>
      <c r="EBI7" s="33"/>
      <c r="EBJ7" s="33"/>
      <c r="EBK7" s="33"/>
      <c r="EBL7" s="33"/>
      <c r="EBM7" s="33"/>
      <c r="EBN7" s="33"/>
      <c r="EBO7" s="33"/>
      <c r="EBP7" s="33"/>
      <c r="EBQ7" s="33"/>
      <c r="EBR7" s="33"/>
      <c r="EBS7" s="33"/>
      <c r="EBT7" s="33"/>
      <c r="EBU7" s="33"/>
      <c r="EBV7" s="33"/>
      <c r="EBW7" s="33"/>
      <c r="EBX7" s="33"/>
      <c r="EBY7" s="33"/>
      <c r="EBZ7" s="33"/>
      <c r="ECA7" s="33"/>
      <c r="ECB7" s="33"/>
      <c r="ECC7" s="33"/>
      <c r="ECD7" s="33"/>
      <c r="ECE7" s="33"/>
      <c r="ECF7" s="33"/>
      <c r="ECG7" s="33"/>
      <c r="ECH7" s="33"/>
      <c r="ECI7" s="33"/>
      <c r="ECJ7" s="33"/>
      <c r="ECK7" s="33"/>
      <c r="ECL7" s="33"/>
      <c r="ECM7" s="33"/>
      <c r="ECN7" s="33"/>
      <c r="ECO7" s="33"/>
      <c r="ECP7" s="33"/>
      <c r="ECQ7" s="33"/>
      <c r="ECR7" s="33"/>
      <c r="ECS7" s="33"/>
      <c r="ECT7" s="33"/>
      <c r="ECU7" s="33"/>
      <c r="ECV7" s="33"/>
      <c r="ECW7" s="33"/>
      <c r="ECX7" s="33"/>
      <c r="ECY7" s="33"/>
      <c r="ECZ7" s="33"/>
      <c r="EDA7" s="33"/>
      <c r="EDB7" s="33"/>
      <c r="EDC7" s="33"/>
      <c r="EDD7" s="33"/>
      <c r="EDE7" s="33"/>
      <c r="EDF7" s="33"/>
      <c r="EDG7" s="33"/>
      <c r="EDH7" s="33"/>
      <c r="EDI7" s="33"/>
      <c r="EDJ7" s="33"/>
      <c r="EDK7" s="33"/>
      <c r="EDL7" s="33"/>
      <c r="EDM7" s="33"/>
      <c r="EDN7" s="33"/>
      <c r="EDO7" s="33"/>
      <c r="EDP7" s="33"/>
      <c r="EDQ7" s="33"/>
      <c r="EDR7" s="33"/>
      <c r="EDS7" s="33"/>
      <c r="EDT7" s="33"/>
      <c r="EDU7" s="33"/>
      <c r="EDV7" s="33"/>
      <c r="EDW7" s="33"/>
      <c r="EDX7" s="33"/>
      <c r="EDY7" s="33"/>
      <c r="EDZ7" s="33"/>
      <c r="EEA7" s="33"/>
      <c r="EEB7" s="33"/>
      <c r="EEC7" s="33"/>
      <c r="EED7" s="33"/>
      <c r="EEE7" s="33"/>
      <c r="EEF7" s="33"/>
      <c r="EEG7" s="33"/>
      <c r="EEH7" s="33"/>
      <c r="EEI7" s="33"/>
      <c r="EEJ7" s="33"/>
      <c r="EEK7" s="33"/>
      <c r="EEL7" s="33"/>
      <c r="EEM7" s="33"/>
      <c r="EEN7" s="33"/>
      <c r="EEO7" s="33"/>
      <c r="EEP7" s="33"/>
      <c r="EEQ7" s="33"/>
      <c r="EER7" s="33"/>
      <c r="EES7" s="33"/>
      <c r="EET7" s="33"/>
      <c r="EEU7" s="33"/>
      <c r="EEV7" s="33"/>
      <c r="EEW7" s="33"/>
      <c r="EEX7" s="33"/>
      <c r="EEY7" s="33"/>
      <c r="EEZ7" s="33"/>
      <c r="EFA7" s="33"/>
      <c r="EFB7" s="33"/>
      <c r="EFC7" s="33"/>
      <c r="EFD7" s="33"/>
      <c r="EFE7" s="33"/>
      <c r="EFF7" s="33"/>
      <c r="EFG7" s="33"/>
      <c r="EFH7" s="33"/>
      <c r="EFI7" s="33"/>
      <c r="EFJ7" s="33"/>
      <c r="EFK7" s="33"/>
      <c r="EFL7" s="33"/>
      <c r="EFM7" s="33"/>
      <c r="EFN7" s="33"/>
      <c r="EFO7" s="33"/>
      <c r="EFP7" s="33"/>
      <c r="EFQ7" s="33"/>
      <c r="EFR7" s="33"/>
      <c r="EFS7" s="33"/>
      <c r="EFT7" s="33"/>
      <c r="EFU7" s="33"/>
      <c r="EFV7" s="33"/>
      <c r="EFW7" s="33"/>
      <c r="EFX7" s="33"/>
      <c r="EFY7" s="33"/>
      <c r="EFZ7" s="33"/>
      <c r="EGA7" s="33"/>
      <c r="EGB7" s="33"/>
      <c r="EGC7" s="33"/>
      <c r="EGD7" s="33"/>
      <c r="EGE7" s="33"/>
      <c r="EGF7" s="33"/>
      <c r="EGG7" s="33"/>
      <c r="EGH7" s="33"/>
      <c r="EGI7" s="33"/>
      <c r="EGJ7" s="33"/>
      <c r="EGK7" s="33"/>
      <c r="EGL7" s="33"/>
      <c r="EGM7" s="33"/>
      <c r="EGN7" s="33"/>
      <c r="EGO7" s="33"/>
      <c r="EGP7" s="33"/>
      <c r="EGQ7" s="33"/>
      <c r="EGR7" s="33"/>
      <c r="EGS7" s="33"/>
      <c r="EGT7" s="33"/>
      <c r="EGU7" s="33"/>
      <c r="EGV7" s="33"/>
      <c r="EGW7" s="33"/>
      <c r="EGX7" s="33"/>
      <c r="EGY7" s="33"/>
      <c r="EGZ7" s="33"/>
      <c r="EHA7" s="33"/>
      <c r="EHB7" s="33"/>
      <c r="EHC7" s="33"/>
      <c r="EHD7" s="33"/>
      <c r="EHE7" s="33"/>
      <c r="EHF7" s="33"/>
      <c r="EHG7" s="33"/>
      <c r="EHH7" s="33"/>
      <c r="EHI7" s="33"/>
      <c r="EHJ7" s="33"/>
      <c r="EHK7" s="33"/>
      <c r="EHL7" s="33"/>
      <c r="EHM7" s="33"/>
      <c r="EHN7" s="33"/>
      <c r="EHO7" s="33"/>
      <c r="EHP7" s="33"/>
      <c r="EHQ7" s="33"/>
      <c r="EHR7" s="33"/>
      <c r="EHS7" s="33"/>
      <c r="EHT7" s="33"/>
      <c r="EHU7" s="33"/>
      <c r="EHV7" s="33"/>
      <c r="EHW7" s="33"/>
      <c r="EHX7" s="33"/>
      <c r="EHY7" s="33"/>
      <c r="EHZ7" s="33"/>
      <c r="EIA7" s="33"/>
      <c r="EIB7" s="33"/>
      <c r="EIC7" s="33"/>
      <c r="EID7" s="33"/>
      <c r="EIE7" s="33"/>
      <c r="EIF7" s="33"/>
      <c r="EIG7" s="33"/>
      <c r="EIH7" s="33"/>
      <c r="EII7" s="33"/>
      <c r="EIJ7" s="33"/>
      <c r="EIK7" s="33"/>
      <c r="EIL7" s="33"/>
      <c r="EIM7" s="33"/>
      <c r="EIN7" s="33"/>
      <c r="EIO7" s="33"/>
      <c r="EIP7" s="33"/>
      <c r="EIQ7" s="33"/>
      <c r="EIR7" s="33"/>
      <c r="EIS7" s="33"/>
      <c r="EIT7" s="33"/>
      <c r="EIU7" s="33"/>
      <c r="EIV7" s="33"/>
      <c r="EIW7" s="33"/>
      <c r="EIX7" s="33"/>
      <c r="EIY7" s="33"/>
      <c r="EIZ7" s="33"/>
      <c r="EJA7" s="33"/>
      <c r="EJB7" s="33"/>
      <c r="EJC7" s="33"/>
      <c r="EJD7" s="33"/>
      <c r="EJE7" s="33"/>
      <c r="EJF7" s="33"/>
      <c r="EJG7" s="33"/>
      <c r="EJH7" s="33"/>
      <c r="EJI7" s="33"/>
      <c r="EJJ7" s="33"/>
      <c r="EJK7" s="33"/>
      <c r="EJL7" s="33"/>
      <c r="EJM7" s="33"/>
      <c r="EJN7" s="33"/>
      <c r="EJO7" s="33"/>
      <c r="EJP7" s="33"/>
      <c r="EJQ7" s="33"/>
      <c r="EJR7" s="33"/>
      <c r="EJS7" s="33"/>
      <c r="EJT7" s="33"/>
      <c r="EJU7" s="33"/>
      <c r="EJV7" s="33"/>
      <c r="EJW7" s="33"/>
      <c r="EJX7" s="33"/>
      <c r="EJY7" s="33"/>
      <c r="EJZ7" s="33"/>
      <c r="EKA7" s="33"/>
      <c r="EKB7" s="33"/>
      <c r="EKC7" s="33"/>
      <c r="EKD7" s="33"/>
      <c r="EKE7" s="33"/>
      <c r="EKF7" s="33"/>
      <c r="EKG7" s="33"/>
      <c r="EKH7" s="33"/>
      <c r="EKI7" s="33"/>
      <c r="EKJ7" s="33"/>
      <c r="EKK7" s="33"/>
      <c r="EKL7" s="33"/>
      <c r="EKM7" s="33"/>
      <c r="EKN7" s="33"/>
      <c r="EKO7" s="33"/>
      <c r="EKP7" s="33"/>
      <c r="EKQ7" s="33"/>
      <c r="EKR7" s="33"/>
      <c r="EKS7" s="33"/>
      <c r="EKT7" s="33"/>
      <c r="EKU7" s="33"/>
      <c r="EKV7" s="33"/>
      <c r="EKW7" s="33"/>
      <c r="EKX7" s="33"/>
      <c r="EKY7" s="33"/>
      <c r="EKZ7" s="33"/>
      <c r="ELA7" s="33"/>
      <c r="ELB7" s="33"/>
      <c r="ELC7" s="33"/>
      <c r="ELD7" s="33"/>
      <c r="ELE7" s="33"/>
      <c r="ELF7" s="33"/>
      <c r="ELG7" s="33"/>
      <c r="ELH7" s="33"/>
      <c r="ELI7" s="33"/>
      <c r="ELJ7" s="33"/>
      <c r="ELK7" s="33"/>
      <c r="ELL7" s="33"/>
      <c r="ELM7" s="33"/>
      <c r="ELN7" s="33"/>
      <c r="ELO7" s="33"/>
      <c r="ELP7" s="33"/>
      <c r="ELQ7" s="33"/>
      <c r="ELR7" s="33"/>
      <c r="ELS7" s="33"/>
      <c r="ELT7" s="33"/>
      <c r="ELU7" s="33"/>
      <c r="ELV7" s="33"/>
      <c r="ELW7" s="33"/>
      <c r="ELX7" s="33"/>
      <c r="ELY7" s="33"/>
      <c r="ELZ7" s="33"/>
      <c r="EMA7" s="33"/>
      <c r="EMB7" s="33"/>
      <c r="EMC7" s="33"/>
      <c r="EMD7" s="33"/>
      <c r="EME7" s="33"/>
      <c r="EMF7" s="33"/>
      <c r="EMG7" s="33"/>
      <c r="EMH7" s="33"/>
      <c r="EMI7" s="33"/>
      <c r="EMJ7" s="33"/>
      <c r="EMK7" s="33"/>
      <c r="EML7" s="33"/>
      <c r="EMM7" s="33"/>
      <c r="EMN7" s="33"/>
      <c r="EMO7" s="33"/>
      <c r="EMP7" s="33"/>
      <c r="EMQ7" s="33"/>
      <c r="EMR7" s="33"/>
      <c r="EMS7" s="33"/>
      <c r="EMT7" s="33"/>
      <c r="EMU7" s="33"/>
      <c r="EMV7" s="33"/>
      <c r="EMW7" s="33"/>
      <c r="EMX7" s="33"/>
      <c r="EMY7" s="33"/>
      <c r="EMZ7" s="33"/>
      <c r="ENA7" s="33"/>
      <c r="ENB7" s="33"/>
      <c r="ENC7" s="33"/>
      <c r="END7" s="33"/>
      <c r="ENE7" s="33"/>
      <c r="ENF7" s="33"/>
      <c r="ENG7" s="33"/>
      <c r="ENH7" s="33"/>
      <c r="ENI7" s="33"/>
      <c r="ENJ7" s="33"/>
      <c r="ENK7" s="33"/>
      <c r="ENL7" s="33"/>
      <c r="ENM7" s="33"/>
      <c r="ENN7" s="33"/>
      <c r="ENO7" s="33"/>
      <c r="ENP7" s="33"/>
      <c r="ENQ7" s="33"/>
      <c r="ENR7" s="33"/>
      <c r="ENS7" s="33"/>
      <c r="ENT7" s="33"/>
      <c r="ENU7" s="33"/>
      <c r="ENV7" s="33"/>
      <c r="ENW7" s="33"/>
      <c r="ENX7" s="33"/>
      <c r="ENY7" s="33"/>
      <c r="ENZ7" s="33"/>
      <c r="EOA7" s="33"/>
      <c r="EOB7" s="33"/>
      <c r="EOC7" s="33"/>
      <c r="EOD7" s="33"/>
      <c r="EOE7" s="33"/>
      <c r="EOF7" s="33"/>
      <c r="EOG7" s="33"/>
      <c r="EOH7" s="33"/>
      <c r="EOI7" s="33"/>
      <c r="EOJ7" s="33"/>
      <c r="EOK7" s="33"/>
      <c r="EOL7" s="33"/>
      <c r="EOM7" s="33"/>
      <c r="EON7" s="33"/>
      <c r="EOO7" s="33"/>
      <c r="EOP7" s="33"/>
      <c r="EOQ7" s="33"/>
      <c r="EOR7" s="33"/>
      <c r="EOS7" s="33"/>
      <c r="EOT7" s="33"/>
      <c r="EOU7" s="33"/>
      <c r="EOV7" s="33"/>
      <c r="EOW7" s="33"/>
      <c r="EOX7" s="33"/>
      <c r="EOY7" s="33"/>
      <c r="EOZ7" s="33"/>
      <c r="EPA7" s="33"/>
      <c r="EPB7" s="33"/>
      <c r="EPC7" s="33"/>
      <c r="EPD7" s="33"/>
      <c r="EPE7" s="33"/>
      <c r="EPF7" s="33"/>
      <c r="EPG7" s="33"/>
      <c r="EPH7" s="33"/>
      <c r="EPI7" s="33"/>
      <c r="EPJ7" s="33"/>
      <c r="EPK7" s="33"/>
      <c r="EPL7" s="33"/>
      <c r="EPM7" s="33"/>
      <c r="EPN7" s="33"/>
      <c r="EPO7" s="33"/>
      <c r="EPP7" s="33"/>
      <c r="EPQ7" s="33"/>
      <c r="EPR7" s="33"/>
      <c r="EPS7" s="33"/>
      <c r="EPT7" s="33"/>
      <c r="EPU7" s="33"/>
      <c r="EPV7" s="33"/>
      <c r="EPW7" s="33"/>
      <c r="EPX7" s="33"/>
      <c r="EPY7" s="33"/>
      <c r="EPZ7" s="33"/>
      <c r="EQA7" s="33"/>
      <c r="EQB7" s="33"/>
      <c r="EQC7" s="33"/>
      <c r="EQD7" s="33"/>
      <c r="EQE7" s="33"/>
      <c r="EQF7" s="33"/>
      <c r="EQG7" s="33"/>
      <c r="EQH7" s="33"/>
      <c r="EQI7" s="33"/>
      <c r="EQJ7" s="33"/>
      <c r="EQK7" s="33"/>
      <c r="EQL7" s="33"/>
      <c r="EQM7" s="33"/>
      <c r="EQN7" s="33"/>
      <c r="EQO7" s="33"/>
      <c r="EQP7" s="33"/>
      <c r="EQQ7" s="33"/>
      <c r="EQR7" s="33"/>
      <c r="EQS7" s="33"/>
      <c r="EQT7" s="33"/>
      <c r="EQU7" s="33"/>
      <c r="EQV7" s="33"/>
      <c r="EQW7" s="33"/>
      <c r="EQX7" s="33"/>
      <c r="EQY7" s="33"/>
      <c r="EQZ7" s="33"/>
      <c r="ERA7" s="33"/>
      <c r="ERB7" s="33"/>
      <c r="ERC7" s="33"/>
      <c r="ERD7" s="33"/>
      <c r="ERE7" s="33"/>
      <c r="ERF7" s="33"/>
      <c r="ERG7" s="33"/>
      <c r="ERH7" s="33"/>
      <c r="ERI7" s="33"/>
      <c r="ERJ7" s="33"/>
      <c r="ERK7" s="33"/>
      <c r="ERL7" s="33"/>
      <c r="ERM7" s="33"/>
      <c r="ERN7" s="33"/>
      <c r="ERO7" s="33"/>
      <c r="ERP7" s="33"/>
      <c r="ERQ7" s="33"/>
      <c r="ERR7" s="33"/>
      <c r="ERS7" s="33"/>
      <c r="ERT7" s="33"/>
      <c r="ERU7" s="33"/>
      <c r="ERV7" s="33"/>
      <c r="ERW7" s="33"/>
      <c r="ERX7" s="33"/>
      <c r="ERY7" s="33"/>
      <c r="ERZ7" s="33"/>
      <c r="ESA7" s="33"/>
      <c r="ESB7" s="33"/>
      <c r="ESC7" s="33"/>
      <c r="ESD7" s="33"/>
      <c r="ESE7" s="33"/>
      <c r="ESF7" s="33"/>
      <c r="ESG7" s="33"/>
      <c r="ESH7" s="33"/>
      <c r="ESI7" s="33"/>
      <c r="ESJ7" s="33"/>
      <c r="ESK7" s="33"/>
      <c r="ESL7" s="33"/>
      <c r="ESM7" s="33"/>
      <c r="ESN7" s="33"/>
      <c r="ESO7" s="33"/>
      <c r="ESP7" s="33"/>
      <c r="ESQ7" s="33"/>
      <c r="ESR7" s="33"/>
      <c r="ESS7" s="33"/>
      <c r="EST7" s="33"/>
      <c r="ESU7" s="33"/>
      <c r="ESV7" s="33"/>
      <c r="ESW7" s="33"/>
      <c r="ESX7" s="33"/>
      <c r="ESY7" s="33"/>
      <c r="ESZ7" s="33"/>
      <c r="ETA7" s="33"/>
      <c r="ETB7" s="33"/>
      <c r="ETC7" s="33"/>
      <c r="ETD7" s="33"/>
      <c r="ETE7" s="33"/>
      <c r="ETF7" s="33"/>
      <c r="ETG7" s="33"/>
      <c r="ETH7" s="33"/>
      <c r="ETI7" s="33"/>
      <c r="ETJ7" s="33"/>
      <c r="ETK7" s="33"/>
      <c r="ETL7" s="33"/>
      <c r="ETM7" s="33"/>
      <c r="ETN7" s="33"/>
      <c r="ETO7" s="33"/>
      <c r="ETP7" s="33"/>
      <c r="ETQ7" s="33"/>
      <c r="ETR7" s="33"/>
      <c r="ETS7" s="33"/>
      <c r="ETT7" s="33"/>
      <c r="ETU7" s="33"/>
      <c r="ETV7" s="33"/>
      <c r="ETW7" s="33"/>
      <c r="ETX7" s="33"/>
      <c r="ETY7" s="33"/>
      <c r="ETZ7" s="33"/>
      <c r="EUA7" s="33"/>
      <c r="EUB7" s="33"/>
      <c r="EUC7" s="33"/>
      <c r="EUD7" s="33"/>
      <c r="EUE7" s="33"/>
      <c r="EUF7" s="33"/>
      <c r="EUG7" s="33"/>
      <c r="EUH7" s="33"/>
      <c r="EUI7" s="33"/>
      <c r="EUJ7" s="33"/>
      <c r="EUK7" s="33"/>
      <c r="EUL7" s="33"/>
      <c r="EUM7" s="33"/>
      <c r="EUN7" s="33"/>
      <c r="EUO7" s="33"/>
      <c r="EUP7" s="33"/>
      <c r="EUQ7" s="33"/>
      <c r="EUR7" s="33"/>
      <c r="EUS7" s="33"/>
      <c r="EUT7" s="33"/>
      <c r="EUU7" s="33"/>
      <c r="EUV7" s="33"/>
      <c r="EUW7" s="33"/>
      <c r="EUX7" s="33"/>
      <c r="EUY7" s="33"/>
      <c r="EUZ7" s="33"/>
      <c r="EVA7" s="33"/>
      <c r="EVB7" s="33"/>
      <c r="EVC7" s="33"/>
      <c r="EVD7" s="33"/>
      <c r="EVE7" s="33"/>
      <c r="EVF7" s="33"/>
      <c r="EVG7" s="33"/>
      <c r="EVH7" s="33"/>
      <c r="EVI7" s="33"/>
      <c r="EVJ7" s="33"/>
      <c r="EVK7" s="33"/>
      <c r="EVL7" s="33"/>
      <c r="EVM7" s="33"/>
      <c r="EVN7" s="33"/>
      <c r="EVO7" s="33"/>
      <c r="EVP7" s="33"/>
      <c r="EVQ7" s="33"/>
      <c r="EVR7" s="33"/>
      <c r="EVS7" s="33"/>
      <c r="EVT7" s="33"/>
      <c r="EVU7" s="33"/>
      <c r="EVV7" s="33"/>
      <c r="EVW7" s="33"/>
      <c r="EVX7" s="33"/>
      <c r="EVY7" s="33"/>
      <c r="EVZ7" s="33"/>
      <c r="EWA7" s="33"/>
      <c r="EWB7" s="33"/>
      <c r="EWC7" s="33"/>
      <c r="EWD7" s="33"/>
      <c r="EWE7" s="33"/>
      <c r="EWF7" s="33"/>
      <c r="EWG7" s="33"/>
      <c r="EWH7" s="33"/>
      <c r="EWI7" s="33"/>
      <c r="EWJ7" s="33"/>
      <c r="EWK7" s="33"/>
      <c r="EWL7" s="33"/>
      <c r="EWM7" s="33"/>
      <c r="EWN7" s="33"/>
      <c r="EWO7" s="33"/>
      <c r="EWP7" s="33"/>
      <c r="EWQ7" s="33"/>
      <c r="EWR7" s="33"/>
      <c r="EWS7" s="33"/>
      <c r="EWT7" s="33"/>
      <c r="EWU7" s="33"/>
      <c r="EWV7" s="33"/>
      <c r="EWW7" s="33"/>
      <c r="EWX7" s="33"/>
      <c r="EWY7" s="33"/>
      <c r="EWZ7" s="33"/>
      <c r="EXA7" s="33"/>
      <c r="EXB7" s="33"/>
      <c r="EXC7" s="33"/>
      <c r="EXD7" s="33"/>
      <c r="EXE7" s="33"/>
      <c r="EXF7" s="33"/>
      <c r="EXG7" s="33"/>
      <c r="EXH7" s="33"/>
      <c r="EXI7" s="33"/>
      <c r="EXJ7" s="33"/>
      <c r="EXK7" s="33"/>
      <c r="EXL7" s="33"/>
      <c r="EXM7" s="33"/>
      <c r="EXN7" s="33"/>
      <c r="EXO7" s="33"/>
      <c r="EXP7" s="33"/>
      <c r="EXQ7" s="33"/>
      <c r="EXR7" s="33"/>
      <c r="EXS7" s="33"/>
      <c r="EXT7" s="33"/>
      <c r="EXU7" s="33"/>
      <c r="EXV7" s="33"/>
      <c r="EXW7" s="33"/>
      <c r="EXX7" s="33"/>
      <c r="EXY7" s="33"/>
      <c r="EXZ7" s="33"/>
      <c r="EYA7" s="33"/>
      <c r="EYB7" s="33"/>
      <c r="EYC7" s="33"/>
      <c r="EYD7" s="33"/>
      <c r="EYE7" s="33"/>
      <c r="EYF7" s="33"/>
      <c r="EYG7" s="33"/>
      <c r="EYH7" s="33"/>
      <c r="EYI7" s="33"/>
      <c r="EYJ7" s="33"/>
      <c r="EYK7" s="33"/>
      <c r="EYL7" s="33"/>
      <c r="EYM7" s="33"/>
      <c r="EYN7" s="33"/>
      <c r="EYO7" s="33"/>
      <c r="EYP7" s="33"/>
      <c r="EYQ7" s="33"/>
      <c r="EYR7" s="33"/>
      <c r="EYS7" s="33"/>
      <c r="EYT7" s="33"/>
      <c r="EYU7" s="33"/>
      <c r="EYV7" s="33"/>
      <c r="EYW7" s="33"/>
      <c r="EYX7" s="33"/>
      <c r="EYY7" s="33"/>
      <c r="EYZ7" s="33"/>
      <c r="EZA7" s="33"/>
      <c r="EZB7" s="33"/>
      <c r="EZC7" s="33"/>
      <c r="EZD7" s="33"/>
      <c r="EZE7" s="33"/>
      <c r="EZF7" s="33"/>
      <c r="EZG7" s="33"/>
      <c r="EZH7" s="33"/>
      <c r="EZI7" s="33"/>
      <c r="EZJ7" s="33"/>
      <c r="EZK7" s="33"/>
      <c r="EZL7" s="33"/>
      <c r="EZM7" s="33"/>
      <c r="EZN7" s="33"/>
      <c r="EZO7" s="33"/>
      <c r="EZP7" s="33"/>
      <c r="EZQ7" s="33"/>
      <c r="EZR7" s="33"/>
      <c r="EZS7" s="33"/>
      <c r="EZT7" s="33"/>
      <c r="EZU7" s="33"/>
      <c r="EZV7" s="33"/>
      <c r="EZW7" s="33"/>
      <c r="EZX7" s="33"/>
      <c r="EZY7" s="33"/>
      <c r="EZZ7" s="33"/>
      <c r="FAA7" s="33"/>
      <c r="FAB7" s="33"/>
      <c r="FAC7" s="33"/>
      <c r="FAD7" s="33"/>
      <c r="FAE7" s="33"/>
      <c r="FAF7" s="33"/>
      <c r="FAG7" s="33"/>
      <c r="FAH7" s="33"/>
      <c r="FAI7" s="33"/>
      <c r="FAJ7" s="33"/>
      <c r="FAK7" s="33"/>
      <c r="FAL7" s="33"/>
      <c r="FAM7" s="33"/>
      <c r="FAN7" s="33"/>
      <c r="FAO7" s="33"/>
      <c r="FAP7" s="33"/>
      <c r="FAQ7" s="33"/>
      <c r="FAR7" s="33"/>
      <c r="FAS7" s="33"/>
      <c r="FAT7" s="33"/>
      <c r="FAU7" s="33"/>
      <c r="FAV7" s="33"/>
      <c r="FAW7" s="33"/>
      <c r="FAX7" s="33"/>
      <c r="FAY7" s="33"/>
      <c r="FAZ7" s="33"/>
      <c r="FBA7" s="33"/>
      <c r="FBB7" s="33"/>
      <c r="FBC7" s="33"/>
      <c r="FBD7" s="33"/>
      <c r="FBE7" s="33"/>
      <c r="FBF7" s="33"/>
      <c r="FBG7" s="33"/>
      <c r="FBH7" s="33"/>
      <c r="FBI7" s="33"/>
      <c r="FBJ7" s="33"/>
      <c r="FBK7" s="33"/>
      <c r="FBL7" s="33"/>
      <c r="FBM7" s="33"/>
      <c r="FBN7" s="33"/>
      <c r="FBO7" s="33"/>
      <c r="FBP7" s="33"/>
      <c r="FBQ7" s="33"/>
      <c r="FBR7" s="33"/>
      <c r="FBS7" s="33"/>
      <c r="FBT7" s="33"/>
      <c r="FBU7" s="33"/>
      <c r="FBV7" s="33"/>
      <c r="FBW7" s="33"/>
      <c r="FBX7" s="33"/>
      <c r="FBY7" s="33"/>
      <c r="FBZ7" s="33"/>
      <c r="FCA7" s="33"/>
      <c r="FCB7" s="33"/>
      <c r="FCC7" s="33"/>
      <c r="FCD7" s="33"/>
      <c r="FCE7" s="33"/>
      <c r="FCF7" s="33"/>
      <c r="FCG7" s="33"/>
      <c r="FCH7" s="33"/>
      <c r="FCI7" s="33"/>
      <c r="FCJ7" s="33"/>
      <c r="FCK7" s="33"/>
      <c r="FCL7" s="33"/>
      <c r="FCM7" s="33"/>
      <c r="FCN7" s="33"/>
      <c r="FCO7" s="33"/>
      <c r="FCP7" s="33"/>
      <c r="FCQ7" s="33"/>
      <c r="FCR7" s="33"/>
      <c r="FCS7" s="33"/>
      <c r="FCT7" s="33"/>
      <c r="FCU7" s="33"/>
      <c r="FCV7" s="33"/>
      <c r="FCW7" s="33"/>
      <c r="FCX7" s="33"/>
      <c r="FCY7" s="33"/>
      <c r="FCZ7" s="33"/>
      <c r="FDA7" s="33"/>
      <c r="FDB7" s="33"/>
      <c r="FDC7" s="33"/>
      <c r="FDD7" s="33"/>
      <c r="FDE7" s="33"/>
      <c r="FDF7" s="33"/>
      <c r="FDG7" s="33"/>
      <c r="FDH7" s="33"/>
      <c r="FDI7" s="33"/>
      <c r="FDJ7" s="33"/>
      <c r="FDK7" s="33"/>
      <c r="FDL7" s="33"/>
      <c r="FDM7" s="33"/>
      <c r="FDN7" s="33"/>
      <c r="FDO7" s="33"/>
      <c r="FDP7" s="33"/>
      <c r="FDQ7" s="33"/>
      <c r="FDR7" s="33"/>
      <c r="FDS7" s="33"/>
      <c r="FDT7" s="33"/>
      <c r="FDU7" s="33"/>
      <c r="FDV7" s="33"/>
      <c r="FDW7" s="33"/>
      <c r="FDX7" s="33"/>
      <c r="FDY7" s="33"/>
      <c r="FDZ7" s="33"/>
      <c r="FEA7" s="33"/>
      <c r="FEB7" s="33"/>
      <c r="FEC7" s="33"/>
      <c r="FED7" s="33"/>
      <c r="FEE7" s="33"/>
      <c r="FEF7" s="33"/>
      <c r="FEG7" s="33"/>
      <c r="FEH7" s="33"/>
      <c r="FEI7" s="33"/>
      <c r="FEJ7" s="33"/>
      <c r="FEK7" s="33"/>
      <c r="FEL7" s="33"/>
      <c r="FEM7" s="33"/>
      <c r="FEN7" s="33"/>
      <c r="FEO7" s="33"/>
      <c r="FEP7" s="33"/>
      <c r="FEQ7" s="33"/>
      <c r="FER7" s="33"/>
      <c r="FES7" s="33"/>
      <c r="FET7" s="33"/>
      <c r="FEU7" s="33"/>
      <c r="FEV7" s="33"/>
      <c r="FEW7" s="33"/>
      <c r="FEX7" s="33"/>
      <c r="FEY7" s="33"/>
      <c r="FEZ7" s="33"/>
      <c r="FFA7" s="33"/>
      <c r="FFB7" s="33"/>
      <c r="FFC7" s="33"/>
      <c r="FFD7" s="33"/>
      <c r="FFE7" s="33"/>
      <c r="FFF7" s="33"/>
      <c r="FFG7" s="33"/>
      <c r="FFH7" s="33"/>
      <c r="FFI7" s="33"/>
      <c r="FFJ7" s="33"/>
      <c r="FFK7" s="33"/>
      <c r="FFL7" s="33"/>
      <c r="FFM7" s="33"/>
      <c r="FFN7" s="33"/>
      <c r="FFO7" s="33"/>
      <c r="FFP7" s="33"/>
      <c r="FFQ7" s="33"/>
      <c r="FFR7" s="33"/>
      <c r="FFS7" s="33"/>
      <c r="FFT7" s="33"/>
      <c r="FFU7" s="33"/>
      <c r="FFV7" s="33"/>
      <c r="FFW7" s="33"/>
      <c r="FFX7" s="33"/>
      <c r="FFY7" s="33"/>
      <c r="FFZ7" s="33"/>
      <c r="FGA7" s="33"/>
      <c r="FGB7" s="33"/>
      <c r="FGC7" s="33"/>
      <c r="FGD7" s="33"/>
      <c r="FGE7" s="33"/>
      <c r="FGF7" s="33"/>
      <c r="FGG7" s="33"/>
      <c r="FGH7" s="33"/>
      <c r="FGI7" s="33"/>
      <c r="FGJ7" s="33"/>
      <c r="FGK7" s="33"/>
      <c r="FGL7" s="33"/>
      <c r="FGM7" s="33"/>
      <c r="FGN7" s="33"/>
      <c r="FGO7" s="33"/>
      <c r="FGP7" s="33"/>
      <c r="FGQ7" s="33"/>
      <c r="FGR7" s="33"/>
      <c r="FGS7" s="33"/>
      <c r="FGT7" s="33"/>
      <c r="FGU7" s="33"/>
      <c r="FGV7" s="33"/>
      <c r="FGW7" s="33"/>
      <c r="FGX7" s="33"/>
      <c r="FGY7" s="33"/>
      <c r="FGZ7" s="33"/>
      <c r="FHA7" s="33"/>
      <c r="FHB7" s="33"/>
      <c r="FHC7" s="33"/>
      <c r="FHD7" s="33"/>
      <c r="FHE7" s="33"/>
      <c r="FHF7" s="33"/>
      <c r="FHG7" s="33"/>
      <c r="FHH7" s="33"/>
      <c r="FHI7" s="33"/>
      <c r="FHJ7" s="33"/>
      <c r="FHK7" s="33"/>
      <c r="FHL7" s="33"/>
      <c r="FHM7" s="33"/>
      <c r="FHN7" s="33"/>
      <c r="FHO7" s="33"/>
      <c r="FHP7" s="33"/>
      <c r="FHQ7" s="33"/>
      <c r="FHR7" s="33"/>
      <c r="FHS7" s="33"/>
      <c r="FHT7" s="33"/>
      <c r="FHU7" s="33"/>
      <c r="FHV7" s="33"/>
      <c r="FHW7" s="33"/>
      <c r="FHX7" s="33"/>
      <c r="FHY7" s="33"/>
      <c r="FHZ7" s="33"/>
      <c r="FIA7" s="33"/>
      <c r="FIB7" s="33"/>
      <c r="FIC7" s="33"/>
      <c r="FID7" s="33"/>
      <c r="FIE7" s="33"/>
      <c r="FIF7" s="33"/>
      <c r="FIG7" s="33"/>
      <c r="FIH7" s="33"/>
      <c r="FII7" s="33"/>
      <c r="FIJ7" s="33"/>
      <c r="FIK7" s="33"/>
      <c r="FIL7" s="33"/>
      <c r="FIM7" s="33"/>
      <c r="FIN7" s="33"/>
      <c r="FIO7" s="33"/>
      <c r="FIP7" s="33"/>
      <c r="FIQ7" s="33"/>
      <c r="FIR7" s="33"/>
      <c r="FIS7" s="33"/>
      <c r="FIT7" s="33"/>
      <c r="FIU7" s="33"/>
      <c r="FIV7" s="33"/>
      <c r="FIW7" s="33"/>
      <c r="FIX7" s="33"/>
      <c r="FIY7" s="33"/>
      <c r="FIZ7" s="33"/>
      <c r="FJA7" s="33"/>
      <c r="FJB7" s="33"/>
      <c r="FJC7" s="33"/>
      <c r="FJD7" s="33"/>
      <c r="FJE7" s="33"/>
      <c r="FJF7" s="33"/>
      <c r="FJG7" s="33"/>
      <c r="FJH7" s="33"/>
      <c r="FJI7" s="33"/>
      <c r="FJJ7" s="33"/>
      <c r="FJK7" s="33"/>
      <c r="FJL7" s="33"/>
      <c r="FJM7" s="33"/>
      <c r="FJN7" s="33"/>
      <c r="FJO7" s="33"/>
      <c r="FJP7" s="33"/>
      <c r="FJQ7" s="33"/>
      <c r="FJR7" s="33"/>
      <c r="FJS7" s="33"/>
      <c r="FJT7" s="33"/>
      <c r="FJU7" s="33"/>
      <c r="FJV7" s="33"/>
      <c r="FJW7" s="33"/>
      <c r="FJX7" s="33"/>
      <c r="FJY7" s="33"/>
      <c r="FJZ7" s="33"/>
      <c r="FKA7" s="33"/>
      <c r="FKB7" s="33"/>
      <c r="FKC7" s="33"/>
      <c r="FKD7" s="33"/>
      <c r="FKE7" s="33"/>
      <c r="FKF7" s="33"/>
      <c r="FKG7" s="33"/>
      <c r="FKH7" s="33"/>
      <c r="FKI7" s="33"/>
      <c r="FKJ7" s="33"/>
      <c r="FKK7" s="33"/>
      <c r="FKL7" s="33"/>
      <c r="FKM7" s="33"/>
      <c r="FKN7" s="33"/>
      <c r="FKO7" s="33"/>
      <c r="FKP7" s="33"/>
      <c r="FKQ7" s="33"/>
      <c r="FKR7" s="33"/>
      <c r="FKS7" s="33"/>
      <c r="FKT7" s="33"/>
      <c r="FKU7" s="33"/>
      <c r="FKV7" s="33"/>
      <c r="FKW7" s="33"/>
      <c r="FKX7" s="33"/>
      <c r="FKY7" s="33"/>
      <c r="FKZ7" s="33"/>
      <c r="FLA7" s="33"/>
      <c r="FLB7" s="33"/>
      <c r="FLC7" s="33"/>
      <c r="FLD7" s="33"/>
      <c r="FLE7" s="33"/>
      <c r="FLF7" s="33"/>
      <c r="FLG7" s="33"/>
      <c r="FLH7" s="33"/>
      <c r="FLI7" s="33"/>
      <c r="FLJ7" s="33"/>
      <c r="FLK7" s="33"/>
      <c r="FLL7" s="33"/>
      <c r="FLM7" s="33"/>
      <c r="FLN7" s="33"/>
      <c r="FLO7" s="33"/>
      <c r="FLP7" s="33"/>
      <c r="FLQ7" s="33"/>
      <c r="FLR7" s="33"/>
      <c r="FLS7" s="33"/>
      <c r="FLT7" s="33"/>
      <c r="FLU7" s="33"/>
      <c r="FLV7" s="33"/>
      <c r="FLW7" s="33"/>
      <c r="FLX7" s="33"/>
      <c r="FLY7" s="33"/>
      <c r="FLZ7" s="33"/>
      <c r="FMA7" s="33"/>
      <c r="FMB7" s="33"/>
      <c r="FMC7" s="33"/>
      <c r="FMD7" s="33"/>
      <c r="FME7" s="33"/>
      <c r="FMF7" s="33"/>
      <c r="FMG7" s="33"/>
      <c r="FMH7" s="33"/>
      <c r="FMI7" s="33"/>
      <c r="FMJ7" s="33"/>
      <c r="FMK7" s="33"/>
      <c r="FML7" s="33"/>
      <c r="FMM7" s="33"/>
      <c r="FMN7" s="33"/>
      <c r="FMO7" s="33"/>
      <c r="FMP7" s="33"/>
      <c r="FMQ7" s="33"/>
      <c r="FMR7" s="33"/>
      <c r="FMS7" s="33"/>
      <c r="FMT7" s="33"/>
      <c r="FMU7" s="33"/>
      <c r="FMV7" s="33"/>
      <c r="FMW7" s="33"/>
      <c r="FMX7" s="33"/>
      <c r="FMY7" s="33"/>
      <c r="FMZ7" s="33"/>
      <c r="FNA7" s="33"/>
      <c r="FNB7" s="33"/>
      <c r="FNC7" s="33"/>
      <c r="FND7" s="33"/>
      <c r="FNE7" s="33"/>
      <c r="FNF7" s="33"/>
      <c r="FNG7" s="33"/>
      <c r="FNH7" s="33"/>
      <c r="FNI7" s="33"/>
      <c r="FNJ7" s="33"/>
      <c r="FNK7" s="33"/>
      <c r="FNL7" s="33"/>
      <c r="FNM7" s="33"/>
      <c r="FNN7" s="33"/>
      <c r="FNO7" s="33"/>
      <c r="FNP7" s="33"/>
      <c r="FNQ7" s="33"/>
      <c r="FNR7" s="33"/>
      <c r="FNS7" s="33"/>
      <c r="FNT7" s="33"/>
      <c r="FNU7" s="33"/>
      <c r="FNV7" s="33"/>
      <c r="FNW7" s="33"/>
      <c r="FNX7" s="33"/>
      <c r="FNY7" s="33"/>
      <c r="FNZ7" s="33"/>
      <c r="FOA7" s="33"/>
      <c r="FOB7" s="33"/>
      <c r="FOC7" s="33"/>
      <c r="FOD7" s="33"/>
      <c r="FOE7" s="33"/>
      <c r="FOF7" s="33"/>
      <c r="FOG7" s="33"/>
      <c r="FOH7" s="33"/>
      <c r="FOI7" s="33"/>
      <c r="FOJ7" s="33"/>
      <c r="FOK7" s="33"/>
      <c r="FOL7" s="33"/>
      <c r="FOM7" s="33"/>
      <c r="FON7" s="33"/>
      <c r="FOO7" s="33"/>
      <c r="FOP7" s="33"/>
      <c r="FOQ7" s="33"/>
      <c r="FOR7" s="33"/>
      <c r="FOS7" s="33"/>
      <c r="FOT7" s="33"/>
      <c r="FOU7" s="33"/>
      <c r="FOV7" s="33"/>
      <c r="FOW7" s="33"/>
      <c r="FOX7" s="33"/>
      <c r="FOY7" s="33"/>
      <c r="FOZ7" s="33"/>
      <c r="FPA7" s="33"/>
      <c r="FPB7" s="33"/>
      <c r="FPC7" s="33"/>
      <c r="FPD7" s="33"/>
      <c r="FPE7" s="33"/>
      <c r="FPF7" s="33"/>
      <c r="FPG7" s="33"/>
      <c r="FPH7" s="33"/>
      <c r="FPI7" s="33"/>
      <c r="FPJ7" s="33"/>
      <c r="FPK7" s="33"/>
      <c r="FPL7" s="33"/>
      <c r="FPM7" s="33"/>
      <c r="FPN7" s="33"/>
      <c r="FPO7" s="33"/>
      <c r="FPP7" s="33"/>
      <c r="FPQ7" s="33"/>
      <c r="FPR7" s="33"/>
      <c r="FPS7" s="33"/>
      <c r="FPT7" s="33"/>
      <c r="FPU7" s="33"/>
      <c r="FPV7" s="33"/>
      <c r="FPW7" s="33"/>
      <c r="FPX7" s="33"/>
      <c r="FPY7" s="33"/>
      <c r="FPZ7" s="33"/>
      <c r="FQA7" s="33"/>
      <c r="FQB7" s="33"/>
      <c r="FQC7" s="33"/>
      <c r="FQD7" s="33"/>
      <c r="FQE7" s="33"/>
      <c r="FQF7" s="33"/>
      <c r="FQG7" s="33"/>
      <c r="FQH7" s="33"/>
      <c r="FQI7" s="33"/>
      <c r="FQJ7" s="33"/>
      <c r="FQK7" s="33"/>
      <c r="FQL7" s="33"/>
      <c r="FQM7" s="33"/>
      <c r="FQN7" s="33"/>
      <c r="FQO7" s="33"/>
      <c r="FQP7" s="33"/>
      <c r="FQQ7" s="33"/>
      <c r="FQR7" s="33"/>
      <c r="FQS7" s="33"/>
      <c r="FQT7" s="33"/>
      <c r="FQU7" s="33"/>
      <c r="FQV7" s="33"/>
      <c r="FQW7" s="33"/>
      <c r="FQX7" s="33"/>
      <c r="FQY7" s="33"/>
      <c r="FQZ7" s="33"/>
      <c r="FRA7" s="33"/>
      <c r="FRB7" s="33"/>
      <c r="FRC7" s="33"/>
      <c r="FRD7" s="33"/>
      <c r="FRE7" s="33"/>
      <c r="FRF7" s="33"/>
      <c r="FRG7" s="33"/>
      <c r="FRH7" s="33"/>
      <c r="FRI7" s="33"/>
      <c r="FRJ7" s="33"/>
      <c r="FRK7" s="33"/>
      <c r="FRL7" s="33"/>
      <c r="FRM7" s="33"/>
      <c r="FRN7" s="33"/>
      <c r="FRO7" s="33"/>
      <c r="FRP7" s="33"/>
      <c r="FRQ7" s="33"/>
      <c r="FRR7" s="33"/>
      <c r="FRS7" s="33"/>
      <c r="FRT7" s="33"/>
      <c r="FRU7" s="33"/>
      <c r="FRV7" s="33"/>
      <c r="FRW7" s="33"/>
      <c r="FRX7" s="33"/>
      <c r="FRY7" s="33"/>
      <c r="FRZ7" s="33"/>
      <c r="FSA7" s="33"/>
      <c r="FSB7" s="33"/>
      <c r="FSC7" s="33"/>
      <c r="FSD7" s="33"/>
      <c r="FSE7" s="33"/>
      <c r="FSF7" s="33"/>
      <c r="FSG7" s="33"/>
      <c r="FSH7" s="33"/>
      <c r="FSI7" s="33"/>
      <c r="FSJ7" s="33"/>
      <c r="FSK7" s="33"/>
      <c r="FSL7" s="33"/>
      <c r="FSM7" s="33"/>
      <c r="FSN7" s="33"/>
      <c r="FSO7" s="33"/>
      <c r="FSP7" s="33"/>
      <c r="FSQ7" s="33"/>
      <c r="FSR7" s="33"/>
      <c r="FSS7" s="33"/>
      <c r="FST7" s="33"/>
      <c r="FSU7" s="33"/>
      <c r="FSV7" s="33"/>
      <c r="FSW7" s="33"/>
      <c r="FSX7" s="33"/>
      <c r="FSY7" s="33"/>
      <c r="FSZ7" s="33"/>
      <c r="FTA7" s="33"/>
      <c r="FTB7" s="33"/>
      <c r="FTC7" s="33"/>
      <c r="FTD7" s="33"/>
      <c r="FTE7" s="33"/>
      <c r="FTF7" s="33"/>
      <c r="FTG7" s="33"/>
      <c r="FTH7" s="33"/>
      <c r="FTI7" s="33"/>
      <c r="FTJ7" s="33"/>
      <c r="FTK7" s="33"/>
      <c r="FTL7" s="33"/>
      <c r="FTM7" s="33"/>
      <c r="FTN7" s="33"/>
      <c r="FTO7" s="33"/>
      <c r="FTP7" s="33"/>
      <c r="FTQ7" s="33"/>
      <c r="FTR7" s="33"/>
      <c r="FTS7" s="33"/>
      <c r="FTT7" s="33"/>
      <c r="FTU7" s="33"/>
      <c r="FTV7" s="33"/>
      <c r="FTW7" s="33"/>
      <c r="FTX7" s="33"/>
      <c r="FTY7" s="33"/>
      <c r="FTZ7" s="33"/>
      <c r="FUA7" s="33"/>
      <c r="FUB7" s="33"/>
      <c r="FUC7" s="33"/>
      <c r="FUD7" s="33"/>
      <c r="FUE7" s="33"/>
      <c r="FUF7" s="33"/>
      <c r="FUG7" s="33"/>
      <c r="FUH7" s="33"/>
      <c r="FUI7" s="33"/>
      <c r="FUJ7" s="33"/>
      <c r="FUK7" s="33"/>
      <c r="FUL7" s="33"/>
      <c r="FUM7" s="33"/>
      <c r="FUN7" s="33"/>
      <c r="FUO7" s="33"/>
      <c r="FUP7" s="33"/>
      <c r="FUQ7" s="33"/>
      <c r="FUR7" s="33"/>
      <c r="FUS7" s="33"/>
      <c r="FUT7" s="33"/>
      <c r="FUU7" s="33"/>
      <c r="FUV7" s="33"/>
      <c r="FUW7" s="33"/>
      <c r="FUX7" s="33"/>
      <c r="FUY7" s="33"/>
      <c r="FUZ7" s="33"/>
      <c r="FVA7" s="33"/>
      <c r="FVB7" s="33"/>
      <c r="FVC7" s="33"/>
      <c r="FVD7" s="33"/>
      <c r="FVE7" s="33"/>
      <c r="FVF7" s="33"/>
      <c r="FVG7" s="33"/>
      <c r="FVH7" s="33"/>
      <c r="FVI7" s="33"/>
      <c r="FVJ7" s="33"/>
      <c r="FVK7" s="33"/>
      <c r="FVL7" s="33"/>
      <c r="FVM7" s="33"/>
      <c r="FVN7" s="33"/>
      <c r="FVO7" s="33"/>
      <c r="FVP7" s="33"/>
      <c r="FVQ7" s="33"/>
      <c r="FVR7" s="33"/>
      <c r="FVS7" s="33"/>
      <c r="FVT7" s="33"/>
      <c r="FVU7" s="33"/>
      <c r="FVV7" s="33"/>
      <c r="FVW7" s="33"/>
      <c r="FVX7" s="33"/>
      <c r="FVY7" s="33"/>
      <c r="FVZ7" s="33"/>
      <c r="FWA7" s="33"/>
      <c r="FWB7" s="33"/>
      <c r="FWC7" s="33"/>
      <c r="FWD7" s="33"/>
      <c r="FWE7" s="33"/>
      <c r="FWF7" s="33"/>
      <c r="FWG7" s="33"/>
      <c r="FWH7" s="33"/>
      <c r="FWI7" s="33"/>
      <c r="FWJ7" s="33"/>
      <c r="FWK7" s="33"/>
      <c r="FWL7" s="33"/>
      <c r="FWM7" s="33"/>
      <c r="FWN7" s="33"/>
      <c r="FWO7" s="33"/>
      <c r="FWP7" s="33"/>
      <c r="FWQ7" s="33"/>
      <c r="FWR7" s="33"/>
      <c r="FWS7" s="33"/>
      <c r="FWT7" s="33"/>
      <c r="FWU7" s="33"/>
      <c r="FWV7" s="33"/>
      <c r="FWW7" s="33"/>
      <c r="FWX7" s="33"/>
      <c r="FWY7" s="33"/>
      <c r="FWZ7" s="33"/>
      <c r="FXA7" s="33"/>
      <c r="FXB7" s="33"/>
      <c r="FXC7" s="33"/>
      <c r="FXD7" s="33"/>
      <c r="FXE7" s="33"/>
      <c r="FXF7" s="33"/>
      <c r="FXG7" s="33"/>
      <c r="FXH7" s="33"/>
      <c r="FXI7" s="33"/>
      <c r="FXJ7" s="33"/>
      <c r="FXK7" s="33"/>
      <c r="FXL7" s="33"/>
      <c r="FXM7" s="33"/>
      <c r="FXN7" s="33"/>
      <c r="FXO7" s="33"/>
      <c r="FXP7" s="33"/>
      <c r="FXQ7" s="33"/>
      <c r="FXR7" s="33"/>
      <c r="FXS7" s="33"/>
      <c r="FXT7" s="33"/>
      <c r="FXU7" s="33"/>
      <c r="FXV7" s="33"/>
      <c r="FXW7" s="33"/>
      <c r="FXX7" s="33"/>
      <c r="FXY7" s="33"/>
      <c r="FXZ7" s="33"/>
      <c r="FYA7" s="33"/>
      <c r="FYB7" s="33"/>
      <c r="FYC7" s="33"/>
      <c r="FYD7" s="33"/>
      <c r="FYE7" s="33"/>
      <c r="FYF7" s="33"/>
      <c r="FYG7" s="33"/>
      <c r="FYH7" s="33"/>
      <c r="FYI7" s="33"/>
      <c r="FYJ7" s="33"/>
      <c r="FYK7" s="33"/>
      <c r="FYL7" s="33"/>
      <c r="FYM7" s="33"/>
      <c r="FYN7" s="33"/>
      <c r="FYO7" s="33"/>
      <c r="FYP7" s="33"/>
      <c r="FYQ7" s="33"/>
      <c r="FYR7" s="33"/>
      <c r="FYS7" s="33"/>
      <c r="FYT7" s="33"/>
      <c r="FYU7" s="33"/>
      <c r="FYV7" s="33"/>
      <c r="FYW7" s="33"/>
      <c r="FYX7" s="33"/>
      <c r="FYY7" s="33"/>
      <c r="FYZ7" s="33"/>
      <c r="FZA7" s="33"/>
      <c r="FZB7" s="33"/>
      <c r="FZC7" s="33"/>
      <c r="FZD7" s="33"/>
      <c r="FZE7" s="33"/>
      <c r="FZF7" s="33"/>
      <c r="FZG7" s="33"/>
      <c r="FZH7" s="33"/>
      <c r="FZI7" s="33"/>
      <c r="FZJ7" s="33"/>
      <c r="FZK7" s="33"/>
      <c r="FZL7" s="33"/>
      <c r="FZM7" s="33"/>
      <c r="FZN7" s="33"/>
      <c r="FZO7" s="33"/>
      <c r="FZP7" s="33"/>
      <c r="FZQ7" s="33"/>
      <c r="FZR7" s="33"/>
      <c r="FZS7" s="33"/>
      <c r="FZT7" s="33"/>
      <c r="FZU7" s="33"/>
      <c r="FZV7" s="33"/>
      <c r="FZW7" s="33"/>
      <c r="FZX7" s="33"/>
      <c r="FZY7" s="33"/>
      <c r="FZZ7" s="33"/>
      <c r="GAA7" s="33"/>
      <c r="GAB7" s="33"/>
      <c r="GAC7" s="33"/>
      <c r="GAD7" s="33"/>
      <c r="GAE7" s="33"/>
      <c r="GAF7" s="33"/>
      <c r="GAG7" s="33"/>
      <c r="GAH7" s="33"/>
      <c r="GAI7" s="33"/>
      <c r="GAJ7" s="33"/>
      <c r="GAK7" s="33"/>
      <c r="GAL7" s="33"/>
      <c r="GAM7" s="33"/>
      <c r="GAN7" s="33"/>
      <c r="GAO7" s="33"/>
      <c r="GAP7" s="33"/>
      <c r="GAQ7" s="33"/>
      <c r="GAR7" s="33"/>
      <c r="GAS7" s="33"/>
      <c r="GAT7" s="33"/>
      <c r="GAU7" s="33"/>
      <c r="GAV7" s="33"/>
      <c r="GAW7" s="33"/>
      <c r="GAX7" s="33"/>
      <c r="GAY7" s="33"/>
      <c r="GAZ7" s="33"/>
      <c r="GBA7" s="33"/>
      <c r="GBB7" s="33"/>
      <c r="GBC7" s="33"/>
      <c r="GBD7" s="33"/>
      <c r="GBE7" s="33"/>
      <c r="GBF7" s="33"/>
      <c r="GBG7" s="33"/>
      <c r="GBH7" s="33"/>
      <c r="GBI7" s="33"/>
      <c r="GBJ7" s="33"/>
      <c r="GBK7" s="33"/>
      <c r="GBL7" s="33"/>
      <c r="GBM7" s="33"/>
      <c r="GBN7" s="33"/>
      <c r="GBO7" s="33"/>
      <c r="GBP7" s="33"/>
      <c r="GBQ7" s="33"/>
      <c r="GBR7" s="33"/>
      <c r="GBS7" s="33"/>
      <c r="GBT7" s="33"/>
      <c r="GBU7" s="33"/>
      <c r="GBV7" s="33"/>
      <c r="GBW7" s="33"/>
      <c r="GBX7" s="33"/>
      <c r="GBY7" s="33"/>
      <c r="GBZ7" s="33"/>
      <c r="GCA7" s="33"/>
      <c r="GCB7" s="33"/>
      <c r="GCC7" s="33"/>
      <c r="GCD7" s="33"/>
      <c r="GCE7" s="33"/>
      <c r="GCF7" s="33"/>
      <c r="GCG7" s="33"/>
      <c r="GCH7" s="33"/>
      <c r="GCI7" s="33"/>
      <c r="GCJ7" s="33"/>
      <c r="GCK7" s="33"/>
      <c r="GCL7" s="33"/>
      <c r="GCM7" s="33"/>
      <c r="GCN7" s="33"/>
      <c r="GCO7" s="33"/>
      <c r="GCP7" s="33"/>
      <c r="GCQ7" s="33"/>
      <c r="GCR7" s="33"/>
      <c r="GCS7" s="33"/>
      <c r="GCT7" s="33"/>
      <c r="GCU7" s="33"/>
      <c r="GCV7" s="33"/>
      <c r="GCW7" s="33"/>
      <c r="GCX7" s="33"/>
      <c r="GCY7" s="33"/>
      <c r="GCZ7" s="33"/>
      <c r="GDA7" s="33"/>
      <c r="GDB7" s="33"/>
      <c r="GDC7" s="33"/>
      <c r="GDD7" s="33"/>
      <c r="GDE7" s="33"/>
      <c r="GDF7" s="33"/>
      <c r="GDG7" s="33"/>
      <c r="GDH7" s="33"/>
      <c r="GDI7" s="33"/>
      <c r="GDJ7" s="33"/>
      <c r="GDK7" s="33"/>
      <c r="GDL7" s="33"/>
      <c r="GDM7" s="33"/>
      <c r="GDN7" s="33"/>
      <c r="GDO7" s="33"/>
      <c r="GDP7" s="33"/>
      <c r="GDQ7" s="33"/>
      <c r="GDR7" s="33"/>
      <c r="GDS7" s="33"/>
      <c r="GDT7" s="33"/>
      <c r="GDU7" s="33"/>
      <c r="GDV7" s="33"/>
      <c r="GDW7" s="33"/>
      <c r="GDX7" s="33"/>
      <c r="GDY7" s="33"/>
      <c r="GDZ7" s="33"/>
      <c r="GEA7" s="33"/>
      <c r="GEB7" s="33"/>
      <c r="GEC7" s="33"/>
      <c r="GED7" s="33"/>
      <c r="GEE7" s="33"/>
      <c r="GEF7" s="33"/>
      <c r="GEG7" s="33"/>
      <c r="GEH7" s="33"/>
      <c r="GEI7" s="33"/>
      <c r="GEJ7" s="33"/>
      <c r="GEK7" s="33"/>
      <c r="GEL7" s="33"/>
      <c r="GEM7" s="33"/>
      <c r="GEN7" s="33"/>
      <c r="GEO7" s="33"/>
      <c r="GEP7" s="33"/>
      <c r="GEQ7" s="33"/>
      <c r="GER7" s="33"/>
      <c r="GES7" s="33"/>
      <c r="GET7" s="33"/>
      <c r="GEU7" s="33"/>
      <c r="GEV7" s="33"/>
      <c r="GEW7" s="33"/>
      <c r="GEX7" s="33"/>
      <c r="GEY7" s="33"/>
      <c r="GEZ7" s="33"/>
      <c r="GFA7" s="33"/>
      <c r="GFB7" s="33"/>
      <c r="GFC7" s="33"/>
      <c r="GFD7" s="33"/>
      <c r="GFE7" s="33"/>
      <c r="GFF7" s="33"/>
      <c r="GFG7" s="33"/>
      <c r="GFH7" s="33"/>
      <c r="GFI7" s="33"/>
      <c r="GFJ7" s="33"/>
      <c r="GFK7" s="33"/>
      <c r="GFL7" s="33"/>
      <c r="GFM7" s="33"/>
      <c r="GFN7" s="33"/>
      <c r="GFO7" s="33"/>
      <c r="GFP7" s="33"/>
      <c r="GFQ7" s="33"/>
      <c r="GFR7" s="33"/>
      <c r="GFS7" s="33"/>
      <c r="GFT7" s="33"/>
      <c r="GFU7" s="33"/>
      <c r="GFV7" s="33"/>
      <c r="GFW7" s="33"/>
      <c r="GFX7" s="33"/>
      <c r="GFY7" s="33"/>
      <c r="GFZ7" s="33"/>
      <c r="GGA7" s="33"/>
      <c r="GGB7" s="33"/>
      <c r="GGC7" s="33"/>
      <c r="GGD7" s="33"/>
      <c r="GGE7" s="33"/>
      <c r="GGF7" s="33"/>
      <c r="GGG7" s="33"/>
      <c r="GGH7" s="33"/>
      <c r="GGI7" s="33"/>
      <c r="GGJ7" s="33"/>
      <c r="GGK7" s="33"/>
      <c r="GGL7" s="33"/>
      <c r="GGM7" s="33"/>
      <c r="GGN7" s="33"/>
      <c r="GGO7" s="33"/>
      <c r="GGP7" s="33"/>
      <c r="GGQ7" s="33"/>
      <c r="GGR7" s="33"/>
      <c r="GGS7" s="33"/>
      <c r="GGT7" s="33"/>
      <c r="GGU7" s="33"/>
      <c r="GGV7" s="33"/>
      <c r="GGW7" s="33"/>
      <c r="GGX7" s="33"/>
      <c r="GGY7" s="33"/>
      <c r="GGZ7" s="33"/>
      <c r="GHA7" s="33"/>
      <c r="GHB7" s="33"/>
      <c r="GHC7" s="33"/>
      <c r="GHD7" s="33"/>
      <c r="GHE7" s="33"/>
      <c r="GHF7" s="33"/>
      <c r="GHG7" s="33"/>
      <c r="GHH7" s="33"/>
      <c r="GHI7" s="33"/>
      <c r="GHJ7" s="33"/>
      <c r="GHK7" s="33"/>
      <c r="GHL7" s="33"/>
      <c r="GHM7" s="33"/>
      <c r="GHN7" s="33"/>
      <c r="GHO7" s="33"/>
      <c r="GHP7" s="33"/>
      <c r="GHQ7" s="33"/>
      <c r="GHR7" s="33"/>
      <c r="GHS7" s="33"/>
      <c r="GHT7" s="33"/>
      <c r="GHU7" s="33"/>
      <c r="GHV7" s="33"/>
      <c r="GHW7" s="33"/>
      <c r="GHX7" s="33"/>
      <c r="GHY7" s="33"/>
      <c r="GHZ7" s="33"/>
      <c r="GIA7" s="33"/>
      <c r="GIB7" s="33"/>
      <c r="GIC7" s="33"/>
      <c r="GID7" s="33"/>
      <c r="GIE7" s="33"/>
      <c r="GIF7" s="33"/>
      <c r="GIG7" s="33"/>
      <c r="GIH7" s="33"/>
      <c r="GII7" s="33"/>
      <c r="GIJ7" s="33"/>
      <c r="GIK7" s="33"/>
      <c r="GIL7" s="33"/>
      <c r="GIM7" s="33"/>
      <c r="GIN7" s="33"/>
      <c r="GIO7" s="33"/>
      <c r="GIP7" s="33"/>
      <c r="GIQ7" s="33"/>
      <c r="GIR7" s="33"/>
      <c r="GIS7" s="33"/>
      <c r="GIT7" s="33"/>
      <c r="GIU7" s="33"/>
      <c r="GIV7" s="33"/>
      <c r="GIW7" s="33"/>
      <c r="GIX7" s="33"/>
      <c r="GIY7" s="33"/>
      <c r="GIZ7" s="33"/>
      <c r="GJA7" s="33"/>
      <c r="GJB7" s="33"/>
      <c r="GJC7" s="33"/>
      <c r="GJD7" s="33"/>
      <c r="GJE7" s="33"/>
      <c r="GJF7" s="33"/>
      <c r="GJG7" s="33"/>
      <c r="GJH7" s="33"/>
      <c r="GJI7" s="33"/>
      <c r="GJJ7" s="33"/>
      <c r="GJK7" s="33"/>
      <c r="GJL7" s="33"/>
      <c r="GJM7" s="33"/>
      <c r="GJN7" s="33"/>
      <c r="GJO7" s="33"/>
      <c r="GJP7" s="33"/>
      <c r="GJQ7" s="33"/>
      <c r="GJR7" s="33"/>
      <c r="GJS7" s="33"/>
      <c r="GJT7" s="33"/>
      <c r="GJU7" s="33"/>
      <c r="GJV7" s="33"/>
      <c r="GJW7" s="33"/>
      <c r="GJX7" s="33"/>
      <c r="GJY7" s="33"/>
      <c r="GJZ7" s="33"/>
      <c r="GKA7" s="33"/>
      <c r="GKB7" s="33"/>
      <c r="GKC7" s="33"/>
      <c r="GKD7" s="33"/>
      <c r="GKE7" s="33"/>
      <c r="GKF7" s="33"/>
      <c r="GKG7" s="33"/>
      <c r="GKH7" s="33"/>
      <c r="GKI7" s="33"/>
      <c r="GKJ7" s="33"/>
      <c r="GKK7" s="33"/>
      <c r="GKL7" s="33"/>
      <c r="GKM7" s="33"/>
      <c r="GKN7" s="33"/>
      <c r="GKO7" s="33"/>
      <c r="GKP7" s="33"/>
      <c r="GKQ7" s="33"/>
      <c r="GKR7" s="33"/>
      <c r="GKS7" s="33"/>
      <c r="GKT7" s="33"/>
      <c r="GKU7" s="33"/>
      <c r="GKV7" s="33"/>
      <c r="GKW7" s="33"/>
      <c r="GKX7" s="33"/>
      <c r="GKY7" s="33"/>
      <c r="GKZ7" s="33"/>
      <c r="GLA7" s="33"/>
      <c r="GLB7" s="33"/>
      <c r="GLC7" s="33"/>
      <c r="GLD7" s="33"/>
      <c r="GLE7" s="33"/>
      <c r="GLF7" s="33"/>
      <c r="GLG7" s="33"/>
      <c r="GLH7" s="33"/>
      <c r="GLI7" s="33"/>
      <c r="GLJ7" s="33"/>
      <c r="GLK7" s="33"/>
      <c r="GLL7" s="33"/>
      <c r="GLM7" s="33"/>
      <c r="GLN7" s="33"/>
      <c r="GLO7" s="33"/>
      <c r="GLP7" s="33"/>
      <c r="GLQ7" s="33"/>
      <c r="GLR7" s="33"/>
      <c r="GLS7" s="33"/>
      <c r="GLT7" s="33"/>
      <c r="GLU7" s="33"/>
      <c r="GLV7" s="33"/>
      <c r="GLW7" s="33"/>
      <c r="GLX7" s="33"/>
      <c r="GLY7" s="33"/>
      <c r="GLZ7" s="33"/>
      <c r="GMA7" s="33"/>
      <c r="GMB7" s="33"/>
      <c r="GMC7" s="33"/>
      <c r="GMD7" s="33"/>
      <c r="GME7" s="33"/>
      <c r="GMF7" s="33"/>
      <c r="GMG7" s="33"/>
      <c r="GMH7" s="33"/>
      <c r="GMI7" s="33"/>
      <c r="GMJ7" s="33"/>
      <c r="GMK7" s="33"/>
      <c r="GML7" s="33"/>
      <c r="GMM7" s="33"/>
      <c r="GMN7" s="33"/>
      <c r="GMO7" s="33"/>
      <c r="GMP7" s="33"/>
      <c r="GMQ7" s="33"/>
      <c r="GMR7" s="33"/>
      <c r="GMS7" s="33"/>
      <c r="GMT7" s="33"/>
      <c r="GMU7" s="33"/>
      <c r="GMV7" s="33"/>
      <c r="GMW7" s="33"/>
      <c r="GMX7" s="33"/>
      <c r="GMY7" s="33"/>
      <c r="GMZ7" s="33"/>
      <c r="GNA7" s="33"/>
      <c r="GNB7" s="33"/>
      <c r="GNC7" s="33"/>
      <c r="GND7" s="33"/>
      <c r="GNE7" s="33"/>
      <c r="GNF7" s="33"/>
      <c r="GNG7" s="33"/>
      <c r="GNH7" s="33"/>
      <c r="GNI7" s="33"/>
      <c r="GNJ7" s="33"/>
      <c r="GNK7" s="33"/>
      <c r="GNL7" s="33"/>
      <c r="GNM7" s="33"/>
      <c r="GNN7" s="33"/>
      <c r="GNO7" s="33"/>
      <c r="GNP7" s="33"/>
      <c r="GNQ7" s="33"/>
      <c r="GNR7" s="33"/>
      <c r="GNS7" s="33"/>
      <c r="GNT7" s="33"/>
      <c r="GNU7" s="33"/>
      <c r="GNV7" s="33"/>
      <c r="GNW7" s="33"/>
      <c r="GNX7" s="33"/>
      <c r="GNY7" s="33"/>
      <c r="GNZ7" s="33"/>
      <c r="GOA7" s="33"/>
      <c r="GOB7" s="33"/>
      <c r="GOC7" s="33"/>
      <c r="GOD7" s="33"/>
      <c r="GOE7" s="33"/>
      <c r="GOF7" s="33"/>
      <c r="GOG7" s="33"/>
      <c r="GOH7" s="33"/>
      <c r="GOI7" s="33"/>
      <c r="GOJ7" s="33"/>
      <c r="GOK7" s="33"/>
      <c r="GOL7" s="33"/>
      <c r="GOM7" s="33"/>
      <c r="GON7" s="33"/>
      <c r="GOO7" s="33"/>
      <c r="GOP7" s="33"/>
      <c r="GOQ7" s="33"/>
      <c r="GOR7" s="33"/>
      <c r="GOS7" s="33"/>
      <c r="GOT7" s="33"/>
      <c r="GOU7" s="33"/>
      <c r="GOV7" s="33"/>
      <c r="GOW7" s="33"/>
      <c r="GOX7" s="33"/>
      <c r="GOY7" s="33"/>
      <c r="GOZ7" s="33"/>
      <c r="GPA7" s="33"/>
      <c r="GPB7" s="33"/>
      <c r="GPC7" s="33"/>
      <c r="GPD7" s="33"/>
      <c r="GPE7" s="33"/>
      <c r="GPF7" s="33"/>
      <c r="GPG7" s="33"/>
      <c r="GPH7" s="33"/>
      <c r="GPI7" s="33"/>
      <c r="GPJ7" s="33"/>
      <c r="GPK7" s="33"/>
      <c r="GPL7" s="33"/>
      <c r="GPM7" s="33"/>
      <c r="GPN7" s="33"/>
      <c r="GPO7" s="33"/>
      <c r="GPP7" s="33"/>
      <c r="GPQ7" s="33"/>
      <c r="GPR7" s="33"/>
      <c r="GPS7" s="33"/>
      <c r="GPT7" s="33"/>
      <c r="GPU7" s="33"/>
      <c r="GPV7" s="33"/>
      <c r="GPW7" s="33"/>
      <c r="GPX7" s="33"/>
      <c r="GPY7" s="33"/>
      <c r="GPZ7" s="33"/>
      <c r="GQA7" s="33"/>
      <c r="GQB7" s="33"/>
      <c r="GQC7" s="33"/>
      <c r="GQD7" s="33"/>
      <c r="GQE7" s="33"/>
      <c r="GQF7" s="33"/>
      <c r="GQG7" s="33"/>
      <c r="GQH7" s="33"/>
      <c r="GQI7" s="33"/>
      <c r="GQJ7" s="33"/>
      <c r="GQK7" s="33"/>
      <c r="GQL7" s="33"/>
      <c r="GQM7" s="33"/>
      <c r="GQN7" s="33"/>
      <c r="GQO7" s="33"/>
      <c r="GQP7" s="33"/>
      <c r="GQQ7" s="33"/>
      <c r="GQR7" s="33"/>
      <c r="GQS7" s="33"/>
      <c r="GQT7" s="33"/>
      <c r="GQU7" s="33"/>
      <c r="GQV7" s="33"/>
      <c r="GQW7" s="33"/>
      <c r="GQX7" s="33"/>
      <c r="GQY7" s="33"/>
      <c r="GQZ7" s="33"/>
      <c r="GRA7" s="33"/>
      <c r="GRB7" s="33"/>
      <c r="GRC7" s="33"/>
      <c r="GRD7" s="33"/>
      <c r="GRE7" s="33"/>
      <c r="GRF7" s="33"/>
      <c r="GRG7" s="33"/>
      <c r="GRH7" s="33"/>
      <c r="GRI7" s="33"/>
      <c r="GRJ7" s="33"/>
      <c r="GRK7" s="33"/>
      <c r="GRL7" s="33"/>
      <c r="GRM7" s="33"/>
      <c r="GRN7" s="33"/>
      <c r="GRO7" s="33"/>
      <c r="GRP7" s="33"/>
      <c r="GRQ7" s="33"/>
      <c r="GRR7" s="33"/>
      <c r="GRS7" s="33"/>
      <c r="GRT7" s="33"/>
      <c r="GRU7" s="33"/>
      <c r="GRV7" s="33"/>
      <c r="GRW7" s="33"/>
      <c r="GRX7" s="33"/>
      <c r="GRY7" s="33"/>
      <c r="GRZ7" s="33"/>
      <c r="GSA7" s="33"/>
      <c r="GSB7" s="33"/>
      <c r="GSC7" s="33"/>
      <c r="GSD7" s="33"/>
      <c r="GSE7" s="33"/>
      <c r="GSF7" s="33"/>
      <c r="GSG7" s="33"/>
      <c r="GSH7" s="33"/>
      <c r="GSI7" s="33"/>
      <c r="GSJ7" s="33"/>
      <c r="GSK7" s="33"/>
      <c r="GSL7" s="33"/>
      <c r="GSM7" s="33"/>
      <c r="GSN7" s="33"/>
      <c r="GSO7" s="33"/>
      <c r="GSP7" s="33"/>
      <c r="GSQ7" s="33"/>
      <c r="GSR7" s="33"/>
      <c r="GSS7" s="33"/>
      <c r="GST7" s="33"/>
      <c r="GSU7" s="33"/>
      <c r="GSV7" s="33"/>
      <c r="GSW7" s="33"/>
      <c r="GSX7" s="33"/>
      <c r="GSY7" s="33"/>
      <c r="GSZ7" s="33"/>
      <c r="GTA7" s="33"/>
      <c r="GTB7" s="33"/>
      <c r="GTC7" s="33"/>
      <c r="GTD7" s="33"/>
      <c r="GTE7" s="33"/>
      <c r="GTF7" s="33"/>
      <c r="GTG7" s="33"/>
      <c r="GTH7" s="33"/>
      <c r="GTI7" s="33"/>
      <c r="GTJ7" s="33"/>
      <c r="GTK7" s="33"/>
      <c r="GTL7" s="33"/>
      <c r="GTM7" s="33"/>
      <c r="GTN7" s="33"/>
      <c r="GTO7" s="33"/>
      <c r="GTP7" s="33"/>
      <c r="GTQ7" s="33"/>
      <c r="GTR7" s="33"/>
      <c r="GTS7" s="33"/>
      <c r="GTT7" s="33"/>
      <c r="GTU7" s="33"/>
      <c r="GTV7" s="33"/>
      <c r="GTW7" s="33"/>
      <c r="GTX7" s="33"/>
      <c r="GTY7" s="33"/>
      <c r="GTZ7" s="33"/>
      <c r="GUA7" s="33"/>
      <c r="GUB7" s="33"/>
      <c r="GUC7" s="33"/>
      <c r="GUD7" s="33"/>
      <c r="GUE7" s="33"/>
      <c r="GUF7" s="33"/>
      <c r="GUG7" s="33"/>
      <c r="GUH7" s="33"/>
      <c r="GUI7" s="33"/>
      <c r="GUJ7" s="33"/>
      <c r="GUK7" s="33"/>
      <c r="GUL7" s="33"/>
      <c r="GUM7" s="33"/>
      <c r="GUN7" s="33"/>
      <c r="GUO7" s="33"/>
      <c r="GUP7" s="33"/>
      <c r="GUQ7" s="33"/>
      <c r="GUR7" s="33"/>
      <c r="GUS7" s="33"/>
      <c r="GUT7" s="33"/>
      <c r="GUU7" s="33"/>
      <c r="GUV7" s="33"/>
      <c r="GUW7" s="33"/>
      <c r="GUX7" s="33"/>
      <c r="GUY7" s="33"/>
      <c r="GUZ7" s="33"/>
      <c r="GVA7" s="33"/>
      <c r="GVB7" s="33"/>
      <c r="GVC7" s="33"/>
      <c r="GVD7" s="33"/>
      <c r="GVE7" s="33"/>
      <c r="GVF7" s="33"/>
      <c r="GVG7" s="33"/>
      <c r="GVH7" s="33"/>
      <c r="GVI7" s="33"/>
      <c r="GVJ7" s="33"/>
      <c r="GVK7" s="33"/>
      <c r="GVL7" s="33"/>
      <c r="GVM7" s="33"/>
      <c r="GVN7" s="33"/>
      <c r="GVO7" s="33"/>
      <c r="GVP7" s="33"/>
      <c r="GVQ7" s="33"/>
      <c r="GVR7" s="33"/>
      <c r="GVS7" s="33"/>
      <c r="GVT7" s="33"/>
      <c r="GVU7" s="33"/>
      <c r="GVV7" s="33"/>
      <c r="GVW7" s="33"/>
      <c r="GVX7" s="33"/>
      <c r="GVY7" s="33"/>
      <c r="GVZ7" s="33"/>
      <c r="GWA7" s="33"/>
      <c r="GWB7" s="33"/>
      <c r="GWC7" s="33"/>
      <c r="GWD7" s="33"/>
      <c r="GWE7" s="33"/>
      <c r="GWF7" s="33"/>
      <c r="GWG7" s="33"/>
      <c r="GWH7" s="33"/>
      <c r="GWI7" s="33"/>
      <c r="GWJ7" s="33"/>
      <c r="GWK7" s="33"/>
      <c r="GWL7" s="33"/>
      <c r="GWM7" s="33"/>
      <c r="GWN7" s="33"/>
      <c r="GWO7" s="33"/>
      <c r="GWP7" s="33"/>
      <c r="GWQ7" s="33"/>
      <c r="GWR7" s="33"/>
      <c r="GWS7" s="33"/>
      <c r="GWT7" s="33"/>
      <c r="GWU7" s="33"/>
      <c r="GWV7" s="33"/>
      <c r="GWW7" s="33"/>
      <c r="GWX7" s="33"/>
      <c r="GWY7" s="33"/>
      <c r="GWZ7" s="33"/>
      <c r="GXA7" s="33"/>
      <c r="GXB7" s="33"/>
      <c r="GXC7" s="33"/>
      <c r="GXD7" s="33"/>
      <c r="GXE7" s="33"/>
      <c r="GXF7" s="33"/>
      <c r="GXG7" s="33"/>
      <c r="GXH7" s="33"/>
      <c r="GXI7" s="33"/>
      <c r="GXJ7" s="33"/>
      <c r="GXK7" s="33"/>
      <c r="GXL7" s="33"/>
      <c r="GXM7" s="33"/>
      <c r="GXN7" s="33"/>
      <c r="GXO7" s="33"/>
      <c r="GXP7" s="33"/>
      <c r="GXQ7" s="33"/>
      <c r="GXR7" s="33"/>
      <c r="GXS7" s="33"/>
      <c r="GXT7" s="33"/>
      <c r="GXU7" s="33"/>
      <c r="GXV7" s="33"/>
      <c r="GXW7" s="33"/>
      <c r="GXX7" s="33"/>
      <c r="GXY7" s="33"/>
      <c r="GXZ7" s="33"/>
      <c r="GYA7" s="33"/>
      <c r="GYB7" s="33"/>
      <c r="GYC7" s="33"/>
      <c r="GYD7" s="33"/>
      <c r="GYE7" s="33"/>
      <c r="GYF7" s="33"/>
      <c r="GYG7" s="33"/>
      <c r="GYH7" s="33"/>
      <c r="GYI7" s="33"/>
      <c r="GYJ7" s="33"/>
      <c r="GYK7" s="33"/>
      <c r="GYL7" s="33"/>
      <c r="GYM7" s="33"/>
      <c r="GYN7" s="33"/>
      <c r="GYO7" s="33"/>
      <c r="GYP7" s="33"/>
      <c r="GYQ7" s="33"/>
      <c r="GYR7" s="33"/>
      <c r="GYS7" s="33"/>
      <c r="GYT7" s="33"/>
      <c r="GYU7" s="33"/>
      <c r="GYV7" s="33"/>
      <c r="GYW7" s="33"/>
      <c r="GYX7" s="33"/>
      <c r="GYY7" s="33"/>
      <c r="GYZ7" s="33"/>
      <c r="GZA7" s="33"/>
      <c r="GZB7" s="33"/>
      <c r="GZC7" s="33"/>
      <c r="GZD7" s="33"/>
      <c r="GZE7" s="33"/>
      <c r="GZF7" s="33"/>
      <c r="GZG7" s="33"/>
      <c r="GZH7" s="33"/>
      <c r="GZI7" s="33"/>
      <c r="GZJ7" s="33"/>
      <c r="GZK7" s="33"/>
      <c r="GZL7" s="33"/>
      <c r="GZM7" s="33"/>
      <c r="GZN7" s="33"/>
      <c r="GZO7" s="33"/>
      <c r="GZP7" s="33"/>
      <c r="GZQ7" s="33"/>
      <c r="GZR7" s="33"/>
      <c r="GZS7" s="33"/>
      <c r="GZT7" s="33"/>
      <c r="GZU7" s="33"/>
      <c r="GZV7" s="33"/>
      <c r="GZW7" s="33"/>
      <c r="GZX7" s="33"/>
      <c r="GZY7" s="33"/>
      <c r="GZZ7" s="33"/>
      <c r="HAA7" s="33"/>
      <c r="HAB7" s="33"/>
      <c r="HAC7" s="33"/>
      <c r="HAD7" s="33"/>
      <c r="HAE7" s="33"/>
      <c r="HAF7" s="33"/>
      <c r="HAG7" s="33"/>
      <c r="HAH7" s="33"/>
      <c r="HAI7" s="33"/>
      <c r="HAJ7" s="33"/>
      <c r="HAK7" s="33"/>
      <c r="HAL7" s="33"/>
      <c r="HAM7" s="33"/>
      <c r="HAN7" s="33"/>
      <c r="HAO7" s="33"/>
      <c r="HAP7" s="33"/>
      <c r="HAQ7" s="33"/>
      <c r="HAR7" s="33"/>
      <c r="HAS7" s="33"/>
      <c r="HAT7" s="33"/>
      <c r="HAU7" s="33"/>
      <c r="HAV7" s="33"/>
      <c r="HAW7" s="33"/>
      <c r="HAX7" s="33"/>
      <c r="HAY7" s="33"/>
      <c r="HAZ7" s="33"/>
      <c r="HBA7" s="33"/>
      <c r="HBB7" s="33"/>
      <c r="HBC7" s="33"/>
      <c r="HBD7" s="33"/>
      <c r="HBE7" s="33"/>
      <c r="HBF7" s="33"/>
      <c r="HBG7" s="33"/>
      <c r="HBH7" s="33"/>
      <c r="HBI7" s="33"/>
      <c r="HBJ7" s="33"/>
      <c r="HBK7" s="33"/>
      <c r="HBL7" s="33"/>
      <c r="HBM7" s="33"/>
      <c r="HBN7" s="33"/>
      <c r="HBO7" s="33"/>
      <c r="HBP7" s="33"/>
      <c r="HBQ7" s="33"/>
      <c r="HBR7" s="33"/>
      <c r="HBS7" s="33"/>
      <c r="HBT7" s="33"/>
      <c r="HBU7" s="33"/>
      <c r="HBV7" s="33"/>
      <c r="HBW7" s="33"/>
      <c r="HBX7" s="33"/>
      <c r="HBY7" s="33"/>
      <c r="HBZ7" s="33"/>
      <c r="HCA7" s="33"/>
      <c r="HCB7" s="33"/>
      <c r="HCC7" s="33"/>
      <c r="HCD7" s="33"/>
      <c r="HCE7" s="33"/>
      <c r="HCF7" s="33"/>
      <c r="HCG7" s="33"/>
      <c r="HCH7" s="33"/>
      <c r="HCI7" s="33"/>
      <c r="HCJ7" s="33"/>
      <c r="HCK7" s="33"/>
      <c r="HCL7" s="33"/>
      <c r="HCM7" s="33"/>
      <c r="HCN7" s="33"/>
      <c r="HCO7" s="33"/>
      <c r="HCP7" s="33"/>
      <c r="HCQ7" s="33"/>
      <c r="HCR7" s="33"/>
      <c r="HCS7" s="33"/>
      <c r="HCT7" s="33"/>
      <c r="HCU7" s="33"/>
      <c r="HCV7" s="33"/>
      <c r="HCW7" s="33"/>
      <c r="HCX7" s="33"/>
      <c r="HCY7" s="33"/>
      <c r="HCZ7" s="33"/>
      <c r="HDA7" s="33"/>
      <c r="HDB7" s="33"/>
      <c r="HDC7" s="33"/>
      <c r="HDD7" s="33"/>
      <c r="HDE7" s="33"/>
      <c r="HDF7" s="33"/>
      <c r="HDG7" s="33"/>
      <c r="HDH7" s="33"/>
      <c r="HDI7" s="33"/>
      <c r="HDJ7" s="33"/>
      <c r="HDK7" s="33"/>
      <c r="HDL7" s="33"/>
      <c r="HDM7" s="33"/>
      <c r="HDN7" s="33"/>
      <c r="HDO7" s="33"/>
      <c r="HDP7" s="33"/>
      <c r="HDQ7" s="33"/>
      <c r="HDR7" s="33"/>
      <c r="HDS7" s="33"/>
      <c r="HDT7" s="33"/>
      <c r="HDU7" s="33"/>
      <c r="HDV7" s="33"/>
      <c r="HDW7" s="33"/>
      <c r="HDX7" s="33"/>
      <c r="HDY7" s="33"/>
      <c r="HDZ7" s="33"/>
      <c r="HEA7" s="33"/>
      <c r="HEB7" s="33"/>
      <c r="HEC7" s="33"/>
      <c r="HED7" s="33"/>
      <c r="HEE7" s="33"/>
      <c r="HEF7" s="33"/>
      <c r="HEG7" s="33"/>
      <c r="HEH7" s="33"/>
      <c r="HEI7" s="33"/>
      <c r="HEJ7" s="33"/>
      <c r="HEK7" s="33"/>
      <c r="HEL7" s="33"/>
      <c r="HEM7" s="33"/>
      <c r="HEN7" s="33"/>
      <c r="HEO7" s="33"/>
      <c r="HEP7" s="33"/>
      <c r="HEQ7" s="33"/>
      <c r="HER7" s="33"/>
      <c r="HES7" s="33"/>
      <c r="HET7" s="33"/>
      <c r="HEU7" s="33"/>
      <c r="HEV7" s="33"/>
      <c r="HEW7" s="33"/>
      <c r="HEX7" s="33"/>
      <c r="HEY7" s="33"/>
      <c r="HEZ7" s="33"/>
      <c r="HFA7" s="33"/>
      <c r="HFB7" s="33"/>
      <c r="HFC7" s="33"/>
      <c r="HFD7" s="33"/>
      <c r="HFE7" s="33"/>
      <c r="HFF7" s="33"/>
      <c r="HFG7" s="33"/>
      <c r="HFH7" s="33"/>
      <c r="HFI7" s="33"/>
      <c r="HFJ7" s="33"/>
      <c r="HFK7" s="33"/>
      <c r="HFL7" s="33"/>
      <c r="HFM7" s="33"/>
      <c r="HFN7" s="33"/>
      <c r="HFO7" s="33"/>
      <c r="HFP7" s="33"/>
      <c r="HFQ7" s="33"/>
      <c r="HFR7" s="33"/>
      <c r="HFS7" s="33"/>
      <c r="HFT7" s="33"/>
      <c r="HFU7" s="33"/>
      <c r="HFV7" s="33"/>
      <c r="HFW7" s="33"/>
      <c r="HFX7" s="33"/>
      <c r="HFY7" s="33"/>
      <c r="HFZ7" s="33"/>
      <c r="HGA7" s="33"/>
      <c r="HGB7" s="33"/>
      <c r="HGC7" s="33"/>
      <c r="HGD7" s="33"/>
      <c r="HGE7" s="33"/>
      <c r="HGF7" s="33"/>
      <c r="HGG7" s="33"/>
      <c r="HGH7" s="33"/>
      <c r="HGI7" s="33"/>
      <c r="HGJ7" s="33"/>
      <c r="HGK7" s="33"/>
      <c r="HGL7" s="33"/>
      <c r="HGM7" s="33"/>
      <c r="HGN7" s="33"/>
      <c r="HGO7" s="33"/>
      <c r="HGP7" s="33"/>
      <c r="HGQ7" s="33"/>
      <c r="HGR7" s="33"/>
      <c r="HGS7" s="33"/>
      <c r="HGT7" s="33"/>
      <c r="HGU7" s="33"/>
      <c r="HGV7" s="33"/>
      <c r="HGW7" s="33"/>
      <c r="HGX7" s="33"/>
      <c r="HGY7" s="33"/>
      <c r="HGZ7" s="33"/>
      <c r="HHA7" s="33"/>
      <c r="HHB7" s="33"/>
      <c r="HHC7" s="33"/>
      <c r="HHD7" s="33"/>
      <c r="HHE7" s="33"/>
      <c r="HHF7" s="33"/>
      <c r="HHG7" s="33"/>
      <c r="HHH7" s="33"/>
      <c r="HHI7" s="33"/>
      <c r="HHJ7" s="33"/>
      <c r="HHK7" s="33"/>
      <c r="HHL7" s="33"/>
      <c r="HHM7" s="33"/>
      <c r="HHN7" s="33"/>
      <c r="HHO7" s="33"/>
      <c r="HHP7" s="33"/>
      <c r="HHQ7" s="33"/>
      <c r="HHR7" s="33"/>
      <c r="HHS7" s="33"/>
      <c r="HHT7" s="33"/>
      <c r="HHU7" s="33"/>
      <c r="HHV7" s="33"/>
      <c r="HHW7" s="33"/>
      <c r="HHX7" s="33"/>
      <c r="HHY7" s="33"/>
      <c r="HHZ7" s="33"/>
      <c r="HIA7" s="33"/>
      <c r="HIB7" s="33"/>
      <c r="HIC7" s="33"/>
      <c r="HID7" s="33"/>
      <c r="HIE7" s="33"/>
      <c r="HIF7" s="33"/>
      <c r="HIG7" s="33"/>
      <c r="HIH7" s="33"/>
      <c r="HII7" s="33"/>
      <c r="HIJ7" s="33"/>
      <c r="HIK7" s="33"/>
      <c r="HIL7" s="33"/>
      <c r="HIM7" s="33"/>
      <c r="HIN7" s="33"/>
      <c r="HIO7" s="33"/>
      <c r="HIP7" s="33"/>
      <c r="HIQ7" s="33"/>
      <c r="HIR7" s="33"/>
      <c r="HIS7" s="33"/>
      <c r="HIT7" s="33"/>
      <c r="HIU7" s="33"/>
      <c r="HIV7" s="33"/>
      <c r="HIW7" s="33"/>
      <c r="HIX7" s="33"/>
      <c r="HIY7" s="33"/>
      <c r="HIZ7" s="33"/>
      <c r="HJA7" s="33"/>
      <c r="HJB7" s="33"/>
      <c r="HJC7" s="33"/>
      <c r="HJD7" s="33"/>
      <c r="HJE7" s="33"/>
      <c r="HJF7" s="33"/>
      <c r="HJG7" s="33"/>
      <c r="HJH7" s="33"/>
      <c r="HJI7" s="33"/>
      <c r="HJJ7" s="33"/>
      <c r="HJK7" s="33"/>
      <c r="HJL7" s="33"/>
      <c r="HJM7" s="33"/>
      <c r="HJN7" s="33"/>
      <c r="HJO7" s="33"/>
      <c r="HJP7" s="33"/>
      <c r="HJQ7" s="33"/>
      <c r="HJR7" s="33"/>
      <c r="HJS7" s="33"/>
      <c r="HJT7" s="33"/>
      <c r="HJU7" s="33"/>
      <c r="HJV7" s="33"/>
      <c r="HJW7" s="33"/>
      <c r="HJX7" s="33"/>
      <c r="HJY7" s="33"/>
      <c r="HJZ7" s="33"/>
      <c r="HKA7" s="33"/>
      <c r="HKB7" s="33"/>
      <c r="HKC7" s="33"/>
      <c r="HKD7" s="33"/>
      <c r="HKE7" s="33"/>
      <c r="HKF7" s="33"/>
      <c r="HKG7" s="33"/>
      <c r="HKH7" s="33"/>
      <c r="HKI7" s="33"/>
      <c r="HKJ7" s="33"/>
      <c r="HKK7" s="33"/>
      <c r="HKL7" s="33"/>
      <c r="HKM7" s="33"/>
      <c r="HKN7" s="33"/>
      <c r="HKO7" s="33"/>
      <c r="HKP7" s="33"/>
      <c r="HKQ7" s="33"/>
      <c r="HKR7" s="33"/>
      <c r="HKS7" s="33"/>
      <c r="HKT7" s="33"/>
      <c r="HKU7" s="33"/>
      <c r="HKV7" s="33"/>
      <c r="HKW7" s="33"/>
      <c r="HKX7" s="33"/>
      <c r="HKY7" s="33"/>
      <c r="HKZ7" s="33"/>
      <c r="HLA7" s="33"/>
      <c r="HLB7" s="33"/>
      <c r="HLC7" s="33"/>
      <c r="HLD7" s="33"/>
      <c r="HLE7" s="33"/>
      <c r="HLF7" s="33"/>
      <c r="HLG7" s="33"/>
      <c r="HLH7" s="33"/>
      <c r="HLI7" s="33"/>
      <c r="HLJ7" s="33"/>
      <c r="HLK7" s="33"/>
      <c r="HLL7" s="33"/>
      <c r="HLM7" s="33"/>
      <c r="HLN7" s="33"/>
      <c r="HLO7" s="33"/>
      <c r="HLP7" s="33"/>
      <c r="HLQ7" s="33"/>
      <c r="HLR7" s="33"/>
      <c r="HLS7" s="33"/>
      <c r="HLT7" s="33"/>
      <c r="HLU7" s="33"/>
      <c r="HLV7" s="33"/>
      <c r="HLW7" s="33"/>
      <c r="HLX7" s="33"/>
      <c r="HLY7" s="33"/>
      <c r="HLZ7" s="33"/>
      <c r="HMA7" s="33"/>
      <c r="HMB7" s="33"/>
      <c r="HMC7" s="33"/>
      <c r="HMD7" s="33"/>
      <c r="HME7" s="33"/>
      <c r="HMF7" s="33"/>
      <c r="HMG7" s="33"/>
      <c r="HMH7" s="33"/>
      <c r="HMI7" s="33"/>
      <c r="HMJ7" s="33"/>
      <c r="HMK7" s="33"/>
      <c r="HML7" s="33"/>
      <c r="HMM7" s="33"/>
      <c r="HMN7" s="33"/>
      <c r="HMO7" s="33"/>
      <c r="HMP7" s="33"/>
      <c r="HMQ7" s="33"/>
      <c r="HMR7" s="33"/>
      <c r="HMS7" s="33"/>
      <c r="HMT7" s="33"/>
      <c r="HMU7" s="33"/>
      <c r="HMV7" s="33"/>
      <c r="HMW7" s="33"/>
      <c r="HMX7" s="33"/>
      <c r="HMY7" s="33"/>
      <c r="HMZ7" s="33"/>
      <c r="HNA7" s="33"/>
      <c r="HNB7" s="33"/>
      <c r="HNC7" s="33"/>
      <c r="HND7" s="33"/>
      <c r="HNE7" s="33"/>
      <c r="HNF7" s="33"/>
      <c r="HNG7" s="33"/>
      <c r="HNH7" s="33"/>
      <c r="HNI7" s="33"/>
      <c r="HNJ7" s="33"/>
      <c r="HNK7" s="33"/>
      <c r="HNL7" s="33"/>
      <c r="HNM7" s="33"/>
      <c r="HNN7" s="33"/>
      <c r="HNO7" s="33"/>
      <c r="HNP7" s="33"/>
      <c r="HNQ7" s="33"/>
      <c r="HNR7" s="33"/>
      <c r="HNS7" s="33"/>
      <c r="HNT7" s="33"/>
      <c r="HNU7" s="33"/>
      <c r="HNV7" s="33"/>
      <c r="HNW7" s="33"/>
      <c r="HNX7" s="33"/>
      <c r="HNY7" s="33"/>
      <c r="HNZ7" s="33"/>
      <c r="HOA7" s="33"/>
      <c r="HOB7" s="33"/>
      <c r="HOC7" s="33"/>
      <c r="HOD7" s="33"/>
      <c r="HOE7" s="33"/>
      <c r="HOF7" s="33"/>
      <c r="HOG7" s="33"/>
      <c r="HOH7" s="33"/>
      <c r="HOI7" s="33"/>
      <c r="HOJ7" s="33"/>
      <c r="HOK7" s="33"/>
      <c r="HOL7" s="33"/>
      <c r="HOM7" s="33"/>
      <c r="HON7" s="33"/>
      <c r="HOO7" s="33"/>
      <c r="HOP7" s="33"/>
      <c r="HOQ7" s="33"/>
      <c r="HOR7" s="33"/>
      <c r="HOS7" s="33"/>
      <c r="HOT7" s="33"/>
      <c r="HOU7" s="33"/>
      <c r="HOV7" s="33"/>
      <c r="HOW7" s="33"/>
      <c r="HOX7" s="33"/>
      <c r="HOY7" s="33"/>
      <c r="HOZ7" s="33"/>
      <c r="HPA7" s="33"/>
      <c r="HPB7" s="33"/>
      <c r="HPC7" s="33"/>
      <c r="HPD7" s="33"/>
      <c r="HPE7" s="33"/>
      <c r="HPF7" s="33"/>
      <c r="HPG7" s="33"/>
      <c r="HPH7" s="33"/>
      <c r="HPI7" s="33"/>
      <c r="HPJ7" s="33"/>
      <c r="HPK7" s="33"/>
      <c r="HPL7" s="33"/>
      <c r="HPM7" s="33"/>
      <c r="HPN7" s="33"/>
      <c r="HPO7" s="33"/>
      <c r="HPP7" s="33"/>
      <c r="HPQ7" s="33"/>
      <c r="HPR7" s="33"/>
      <c r="HPS7" s="33"/>
      <c r="HPT7" s="33"/>
      <c r="HPU7" s="33"/>
      <c r="HPV7" s="33"/>
      <c r="HPW7" s="33"/>
      <c r="HPX7" s="33"/>
      <c r="HPY7" s="33"/>
      <c r="HPZ7" s="33"/>
      <c r="HQA7" s="33"/>
      <c r="HQB7" s="33"/>
      <c r="HQC7" s="33"/>
      <c r="HQD7" s="33"/>
      <c r="HQE7" s="33"/>
      <c r="HQF7" s="33"/>
      <c r="HQG7" s="33"/>
      <c r="HQH7" s="33"/>
      <c r="HQI7" s="33"/>
      <c r="HQJ7" s="33"/>
      <c r="HQK7" s="33"/>
      <c r="HQL7" s="33"/>
      <c r="HQM7" s="33"/>
      <c r="HQN7" s="33"/>
      <c r="HQO7" s="33"/>
      <c r="HQP7" s="33"/>
      <c r="HQQ7" s="33"/>
      <c r="HQR7" s="33"/>
      <c r="HQS7" s="33"/>
      <c r="HQT7" s="33"/>
      <c r="HQU7" s="33"/>
      <c r="HQV7" s="33"/>
      <c r="HQW7" s="33"/>
      <c r="HQX7" s="33"/>
      <c r="HQY7" s="33"/>
      <c r="HQZ7" s="33"/>
      <c r="HRA7" s="33"/>
      <c r="HRB7" s="33"/>
      <c r="HRC7" s="33"/>
      <c r="HRD7" s="33"/>
      <c r="HRE7" s="33"/>
      <c r="HRF7" s="33"/>
      <c r="HRG7" s="33"/>
      <c r="HRH7" s="33"/>
      <c r="HRI7" s="33"/>
      <c r="HRJ7" s="33"/>
      <c r="HRK7" s="33"/>
      <c r="HRL7" s="33"/>
      <c r="HRM7" s="33"/>
      <c r="HRN7" s="33"/>
      <c r="HRO7" s="33"/>
      <c r="HRP7" s="33"/>
      <c r="HRQ7" s="33"/>
      <c r="HRR7" s="33"/>
      <c r="HRS7" s="33"/>
      <c r="HRT7" s="33"/>
      <c r="HRU7" s="33"/>
      <c r="HRV7" s="33"/>
      <c r="HRW7" s="33"/>
      <c r="HRX7" s="33"/>
      <c r="HRY7" s="33"/>
      <c r="HRZ7" s="33"/>
      <c r="HSA7" s="33"/>
      <c r="HSB7" s="33"/>
      <c r="HSC7" s="33"/>
      <c r="HSD7" s="33"/>
      <c r="HSE7" s="33"/>
      <c r="HSF7" s="33"/>
      <c r="HSG7" s="33"/>
      <c r="HSH7" s="33"/>
      <c r="HSI7" s="33"/>
      <c r="HSJ7" s="33"/>
      <c r="HSK7" s="33"/>
      <c r="HSL7" s="33"/>
      <c r="HSM7" s="33"/>
      <c r="HSN7" s="33"/>
      <c r="HSO7" s="33"/>
      <c r="HSP7" s="33"/>
      <c r="HSQ7" s="33"/>
      <c r="HSR7" s="33"/>
      <c r="HSS7" s="33"/>
      <c r="HST7" s="33"/>
      <c r="HSU7" s="33"/>
      <c r="HSV7" s="33"/>
      <c r="HSW7" s="33"/>
      <c r="HSX7" s="33"/>
      <c r="HSY7" s="33"/>
      <c r="HSZ7" s="33"/>
      <c r="HTA7" s="33"/>
      <c r="HTB7" s="33"/>
      <c r="HTC7" s="33"/>
      <c r="HTD7" s="33"/>
      <c r="HTE7" s="33"/>
      <c r="HTF7" s="33"/>
      <c r="HTG7" s="33"/>
      <c r="HTH7" s="33"/>
      <c r="HTI7" s="33"/>
      <c r="HTJ7" s="33"/>
      <c r="HTK7" s="33"/>
      <c r="HTL7" s="33"/>
      <c r="HTM7" s="33"/>
      <c r="HTN7" s="33"/>
      <c r="HTO7" s="33"/>
      <c r="HTP7" s="33"/>
      <c r="HTQ7" s="33"/>
      <c r="HTR7" s="33"/>
      <c r="HTS7" s="33"/>
      <c r="HTT7" s="33"/>
      <c r="HTU7" s="33"/>
      <c r="HTV7" s="33"/>
      <c r="HTW7" s="33"/>
      <c r="HTX7" s="33"/>
      <c r="HTY7" s="33"/>
      <c r="HTZ7" s="33"/>
      <c r="HUA7" s="33"/>
      <c r="HUB7" s="33"/>
      <c r="HUC7" s="33"/>
      <c r="HUD7" s="33"/>
      <c r="HUE7" s="33"/>
      <c r="HUF7" s="33"/>
      <c r="HUG7" s="33"/>
      <c r="HUH7" s="33"/>
      <c r="HUI7" s="33"/>
      <c r="HUJ7" s="33"/>
      <c r="HUK7" s="33"/>
      <c r="HUL7" s="33"/>
      <c r="HUM7" s="33"/>
      <c r="HUN7" s="33"/>
      <c r="HUO7" s="33"/>
      <c r="HUP7" s="33"/>
      <c r="HUQ7" s="33"/>
      <c r="HUR7" s="33"/>
      <c r="HUS7" s="33"/>
      <c r="HUT7" s="33"/>
      <c r="HUU7" s="33"/>
      <c r="HUV7" s="33"/>
      <c r="HUW7" s="33"/>
      <c r="HUX7" s="33"/>
      <c r="HUY7" s="33"/>
      <c r="HUZ7" s="33"/>
      <c r="HVA7" s="33"/>
      <c r="HVB7" s="33"/>
      <c r="HVC7" s="33"/>
      <c r="HVD7" s="33"/>
      <c r="HVE7" s="33"/>
      <c r="HVF7" s="33"/>
      <c r="HVG7" s="33"/>
      <c r="HVH7" s="33"/>
      <c r="HVI7" s="33"/>
      <c r="HVJ7" s="33"/>
      <c r="HVK7" s="33"/>
      <c r="HVL7" s="33"/>
      <c r="HVM7" s="33"/>
      <c r="HVN7" s="33"/>
      <c r="HVO7" s="33"/>
      <c r="HVP7" s="33"/>
      <c r="HVQ7" s="33"/>
      <c r="HVR7" s="33"/>
      <c r="HVS7" s="33"/>
      <c r="HVT7" s="33"/>
      <c r="HVU7" s="33"/>
      <c r="HVV7" s="33"/>
      <c r="HVW7" s="33"/>
      <c r="HVX7" s="33"/>
      <c r="HVY7" s="33"/>
      <c r="HVZ7" s="33"/>
      <c r="HWA7" s="33"/>
      <c r="HWB7" s="33"/>
      <c r="HWC7" s="33"/>
      <c r="HWD7" s="33"/>
      <c r="HWE7" s="33"/>
      <c r="HWF7" s="33"/>
      <c r="HWG7" s="33"/>
      <c r="HWH7" s="33"/>
      <c r="HWI7" s="33"/>
      <c r="HWJ7" s="33"/>
      <c r="HWK7" s="33"/>
      <c r="HWL7" s="33"/>
      <c r="HWM7" s="33"/>
      <c r="HWN7" s="33"/>
      <c r="HWO7" s="33"/>
      <c r="HWP7" s="33"/>
      <c r="HWQ7" s="33"/>
      <c r="HWR7" s="33"/>
      <c r="HWS7" s="33"/>
      <c r="HWT7" s="33"/>
      <c r="HWU7" s="33"/>
      <c r="HWV7" s="33"/>
      <c r="HWW7" s="33"/>
      <c r="HWX7" s="33"/>
      <c r="HWY7" s="33"/>
      <c r="HWZ7" s="33"/>
      <c r="HXA7" s="33"/>
      <c r="HXB7" s="33"/>
      <c r="HXC7" s="33"/>
      <c r="HXD7" s="33"/>
      <c r="HXE7" s="33"/>
      <c r="HXF7" s="33"/>
      <c r="HXG7" s="33"/>
      <c r="HXH7" s="33"/>
      <c r="HXI7" s="33"/>
      <c r="HXJ7" s="33"/>
      <c r="HXK7" s="33"/>
      <c r="HXL7" s="33"/>
      <c r="HXM7" s="33"/>
      <c r="HXN7" s="33"/>
      <c r="HXO7" s="33"/>
      <c r="HXP7" s="33"/>
      <c r="HXQ7" s="33"/>
      <c r="HXR7" s="33"/>
      <c r="HXS7" s="33"/>
      <c r="HXT7" s="33"/>
      <c r="HXU7" s="33"/>
      <c r="HXV7" s="33"/>
      <c r="HXW7" s="33"/>
      <c r="HXX7" s="33"/>
      <c r="HXY7" s="33"/>
      <c r="HXZ7" s="33"/>
      <c r="HYA7" s="33"/>
      <c r="HYB7" s="33"/>
      <c r="HYC7" s="33"/>
      <c r="HYD7" s="33"/>
      <c r="HYE7" s="33"/>
      <c r="HYF7" s="33"/>
      <c r="HYG7" s="33"/>
      <c r="HYH7" s="33"/>
      <c r="HYI7" s="33"/>
      <c r="HYJ7" s="33"/>
      <c r="HYK7" s="33"/>
      <c r="HYL7" s="33"/>
      <c r="HYM7" s="33"/>
      <c r="HYN7" s="33"/>
      <c r="HYO7" s="33"/>
      <c r="HYP7" s="33"/>
      <c r="HYQ7" s="33"/>
      <c r="HYR7" s="33"/>
      <c r="HYS7" s="33"/>
      <c r="HYT7" s="33"/>
      <c r="HYU7" s="33"/>
      <c r="HYV7" s="33"/>
      <c r="HYW7" s="33"/>
      <c r="HYX7" s="33"/>
      <c r="HYY7" s="33"/>
      <c r="HYZ7" s="33"/>
      <c r="HZA7" s="33"/>
      <c r="HZB7" s="33"/>
      <c r="HZC7" s="33"/>
      <c r="HZD7" s="33"/>
      <c r="HZE7" s="33"/>
      <c r="HZF7" s="33"/>
      <c r="HZG7" s="33"/>
      <c r="HZH7" s="33"/>
      <c r="HZI7" s="33"/>
      <c r="HZJ7" s="33"/>
      <c r="HZK7" s="33"/>
      <c r="HZL7" s="33"/>
      <c r="HZM7" s="33"/>
      <c r="HZN7" s="33"/>
      <c r="HZO7" s="33"/>
      <c r="HZP7" s="33"/>
      <c r="HZQ7" s="33"/>
      <c r="HZR7" s="33"/>
      <c r="HZS7" s="33"/>
      <c r="HZT7" s="33"/>
      <c r="HZU7" s="33"/>
      <c r="HZV7" s="33"/>
      <c r="HZW7" s="33"/>
      <c r="HZX7" s="33"/>
      <c r="HZY7" s="33"/>
      <c r="HZZ7" s="33"/>
      <c r="IAA7" s="33"/>
      <c r="IAB7" s="33"/>
      <c r="IAC7" s="33"/>
      <c r="IAD7" s="33"/>
      <c r="IAE7" s="33"/>
      <c r="IAF7" s="33"/>
      <c r="IAG7" s="33"/>
      <c r="IAH7" s="33"/>
      <c r="IAI7" s="33"/>
      <c r="IAJ7" s="33"/>
      <c r="IAK7" s="33"/>
      <c r="IAL7" s="33"/>
      <c r="IAM7" s="33"/>
      <c r="IAN7" s="33"/>
      <c r="IAO7" s="33"/>
      <c r="IAP7" s="33"/>
      <c r="IAQ7" s="33"/>
      <c r="IAR7" s="33"/>
      <c r="IAS7" s="33"/>
      <c r="IAT7" s="33"/>
      <c r="IAU7" s="33"/>
      <c r="IAV7" s="33"/>
      <c r="IAW7" s="33"/>
      <c r="IAX7" s="33"/>
      <c r="IAY7" s="33"/>
      <c r="IAZ7" s="33"/>
      <c r="IBA7" s="33"/>
      <c r="IBB7" s="33"/>
      <c r="IBC7" s="33"/>
      <c r="IBD7" s="33"/>
      <c r="IBE7" s="33"/>
      <c r="IBF7" s="33"/>
      <c r="IBG7" s="33"/>
      <c r="IBH7" s="33"/>
      <c r="IBI7" s="33"/>
      <c r="IBJ7" s="33"/>
      <c r="IBK7" s="33"/>
      <c r="IBL7" s="33"/>
      <c r="IBM7" s="33"/>
      <c r="IBN7" s="33"/>
      <c r="IBO7" s="33"/>
      <c r="IBP7" s="33"/>
      <c r="IBQ7" s="33"/>
      <c r="IBR7" s="33"/>
      <c r="IBS7" s="33"/>
      <c r="IBT7" s="33"/>
      <c r="IBU7" s="33"/>
      <c r="IBV7" s="33"/>
      <c r="IBW7" s="33"/>
      <c r="IBX7" s="33"/>
      <c r="IBY7" s="33"/>
      <c r="IBZ7" s="33"/>
      <c r="ICA7" s="33"/>
      <c r="ICB7" s="33"/>
      <c r="ICC7" s="33"/>
      <c r="ICD7" s="33"/>
      <c r="ICE7" s="33"/>
      <c r="ICF7" s="33"/>
      <c r="ICG7" s="33"/>
      <c r="ICH7" s="33"/>
      <c r="ICI7" s="33"/>
      <c r="ICJ7" s="33"/>
      <c r="ICK7" s="33"/>
      <c r="ICL7" s="33"/>
      <c r="ICM7" s="33"/>
      <c r="ICN7" s="33"/>
      <c r="ICO7" s="33"/>
      <c r="ICP7" s="33"/>
      <c r="ICQ7" s="33"/>
      <c r="ICR7" s="33"/>
      <c r="ICS7" s="33"/>
      <c r="ICT7" s="33"/>
      <c r="ICU7" s="33"/>
      <c r="ICV7" s="33"/>
      <c r="ICW7" s="33"/>
      <c r="ICX7" s="33"/>
      <c r="ICY7" s="33"/>
      <c r="ICZ7" s="33"/>
      <c r="IDA7" s="33"/>
      <c r="IDB7" s="33"/>
      <c r="IDC7" s="33"/>
      <c r="IDD7" s="33"/>
      <c r="IDE7" s="33"/>
      <c r="IDF7" s="33"/>
      <c r="IDG7" s="33"/>
      <c r="IDH7" s="33"/>
      <c r="IDI7" s="33"/>
      <c r="IDJ7" s="33"/>
      <c r="IDK7" s="33"/>
      <c r="IDL7" s="33"/>
      <c r="IDM7" s="33"/>
      <c r="IDN7" s="33"/>
      <c r="IDO7" s="33"/>
      <c r="IDP7" s="33"/>
      <c r="IDQ7" s="33"/>
      <c r="IDR7" s="33"/>
      <c r="IDS7" s="33"/>
      <c r="IDT7" s="33"/>
      <c r="IDU7" s="33"/>
      <c r="IDV7" s="33"/>
      <c r="IDW7" s="33"/>
      <c r="IDX7" s="33"/>
      <c r="IDY7" s="33"/>
      <c r="IDZ7" s="33"/>
      <c r="IEA7" s="33"/>
      <c r="IEB7" s="33"/>
      <c r="IEC7" s="33"/>
      <c r="IED7" s="33"/>
      <c r="IEE7" s="33"/>
      <c r="IEF7" s="33"/>
      <c r="IEG7" s="33"/>
      <c r="IEH7" s="33"/>
      <c r="IEI7" s="33"/>
      <c r="IEJ7" s="33"/>
      <c r="IEK7" s="33"/>
      <c r="IEL7" s="33"/>
      <c r="IEM7" s="33"/>
      <c r="IEN7" s="33"/>
      <c r="IEO7" s="33"/>
      <c r="IEP7" s="33"/>
      <c r="IEQ7" s="33"/>
      <c r="IER7" s="33"/>
      <c r="IES7" s="33"/>
      <c r="IET7" s="33"/>
      <c r="IEU7" s="33"/>
      <c r="IEV7" s="33"/>
      <c r="IEW7" s="33"/>
      <c r="IEX7" s="33"/>
      <c r="IEY7" s="33"/>
      <c r="IEZ7" s="33"/>
      <c r="IFA7" s="33"/>
      <c r="IFB7" s="33"/>
      <c r="IFC7" s="33"/>
      <c r="IFD7" s="33"/>
      <c r="IFE7" s="33"/>
      <c r="IFF7" s="33"/>
      <c r="IFG7" s="33"/>
      <c r="IFH7" s="33"/>
      <c r="IFI7" s="33"/>
      <c r="IFJ7" s="33"/>
      <c r="IFK7" s="33"/>
      <c r="IFL7" s="33"/>
      <c r="IFM7" s="33"/>
      <c r="IFN7" s="33"/>
      <c r="IFO7" s="33"/>
      <c r="IFP7" s="33"/>
      <c r="IFQ7" s="33"/>
      <c r="IFR7" s="33"/>
      <c r="IFS7" s="33"/>
      <c r="IFT7" s="33"/>
      <c r="IFU7" s="33"/>
      <c r="IFV7" s="33"/>
      <c r="IFW7" s="33"/>
      <c r="IFX7" s="33"/>
      <c r="IFY7" s="33"/>
      <c r="IFZ7" s="33"/>
      <c r="IGA7" s="33"/>
      <c r="IGB7" s="33"/>
      <c r="IGC7" s="33"/>
      <c r="IGD7" s="33"/>
      <c r="IGE7" s="33"/>
      <c r="IGF7" s="33"/>
      <c r="IGG7" s="33"/>
      <c r="IGH7" s="33"/>
      <c r="IGI7" s="33"/>
      <c r="IGJ7" s="33"/>
      <c r="IGK7" s="33"/>
      <c r="IGL7" s="33"/>
      <c r="IGM7" s="33"/>
      <c r="IGN7" s="33"/>
      <c r="IGO7" s="33"/>
      <c r="IGP7" s="33"/>
      <c r="IGQ7" s="33"/>
      <c r="IGR7" s="33"/>
      <c r="IGS7" s="33"/>
      <c r="IGT7" s="33"/>
      <c r="IGU7" s="33"/>
      <c r="IGV7" s="33"/>
      <c r="IGW7" s="33"/>
      <c r="IGX7" s="33"/>
      <c r="IGY7" s="33"/>
      <c r="IGZ7" s="33"/>
      <c r="IHA7" s="33"/>
      <c r="IHB7" s="33"/>
      <c r="IHC7" s="33"/>
      <c r="IHD7" s="33"/>
      <c r="IHE7" s="33"/>
      <c r="IHF7" s="33"/>
      <c r="IHG7" s="33"/>
      <c r="IHH7" s="33"/>
      <c r="IHI7" s="33"/>
      <c r="IHJ7" s="33"/>
      <c r="IHK7" s="33"/>
      <c r="IHL7" s="33"/>
      <c r="IHM7" s="33"/>
      <c r="IHN7" s="33"/>
      <c r="IHO7" s="33"/>
      <c r="IHP7" s="33"/>
      <c r="IHQ7" s="33"/>
      <c r="IHR7" s="33"/>
      <c r="IHS7" s="33"/>
      <c r="IHT7" s="33"/>
      <c r="IHU7" s="33"/>
      <c r="IHV7" s="33"/>
      <c r="IHW7" s="33"/>
      <c r="IHX7" s="33"/>
      <c r="IHY7" s="33"/>
      <c r="IHZ7" s="33"/>
      <c r="IIA7" s="33"/>
      <c r="IIB7" s="33"/>
      <c r="IIC7" s="33"/>
      <c r="IID7" s="33"/>
      <c r="IIE7" s="33"/>
      <c r="IIF7" s="33"/>
      <c r="IIG7" s="33"/>
      <c r="IIH7" s="33"/>
      <c r="III7" s="33"/>
      <c r="IIJ7" s="33"/>
      <c r="IIK7" s="33"/>
      <c r="IIL7" s="33"/>
      <c r="IIM7" s="33"/>
      <c r="IIN7" s="33"/>
      <c r="IIO7" s="33"/>
      <c r="IIP7" s="33"/>
      <c r="IIQ7" s="33"/>
      <c r="IIR7" s="33"/>
      <c r="IIS7" s="33"/>
      <c r="IIT7" s="33"/>
      <c r="IIU7" s="33"/>
      <c r="IIV7" s="33"/>
      <c r="IIW7" s="33"/>
      <c r="IIX7" s="33"/>
      <c r="IIY7" s="33"/>
      <c r="IIZ7" s="33"/>
      <c r="IJA7" s="33"/>
      <c r="IJB7" s="33"/>
      <c r="IJC7" s="33"/>
      <c r="IJD7" s="33"/>
      <c r="IJE7" s="33"/>
      <c r="IJF7" s="33"/>
      <c r="IJG7" s="33"/>
      <c r="IJH7" s="33"/>
      <c r="IJI7" s="33"/>
      <c r="IJJ7" s="33"/>
      <c r="IJK7" s="33"/>
      <c r="IJL7" s="33"/>
      <c r="IJM7" s="33"/>
      <c r="IJN7" s="33"/>
      <c r="IJO7" s="33"/>
      <c r="IJP7" s="33"/>
      <c r="IJQ7" s="33"/>
      <c r="IJR7" s="33"/>
      <c r="IJS7" s="33"/>
      <c r="IJT7" s="33"/>
      <c r="IJU7" s="33"/>
      <c r="IJV7" s="33"/>
      <c r="IJW7" s="33"/>
      <c r="IJX7" s="33"/>
      <c r="IJY7" s="33"/>
      <c r="IJZ7" s="33"/>
      <c r="IKA7" s="33"/>
      <c r="IKB7" s="33"/>
      <c r="IKC7" s="33"/>
      <c r="IKD7" s="33"/>
      <c r="IKE7" s="33"/>
      <c r="IKF7" s="33"/>
      <c r="IKG7" s="33"/>
      <c r="IKH7" s="33"/>
      <c r="IKI7" s="33"/>
      <c r="IKJ7" s="33"/>
      <c r="IKK7" s="33"/>
      <c r="IKL7" s="33"/>
      <c r="IKM7" s="33"/>
      <c r="IKN7" s="33"/>
      <c r="IKO7" s="33"/>
      <c r="IKP7" s="33"/>
      <c r="IKQ7" s="33"/>
      <c r="IKR7" s="33"/>
      <c r="IKS7" s="33"/>
      <c r="IKT7" s="33"/>
      <c r="IKU7" s="33"/>
      <c r="IKV7" s="33"/>
      <c r="IKW7" s="33"/>
      <c r="IKX7" s="33"/>
      <c r="IKY7" s="33"/>
      <c r="IKZ7" s="33"/>
      <c r="ILA7" s="33"/>
      <c r="ILB7" s="33"/>
      <c r="ILC7" s="33"/>
      <c r="ILD7" s="33"/>
      <c r="ILE7" s="33"/>
      <c r="ILF7" s="33"/>
      <c r="ILG7" s="33"/>
      <c r="ILH7" s="33"/>
      <c r="ILI7" s="33"/>
      <c r="ILJ7" s="33"/>
      <c r="ILK7" s="33"/>
      <c r="ILL7" s="33"/>
      <c r="ILM7" s="33"/>
      <c r="ILN7" s="33"/>
      <c r="ILO7" s="33"/>
      <c r="ILP7" s="33"/>
      <c r="ILQ7" s="33"/>
      <c r="ILR7" s="33"/>
      <c r="ILS7" s="33"/>
      <c r="ILT7" s="33"/>
      <c r="ILU7" s="33"/>
      <c r="ILV7" s="33"/>
      <c r="ILW7" s="33"/>
      <c r="ILX7" s="33"/>
      <c r="ILY7" s="33"/>
      <c r="ILZ7" s="33"/>
      <c r="IMA7" s="33"/>
      <c r="IMB7" s="33"/>
      <c r="IMC7" s="33"/>
      <c r="IMD7" s="33"/>
      <c r="IME7" s="33"/>
      <c r="IMF7" s="33"/>
      <c r="IMG7" s="33"/>
      <c r="IMH7" s="33"/>
      <c r="IMI7" s="33"/>
      <c r="IMJ7" s="33"/>
      <c r="IMK7" s="33"/>
      <c r="IML7" s="33"/>
      <c r="IMM7" s="33"/>
      <c r="IMN7" s="33"/>
      <c r="IMO7" s="33"/>
      <c r="IMP7" s="33"/>
      <c r="IMQ7" s="33"/>
      <c r="IMR7" s="33"/>
      <c r="IMS7" s="33"/>
      <c r="IMT7" s="33"/>
      <c r="IMU7" s="33"/>
      <c r="IMV7" s="33"/>
      <c r="IMW7" s="33"/>
      <c r="IMX7" s="33"/>
      <c r="IMY7" s="33"/>
      <c r="IMZ7" s="33"/>
      <c r="INA7" s="33"/>
      <c r="INB7" s="33"/>
      <c r="INC7" s="33"/>
      <c r="IND7" s="33"/>
      <c r="INE7" s="33"/>
      <c r="INF7" s="33"/>
      <c r="ING7" s="33"/>
      <c r="INH7" s="33"/>
      <c r="INI7" s="33"/>
      <c r="INJ7" s="33"/>
      <c r="INK7" s="33"/>
      <c r="INL7" s="33"/>
      <c r="INM7" s="33"/>
      <c r="INN7" s="33"/>
      <c r="INO7" s="33"/>
      <c r="INP7" s="33"/>
      <c r="INQ7" s="33"/>
      <c r="INR7" s="33"/>
      <c r="INS7" s="33"/>
      <c r="INT7" s="33"/>
      <c r="INU7" s="33"/>
      <c r="INV7" s="33"/>
      <c r="INW7" s="33"/>
      <c r="INX7" s="33"/>
      <c r="INY7" s="33"/>
      <c r="INZ7" s="33"/>
      <c r="IOA7" s="33"/>
      <c r="IOB7" s="33"/>
      <c r="IOC7" s="33"/>
      <c r="IOD7" s="33"/>
      <c r="IOE7" s="33"/>
      <c r="IOF7" s="33"/>
      <c r="IOG7" s="33"/>
      <c r="IOH7" s="33"/>
      <c r="IOI7" s="33"/>
      <c r="IOJ7" s="33"/>
      <c r="IOK7" s="33"/>
      <c r="IOL7" s="33"/>
      <c r="IOM7" s="33"/>
      <c r="ION7" s="33"/>
      <c r="IOO7" s="33"/>
      <c r="IOP7" s="33"/>
      <c r="IOQ7" s="33"/>
      <c r="IOR7" s="33"/>
      <c r="IOS7" s="33"/>
      <c r="IOT7" s="33"/>
      <c r="IOU7" s="33"/>
      <c r="IOV7" s="33"/>
      <c r="IOW7" s="33"/>
      <c r="IOX7" s="33"/>
      <c r="IOY7" s="33"/>
      <c r="IOZ7" s="33"/>
      <c r="IPA7" s="33"/>
      <c r="IPB7" s="33"/>
      <c r="IPC7" s="33"/>
      <c r="IPD7" s="33"/>
      <c r="IPE7" s="33"/>
      <c r="IPF7" s="33"/>
      <c r="IPG7" s="33"/>
      <c r="IPH7" s="33"/>
      <c r="IPI7" s="33"/>
      <c r="IPJ7" s="33"/>
      <c r="IPK7" s="33"/>
      <c r="IPL7" s="33"/>
      <c r="IPM7" s="33"/>
      <c r="IPN7" s="33"/>
      <c r="IPO7" s="33"/>
      <c r="IPP7" s="33"/>
      <c r="IPQ7" s="33"/>
      <c r="IPR7" s="33"/>
      <c r="IPS7" s="33"/>
      <c r="IPT7" s="33"/>
      <c r="IPU7" s="33"/>
      <c r="IPV7" s="33"/>
      <c r="IPW7" s="33"/>
      <c r="IPX7" s="33"/>
      <c r="IPY7" s="33"/>
      <c r="IPZ7" s="33"/>
      <c r="IQA7" s="33"/>
      <c r="IQB7" s="33"/>
      <c r="IQC7" s="33"/>
      <c r="IQD7" s="33"/>
      <c r="IQE7" s="33"/>
      <c r="IQF7" s="33"/>
      <c r="IQG7" s="33"/>
      <c r="IQH7" s="33"/>
      <c r="IQI7" s="33"/>
      <c r="IQJ7" s="33"/>
      <c r="IQK7" s="33"/>
      <c r="IQL7" s="33"/>
      <c r="IQM7" s="33"/>
      <c r="IQN7" s="33"/>
      <c r="IQO7" s="33"/>
      <c r="IQP7" s="33"/>
      <c r="IQQ7" s="33"/>
      <c r="IQR7" s="33"/>
      <c r="IQS7" s="33"/>
      <c r="IQT7" s="33"/>
      <c r="IQU7" s="33"/>
      <c r="IQV7" s="33"/>
      <c r="IQW7" s="33"/>
      <c r="IQX7" s="33"/>
      <c r="IQY7" s="33"/>
      <c r="IQZ7" s="33"/>
      <c r="IRA7" s="33"/>
      <c r="IRB7" s="33"/>
      <c r="IRC7" s="33"/>
      <c r="IRD7" s="33"/>
      <c r="IRE7" s="33"/>
      <c r="IRF7" s="33"/>
      <c r="IRG7" s="33"/>
      <c r="IRH7" s="33"/>
      <c r="IRI7" s="33"/>
      <c r="IRJ7" s="33"/>
      <c r="IRK7" s="33"/>
      <c r="IRL7" s="33"/>
      <c r="IRM7" s="33"/>
      <c r="IRN7" s="33"/>
      <c r="IRO7" s="33"/>
      <c r="IRP7" s="33"/>
      <c r="IRQ7" s="33"/>
      <c r="IRR7" s="33"/>
      <c r="IRS7" s="33"/>
      <c r="IRT7" s="33"/>
      <c r="IRU7" s="33"/>
      <c r="IRV7" s="33"/>
      <c r="IRW7" s="33"/>
      <c r="IRX7" s="33"/>
      <c r="IRY7" s="33"/>
      <c r="IRZ7" s="33"/>
      <c r="ISA7" s="33"/>
      <c r="ISB7" s="33"/>
      <c r="ISC7" s="33"/>
      <c r="ISD7" s="33"/>
      <c r="ISE7" s="33"/>
      <c r="ISF7" s="33"/>
      <c r="ISG7" s="33"/>
      <c r="ISH7" s="33"/>
      <c r="ISI7" s="33"/>
      <c r="ISJ7" s="33"/>
      <c r="ISK7" s="33"/>
      <c r="ISL7" s="33"/>
      <c r="ISM7" s="33"/>
      <c r="ISN7" s="33"/>
      <c r="ISO7" s="33"/>
      <c r="ISP7" s="33"/>
      <c r="ISQ7" s="33"/>
      <c r="ISR7" s="33"/>
      <c r="ISS7" s="33"/>
      <c r="IST7" s="33"/>
      <c r="ISU7" s="33"/>
      <c r="ISV7" s="33"/>
      <c r="ISW7" s="33"/>
      <c r="ISX7" s="33"/>
      <c r="ISY7" s="33"/>
      <c r="ISZ7" s="33"/>
      <c r="ITA7" s="33"/>
      <c r="ITB7" s="33"/>
      <c r="ITC7" s="33"/>
      <c r="ITD7" s="33"/>
      <c r="ITE7" s="33"/>
      <c r="ITF7" s="33"/>
      <c r="ITG7" s="33"/>
      <c r="ITH7" s="33"/>
      <c r="ITI7" s="33"/>
      <c r="ITJ7" s="33"/>
      <c r="ITK7" s="33"/>
      <c r="ITL7" s="33"/>
      <c r="ITM7" s="33"/>
      <c r="ITN7" s="33"/>
      <c r="ITO7" s="33"/>
      <c r="ITP7" s="33"/>
      <c r="ITQ7" s="33"/>
      <c r="ITR7" s="33"/>
      <c r="ITS7" s="33"/>
      <c r="ITT7" s="33"/>
      <c r="ITU7" s="33"/>
      <c r="ITV7" s="33"/>
      <c r="ITW7" s="33"/>
      <c r="ITX7" s="33"/>
      <c r="ITY7" s="33"/>
      <c r="ITZ7" s="33"/>
      <c r="IUA7" s="33"/>
      <c r="IUB7" s="33"/>
      <c r="IUC7" s="33"/>
      <c r="IUD7" s="33"/>
      <c r="IUE7" s="33"/>
      <c r="IUF7" s="33"/>
      <c r="IUG7" s="33"/>
      <c r="IUH7" s="33"/>
      <c r="IUI7" s="33"/>
      <c r="IUJ7" s="33"/>
      <c r="IUK7" s="33"/>
      <c r="IUL7" s="33"/>
      <c r="IUM7" s="33"/>
      <c r="IUN7" s="33"/>
      <c r="IUO7" s="33"/>
      <c r="IUP7" s="33"/>
      <c r="IUQ7" s="33"/>
      <c r="IUR7" s="33"/>
      <c r="IUS7" s="33"/>
      <c r="IUT7" s="33"/>
      <c r="IUU7" s="33"/>
      <c r="IUV7" s="33"/>
      <c r="IUW7" s="33"/>
      <c r="IUX7" s="33"/>
      <c r="IUY7" s="33"/>
      <c r="IUZ7" s="33"/>
      <c r="IVA7" s="33"/>
      <c r="IVB7" s="33"/>
      <c r="IVC7" s="33"/>
      <c r="IVD7" s="33"/>
      <c r="IVE7" s="33"/>
      <c r="IVF7" s="33"/>
      <c r="IVG7" s="33"/>
      <c r="IVH7" s="33"/>
      <c r="IVI7" s="33"/>
      <c r="IVJ7" s="33"/>
      <c r="IVK7" s="33"/>
      <c r="IVL7" s="33"/>
      <c r="IVM7" s="33"/>
      <c r="IVN7" s="33"/>
      <c r="IVO7" s="33"/>
      <c r="IVP7" s="33"/>
      <c r="IVQ7" s="33"/>
      <c r="IVR7" s="33"/>
      <c r="IVS7" s="33"/>
      <c r="IVT7" s="33"/>
      <c r="IVU7" s="33"/>
      <c r="IVV7" s="33"/>
      <c r="IVW7" s="33"/>
      <c r="IVX7" s="33"/>
      <c r="IVY7" s="33"/>
      <c r="IVZ7" s="33"/>
      <c r="IWA7" s="33"/>
      <c r="IWB7" s="33"/>
      <c r="IWC7" s="33"/>
      <c r="IWD7" s="33"/>
      <c r="IWE7" s="33"/>
      <c r="IWF7" s="33"/>
      <c r="IWG7" s="33"/>
      <c r="IWH7" s="33"/>
      <c r="IWI7" s="33"/>
      <c r="IWJ7" s="33"/>
      <c r="IWK7" s="33"/>
      <c r="IWL7" s="33"/>
      <c r="IWM7" s="33"/>
      <c r="IWN7" s="33"/>
      <c r="IWO7" s="33"/>
      <c r="IWP7" s="33"/>
      <c r="IWQ7" s="33"/>
      <c r="IWR7" s="33"/>
      <c r="IWS7" s="33"/>
      <c r="IWT7" s="33"/>
      <c r="IWU7" s="33"/>
      <c r="IWV7" s="33"/>
      <c r="IWW7" s="33"/>
      <c r="IWX7" s="33"/>
      <c r="IWY7" s="33"/>
      <c r="IWZ7" s="33"/>
      <c r="IXA7" s="33"/>
      <c r="IXB7" s="33"/>
      <c r="IXC7" s="33"/>
      <c r="IXD7" s="33"/>
      <c r="IXE7" s="33"/>
      <c r="IXF7" s="33"/>
      <c r="IXG7" s="33"/>
      <c r="IXH7" s="33"/>
      <c r="IXI7" s="33"/>
      <c r="IXJ7" s="33"/>
      <c r="IXK7" s="33"/>
      <c r="IXL7" s="33"/>
      <c r="IXM7" s="33"/>
      <c r="IXN7" s="33"/>
      <c r="IXO7" s="33"/>
      <c r="IXP7" s="33"/>
      <c r="IXQ7" s="33"/>
      <c r="IXR7" s="33"/>
      <c r="IXS7" s="33"/>
      <c r="IXT7" s="33"/>
      <c r="IXU7" s="33"/>
      <c r="IXV7" s="33"/>
      <c r="IXW7" s="33"/>
      <c r="IXX7" s="33"/>
      <c r="IXY7" s="33"/>
      <c r="IXZ7" s="33"/>
      <c r="IYA7" s="33"/>
      <c r="IYB7" s="33"/>
      <c r="IYC7" s="33"/>
      <c r="IYD7" s="33"/>
      <c r="IYE7" s="33"/>
      <c r="IYF7" s="33"/>
      <c r="IYG7" s="33"/>
      <c r="IYH7" s="33"/>
      <c r="IYI7" s="33"/>
      <c r="IYJ7" s="33"/>
      <c r="IYK7" s="33"/>
      <c r="IYL7" s="33"/>
      <c r="IYM7" s="33"/>
      <c r="IYN7" s="33"/>
      <c r="IYO7" s="33"/>
      <c r="IYP7" s="33"/>
      <c r="IYQ7" s="33"/>
      <c r="IYR7" s="33"/>
      <c r="IYS7" s="33"/>
      <c r="IYT7" s="33"/>
      <c r="IYU7" s="33"/>
      <c r="IYV7" s="33"/>
      <c r="IYW7" s="33"/>
      <c r="IYX7" s="33"/>
      <c r="IYY7" s="33"/>
      <c r="IYZ7" s="33"/>
      <c r="IZA7" s="33"/>
      <c r="IZB7" s="33"/>
      <c r="IZC7" s="33"/>
      <c r="IZD7" s="33"/>
      <c r="IZE7" s="33"/>
      <c r="IZF7" s="33"/>
      <c r="IZG7" s="33"/>
      <c r="IZH7" s="33"/>
      <c r="IZI7" s="33"/>
      <c r="IZJ7" s="33"/>
      <c r="IZK7" s="33"/>
      <c r="IZL7" s="33"/>
      <c r="IZM7" s="33"/>
      <c r="IZN7" s="33"/>
      <c r="IZO7" s="33"/>
      <c r="IZP7" s="33"/>
      <c r="IZQ7" s="33"/>
      <c r="IZR7" s="33"/>
      <c r="IZS7" s="33"/>
      <c r="IZT7" s="33"/>
      <c r="IZU7" s="33"/>
      <c r="IZV7" s="33"/>
      <c r="IZW7" s="33"/>
      <c r="IZX7" s="33"/>
      <c r="IZY7" s="33"/>
      <c r="IZZ7" s="33"/>
      <c r="JAA7" s="33"/>
      <c r="JAB7" s="33"/>
      <c r="JAC7" s="33"/>
      <c r="JAD7" s="33"/>
      <c r="JAE7" s="33"/>
      <c r="JAF7" s="33"/>
      <c r="JAG7" s="33"/>
      <c r="JAH7" s="33"/>
      <c r="JAI7" s="33"/>
      <c r="JAJ7" s="33"/>
      <c r="JAK7" s="33"/>
      <c r="JAL7" s="33"/>
      <c r="JAM7" s="33"/>
      <c r="JAN7" s="33"/>
      <c r="JAO7" s="33"/>
      <c r="JAP7" s="33"/>
      <c r="JAQ7" s="33"/>
      <c r="JAR7" s="33"/>
      <c r="JAS7" s="33"/>
      <c r="JAT7" s="33"/>
      <c r="JAU7" s="33"/>
      <c r="JAV7" s="33"/>
      <c r="JAW7" s="33"/>
      <c r="JAX7" s="33"/>
      <c r="JAY7" s="33"/>
      <c r="JAZ7" s="33"/>
      <c r="JBA7" s="33"/>
      <c r="JBB7" s="33"/>
      <c r="JBC7" s="33"/>
      <c r="JBD7" s="33"/>
      <c r="JBE7" s="33"/>
      <c r="JBF7" s="33"/>
      <c r="JBG7" s="33"/>
      <c r="JBH7" s="33"/>
      <c r="JBI7" s="33"/>
      <c r="JBJ7" s="33"/>
      <c r="JBK7" s="33"/>
      <c r="JBL7" s="33"/>
      <c r="JBM7" s="33"/>
      <c r="JBN7" s="33"/>
      <c r="JBO7" s="33"/>
      <c r="JBP7" s="33"/>
      <c r="JBQ7" s="33"/>
      <c r="JBR7" s="33"/>
      <c r="JBS7" s="33"/>
      <c r="JBT7" s="33"/>
      <c r="JBU7" s="33"/>
      <c r="JBV7" s="33"/>
      <c r="JBW7" s="33"/>
      <c r="JBX7" s="33"/>
      <c r="JBY7" s="33"/>
      <c r="JBZ7" s="33"/>
      <c r="JCA7" s="33"/>
      <c r="JCB7" s="33"/>
      <c r="JCC7" s="33"/>
      <c r="JCD7" s="33"/>
      <c r="JCE7" s="33"/>
      <c r="JCF7" s="33"/>
      <c r="JCG7" s="33"/>
      <c r="JCH7" s="33"/>
      <c r="JCI7" s="33"/>
      <c r="JCJ7" s="33"/>
      <c r="JCK7" s="33"/>
      <c r="JCL7" s="33"/>
      <c r="JCM7" s="33"/>
      <c r="JCN7" s="33"/>
      <c r="JCO7" s="33"/>
      <c r="JCP7" s="33"/>
      <c r="JCQ7" s="33"/>
      <c r="JCR7" s="33"/>
      <c r="JCS7" s="33"/>
      <c r="JCT7" s="33"/>
      <c r="JCU7" s="33"/>
      <c r="JCV7" s="33"/>
      <c r="JCW7" s="33"/>
      <c r="JCX7" s="33"/>
      <c r="JCY7" s="33"/>
      <c r="JCZ7" s="33"/>
      <c r="JDA7" s="33"/>
      <c r="JDB7" s="33"/>
      <c r="JDC7" s="33"/>
      <c r="JDD7" s="33"/>
      <c r="JDE7" s="33"/>
      <c r="JDF7" s="33"/>
      <c r="JDG7" s="33"/>
      <c r="JDH7" s="33"/>
      <c r="JDI7" s="33"/>
      <c r="JDJ7" s="33"/>
      <c r="JDK7" s="33"/>
      <c r="JDL7" s="33"/>
      <c r="JDM7" s="33"/>
      <c r="JDN7" s="33"/>
      <c r="JDO7" s="33"/>
      <c r="JDP7" s="33"/>
      <c r="JDQ7" s="33"/>
      <c r="JDR7" s="33"/>
      <c r="JDS7" s="33"/>
      <c r="JDT7" s="33"/>
      <c r="JDU7" s="33"/>
      <c r="JDV7" s="33"/>
      <c r="JDW7" s="33"/>
      <c r="JDX7" s="33"/>
      <c r="JDY7" s="33"/>
      <c r="JDZ7" s="33"/>
      <c r="JEA7" s="33"/>
      <c r="JEB7" s="33"/>
      <c r="JEC7" s="33"/>
      <c r="JED7" s="33"/>
      <c r="JEE7" s="33"/>
      <c r="JEF7" s="33"/>
      <c r="JEG7" s="33"/>
      <c r="JEH7" s="33"/>
      <c r="JEI7" s="33"/>
      <c r="JEJ7" s="33"/>
      <c r="JEK7" s="33"/>
      <c r="JEL7" s="33"/>
      <c r="JEM7" s="33"/>
      <c r="JEN7" s="33"/>
      <c r="JEO7" s="33"/>
      <c r="JEP7" s="33"/>
      <c r="JEQ7" s="33"/>
      <c r="JER7" s="33"/>
      <c r="JES7" s="33"/>
      <c r="JET7" s="33"/>
      <c r="JEU7" s="33"/>
      <c r="JEV7" s="33"/>
      <c r="JEW7" s="33"/>
      <c r="JEX7" s="33"/>
      <c r="JEY7" s="33"/>
      <c r="JEZ7" s="33"/>
      <c r="JFA7" s="33"/>
      <c r="JFB7" s="33"/>
      <c r="JFC7" s="33"/>
      <c r="JFD7" s="33"/>
      <c r="JFE7" s="33"/>
      <c r="JFF7" s="33"/>
      <c r="JFG7" s="33"/>
      <c r="JFH7" s="33"/>
      <c r="JFI7" s="33"/>
      <c r="JFJ7" s="33"/>
      <c r="JFK7" s="33"/>
      <c r="JFL7" s="33"/>
      <c r="JFM7" s="33"/>
      <c r="JFN7" s="33"/>
      <c r="JFO7" s="33"/>
      <c r="JFP7" s="33"/>
      <c r="JFQ7" s="33"/>
      <c r="JFR7" s="33"/>
      <c r="JFS7" s="33"/>
      <c r="JFT7" s="33"/>
      <c r="JFU7" s="33"/>
      <c r="JFV7" s="33"/>
      <c r="JFW7" s="33"/>
      <c r="JFX7" s="33"/>
      <c r="JFY7" s="33"/>
      <c r="JFZ7" s="33"/>
      <c r="JGA7" s="33"/>
      <c r="JGB7" s="33"/>
      <c r="JGC7" s="33"/>
      <c r="JGD7" s="33"/>
      <c r="JGE7" s="33"/>
      <c r="JGF7" s="33"/>
      <c r="JGG7" s="33"/>
      <c r="JGH7" s="33"/>
      <c r="JGI7" s="33"/>
      <c r="JGJ7" s="33"/>
      <c r="JGK7" s="33"/>
      <c r="JGL7" s="33"/>
      <c r="JGM7" s="33"/>
      <c r="JGN7" s="33"/>
      <c r="JGO7" s="33"/>
      <c r="JGP7" s="33"/>
      <c r="JGQ7" s="33"/>
      <c r="JGR7" s="33"/>
      <c r="JGS7" s="33"/>
      <c r="JGT7" s="33"/>
      <c r="JGU7" s="33"/>
      <c r="JGV7" s="33"/>
      <c r="JGW7" s="33"/>
      <c r="JGX7" s="33"/>
      <c r="JGY7" s="33"/>
      <c r="JGZ7" s="33"/>
      <c r="JHA7" s="33"/>
      <c r="JHB7" s="33"/>
      <c r="JHC7" s="33"/>
      <c r="JHD7" s="33"/>
      <c r="JHE7" s="33"/>
      <c r="JHF7" s="33"/>
      <c r="JHG7" s="33"/>
      <c r="JHH7" s="33"/>
      <c r="JHI7" s="33"/>
      <c r="JHJ7" s="33"/>
      <c r="JHK7" s="33"/>
      <c r="JHL7" s="33"/>
      <c r="JHM7" s="33"/>
      <c r="JHN7" s="33"/>
      <c r="JHO7" s="33"/>
      <c r="JHP7" s="33"/>
      <c r="JHQ7" s="33"/>
      <c r="JHR7" s="33"/>
      <c r="JHS7" s="33"/>
      <c r="JHT7" s="33"/>
      <c r="JHU7" s="33"/>
      <c r="JHV7" s="33"/>
      <c r="JHW7" s="33"/>
      <c r="JHX7" s="33"/>
      <c r="JHY7" s="33"/>
      <c r="JHZ7" s="33"/>
      <c r="JIA7" s="33"/>
      <c r="JIB7" s="33"/>
      <c r="JIC7" s="33"/>
      <c r="JID7" s="33"/>
      <c r="JIE7" s="33"/>
      <c r="JIF7" s="33"/>
      <c r="JIG7" s="33"/>
      <c r="JIH7" s="33"/>
      <c r="JII7" s="33"/>
      <c r="JIJ7" s="33"/>
      <c r="JIK7" s="33"/>
      <c r="JIL7" s="33"/>
      <c r="JIM7" s="33"/>
      <c r="JIN7" s="33"/>
      <c r="JIO7" s="33"/>
      <c r="JIP7" s="33"/>
      <c r="JIQ7" s="33"/>
      <c r="JIR7" s="33"/>
      <c r="JIS7" s="33"/>
      <c r="JIT7" s="33"/>
      <c r="JIU7" s="33"/>
      <c r="JIV7" s="33"/>
      <c r="JIW7" s="33"/>
      <c r="JIX7" s="33"/>
      <c r="JIY7" s="33"/>
      <c r="JIZ7" s="33"/>
      <c r="JJA7" s="33"/>
      <c r="JJB7" s="33"/>
      <c r="JJC7" s="33"/>
      <c r="JJD7" s="33"/>
      <c r="JJE7" s="33"/>
      <c r="JJF7" s="33"/>
      <c r="JJG7" s="33"/>
      <c r="JJH7" s="33"/>
      <c r="JJI7" s="33"/>
      <c r="JJJ7" s="33"/>
      <c r="JJK7" s="33"/>
      <c r="JJL7" s="33"/>
      <c r="JJM7" s="33"/>
      <c r="JJN7" s="33"/>
      <c r="JJO7" s="33"/>
      <c r="JJP7" s="33"/>
      <c r="JJQ7" s="33"/>
      <c r="JJR7" s="33"/>
      <c r="JJS7" s="33"/>
      <c r="JJT7" s="33"/>
      <c r="JJU7" s="33"/>
      <c r="JJV7" s="33"/>
      <c r="JJW7" s="33"/>
      <c r="JJX7" s="33"/>
      <c r="JJY7" s="33"/>
      <c r="JJZ7" s="33"/>
      <c r="JKA7" s="33"/>
      <c r="JKB7" s="33"/>
      <c r="JKC7" s="33"/>
      <c r="JKD7" s="33"/>
      <c r="JKE7" s="33"/>
      <c r="JKF7" s="33"/>
      <c r="JKG7" s="33"/>
      <c r="JKH7" s="33"/>
      <c r="JKI7" s="33"/>
      <c r="JKJ7" s="33"/>
      <c r="JKK7" s="33"/>
      <c r="JKL7" s="33"/>
      <c r="JKM7" s="33"/>
      <c r="JKN7" s="33"/>
      <c r="JKO7" s="33"/>
      <c r="JKP7" s="33"/>
      <c r="JKQ7" s="33"/>
      <c r="JKR7" s="33"/>
      <c r="JKS7" s="33"/>
      <c r="JKT7" s="33"/>
      <c r="JKU7" s="33"/>
      <c r="JKV7" s="33"/>
      <c r="JKW7" s="33"/>
      <c r="JKX7" s="33"/>
      <c r="JKY7" s="33"/>
      <c r="JKZ7" s="33"/>
      <c r="JLA7" s="33"/>
      <c r="JLB7" s="33"/>
      <c r="JLC7" s="33"/>
      <c r="JLD7" s="33"/>
      <c r="JLE7" s="33"/>
      <c r="JLF7" s="33"/>
      <c r="JLG7" s="33"/>
      <c r="JLH7" s="33"/>
      <c r="JLI7" s="33"/>
      <c r="JLJ7" s="33"/>
      <c r="JLK7" s="33"/>
      <c r="JLL7" s="33"/>
      <c r="JLM7" s="33"/>
      <c r="JLN7" s="33"/>
      <c r="JLO7" s="33"/>
      <c r="JLP7" s="33"/>
      <c r="JLQ7" s="33"/>
      <c r="JLR7" s="33"/>
      <c r="JLS7" s="33"/>
      <c r="JLT7" s="33"/>
      <c r="JLU7" s="33"/>
      <c r="JLV7" s="33"/>
      <c r="JLW7" s="33"/>
      <c r="JLX7" s="33"/>
      <c r="JLY7" s="33"/>
      <c r="JLZ7" s="33"/>
      <c r="JMA7" s="33"/>
      <c r="JMB7" s="33"/>
      <c r="JMC7" s="33"/>
      <c r="JMD7" s="33"/>
      <c r="JME7" s="33"/>
      <c r="JMF7" s="33"/>
      <c r="JMG7" s="33"/>
      <c r="JMH7" s="33"/>
      <c r="JMI7" s="33"/>
      <c r="JMJ7" s="33"/>
      <c r="JMK7" s="33"/>
      <c r="JML7" s="33"/>
      <c r="JMM7" s="33"/>
      <c r="JMN7" s="33"/>
      <c r="JMO7" s="33"/>
      <c r="JMP7" s="33"/>
      <c r="JMQ7" s="33"/>
      <c r="JMR7" s="33"/>
      <c r="JMS7" s="33"/>
      <c r="JMT7" s="33"/>
      <c r="JMU7" s="33"/>
      <c r="JMV7" s="33"/>
      <c r="JMW7" s="33"/>
      <c r="JMX7" s="33"/>
      <c r="JMY7" s="33"/>
      <c r="JMZ7" s="33"/>
      <c r="JNA7" s="33"/>
      <c r="JNB7" s="33"/>
      <c r="JNC7" s="33"/>
      <c r="JND7" s="33"/>
      <c r="JNE7" s="33"/>
      <c r="JNF7" s="33"/>
      <c r="JNG7" s="33"/>
      <c r="JNH7" s="33"/>
      <c r="JNI7" s="33"/>
      <c r="JNJ7" s="33"/>
      <c r="JNK7" s="33"/>
      <c r="JNL7" s="33"/>
      <c r="JNM7" s="33"/>
      <c r="JNN7" s="33"/>
      <c r="JNO7" s="33"/>
      <c r="JNP7" s="33"/>
      <c r="JNQ7" s="33"/>
      <c r="JNR7" s="33"/>
      <c r="JNS7" s="33"/>
      <c r="JNT7" s="33"/>
      <c r="JNU7" s="33"/>
      <c r="JNV7" s="33"/>
      <c r="JNW7" s="33"/>
      <c r="JNX7" s="33"/>
      <c r="JNY7" s="33"/>
      <c r="JNZ7" s="33"/>
      <c r="JOA7" s="33"/>
      <c r="JOB7" s="33"/>
      <c r="JOC7" s="33"/>
      <c r="JOD7" s="33"/>
      <c r="JOE7" s="33"/>
      <c r="JOF7" s="33"/>
      <c r="JOG7" s="33"/>
      <c r="JOH7" s="33"/>
      <c r="JOI7" s="33"/>
      <c r="JOJ7" s="33"/>
      <c r="JOK7" s="33"/>
      <c r="JOL7" s="33"/>
      <c r="JOM7" s="33"/>
      <c r="JON7" s="33"/>
      <c r="JOO7" s="33"/>
      <c r="JOP7" s="33"/>
      <c r="JOQ7" s="33"/>
      <c r="JOR7" s="33"/>
      <c r="JOS7" s="33"/>
      <c r="JOT7" s="33"/>
      <c r="JOU7" s="33"/>
      <c r="JOV7" s="33"/>
      <c r="JOW7" s="33"/>
      <c r="JOX7" s="33"/>
      <c r="JOY7" s="33"/>
      <c r="JOZ7" s="33"/>
      <c r="JPA7" s="33"/>
      <c r="JPB7" s="33"/>
      <c r="JPC7" s="33"/>
      <c r="JPD7" s="33"/>
      <c r="JPE7" s="33"/>
      <c r="JPF7" s="33"/>
      <c r="JPG7" s="33"/>
      <c r="JPH7" s="33"/>
      <c r="JPI7" s="33"/>
      <c r="JPJ7" s="33"/>
      <c r="JPK7" s="33"/>
      <c r="JPL7" s="33"/>
      <c r="JPM7" s="33"/>
      <c r="JPN7" s="33"/>
      <c r="JPO7" s="33"/>
      <c r="JPP7" s="33"/>
      <c r="JPQ7" s="33"/>
      <c r="JPR7" s="33"/>
      <c r="JPS7" s="33"/>
      <c r="JPT7" s="33"/>
      <c r="JPU7" s="33"/>
      <c r="JPV7" s="33"/>
      <c r="JPW7" s="33"/>
      <c r="JPX7" s="33"/>
      <c r="JPY7" s="33"/>
      <c r="JPZ7" s="33"/>
      <c r="JQA7" s="33"/>
      <c r="JQB7" s="33"/>
      <c r="JQC7" s="33"/>
      <c r="JQD7" s="33"/>
      <c r="JQE7" s="33"/>
      <c r="JQF7" s="33"/>
      <c r="JQG7" s="33"/>
      <c r="JQH7" s="33"/>
      <c r="JQI7" s="33"/>
      <c r="JQJ7" s="33"/>
      <c r="JQK7" s="33"/>
      <c r="JQL7" s="33"/>
      <c r="JQM7" s="33"/>
      <c r="JQN7" s="33"/>
      <c r="JQO7" s="33"/>
      <c r="JQP7" s="33"/>
      <c r="JQQ7" s="33"/>
      <c r="JQR7" s="33"/>
      <c r="JQS7" s="33"/>
      <c r="JQT7" s="33"/>
      <c r="JQU7" s="33"/>
      <c r="JQV7" s="33"/>
      <c r="JQW7" s="33"/>
      <c r="JQX7" s="33"/>
      <c r="JQY7" s="33"/>
      <c r="JQZ7" s="33"/>
      <c r="JRA7" s="33"/>
      <c r="JRB7" s="33"/>
      <c r="JRC7" s="33"/>
      <c r="JRD7" s="33"/>
      <c r="JRE7" s="33"/>
      <c r="JRF7" s="33"/>
      <c r="JRG7" s="33"/>
      <c r="JRH7" s="33"/>
      <c r="JRI7" s="33"/>
      <c r="JRJ7" s="33"/>
      <c r="JRK7" s="33"/>
      <c r="JRL7" s="33"/>
      <c r="JRM7" s="33"/>
      <c r="JRN7" s="33"/>
      <c r="JRO7" s="33"/>
      <c r="JRP7" s="33"/>
      <c r="JRQ7" s="33"/>
      <c r="JRR7" s="33"/>
      <c r="JRS7" s="33"/>
      <c r="JRT7" s="33"/>
      <c r="JRU7" s="33"/>
      <c r="JRV7" s="33"/>
      <c r="JRW7" s="33"/>
      <c r="JRX7" s="33"/>
      <c r="JRY7" s="33"/>
      <c r="JRZ7" s="33"/>
      <c r="JSA7" s="33"/>
      <c r="JSB7" s="33"/>
      <c r="JSC7" s="33"/>
      <c r="JSD7" s="33"/>
      <c r="JSE7" s="33"/>
      <c r="JSF7" s="33"/>
      <c r="JSG7" s="33"/>
      <c r="JSH7" s="33"/>
      <c r="JSI7" s="33"/>
      <c r="JSJ7" s="33"/>
      <c r="JSK7" s="33"/>
      <c r="JSL7" s="33"/>
      <c r="JSM7" s="33"/>
      <c r="JSN7" s="33"/>
      <c r="JSO7" s="33"/>
      <c r="JSP7" s="33"/>
      <c r="JSQ7" s="33"/>
      <c r="JSR7" s="33"/>
      <c r="JSS7" s="33"/>
      <c r="JST7" s="33"/>
      <c r="JSU7" s="33"/>
      <c r="JSV7" s="33"/>
      <c r="JSW7" s="33"/>
      <c r="JSX7" s="33"/>
      <c r="JSY7" s="33"/>
      <c r="JSZ7" s="33"/>
      <c r="JTA7" s="33"/>
      <c r="JTB7" s="33"/>
      <c r="JTC7" s="33"/>
      <c r="JTD7" s="33"/>
      <c r="JTE7" s="33"/>
      <c r="JTF7" s="33"/>
      <c r="JTG7" s="33"/>
      <c r="JTH7" s="33"/>
      <c r="JTI7" s="33"/>
      <c r="JTJ7" s="33"/>
      <c r="JTK7" s="33"/>
      <c r="JTL7" s="33"/>
      <c r="JTM7" s="33"/>
      <c r="JTN7" s="33"/>
      <c r="JTO7" s="33"/>
      <c r="JTP7" s="33"/>
      <c r="JTQ7" s="33"/>
      <c r="JTR7" s="33"/>
      <c r="JTS7" s="33"/>
      <c r="JTT7" s="33"/>
      <c r="JTU7" s="33"/>
      <c r="JTV7" s="33"/>
      <c r="JTW7" s="33"/>
      <c r="JTX7" s="33"/>
      <c r="JTY7" s="33"/>
      <c r="JTZ7" s="33"/>
      <c r="JUA7" s="33"/>
      <c r="JUB7" s="33"/>
      <c r="JUC7" s="33"/>
      <c r="JUD7" s="33"/>
      <c r="JUE7" s="33"/>
      <c r="JUF7" s="33"/>
      <c r="JUG7" s="33"/>
      <c r="JUH7" s="33"/>
      <c r="JUI7" s="33"/>
      <c r="JUJ7" s="33"/>
      <c r="JUK7" s="33"/>
      <c r="JUL7" s="33"/>
      <c r="JUM7" s="33"/>
      <c r="JUN7" s="33"/>
      <c r="JUO7" s="33"/>
      <c r="JUP7" s="33"/>
      <c r="JUQ7" s="33"/>
      <c r="JUR7" s="33"/>
      <c r="JUS7" s="33"/>
      <c r="JUT7" s="33"/>
      <c r="JUU7" s="33"/>
      <c r="JUV7" s="33"/>
      <c r="JUW7" s="33"/>
      <c r="JUX7" s="33"/>
      <c r="JUY7" s="33"/>
      <c r="JUZ7" s="33"/>
      <c r="JVA7" s="33"/>
      <c r="JVB7" s="33"/>
      <c r="JVC7" s="33"/>
      <c r="JVD7" s="33"/>
      <c r="JVE7" s="33"/>
      <c r="JVF7" s="33"/>
      <c r="JVG7" s="33"/>
      <c r="JVH7" s="33"/>
      <c r="JVI7" s="33"/>
      <c r="JVJ7" s="33"/>
      <c r="JVK7" s="33"/>
      <c r="JVL7" s="33"/>
      <c r="JVM7" s="33"/>
      <c r="JVN7" s="33"/>
      <c r="JVO7" s="33"/>
      <c r="JVP7" s="33"/>
      <c r="JVQ7" s="33"/>
      <c r="JVR7" s="33"/>
      <c r="JVS7" s="33"/>
      <c r="JVT7" s="33"/>
      <c r="JVU7" s="33"/>
      <c r="JVV7" s="33"/>
      <c r="JVW7" s="33"/>
      <c r="JVX7" s="33"/>
      <c r="JVY7" s="33"/>
      <c r="JVZ7" s="33"/>
      <c r="JWA7" s="33"/>
      <c r="JWB7" s="33"/>
      <c r="JWC7" s="33"/>
      <c r="JWD7" s="33"/>
      <c r="JWE7" s="33"/>
      <c r="JWF7" s="33"/>
      <c r="JWG7" s="33"/>
      <c r="JWH7" s="33"/>
      <c r="JWI7" s="33"/>
      <c r="JWJ7" s="33"/>
      <c r="JWK7" s="33"/>
      <c r="JWL7" s="33"/>
      <c r="JWM7" s="33"/>
      <c r="JWN7" s="33"/>
      <c r="JWO7" s="33"/>
      <c r="JWP7" s="33"/>
      <c r="JWQ7" s="33"/>
      <c r="JWR7" s="33"/>
      <c r="JWS7" s="33"/>
      <c r="JWT7" s="33"/>
      <c r="JWU7" s="33"/>
      <c r="JWV7" s="33"/>
      <c r="JWW7" s="33"/>
      <c r="JWX7" s="33"/>
      <c r="JWY7" s="33"/>
      <c r="JWZ7" s="33"/>
      <c r="JXA7" s="33"/>
      <c r="JXB7" s="33"/>
      <c r="JXC7" s="33"/>
      <c r="JXD7" s="33"/>
      <c r="JXE7" s="33"/>
      <c r="JXF7" s="33"/>
      <c r="JXG7" s="33"/>
      <c r="JXH7" s="33"/>
      <c r="JXI7" s="33"/>
      <c r="JXJ7" s="33"/>
      <c r="JXK7" s="33"/>
      <c r="JXL7" s="33"/>
      <c r="JXM7" s="33"/>
      <c r="JXN7" s="33"/>
      <c r="JXO7" s="33"/>
      <c r="JXP7" s="33"/>
      <c r="JXQ7" s="33"/>
      <c r="JXR7" s="33"/>
      <c r="JXS7" s="33"/>
      <c r="JXT7" s="33"/>
      <c r="JXU7" s="33"/>
      <c r="JXV7" s="33"/>
      <c r="JXW7" s="33"/>
      <c r="JXX7" s="33"/>
      <c r="JXY7" s="33"/>
      <c r="JXZ7" s="33"/>
      <c r="JYA7" s="33"/>
      <c r="JYB7" s="33"/>
      <c r="JYC7" s="33"/>
      <c r="JYD7" s="33"/>
      <c r="JYE7" s="33"/>
      <c r="JYF7" s="33"/>
      <c r="JYG7" s="33"/>
      <c r="JYH7" s="33"/>
      <c r="JYI7" s="33"/>
      <c r="JYJ7" s="33"/>
      <c r="JYK7" s="33"/>
      <c r="JYL7" s="33"/>
      <c r="JYM7" s="33"/>
      <c r="JYN7" s="33"/>
      <c r="JYO7" s="33"/>
      <c r="JYP7" s="33"/>
      <c r="JYQ7" s="33"/>
      <c r="JYR7" s="33"/>
      <c r="JYS7" s="33"/>
      <c r="JYT7" s="33"/>
      <c r="JYU7" s="33"/>
      <c r="JYV7" s="33"/>
      <c r="JYW7" s="33"/>
      <c r="JYX7" s="33"/>
      <c r="JYY7" s="33"/>
      <c r="JYZ7" s="33"/>
      <c r="JZA7" s="33"/>
      <c r="JZB7" s="33"/>
      <c r="JZC7" s="33"/>
      <c r="JZD7" s="33"/>
      <c r="JZE7" s="33"/>
      <c r="JZF7" s="33"/>
      <c r="JZG7" s="33"/>
      <c r="JZH7" s="33"/>
      <c r="JZI7" s="33"/>
      <c r="JZJ7" s="33"/>
      <c r="JZK7" s="33"/>
      <c r="JZL7" s="33"/>
      <c r="JZM7" s="33"/>
      <c r="JZN7" s="33"/>
      <c r="JZO7" s="33"/>
      <c r="JZP7" s="33"/>
      <c r="JZQ7" s="33"/>
      <c r="JZR7" s="33"/>
      <c r="JZS7" s="33"/>
      <c r="JZT7" s="33"/>
      <c r="JZU7" s="33"/>
      <c r="JZV7" s="33"/>
      <c r="JZW7" s="33"/>
      <c r="JZX7" s="33"/>
      <c r="JZY7" s="33"/>
      <c r="JZZ7" s="33"/>
      <c r="KAA7" s="33"/>
      <c r="KAB7" s="33"/>
      <c r="KAC7" s="33"/>
      <c r="KAD7" s="33"/>
      <c r="KAE7" s="33"/>
      <c r="KAF7" s="33"/>
      <c r="KAG7" s="33"/>
      <c r="KAH7" s="33"/>
      <c r="KAI7" s="33"/>
      <c r="KAJ7" s="33"/>
      <c r="KAK7" s="33"/>
      <c r="KAL7" s="33"/>
      <c r="KAM7" s="33"/>
      <c r="KAN7" s="33"/>
      <c r="KAO7" s="33"/>
      <c r="KAP7" s="33"/>
      <c r="KAQ7" s="33"/>
      <c r="KAR7" s="33"/>
      <c r="KAS7" s="33"/>
      <c r="KAT7" s="33"/>
      <c r="KAU7" s="33"/>
      <c r="KAV7" s="33"/>
      <c r="KAW7" s="33"/>
      <c r="KAX7" s="33"/>
      <c r="KAY7" s="33"/>
      <c r="KAZ7" s="33"/>
      <c r="KBA7" s="33"/>
      <c r="KBB7" s="33"/>
      <c r="KBC7" s="33"/>
      <c r="KBD7" s="33"/>
      <c r="KBE7" s="33"/>
      <c r="KBF7" s="33"/>
      <c r="KBG7" s="33"/>
      <c r="KBH7" s="33"/>
      <c r="KBI7" s="33"/>
      <c r="KBJ7" s="33"/>
      <c r="KBK7" s="33"/>
      <c r="KBL7" s="33"/>
      <c r="KBM7" s="33"/>
      <c r="KBN7" s="33"/>
      <c r="KBO7" s="33"/>
      <c r="KBP7" s="33"/>
      <c r="KBQ7" s="33"/>
      <c r="KBR7" s="33"/>
      <c r="KBS7" s="33"/>
      <c r="KBT7" s="33"/>
      <c r="KBU7" s="33"/>
      <c r="KBV7" s="33"/>
      <c r="KBW7" s="33"/>
      <c r="KBX7" s="33"/>
      <c r="KBY7" s="33"/>
      <c r="KBZ7" s="33"/>
      <c r="KCA7" s="33"/>
      <c r="KCB7" s="33"/>
      <c r="KCC7" s="33"/>
      <c r="KCD7" s="33"/>
      <c r="KCE7" s="33"/>
      <c r="KCF7" s="33"/>
      <c r="KCG7" s="33"/>
      <c r="KCH7" s="33"/>
      <c r="KCI7" s="33"/>
      <c r="KCJ7" s="33"/>
      <c r="KCK7" s="33"/>
      <c r="KCL7" s="33"/>
      <c r="KCM7" s="33"/>
      <c r="KCN7" s="33"/>
      <c r="KCO7" s="33"/>
      <c r="KCP7" s="33"/>
      <c r="KCQ7" s="33"/>
      <c r="KCR7" s="33"/>
      <c r="KCS7" s="33"/>
      <c r="KCT7" s="33"/>
      <c r="KCU7" s="33"/>
      <c r="KCV7" s="33"/>
      <c r="KCW7" s="33"/>
      <c r="KCX7" s="33"/>
      <c r="KCY7" s="33"/>
      <c r="KCZ7" s="33"/>
      <c r="KDA7" s="33"/>
      <c r="KDB7" s="33"/>
      <c r="KDC7" s="33"/>
      <c r="KDD7" s="33"/>
      <c r="KDE7" s="33"/>
      <c r="KDF7" s="33"/>
      <c r="KDG7" s="33"/>
      <c r="KDH7" s="33"/>
      <c r="KDI7" s="33"/>
      <c r="KDJ7" s="33"/>
      <c r="KDK7" s="33"/>
      <c r="KDL7" s="33"/>
      <c r="KDM7" s="33"/>
      <c r="KDN7" s="33"/>
      <c r="KDO7" s="33"/>
      <c r="KDP7" s="33"/>
      <c r="KDQ7" s="33"/>
      <c r="KDR7" s="33"/>
      <c r="KDS7" s="33"/>
      <c r="KDT7" s="33"/>
      <c r="KDU7" s="33"/>
      <c r="KDV7" s="33"/>
      <c r="KDW7" s="33"/>
      <c r="KDX7" s="33"/>
      <c r="KDY7" s="33"/>
      <c r="KDZ7" s="33"/>
      <c r="KEA7" s="33"/>
      <c r="KEB7" s="33"/>
      <c r="KEC7" s="33"/>
      <c r="KED7" s="33"/>
      <c r="KEE7" s="33"/>
      <c r="KEF7" s="33"/>
      <c r="KEG7" s="33"/>
      <c r="KEH7" s="33"/>
      <c r="KEI7" s="33"/>
      <c r="KEJ7" s="33"/>
      <c r="KEK7" s="33"/>
      <c r="KEL7" s="33"/>
      <c r="KEM7" s="33"/>
      <c r="KEN7" s="33"/>
      <c r="KEO7" s="33"/>
      <c r="KEP7" s="33"/>
      <c r="KEQ7" s="33"/>
      <c r="KER7" s="33"/>
      <c r="KES7" s="33"/>
      <c r="KET7" s="33"/>
      <c r="KEU7" s="33"/>
      <c r="KEV7" s="33"/>
      <c r="KEW7" s="33"/>
      <c r="KEX7" s="33"/>
      <c r="KEY7" s="33"/>
      <c r="KEZ7" s="33"/>
      <c r="KFA7" s="33"/>
      <c r="KFB7" s="33"/>
      <c r="KFC7" s="33"/>
      <c r="KFD7" s="33"/>
      <c r="KFE7" s="33"/>
      <c r="KFF7" s="33"/>
      <c r="KFG7" s="33"/>
      <c r="KFH7" s="33"/>
      <c r="KFI7" s="33"/>
      <c r="KFJ7" s="33"/>
      <c r="KFK7" s="33"/>
      <c r="KFL7" s="33"/>
      <c r="KFM7" s="33"/>
      <c r="KFN7" s="33"/>
      <c r="KFO7" s="33"/>
      <c r="KFP7" s="33"/>
      <c r="KFQ7" s="33"/>
      <c r="KFR7" s="33"/>
      <c r="KFS7" s="33"/>
      <c r="KFT7" s="33"/>
      <c r="KFU7" s="33"/>
      <c r="KFV7" s="33"/>
      <c r="KFW7" s="33"/>
      <c r="KFX7" s="33"/>
      <c r="KFY7" s="33"/>
      <c r="KFZ7" s="33"/>
      <c r="KGA7" s="33"/>
      <c r="KGB7" s="33"/>
      <c r="KGC7" s="33"/>
      <c r="KGD7" s="33"/>
      <c r="KGE7" s="33"/>
      <c r="KGF7" s="33"/>
      <c r="KGG7" s="33"/>
      <c r="KGH7" s="33"/>
      <c r="KGI7" s="33"/>
      <c r="KGJ7" s="33"/>
      <c r="KGK7" s="33"/>
      <c r="KGL7" s="33"/>
      <c r="KGM7" s="33"/>
      <c r="KGN7" s="33"/>
      <c r="KGO7" s="33"/>
      <c r="KGP7" s="33"/>
      <c r="KGQ7" s="33"/>
      <c r="KGR7" s="33"/>
      <c r="KGS7" s="33"/>
      <c r="KGT7" s="33"/>
      <c r="KGU7" s="33"/>
      <c r="KGV7" s="33"/>
      <c r="KGW7" s="33"/>
      <c r="KGX7" s="33"/>
      <c r="KGY7" s="33"/>
      <c r="KGZ7" s="33"/>
      <c r="KHA7" s="33"/>
      <c r="KHB7" s="33"/>
      <c r="KHC7" s="33"/>
      <c r="KHD7" s="33"/>
      <c r="KHE7" s="33"/>
      <c r="KHF7" s="33"/>
      <c r="KHG7" s="33"/>
      <c r="KHH7" s="33"/>
      <c r="KHI7" s="33"/>
      <c r="KHJ7" s="33"/>
      <c r="KHK7" s="33"/>
      <c r="KHL7" s="33"/>
      <c r="KHM7" s="33"/>
      <c r="KHN7" s="33"/>
      <c r="KHO7" s="33"/>
      <c r="KHP7" s="33"/>
      <c r="KHQ7" s="33"/>
      <c r="KHR7" s="33"/>
      <c r="KHS7" s="33"/>
      <c r="KHT7" s="33"/>
      <c r="KHU7" s="33"/>
      <c r="KHV7" s="33"/>
      <c r="KHW7" s="33"/>
      <c r="KHX7" s="33"/>
      <c r="KHY7" s="33"/>
      <c r="KHZ7" s="33"/>
      <c r="KIA7" s="33"/>
      <c r="KIB7" s="33"/>
      <c r="KIC7" s="33"/>
      <c r="KID7" s="33"/>
      <c r="KIE7" s="33"/>
      <c r="KIF7" s="33"/>
      <c r="KIG7" s="33"/>
      <c r="KIH7" s="33"/>
      <c r="KII7" s="33"/>
      <c r="KIJ7" s="33"/>
      <c r="KIK7" s="33"/>
      <c r="KIL7" s="33"/>
      <c r="KIM7" s="33"/>
      <c r="KIN7" s="33"/>
      <c r="KIO7" s="33"/>
      <c r="KIP7" s="33"/>
      <c r="KIQ7" s="33"/>
      <c r="KIR7" s="33"/>
      <c r="KIS7" s="33"/>
      <c r="KIT7" s="33"/>
      <c r="KIU7" s="33"/>
      <c r="KIV7" s="33"/>
      <c r="KIW7" s="33"/>
      <c r="KIX7" s="33"/>
      <c r="KIY7" s="33"/>
      <c r="KIZ7" s="33"/>
      <c r="KJA7" s="33"/>
      <c r="KJB7" s="33"/>
      <c r="KJC7" s="33"/>
      <c r="KJD7" s="33"/>
      <c r="KJE7" s="33"/>
      <c r="KJF7" s="33"/>
      <c r="KJG7" s="33"/>
      <c r="KJH7" s="33"/>
      <c r="KJI7" s="33"/>
      <c r="KJJ7" s="33"/>
      <c r="KJK7" s="33"/>
      <c r="KJL7" s="33"/>
      <c r="KJM7" s="33"/>
      <c r="KJN7" s="33"/>
      <c r="KJO7" s="33"/>
      <c r="KJP7" s="33"/>
      <c r="KJQ7" s="33"/>
      <c r="KJR7" s="33"/>
      <c r="KJS7" s="33"/>
      <c r="KJT7" s="33"/>
      <c r="KJU7" s="33"/>
      <c r="KJV7" s="33"/>
      <c r="KJW7" s="33"/>
      <c r="KJX7" s="33"/>
      <c r="KJY7" s="33"/>
      <c r="KJZ7" s="33"/>
      <c r="KKA7" s="33"/>
      <c r="KKB7" s="33"/>
      <c r="KKC7" s="33"/>
      <c r="KKD7" s="33"/>
      <c r="KKE7" s="33"/>
      <c r="KKF7" s="33"/>
      <c r="KKG7" s="33"/>
      <c r="KKH7" s="33"/>
      <c r="KKI7" s="33"/>
      <c r="KKJ7" s="33"/>
      <c r="KKK7" s="33"/>
      <c r="KKL7" s="33"/>
      <c r="KKM7" s="33"/>
      <c r="KKN7" s="33"/>
      <c r="KKO7" s="33"/>
      <c r="KKP7" s="33"/>
      <c r="KKQ7" s="33"/>
      <c r="KKR7" s="33"/>
      <c r="KKS7" s="33"/>
      <c r="KKT7" s="33"/>
      <c r="KKU7" s="33"/>
      <c r="KKV7" s="33"/>
      <c r="KKW7" s="33"/>
      <c r="KKX7" s="33"/>
      <c r="KKY7" s="33"/>
      <c r="KKZ7" s="33"/>
      <c r="KLA7" s="33"/>
      <c r="KLB7" s="33"/>
      <c r="KLC7" s="33"/>
      <c r="KLD7" s="33"/>
      <c r="KLE7" s="33"/>
      <c r="KLF7" s="33"/>
      <c r="KLG7" s="33"/>
      <c r="KLH7" s="33"/>
      <c r="KLI7" s="33"/>
      <c r="KLJ7" s="33"/>
      <c r="KLK7" s="33"/>
      <c r="KLL7" s="33"/>
      <c r="KLM7" s="33"/>
      <c r="KLN7" s="33"/>
      <c r="KLO7" s="33"/>
      <c r="KLP7" s="33"/>
      <c r="KLQ7" s="33"/>
      <c r="KLR7" s="33"/>
      <c r="KLS7" s="33"/>
      <c r="KLT7" s="33"/>
      <c r="KLU7" s="33"/>
      <c r="KLV7" s="33"/>
      <c r="KLW7" s="33"/>
      <c r="KLX7" s="33"/>
      <c r="KLY7" s="33"/>
      <c r="KLZ7" s="33"/>
      <c r="KMA7" s="33"/>
      <c r="KMB7" s="33"/>
      <c r="KMC7" s="33"/>
      <c r="KMD7" s="33"/>
      <c r="KME7" s="33"/>
      <c r="KMF7" s="33"/>
      <c r="KMG7" s="33"/>
      <c r="KMH7" s="33"/>
      <c r="KMI7" s="33"/>
      <c r="KMJ7" s="33"/>
      <c r="KMK7" s="33"/>
      <c r="KML7" s="33"/>
      <c r="KMM7" s="33"/>
      <c r="KMN7" s="33"/>
      <c r="KMO7" s="33"/>
      <c r="KMP7" s="33"/>
      <c r="KMQ7" s="33"/>
      <c r="KMR7" s="33"/>
      <c r="KMS7" s="33"/>
      <c r="KMT7" s="33"/>
      <c r="KMU7" s="33"/>
      <c r="KMV7" s="33"/>
      <c r="KMW7" s="33"/>
      <c r="KMX7" s="33"/>
      <c r="KMY7" s="33"/>
      <c r="KMZ7" s="33"/>
      <c r="KNA7" s="33"/>
      <c r="KNB7" s="33"/>
      <c r="KNC7" s="33"/>
      <c r="KND7" s="33"/>
      <c r="KNE7" s="33"/>
      <c r="KNF7" s="33"/>
      <c r="KNG7" s="33"/>
      <c r="KNH7" s="33"/>
      <c r="KNI7" s="33"/>
      <c r="KNJ7" s="33"/>
      <c r="KNK7" s="33"/>
      <c r="KNL7" s="33"/>
      <c r="KNM7" s="33"/>
      <c r="KNN7" s="33"/>
      <c r="KNO7" s="33"/>
      <c r="KNP7" s="33"/>
      <c r="KNQ7" s="33"/>
      <c r="KNR7" s="33"/>
      <c r="KNS7" s="33"/>
      <c r="KNT7" s="33"/>
      <c r="KNU7" s="33"/>
      <c r="KNV7" s="33"/>
      <c r="KNW7" s="33"/>
      <c r="KNX7" s="33"/>
      <c r="KNY7" s="33"/>
      <c r="KNZ7" s="33"/>
      <c r="KOA7" s="33"/>
      <c r="KOB7" s="33"/>
      <c r="KOC7" s="33"/>
      <c r="KOD7" s="33"/>
      <c r="KOE7" s="33"/>
      <c r="KOF7" s="33"/>
      <c r="KOG7" s="33"/>
      <c r="KOH7" s="33"/>
      <c r="KOI7" s="33"/>
      <c r="KOJ7" s="33"/>
      <c r="KOK7" s="33"/>
      <c r="KOL7" s="33"/>
      <c r="KOM7" s="33"/>
      <c r="KON7" s="33"/>
      <c r="KOO7" s="33"/>
      <c r="KOP7" s="33"/>
      <c r="KOQ7" s="33"/>
      <c r="KOR7" s="33"/>
      <c r="KOS7" s="33"/>
      <c r="KOT7" s="33"/>
      <c r="KOU7" s="33"/>
      <c r="KOV7" s="33"/>
      <c r="KOW7" s="33"/>
      <c r="KOX7" s="33"/>
      <c r="KOY7" s="33"/>
      <c r="KOZ7" s="33"/>
      <c r="KPA7" s="33"/>
      <c r="KPB7" s="33"/>
      <c r="KPC7" s="33"/>
      <c r="KPD7" s="33"/>
      <c r="KPE7" s="33"/>
      <c r="KPF7" s="33"/>
      <c r="KPG7" s="33"/>
      <c r="KPH7" s="33"/>
      <c r="KPI7" s="33"/>
      <c r="KPJ7" s="33"/>
      <c r="KPK7" s="33"/>
      <c r="KPL7" s="33"/>
      <c r="KPM7" s="33"/>
      <c r="KPN7" s="33"/>
      <c r="KPO7" s="33"/>
      <c r="KPP7" s="33"/>
      <c r="KPQ7" s="33"/>
      <c r="KPR7" s="33"/>
      <c r="KPS7" s="33"/>
      <c r="KPT7" s="33"/>
      <c r="KPU7" s="33"/>
      <c r="KPV7" s="33"/>
      <c r="KPW7" s="33"/>
      <c r="KPX7" s="33"/>
      <c r="KPY7" s="33"/>
      <c r="KPZ7" s="33"/>
      <c r="KQA7" s="33"/>
      <c r="KQB7" s="33"/>
      <c r="KQC7" s="33"/>
      <c r="KQD7" s="33"/>
      <c r="KQE7" s="33"/>
      <c r="KQF7" s="33"/>
      <c r="KQG7" s="33"/>
      <c r="KQH7" s="33"/>
      <c r="KQI7" s="33"/>
      <c r="KQJ7" s="33"/>
      <c r="KQK7" s="33"/>
      <c r="KQL7" s="33"/>
      <c r="KQM7" s="33"/>
      <c r="KQN7" s="33"/>
      <c r="KQO7" s="33"/>
      <c r="KQP7" s="33"/>
      <c r="KQQ7" s="33"/>
      <c r="KQR7" s="33"/>
      <c r="KQS7" s="33"/>
      <c r="KQT7" s="33"/>
      <c r="KQU7" s="33"/>
      <c r="KQV7" s="33"/>
      <c r="KQW7" s="33"/>
      <c r="KQX7" s="33"/>
      <c r="KQY7" s="33"/>
      <c r="KQZ7" s="33"/>
      <c r="KRA7" s="33"/>
      <c r="KRB7" s="33"/>
      <c r="KRC7" s="33"/>
      <c r="KRD7" s="33"/>
      <c r="KRE7" s="33"/>
      <c r="KRF7" s="33"/>
      <c r="KRG7" s="33"/>
      <c r="KRH7" s="33"/>
      <c r="KRI7" s="33"/>
      <c r="KRJ7" s="33"/>
      <c r="KRK7" s="33"/>
      <c r="KRL7" s="33"/>
      <c r="KRM7" s="33"/>
      <c r="KRN7" s="33"/>
      <c r="KRO7" s="33"/>
      <c r="KRP7" s="33"/>
      <c r="KRQ7" s="33"/>
      <c r="KRR7" s="33"/>
      <c r="KRS7" s="33"/>
      <c r="KRT7" s="33"/>
      <c r="KRU7" s="33"/>
      <c r="KRV7" s="33"/>
      <c r="KRW7" s="33"/>
      <c r="KRX7" s="33"/>
      <c r="KRY7" s="33"/>
      <c r="KRZ7" s="33"/>
      <c r="KSA7" s="33"/>
      <c r="KSB7" s="33"/>
      <c r="KSC7" s="33"/>
      <c r="KSD7" s="33"/>
      <c r="KSE7" s="33"/>
      <c r="KSF7" s="33"/>
      <c r="KSG7" s="33"/>
      <c r="KSH7" s="33"/>
      <c r="KSI7" s="33"/>
      <c r="KSJ7" s="33"/>
      <c r="KSK7" s="33"/>
      <c r="KSL7" s="33"/>
      <c r="KSM7" s="33"/>
      <c r="KSN7" s="33"/>
      <c r="KSO7" s="33"/>
      <c r="KSP7" s="33"/>
      <c r="KSQ7" s="33"/>
      <c r="KSR7" s="33"/>
      <c r="KSS7" s="33"/>
      <c r="KST7" s="33"/>
      <c r="KSU7" s="33"/>
      <c r="KSV7" s="33"/>
      <c r="KSW7" s="33"/>
      <c r="KSX7" s="33"/>
      <c r="KSY7" s="33"/>
      <c r="KSZ7" s="33"/>
      <c r="KTA7" s="33"/>
      <c r="KTB7" s="33"/>
      <c r="KTC7" s="33"/>
      <c r="KTD7" s="33"/>
      <c r="KTE7" s="33"/>
      <c r="KTF7" s="33"/>
      <c r="KTG7" s="33"/>
      <c r="KTH7" s="33"/>
      <c r="KTI7" s="33"/>
      <c r="KTJ7" s="33"/>
      <c r="KTK7" s="33"/>
      <c r="KTL7" s="33"/>
      <c r="KTM7" s="33"/>
      <c r="KTN7" s="33"/>
      <c r="KTO7" s="33"/>
      <c r="KTP7" s="33"/>
      <c r="KTQ7" s="33"/>
      <c r="KTR7" s="33"/>
      <c r="KTS7" s="33"/>
      <c r="KTT7" s="33"/>
      <c r="KTU7" s="33"/>
      <c r="KTV7" s="33"/>
      <c r="KTW7" s="33"/>
      <c r="KTX7" s="33"/>
      <c r="KTY7" s="33"/>
      <c r="KTZ7" s="33"/>
      <c r="KUA7" s="33"/>
      <c r="KUB7" s="33"/>
      <c r="KUC7" s="33"/>
      <c r="KUD7" s="33"/>
      <c r="KUE7" s="33"/>
      <c r="KUF7" s="33"/>
      <c r="KUG7" s="33"/>
      <c r="KUH7" s="33"/>
      <c r="KUI7" s="33"/>
      <c r="KUJ7" s="33"/>
      <c r="KUK7" s="33"/>
      <c r="KUL7" s="33"/>
      <c r="KUM7" s="33"/>
      <c r="KUN7" s="33"/>
      <c r="KUO7" s="33"/>
      <c r="KUP7" s="33"/>
      <c r="KUQ7" s="33"/>
      <c r="KUR7" s="33"/>
      <c r="KUS7" s="33"/>
      <c r="KUT7" s="33"/>
      <c r="KUU7" s="33"/>
      <c r="KUV7" s="33"/>
      <c r="KUW7" s="33"/>
      <c r="KUX7" s="33"/>
      <c r="KUY7" s="33"/>
      <c r="KUZ7" s="33"/>
      <c r="KVA7" s="33"/>
      <c r="KVB7" s="33"/>
      <c r="KVC7" s="33"/>
      <c r="KVD7" s="33"/>
      <c r="KVE7" s="33"/>
      <c r="KVF7" s="33"/>
      <c r="KVG7" s="33"/>
      <c r="KVH7" s="33"/>
      <c r="KVI7" s="33"/>
      <c r="KVJ7" s="33"/>
      <c r="KVK7" s="33"/>
      <c r="KVL7" s="33"/>
      <c r="KVM7" s="33"/>
      <c r="KVN7" s="33"/>
      <c r="KVO7" s="33"/>
      <c r="KVP7" s="33"/>
      <c r="KVQ7" s="33"/>
      <c r="KVR7" s="33"/>
      <c r="KVS7" s="33"/>
      <c r="KVT7" s="33"/>
      <c r="KVU7" s="33"/>
      <c r="KVV7" s="33"/>
      <c r="KVW7" s="33"/>
      <c r="KVX7" s="33"/>
      <c r="KVY7" s="33"/>
      <c r="KVZ7" s="33"/>
      <c r="KWA7" s="33"/>
      <c r="KWB7" s="33"/>
      <c r="KWC7" s="33"/>
      <c r="KWD7" s="33"/>
      <c r="KWE7" s="33"/>
      <c r="KWF7" s="33"/>
      <c r="KWG7" s="33"/>
      <c r="KWH7" s="33"/>
      <c r="KWI7" s="33"/>
      <c r="KWJ7" s="33"/>
      <c r="KWK7" s="33"/>
      <c r="KWL7" s="33"/>
      <c r="KWM7" s="33"/>
      <c r="KWN7" s="33"/>
      <c r="KWO7" s="33"/>
      <c r="KWP7" s="33"/>
      <c r="KWQ7" s="33"/>
      <c r="KWR7" s="33"/>
      <c r="KWS7" s="33"/>
      <c r="KWT7" s="33"/>
      <c r="KWU7" s="33"/>
      <c r="KWV7" s="33"/>
      <c r="KWW7" s="33"/>
      <c r="KWX7" s="33"/>
      <c r="KWY7" s="33"/>
      <c r="KWZ7" s="33"/>
      <c r="KXA7" s="33"/>
      <c r="KXB7" s="33"/>
      <c r="KXC7" s="33"/>
      <c r="KXD7" s="33"/>
      <c r="KXE7" s="33"/>
      <c r="KXF7" s="33"/>
      <c r="KXG7" s="33"/>
      <c r="KXH7" s="33"/>
      <c r="KXI7" s="33"/>
      <c r="KXJ7" s="33"/>
      <c r="KXK7" s="33"/>
      <c r="KXL7" s="33"/>
      <c r="KXM7" s="33"/>
      <c r="KXN7" s="33"/>
      <c r="KXO7" s="33"/>
      <c r="KXP7" s="33"/>
      <c r="KXQ7" s="33"/>
      <c r="KXR7" s="33"/>
      <c r="KXS7" s="33"/>
      <c r="KXT7" s="33"/>
      <c r="KXU7" s="33"/>
      <c r="KXV7" s="33"/>
      <c r="KXW7" s="33"/>
      <c r="KXX7" s="33"/>
      <c r="KXY7" s="33"/>
      <c r="KXZ7" s="33"/>
      <c r="KYA7" s="33"/>
      <c r="KYB7" s="33"/>
      <c r="KYC7" s="33"/>
      <c r="KYD7" s="33"/>
      <c r="KYE7" s="33"/>
      <c r="KYF7" s="33"/>
      <c r="KYG7" s="33"/>
      <c r="KYH7" s="33"/>
      <c r="KYI7" s="33"/>
      <c r="KYJ7" s="33"/>
      <c r="KYK7" s="33"/>
      <c r="KYL7" s="33"/>
      <c r="KYM7" s="33"/>
      <c r="KYN7" s="33"/>
      <c r="KYO7" s="33"/>
      <c r="KYP7" s="33"/>
      <c r="KYQ7" s="33"/>
      <c r="KYR7" s="33"/>
      <c r="KYS7" s="33"/>
      <c r="KYT7" s="33"/>
      <c r="KYU7" s="33"/>
      <c r="KYV7" s="33"/>
      <c r="KYW7" s="33"/>
      <c r="KYX7" s="33"/>
      <c r="KYY7" s="33"/>
      <c r="KYZ7" s="33"/>
      <c r="KZA7" s="33"/>
      <c r="KZB7" s="33"/>
      <c r="KZC7" s="33"/>
      <c r="KZD7" s="33"/>
      <c r="KZE7" s="33"/>
      <c r="KZF7" s="33"/>
      <c r="KZG7" s="33"/>
      <c r="KZH7" s="33"/>
      <c r="KZI7" s="33"/>
      <c r="KZJ7" s="33"/>
      <c r="KZK7" s="33"/>
      <c r="KZL7" s="33"/>
      <c r="KZM7" s="33"/>
      <c r="KZN7" s="33"/>
      <c r="KZO7" s="33"/>
      <c r="KZP7" s="33"/>
      <c r="KZQ7" s="33"/>
      <c r="KZR7" s="33"/>
      <c r="KZS7" s="33"/>
      <c r="KZT7" s="33"/>
      <c r="KZU7" s="33"/>
      <c r="KZV7" s="33"/>
      <c r="KZW7" s="33"/>
      <c r="KZX7" s="33"/>
      <c r="KZY7" s="33"/>
      <c r="KZZ7" s="33"/>
      <c r="LAA7" s="33"/>
      <c r="LAB7" s="33"/>
      <c r="LAC7" s="33"/>
      <c r="LAD7" s="33"/>
      <c r="LAE7" s="33"/>
      <c r="LAF7" s="33"/>
      <c r="LAG7" s="33"/>
      <c r="LAH7" s="33"/>
      <c r="LAI7" s="33"/>
      <c r="LAJ7" s="33"/>
      <c r="LAK7" s="33"/>
      <c r="LAL7" s="33"/>
      <c r="LAM7" s="33"/>
      <c r="LAN7" s="33"/>
      <c r="LAO7" s="33"/>
      <c r="LAP7" s="33"/>
      <c r="LAQ7" s="33"/>
      <c r="LAR7" s="33"/>
      <c r="LAS7" s="33"/>
      <c r="LAT7" s="33"/>
      <c r="LAU7" s="33"/>
      <c r="LAV7" s="33"/>
      <c r="LAW7" s="33"/>
      <c r="LAX7" s="33"/>
      <c r="LAY7" s="33"/>
      <c r="LAZ7" s="33"/>
      <c r="LBA7" s="33"/>
      <c r="LBB7" s="33"/>
      <c r="LBC7" s="33"/>
      <c r="LBD7" s="33"/>
      <c r="LBE7" s="33"/>
      <c r="LBF7" s="33"/>
      <c r="LBG7" s="33"/>
      <c r="LBH7" s="33"/>
      <c r="LBI7" s="33"/>
      <c r="LBJ7" s="33"/>
      <c r="LBK7" s="33"/>
      <c r="LBL7" s="33"/>
      <c r="LBM7" s="33"/>
      <c r="LBN7" s="33"/>
      <c r="LBO7" s="33"/>
      <c r="LBP7" s="33"/>
      <c r="LBQ7" s="33"/>
      <c r="LBR7" s="33"/>
      <c r="LBS7" s="33"/>
      <c r="LBT7" s="33"/>
      <c r="LBU7" s="33"/>
      <c r="LBV7" s="33"/>
      <c r="LBW7" s="33"/>
      <c r="LBX7" s="33"/>
      <c r="LBY7" s="33"/>
      <c r="LBZ7" s="33"/>
      <c r="LCA7" s="33"/>
      <c r="LCB7" s="33"/>
      <c r="LCC7" s="33"/>
      <c r="LCD7" s="33"/>
      <c r="LCE7" s="33"/>
      <c r="LCF7" s="33"/>
      <c r="LCG7" s="33"/>
      <c r="LCH7" s="33"/>
      <c r="LCI7" s="33"/>
      <c r="LCJ7" s="33"/>
      <c r="LCK7" s="33"/>
      <c r="LCL7" s="33"/>
      <c r="LCM7" s="33"/>
      <c r="LCN7" s="33"/>
      <c r="LCO7" s="33"/>
      <c r="LCP7" s="33"/>
      <c r="LCQ7" s="33"/>
      <c r="LCR7" s="33"/>
      <c r="LCS7" s="33"/>
      <c r="LCT7" s="33"/>
      <c r="LCU7" s="33"/>
      <c r="LCV7" s="33"/>
      <c r="LCW7" s="33"/>
      <c r="LCX7" s="33"/>
      <c r="LCY7" s="33"/>
      <c r="LCZ7" s="33"/>
      <c r="LDA7" s="33"/>
      <c r="LDB7" s="33"/>
      <c r="LDC7" s="33"/>
      <c r="LDD7" s="33"/>
      <c r="LDE7" s="33"/>
      <c r="LDF7" s="33"/>
      <c r="LDG7" s="33"/>
      <c r="LDH7" s="33"/>
      <c r="LDI7" s="33"/>
      <c r="LDJ7" s="33"/>
      <c r="LDK7" s="33"/>
      <c r="LDL7" s="33"/>
      <c r="LDM7" s="33"/>
      <c r="LDN7" s="33"/>
      <c r="LDO7" s="33"/>
      <c r="LDP7" s="33"/>
      <c r="LDQ7" s="33"/>
      <c r="LDR7" s="33"/>
      <c r="LDS7" s="33"/>
      <c r="LDT7" s="33"/>
      <c r="LDU7" s="33"/>
      <c r="LDV7" s="33"/>
      <c r="LDW7" s="33"/>
      <c r="LDX7" s="33"/>
      <c r="LDY7" s="33"/>
      <c r="LDZ7" s="33"/>
      <c r="LEA7" s="33"/>
      <c r="LEB7" s="33"/>
      <c r="LEC7" s="33"/>
      <c r="LED7" s="33"/>
      <c r="LEE7" s="33"/>
      <c r="LEF7" s="33"/>
      <c r="LEG7" s="33"/>
      <c r="LEH7" s="33"/>
      <c r="LEI7" s="33"/>
      <c r="LEJ7" s="33"/>
      <c r="LEK7" s="33"/>
      <c r="LEL7" s="33"/>
      <c r="LEM7" s="33"/>
      <c r="LEN7" s="33"/>
      <c r="LEO7" s="33"/>
      <c r="LEP7" s="33"/>
      <c r="LEQ7" s="33"/>
      <c r="LER7" s="33"/>
      <c r="LES7" s="33"/>
      <c r="LET7" s="33"/>
      <c r="LEU7" s="33"/>
      <c r="LEV7" s="33"/>
      <c r="LEW7" s="33"/>
      <c r="LEX7" s="33"/>
      <c r="LEY7" s="33"/>
      <c r="LEZ7" s="33"/>
      <c r="LFA7" s="33"/>
      <c r="LFB7" s="33"/>
      <c r="LFC7" s="33"/>
      <c r="LFD7" s="33"/>
      <c r="LFE7" s="33"/>
      <c r="LFF7" s="33"/>
      <c r="LFG7" s="33"/>
      <c r="LFH7" s="33"/>
      <c r="LFI7" s="33"/>
      <c r="LFJ7" s="33"/>
      <c r="LFK7" s="33"/>
      <c r="LFL7" s="33"/>
      <c r="LFM7" s="33"/>
      <c r="LFN7" s="33"/>
      <c r="LFO7" s="33"/>
      <c r="LFP7" s="33"/>
      <c r="LFQ7" s="33"/>
      <c r="LFR7" s="33"/>
      <c r="LFS7" s="33"/>
      <c r="LFT7" s="33"/>
      <c r="LFU7" s="33"/>
      <c r="LFV7" s="33"/>
      <c r="LFW7" s="33"/>
      <c r="LFX7" s="33"/>
      <c r="LFY7" s="33"/>
      <c r="LFZ7" s="33"/>
      <c r="LGA7" s="33"/>
      <c r="LGB7" s="33"/>
      <c r="LGC7" s="33"/>
      <c r="LGD7" s="33"/>
      <c r="LGE7" s="33"/>
      <c r="LGF7" s="33"/>
      <c r="LGG7" s="33"/>
      <c r="LGH7" s="33"/>
      <c r="LGI7" s="33"/>
      <c r="LGJ7" s="33"/>
      <c r="LGK7" s="33"/>
      <c r="LGL7" s="33"/>
      <c r="LGM7" s="33"/>
      <c r="LGN7" s="33"/>
      <c r="LGO7" s="33"/>
      <c r="LGP7" s="33"/>
      <c r="LGQ7" s="33"/>
      <c r="LGR7" s="33"/>
      <c r="LGS7" s="33"/>
      <c r="LGT7" s="33"/>
      <c r="LGU7" s="33"/>
      <c r="LGV7" s="33"/>
      <c r="LGW7" s="33"/>
      <c r="LGX7" s="33"/>
      <c r="LGY7" s="33"/>
      <c r="LGZ7" s="33"/>
      <c r="LHA7" s="33"/>
      <c r="LHB7" s="33"/>
      <c r="LHC7" s="33"/>
      <c r="LHD7" s="33"/>
      <c r="LHE7" s="33"/>
      <c r="LHF7" s="33"/>
      <c r="LHG7" s="33"/>
      <c r="LHH7" s="33"/>
      <c r="LHI7" s="33"/>
      <c r="LHJ7" s="33"/>
      <c r="LHK7" s="33"/>
      <c r="LHL7" s="33"/>
      <c r="LHM7" s="33"/>
      <c r="LHN7" s="33"/>
      <c r="LHO7" s="33"/>
      <c r="LHP7" s="33"/>
      <c r="LHQ7" s="33"/>
      <c r="LHR7" s="33"/>
      <c r="LHS7" s="33"/>
      <c r="LHT7" s="33"/>
      <c r="LHU7" s="33"/>
      <c r="LHV7" s="33"/>
      <c r="LHW7" s="33"/>
      <c r="LHX7" s="33"/>
      <c r="LHY7" s="33"/>
      <c r="LHZ7" s="33"/>
      <c r="LIA7" s="33"/>
      <c r="LIB7" s="33"/>
      <c r="LIC7" s="33"/>
      <c r="LID7" s="33"/>
      <c r="LIE7" s="33"/>
      <c r="LIF7" s="33"/>
      <c r="LIG7" s="33"/>
      <c r="LIH7" s="33"/>
      <c r="LII7" s="33"/>
      <c r="LIJ7" s="33"/>
      <c r="LIK7" s="33"/>
      <c r="LIL7" s="33"/>
      <c r="LIM7" s="33"/>
      <c r="LIN7" s="33"/>
      <c r="LIO7" s="33"/>
      <c r="LIP7" s="33"/>
      <c r="LIQ7" s="33"/>
      <c r="LIR7" s="33"/>
      <c r="LIS7" s="33"/>
      <c r="LIT7" s="33"/>
      <c r="LIU7" s="33"/>
      <c r="LIV7" s="33"/>
      <c r="LIW7" s="33"/>
      <c r="LIX7" s="33"/>
      <c r="LIY7" s="33"/>
      <c r="LIZ7" s="33"/>
      <c r="LJA7" s="33"/>
      <c r="LJB7" s="33"/>
      <c r="LJC7" s="33"/>
      <c r="LJD7" s="33"/>
      <c r="LJE7" s="33"/>
      <c r="LJF7" s="33"/>
      <c r="LJG7" s="33"/>
      <c r="LJH7" s="33"/>
      <c r="LJI7" s="33"/>
      <c r="LJJ7" s="33"/>
      <c r="LJK7" s="33"/>
      <c r="LJL7" s="33"/>
      <c r="LJM7" s="33"/>
      <c r="LJN7" s="33"/>
      <c r="LJO7" s="33"/>
      <c r="LJP7" s="33"/>
      <c r="LJQ7" s="33"/>
      <c r="LJR7" s="33"/>
      <c r="LJS7" s="33"/>
      <c r="LJT7" s="33"/>
      <c r="LJU7" s="33"/>
      <c r="LJV7" s="33"/>
      <c r="LJW7" s="33"/>
      <c r="LJX7" s="33"/>
      <c r="LJY7" s="33"/>
      <c r="LJZ7" s="33"/>
      <c r="LKA7" s="33"/>
      <c r="LKB7" s="33"/>
      <c r="LKC7" s="33"/>
      <c r="LKD7" s="33"/>
      <c r="LKE7" s="33"/>
      <c r="LKF7" s="33"/>
      <c r="LKG7" s="33"/>
      <c r="LKH7" s="33"/>
      <c r="LKI7" s="33"/>
      <c r="LKJ7" s="33"/>
      <c r="LKK7" s="33"/>
      <c r="LKL7" s="33"/>
      <c r="LKM7" s="33"/>
      <c r="LKN7" s="33"/>
      <c r="LKO7" s="33"/>
      <c r="LKP7" s="33"/>
      <c r="LKQ7" s="33"/>
      <c r="LKR7" s="33"/>
      <c r="LKS7" s="33"/>
      <c r="LKT7" s="33"/>
      <c r="LKU7" s="33"/>
      <c r="LKV7" s="33"/>
      <c r="LKW7" s="33"/>
      <c r="LKX7" s="33"/>
      <c r="LKY7" s="33"/>
      <c r="LKZ7" s="33"/>
      <c r="LLA7" s="33"/>
      <c r="LLB7" s="33"/>
      <c r="LLC7" s="33"/>
      <c r="LLD7" s="33"/>
      <c r="LLE7" s="33"/>
      <c r="LLF7" s="33"/>
      <c r="LLG7" s="33"/>
      <c r="LLH7" s="33"/>
      <c r="LLI7" s="33"/>
      <c r="LLJ7" s="33"/>
      <c r="LLK7" s="33"/>
      <c r="LLL7" s="33"/>
      <c r="LLM7" s="33"/>
      <c r="LLN7" s="33"/>
      <c r="LLO7" s="33"/>
      <c r="LLP7" s="33"/>
      <c r="LLQ7" s="33"/>
      <c r="LLR7" s="33"/>
      <c r="LLS7" s="33"/>
      <c r="LLT7" s="33"/>
      <c r="LLU7" s="33"/>
      <c r="LLV7" s="33"/>
      <c r="LLW7" s="33"/>
      <c r="LLX7" s="33"/>
      <c r="LLY7" s="33"/>
      <c r="LLZ7" s="33"/>
      <c r="LMA7" s="33"/>
      <c r="LMB7" s="33"/>
      <c r="LMC7" s="33"/>
      <c r="LMD7" s="33"/>
      <c r="LME7" s="33"/>
      <c r="LMF7" s="33"/>
      <c r="LMG7" s="33"/>
      <c r="LMH7" s="33"/>
      <c r="LMI7" s="33"/>
      <c r="LMJ7" s="33"/>
      <c r="LMK7" s="33"/>
      <c r="LML7" s="33"/>
      <c r="LMM7" s="33"/>
      <c r="LMN7" s="33"/>
      <c r="LMO7" s="33"/>
      <c r="LMP7" s="33"/>
      <c r="LMQ7" s="33"/>
      <c r="LMR7" s="33"/>
      <c r="LMS7" s="33"/>
      <c r="LMT7" s="33"/>
      <c r="LMU7" s="33"/>
      <c r="LMV7" s="33"/>
      <c r="LMW7" s="33"/>
      <c r="LMX7" s="33"/>
      <c r="LMY7" s="33"/>
      <c r="LMZ7" s="33"/>
      <c r="LNA7" s="33"/>
      <c r="LNB7" s="33"/>
      <c r="LNC7" s="33"/>
      <c r="LND7" s="33"/>
      <c r="LNE7" s="33"/>
      <c r="LNF7" s="33"/>
      <c r="LNG7" s="33"/>
      <c r="LNH7" s="33"/>
      <c r="LNI7" s="33"/>
      <c r="LNJ7" s="33"/>
      <c r="LNK7" s="33"/>
      <c r="LNL7" s="33"/>
      <c r="LNM7" s="33"/>
      <c r="LNN7" s="33"/>
      <c r="LNO7" s="33"/>
      <c r="LNP7" s="33"/>
      <c r="LNQ7" s="33"/>
      <c r="LNR7" s="33"/>
      <c r="LNS7" s="33"/>
      <c r="LNT7" s="33"/>
      <c r="LNU7" s="33"/>
      <c r="LNV7" s="33"/>
      <c r="LNW7" s="33"/>
      <c r="LNX7" s="33"/>
      <c r="LNY7" s="33"/>
      <c r="LNZ7" s="33"/>
      <c r="LOA7" s="33"/>
      <c r="LOB7" s="33"/>
      <c r="LOC7" s="33"/>
      <c r="LOD7" s="33"/>
      <c r="LOE7" s="33"/>
      <c r="LOF7" s="33"/>
      <c r="LOG7" s="33"/>
      <c r="LOH7" s="33"/>
      <c r="LOI7" s="33"/>
      <c r="LOJ7" s="33"/>
      <c r="LOK7" s="33"/>
      <c r="LOL7" s="33"/>
      <c r="LOM7" s="33"/>
      <c r="LON7" s="33"/>
      <c r="LOO7" s="33"/>
      <c r="LOP7" s="33"/>
      <c r="LOQ7" s="33"/>
      <c r="LOR7" s="33"/>
      <c r="LOS7" s="33"/>
      <c r="LOT7" s="33"/>
      <c r="LOU7" s="33"/>
      <c r="LOV7" s="33"/>
      <c r="LOW7" s="33"/>
      <c r="LOX7" s="33"/>
      <c r="LOY7" s="33"/>
      <c r="LOZ7" s="33"/>
      <c r="LPA7" s="33"/>
      <c r="LPB7" s="33"/>
      <c r="LPC7" s="33"/>
      <c r="LPD7" s="33"/>
      <c r="LPE7" s="33"/>
      <c r="LPF7" s="33"/>
      <c r="LPG7" s="33"/>
      <c r="LPH7" s="33"/>
      <c r="LPI7" s="33"/>
      <c r="LPJ7" s="33"/>
      <c r="LPK7" s="33"/>
      <c r="LPL7" s="33"/>
      <c r="LPM7" s="33"/>
      <c r="LPN7" s="33"/>
      <c r="LPO7" s="33"/>
      <c r="LPP7" s="33"/>
      <c r="LPQ7" s="33"/>
      <c r="LPR7" s="33"/>
      <c r="LPS7" s="33"/>
      <c r="LPT7" s="33"/>
      <c r="LPU7" s="33"/>
      <c r="LPV7" s="33"/>
      <c r="LPW7" s="33"/>
      <c r="LPX7" s="33"/>
      <c r="LPY7" s="33"/>
      <c r="LPZ7" s="33"/>
      <c r="LQA7" s="33"/>
      <c r="LQB7" s="33"/>
      <c r="LQC7" s="33"/>
      <c r="LQD7" s="33"/>
      <c r="LQE7" s="33"/>
      <c r="LQF7" s="33"/>
      <c r="LQG7" s="33"/>
      <c r="LQH7" s="33"/>
      <c r="LQI7" s="33"/>
      <c r="LQJ7" s="33"/>
      <c r="LQK7" s="33"/>
      <c r="LQL7" s="33"/>
      <c r="LQM7" s="33"/>
      <c r="LQN7" s="33"/>
      <c r="LQO7" s="33"/>
      <c r="LQP7" s="33"/>
      <c r="LQQ7" s="33"/>
      <c r="LQR7" s="33"/>
      <c r="LQS7" s="33"/>
      <c r="LQT7" s="33"/>
      <c r="LQU7" s="33"/>
      <c r="LQV7" s="33"/>
      <c r="LQW7" s="33"/>
      <c r="LQX7" s="33"/>
      <c r="LQY7" s="33"/>
      <c r="LQZ7" s="33"/>
      <c r="LRA7" s="33"/>
      <c r="LRB7" s="33"/>
      <c r="LRC7" s="33"/>
      <c r="LRD7" s="33"/>
      <c r="LRE7" s="33"/>
      <c r="LRF7" s="33"/>
      <c r="LRG7" s="33"/>
      <c r="LRH7" s="33"/>
      <c r="LRI7" s="33"/>
      <c r="LRJ7" s="33"/>
      <c r="LRK7" s="33"/>
      <c r="LRL7" s="33"/>
      <c r="LRM7" s="33"/>
      <c r="LRN7" s="33"/>
      <c r="LRO7" s="33"/>
      <c r="LRP7" s="33"/>
      <c r="LRQ7" s="33"/>
      <c r="LRR7" s="33"/>
      <c r="LRS7" s="33"/>
      <c r="LRT7" s="33"/>
      <c r="LRU7" s="33"/>
      <c r="LRV7" s="33"/>
      <c r="LRW7" s="33"/>
      <c r="LRX7" s="33"/>
      <c r="LRY7" s="33"/>
      <c r="LRZ7" s="33"/>
      <c r="LSA7" s="33"/>
      <c r="LSB7" s="33"/>
      <c r="LSC7" s="33"/>
      <c r="LSD7" s="33"/>
      <c r="LSE7" s="33"/>
      <c r="LSF7" s="33"/>
      <c r="LSG7" s="33"/>
      <c r="LSH7" s="33"/>
      <c r="LSI7" s="33"/>
      <c r="LSJ7" s="33"/>
      <c r="LSK7" s="33"/>
      <c r="LSL7" s="33"/>
      <c r="LSM7" s="33"/>
      <c r="LSN7" s="33"/>
      <c r="LSO7" s="33"/>
      <c r="LSP7" s="33"/>
      <c r="LSQ7" s="33"/>
      <c r="LSR7" s="33"/>
      <c r="LSS7" s="33"/>
      <c r="LST7" s="33"/>
      <c r="LSU7" s="33"/>
      <c r="LSV7" s="33"/>
      <c r="LSW7" s="33"/>
      <c r="LSX7" s="33"/>
      <c r="LSY7" s="33"/>
      <c r="LSZ7" s="33"/>
      <c r="LTA7" s="33"/>
      <c r="LTB7" s="33"/>
      <c r="LTC7" s="33"/>
      <c r="LTD7" s="33"/>
      <c r="LTE7" s="33"/>
      <c r="LTF7" s="33"/>
      <c r="LTG7" s="33"/>
      <c r="LTH7" s="33"/>
      <c r="LTI7" s="33"/>
      <c r="LTJ7" s="33"/>
      <c r="LTK7" s="33"/>
      <c r="LTL7" s="33"/>
      <c r="LTM7" s="33"/>
      <c r="LTN7" s="33"/>
      <c r="LTO7" s="33"/>
      <c r="LTP7" s="33"/>
      <c r="LTQ7" s="33"/>
      <c r="LTR7" s="33"/>
      <c r="LTS7" s="33"/>
      <c r="LTT7" s="33"/>
      <c r="LTU7" s="33"/>
      <c r="LTV7" s="33"/>
      <c r="LTW7" s="33"/>
      <c r="LTX7" s="33"/>
      <c r="LTY7" s="33"/>
      <c r="LTZ7" s="33"/>
      <c r="LUA7" s="33"/>
      <c r="LUB7" s="33"/>
      <c r="LUC7" s="33"/>
      <c r="LUD7" s="33"/>
      <c r="LUE7" s="33"/>
      <c r="LUF7" s="33"/>
      <c r="LUG7" s="33"/>
      <c r="LUH7" s="33"/>
      <c r="LUI7" s="33"/>
      <c r="LUJ7" s="33"/>
      <c r="LUK7" s="33"/>
      <c r="LUL7" s="33"/>
      <c r="LUM7" s="33"/>
      <c r="LUN7" s="33"/>
      <c r="LUO7" s="33"/>
      <c r="LUP7" s="33"/>
      <c r="LUQ7" s="33"/>
      <c r="LUR7" s="33"/>
      <c r="LUS7" s="33"/>
      <c r="LUT7" s="33"/>
      <c r="LUU7" s="33"/>
      <c r="LUV7" s="33"/>
      <c r="LUW7" s="33"/>
      <c r="LUX7" s="33"/>
      <c r="LUY7" s="33"/>
      <c r="LUZ7" s="33"/>
      <c r="LVA7" s="33"/>
      <c r="LVB7" s="33"/>
      <c r="LVC7" s="33"/>
      <c r="LVD7" s="33"/>
      <c r="LVE7" s="33"/>
      <c r="LVF7" s="33"/>
      <c r="LVG7" s="33"/>
      <c r="LVH7" s="33"/>
      <c r="LVI7" s="33"/>
      <c r="LVJ7" s="33"/>
      <c r="LVK7" s="33"/>
      <c r="LVL7" s="33"/>
      <c r="LVM7" s="33"/>
      <c r="LVN7" s="33"/>
      <c r="LVO7" s="33"/>
      <c r="LVP7" s="33"/>
      <c r="LVQ7" s="33"/>
      <c r="LVR7" s="33"/>
      <c r="LVS7" s="33"/>
      <c r="LVT7" s="33"/>
      <c r="LVU7" s="33"/>
      <c r="LVV7" s="33"/>
      <c r="LVW7" s="33"/>
      <c r="LVX7" s="33"/>
      <c r="LVY7" s="33"/>
      <c r="LVZ7" s="33"/>
      <c r="LWA7" s="33"/>
      <c r="LWB7" s="33"/>
      <c r="LWC7" s="33"/>
      <c r="LWD7" s="33"/>
      <c r="LWE7" s="33"/>
      <c r="LWF7" s="33"/>
      <c r="LWG7" s="33"/>
      <c r="LWH7" s="33"/>
      <c r="LWI7" s="33"/>
      <c r="LWJ7" s="33"/>
      <c r="LWK7" s="33"/>
      <c r="LWL7" s="33"/>
      <c r="LWM7" s="33"/>
      <c r="LWN7" s="33"/>
      <c r="LWO7" s="33"/>
      <c r="LWP7" s="33"/>
      <c r="LWQ7" s="33"/>
      <c r="LWR7" s="33"/>
      <c r="LWS7" s="33"/>
      <c r="LWT7" s="33"/>
      <c r="LWU7" s="33"/>
      <c r="LWV7" s="33"/>
      <c r="LWW7" s="33"/>
      <c r="LWX7" s="33"/>
      <c r="LWY7" s="33"/>
      <c r="LWZ7" s="33"/>
      <c r="LXA7" s="33"/>
      <c r="LXB7" s="33"/>
      <c r="LXC7" s="33"/>
      <c r="LXD7" s="33"/>
      <c r="LXE7" s="33"/>
      <c r="LXF7" s="33"/>
      <c r="LXG7" s="33"/>
      <c r="LXH7" s="33"/>
      <c r="LXI7" s="33"/>
      <c r="LXJ7" s="33"/>
      <c r="LXK7" s="33"/>
      <c r="LXL7" s="33"/>
      <c r="LXM7" s="33"/>
      <c r="LXN7" s="33"/>
      <c r="LXO7" s="33"/>
      <c r="LXP7" s="33"/>
      <c r="LXQ7" s="33"/>
      <c r="LXR7" s="33"/>
      <c r="LXS7" s="33"/>
      <c r="LXT7" s="33"/>
      <c r="LXU7" s="33"/>
      <c r="LXV7" s="33"/>
      <c r="LXW7" s="33"/>
      <c r="LXX7" s="33"/>
      <c r="LXY7" s="33"/>
      <c r="LXZ7" s="33"/>
      <c r="LYA7" s="33"/>
      <c r="LYB7" s="33"/>
      <c r="LYC7" s="33"/>
      <c r="LYD7" s="33"/>
      <c r="LYE7" s="33"/>
      <c r="LYF7" s="33"/>
      <c r="LYG7" s="33"/>
      <c r="LYH7" s="33"/>
      <c r="LYI7" s="33"/>
      <c r="LYJ7" s="33"/>
      <c r="LYK7" s="33"/>
      <c r="LYL7" s="33"/>
      <c r="LYM7" s="33"/>
      <c r="LYN7" s="33"/>
      <c r="LYO7" s="33"/>
      <c r="LYP7" s="33"/>
      <c r="LYQ7" s="33"/>
      <c r="LYR7" s="33"/>
      <c r="LYS7" s="33"/>
      <c r="LYT7" s="33"/>
      <c r="LYU7" s="33"/>
      <c r="LYV7" s="33"/>
      <c r="LYW7" s="33"/>
      <c r="LYX7" s="33"/>
      <c r="LYY7" s="33"/>
      <c r="LYZ7" s="33"/>
      <c r="LZA7" s="33"/>
      <c r="LZB7" s="33"/>
      <c r="LZC7" s="33"/>
      <c r="LZD7" s="33"/>
      <c r="LZE7" s="33"/>
      <c r="LZF7" s="33"/>
      <c r="LZG7" s="33"/>
      <c r="LZH7" s="33"/>
      <c r="LZI7" s="33"/>
      <c r="LZJ7" s="33"/>
      <c r="LZK7" s="33"/>
      <c r="LZL7" s="33"/>
      <c r="LZM7" s="33"/>
      <c r="LZN7" s="33"/>
      <c r="LZO7" s="33"/>
      <c r="LZP7" s="33"/>
      <c r="LZQ7" s="33"/>
      <c r="LZR7" s="33"/>
      <c r="LZS7" s="33"/>
      <c r="LZT7" s="33"/>
      <c r="LZU7" s="33"/>
      <c r="LZV7" s="33"/>
      <c r="LZW7" s="33"/>
      <c r="LZX7" s="33"/>
      <c r="LZY7" s="33"/>
      <c r="LZZ7" s="33"/>
      <c r="MAA7" s="33"/>
      <c r="MAB7" s="33"/>
      <c r="MAC7" s="33"/>
      <c r="MAD7" s="33"/>
      <c r="MAE7" s="33"/>
      <c r="MAF7" s="33"/>
      <c r="MAG7" s="33"/>
      <c r="MAH7" s="33"/>
      <c r="MAI7" s="33"/>
      <c r="MAJ7" s="33"/>
      <c r="MAK7" s="33"/>
      <c r="MAL7" s="33"/>
      <c r="MAM7" s="33"/>
      <c r="MAN7" s="33"/>
      <c r="MAO7" s="33"/>
      <c r="MAP7" s="33"/>
      <c r="MAQ7" s="33"/>
      <c r="MAR7" s="33"/>
      <c r="MAS7" s="33"/>
      <c r="MAT7" s="33"/>
      <c r="MAU7" s="33"/>
      <c r="MAV7" s="33"/>
      <c r="MAW7" s="33"/>
      <c r="MAX7" s="33"/>
      <c r="MAY7" s="33"/>
      <c r="MAZ7" s="33"/>
      <c r="MBA7" s="33"/>
      <c r="MBB7" s="33"/>
      <c r="MBC7" s="33"/>
      <c r="MBD7" s="33"/>
      <c r="MBE7" s="33"/>
      <c r="MBF7" s="33"/>
      <c r="MBG7" s="33"/>
      <c r="MBH7" s="33"/>
      <c r="MBI7" s="33"/>
      <c r="MBJ7" s="33"/>
      <c r="MBK7" s="33"/>
      <c r="MBL7" s="33"/>
      <c r="MBM7" s="33"/>
      <c r="MBN7" s="33"/>
      <c r="MBO7" s="33"/>
      <c r="MBP7" s="33"/>
      <c r="MBQ7" s="33"/>
      <c r="MBR7" s="33"/>
      <c r="MBS7" s="33"/>
      <c r="MBT7" s="33"/>
      <c r="MBU7" s="33"/>
      <c r="MBV7" s="33"/>
      <c r="MBW7" s="33"/>
      <c r="MBX7" s="33"/>
      <c r="MBY7" s="33"/>
      <c r="MBZ7" s="33"/>
      <c r="MCA7" s="33"/>
      <c r="MCB7" s="33"/>
      <c r="MCC7" s="33"/>
      <c r="MCD7" s="33"/>
      <c r="MCE7" s="33"/>
      <c r="MCF7" s="33"/>
      <c r="MCG7" s="33"/>
      <c r="MCH7" s="33"/>
      <c r="MCI7" s="33"/>
      <c r="MCJ7" s="33"/>
      <c r="MCK7" s="33"/>
      <c r="MCL7" s="33"/>
      <c r="MCM7" s="33"/>
      <c r="MCN7" s="33"/>
      <c r="MCO7" s="33"/>
      <c r="MCP7" s="33"/>
      <c r="MCQ7" s="33"/>
      <c r="MCR7" s="33"/>
      <c r="MCS7" s="33"/>
      <c r="MCT7" s="33"/>
      <c r="MCU7" s="33"/>
      <c r="MCV7" s="33"/>
      <c r="MCW7" s="33"/>
      <c r="MCX7" s="33"/>
      <c r="MCY7" s="33"/>
      <c r="MCZ7" s="33"/>
      <c r="MDA7" s="33"/>
      <c r="MDB7" s="33"/>
      <c r="MDC7" s="33"/>
      <c r="MDD7" s="33"/>
      <c r="MDE7" s="33"/>
      <c r="MDF7" s="33"/>
      <c r="MDG7" s="33"/>
      <c r="MDH7" s="33"/>
      <c r="MDI7" s="33"/>
      <c r="MDJ7" s="33"/>
      <c r="MDK7" s="33"/>
      <c r="MDL7" s="33"/>
      <c r="MDM7" s="33"/>
      <c r="MDN7" s="33"/>
      <c r="MDO7" s="33"/>
      <c r="MDP7" s="33"/>
      <c r="MDQ7" s="33"/>
      <c r="MDR7" s="33"/>
      <c r="MDS7" s="33"/>
      <c r="MDT7" s="33"/>
      <c r="MDU7" s="33"/>
      <c r="MDV7" s="33"/>
      <c r="MDW7" s="33"/>
      <c r="MDX7" s="33"/>
      <c r="MDY7" s="33"/>
      <c r="MDZ7" s="33"/>
      <c r="MEA7" s="33"/>
      <c r="MEB7" s="33"/>
      <c r="MEC7" s="33"/>
      <c r="MED7" s="33"/>
      <c r="MEE7" s="33"/>
      <c r="MEF7" s="33"/>
      <c r="MEG7" s="33"/>
      <c r="MEH7" s="33"/>
      <c r="MEI7" s="33"/>
      <c r="MEJ7" s="33"/>
      <c r="MEK7" s="33"/>
      <c r="MEL7" s="33"/>
      <c r="MEM7" s="33"/>
      <c r="MEN7" s="33"/>
      <c r="MEO7" s="33"/>
      <c r="MEP7" s="33"/>
      <c r="MEQ7" s="33"/>
      <c r="MER7" s="33"/>
      <c r="MES7" s="33"/>
      <c r="MET7" s="33"/>
      <c r="MEU7" s="33"/>
      <c r="MEV7" s="33"/>
      <c r="MEW7" s="33"/>
      <c r="MEX7" s="33"/>
      <c r="MEY7" s="33"/>
      <c r="MEZ7" s="33"/>
      <c r="MFA7" s="33"/>
      <c r="MFB7" s="33"/>
      <c r="MFC7" s="33"/>
      <c r="MFD7" s="33"/>
      <c r="MFE7" s="33"/>
      <c r="MFF7" s="33"/>
      <c r="MFG7" s="33"/>
      <c r="MFH7" s="33"/>
      <c r="MFI7" s="33"/>
      <c r="MFJ7" s="33"/>
      <c r="MFK7" s="33"/>
      <c r="MFL7" s="33"/>
      <c r="MFM7" s="33"/>
      <c r="MFN7" s="33"/>
      <c r="MFO7" s="33"/>
      <c r="MFP7" s="33"/>
      <c r="MFQ7" s="33"/>
      <c r="MFR7" s="33"/>
      <c r="MFS7" s="33"/>
      <c r="MFT7" s="33"/>
      <c r="MFU7" s="33"/>
      <c r="MFV7" s="33"/>
      <c r="MFW7" s="33"/>
      <c r="MFX7" s="33"/>
      <c r="MFY7" s="33"/>
      <c r="MFZ7" s="33"/>
      <c r="MGA7" s="33"/>
      <c r="MGB7" s="33"/>
      <c r="MGC7" s="33"/>
      <c r="MGD7" s="33"/>
      <c r="MGE7" s="33"/>
      <c r="MGF7" s="33"/>
      <c r="MGG7" s="33"/>
      <c r="MGH7" s="33"/>
      <c r="MGI7" s="33"/>
      <c r="MGJ7" s="33"/>
      <c r="MGK7" s="33"/>
      <c r="MGL7" s="33"/>
      <c r="MGM7" s="33"/>
      <c r="MGN7" s="33"/>
      <c r="MGO7" s="33"/>
      <c r="MGP7" s="33"/>
      <c r="MGQ7" s="33"/>
      <c r="MGR7" s="33"/>
      <c r="MGS7" s="33"/>
      <c r="MGT7" s="33"/>
      <c r="MGU7" s="33"/>
      <c r="MGV7" s="33"/>
      <c r="MGW7" s="33"/>
      <c r="MGX7" s="33"/>
      <c r="MGY7" s="33"/>
      <c r="MGZ7" s="33"/>
      <c r="MHA7" s="33"/>
      <c r="MHB7" s="33"/>
      <c r="MHC7" s="33"/>
      <c r="MHD7" s="33"/>
      <c r="MHE7" s="33"/>
      <c r="MHF7" s="33"/>
      <c r="MHG7" s="33"/>
      <c r="MHH7" s="33"/>
      <c r="MHI7" s="33"/>
      <c r="MHJ7" s="33"/>
      <c r="MHK7" s="33"/>
      <c r="MHL7" s="33"/>
      <c r="MHM7" s="33"/>
      <c r="MHN7" s="33"/>
      <c r="MHO7" s="33"/>
      <c r="MHP7" s="33"/>
      <c r="MHQ7" s="33"/>
      <c r="MHR7" s="33"/>
      <c r="MHS7" s="33"/>
      <c r="MHT7" s="33"/>
      <c r="MHU7" s="33"/>
      <c r="MHV7" s="33"/>
      <c r="MHW7" s="33"/>
      <c r="MHX7" s="33"/>
      <c r="MHY7" s="33"/>
      <c r="MHZ7" s="33"/>
      <c r="MIA7" s="33"/>
      <c r="MIB7" s="33"/>
      <c r="MIC7" s="33"/>
      <c r="MID7" s="33"/>
      <c r="MIE7" s="33"/>
      <c r="MIF7" s="33"/>
      <c r="MIG7" s="33"/>
      <c r="MIH7" s="33"/>
      <c r="MII7" s="33"/>
      <c r="MIJ7" s="33"/>
      <c r="MIK7" s="33"/>
      <c r="MIL7" s="33"/>
      <c r="MIM7" s="33"/>
      <c r="MIN7" s="33"/>
      <c r="MIO7" s="33"/>
      <c r="MIP7" s="33"/>
      <c r="MIQ7" s="33"/>
      <c r="MIR7" s="33"/>
      <c r="MIS7" s="33"/>
      <c r="MIT7" s="33"/>
      <c r="MIU7" s="33"/>
      <c r="MIV7" s="33"/>
      <c r="MIW7" s="33"/>
      <c r="MIX7" s="33"/>
      <c r="MIY7" s="33"/>
      <c r="MIZ7" s="33"/>
      <c r="MJA7" s="33"/>
      <c r="MJB7" s="33"/>
      <c r="MJC7" s="33"/>
      <c r="MJD7" s="33"/>
      <c r="MJE7" s="33"/>
      <c r="MJF7" s="33"/>
      <c r="MJG7" s="33"/>
      <c r="MJH7" s="33"/>
      <c r="MJI7" s="33"/>
      <c r="MJJ7" s="33"/>
      <c r="MJK7" s="33"/>
      <c r="MJL7" s="33"/>
      <c r="MJM7" s="33"/>
      <c r="MJN7" s="33"/>
      <c r="MJO7" s="33"/>
      <c r="MJP7" s="33"/>
      <c r="MJQ7" s="33"/>
      <c r="MJR7" s="33"/>
      <c r="MJS7" s="33"/>
      <c r="MJT7" s="33"/>
      <c r="MJU7" s="33"/>
      <c r="MJV7" s="33"/>
      <c r="MJW7" s="33"/>
      <c r="MJX7" s="33"/>
      <c r="MJY7" s="33"/>
      <c r="MJZ7" s="33"/>
      <c r="MKA7" s="33"/>
      <c r="MKB7" s="33"/>
      <c r="MKC7" s="33"/>
      <c r="MKD7" s="33"/>
      <c r="MKE7" s="33"/>
      <c r="MKF7" s="33"/>
      <c r="MKG7" s="33"/>
      <c r="MKH7" s="33"/>
      <c r="MKI7" s="33"/>
      <c r="MKJ7" s="33"/>
      <c r="MKK7" s="33"/>
      <c r="MKL7" s="33"/>
      <c r="MKM7" s="33"/>
      <c r="MKN7" s="33"/>
      <c r="MKO7" s="33"/>
      <c r="MKP7" s="33"/>
      <c r="MKQ7" s="33"/>
      <c r="MKR7" s="33"/>
      <c r="MKS7" s="33"/>
      <c r="MKT7" s="33"/>
      <c r="MKU7" s="33"/>
      <c r="MKV7" s="33"/>
      <c r="MKW7" s="33"/>
      <c r="MKX7" s="33"/>
      <c r="MKY7" s="33"/>
      <c r="MKZ7" s="33"/>
      <c r="MLA7" s="33"/>
      <c r="MLB7" s="33"/>
      <c r="MLC7" s="33"/>
      <c r="MLD7" s="33"/>
      <c r="MLE7" s="33"/>
      <c r="MLF7" s="33"/>
      <c r="MLG7" s="33"/>
      <c r="MLH7" s="33"/>
      <c r="MLI7" s="33"/>
      <c r="MLJ7" s="33"/>
      <c r="MLK7" s="33"/>
      <c r="MLL7" s="33"/>
      <c r="MLM7" s="33"/>
      <c r="MLN7" s="33"/>
      <c r="MLO7" s="33"/>
      <c r="MLP7" s="33"/>
      <c r="MLQ7" s="33"/>
      <c r="MLR7" s="33"/>
      <c r="MLS7" s="33"/>
      <c r="MLT7" s="33"/>
      <c r="MLU7" s="33"/>
      <c r="MLV7" s="33"/>
      <c r="MLW7" s="33"/>
      <c r="MLX7" s="33"/>
      <c r="MLY7" s="33"/>
      <c r="MLZ7" s="33"/>
      <c r="MMA7" s="33"/>
      <c r="MMB7" s="33"/>
      <c r="MMC7" s="33"/>
      <c r="MMD7" s="33"/>
      <c r="MME7" s="33"/>
      <c r="MMF7" s="33"/>
      <c r="MMG7" s="33"/>
      <c r="MMH7" s="33"/>
      <c r="MMI7" s="33"/>
      <c r="MMJ7" s="33"/>
      <c r="MMK7" s="33"/>
      <c r="MML7" s="33"/>
      <c r="MMM7" s="33"/>
      <c r="MMN7" s="33"/>
      <c r="MMO7" s="33"/>
      <c r="MMP7" s="33"/>
      <c r="MMQ7" s="33"/>
      <c r="MMR7" s="33"/>
      <c r="MMS7" s="33"/>
      <c r="MMT7" s="33"/>
      <c r="MMU7" s="33"/>
      <c r="MMV7" s="33"/>
      <c r="MMW7" s="33"/>
      <c r="MMX7" s="33"/>
      <c r="MMY7" s="33"/>
      <c r="MMZ7" s="33"/>
      <c r="MNA7" s="33"/>
      <c r="MNB7" s="33"/>
      <c r="MNC7" s="33"/>
      <c r="MND7" s="33"/>
      <c r="MNE7" s="33"/>
      <c r="MNF7" s="33"/>
      <c r="MNG7" s="33"/>
      <c r="MNH7" s="33"/>
      <c r="MNI7" s="33"/>
      <c r="MNJ7" s="33"/>
      <c r="MNK7" s="33"/>
      <c r="MNL7" s="33"/>
      <c r="MNM7" s="33"/>
      <c r="MNN7" s="33"/>
      <c r="MNO7" s="33"/>
      <c r="MNP7" s="33"/>
      <c r="MNQ7" s="33"/>
      <c r="MNR7" s="33"/>
      <c r="MNS7" s="33"/>
      <c r="MNT7" s="33"/>
      <c r="MNU7" s="33"/>
      <c r="MNV7" s="33"/>
      <c r="MNW7" s="33"/>
      <c r="MNX7" s="33"/>
      <c r="MNY7" s="33"/>
      <c r="MNZ7" s="33"/>
      <c r="MOA7" s="33"/>
      <c r="MOB7" s="33"/>
      <c r="MOC7" s="33"/>
      <c r="MOD7" s="33"/>
      <c r="MOE7" s="33"/>
      <c r="MOF7" s="33"/>
      <c r="MOG7" s="33"/>
      <c r="MOH7" s="33"/>
      <c r="MOI7" s="33"/>
      <c r="MOJ7" s="33"/>
      <c r="MOK7" s="33"/>
      <c r="MOL7" s="33"/>
      <c r="MOM7" s="33"/>
      <c r="MON7" s="33"/>
      <c r="MOO7" s="33"/>
      <c r="MOP7" s="33"/>
      <c r="MOQ7" s="33"/>
      <c r="MOR7" s="33"/>
      <c r="MOS7" s="33"/>
      <c r="MOT7" s="33"/>
      <c r="MOU7" s="33"/>
      <c r="MOV7" s="33"/>
      <c r="MOW7" s="33"/>
      <c r="MOX7" s="33"/>
      <c r="MOY7" s="33"/>
      <c r="MOZ7" s="33"/>
      <c r="MPA7" s="33"/>
      <c r="MPB7" s="33"/>
      <c r="MPC7" s="33"/>
      <c r="MPD7" s="33"/>
      <c r="MPE7" s="33"/>
      <c r="MPF7" s="33"/>
      <c r="MPG7" s="33"/>
      <c r="MPH7" s="33"/>
      <c r="MPI7" s="33"/>
      <c r="MPJ7" s="33"/>
      <c r="MPK7" s="33"/>
      <c r="MPL7" s="33"/>
      <c r="MPM7" s="33"/>
      <c r="MPN7" s="33"/>
      <c r="MPO7" s="33"/>
      <c r="MPP7" s="33"/>
      <c r="MPQ7" s="33"/>
      <c r="MPR7" s="33"/>
      <c r="MPS7" s="33"/>
      <c r="MPT7" s="33"/>
      <c r="MPU7" s="33"/>
      <c r="MPV7" s="33"/>
      <c r="MPW7" s="33"/>
      <c r="MPX7" s="33"/>
      <c r="MPY7" s="33"/>
      <c r="MPZ7" s="33"/>
      <c r="MQA7" s="33"/>
      <c r="MQB7" s="33"/>
      <c r="MQC7" s="33"/>
      <c r="MQD7" s="33"/>
      <c r="MQE7" s="33"/>
      <c r="MQF7" s="33"/>
      <c r="MQG7" s="33"/>
      <c r="MQH7" s="33"/>
      <c r="MQI7" s="33"/>
      <c r="MQJ7" s="33"/>
      <c r="MQK7" s="33"/>
      <c r="MQL7" s="33"/>
      <c r="MQM7" s="33"/>
      <c r="MQN7" s="33"/>
      <c r="MQO7" s="33"/>
      <c r="MQP7" s="33"/>
      <c r="MQQ7" s="33"/>
      <c r="MQR7" s="33"/>
      <c r="MQS7" s="33"/>
      <c r="MQT7" s="33"/>
      <c r="MQU7" s="33"/>
      <c r="MQV7" s="33"/>
      <c r="MQW7" s="33"/>
      <c r="MQX7" s="33"/>
      <c r="MQY7" s="33"/>
      <c r="MQZ7" s="33"/>
      <c r="MRA7" s="33"/>
      <c r="MRB7" s="33"/>
      <c r="MRC7" s="33"/>
      <c r="MRD7" s="33"/>
      <c r="MRE7" s="33"/>
      <c r="MRF7" s="33"/>
      <c r="MRG7" s="33"/>
      <c r="MRH7" s="33"/>
      <c r="MRI7" s="33"/>
      <c r="MRJ7" s="33"/>
      <c r="MRK7" s="33"/>
      <c r="MRL7" s="33"/>
      <c r="MRM7" s="33"/>
      <c r="MRN7" s="33"/>
      <c r="MRO7" s="33"/>
      <c r="MRP7" s="33"/>
      <c r="MRQ7" s="33"/>
      <c r="MRR7" s="33"/>
      <c r="MRS7" s="33"/>
      <c r="MRT7" s="33"/>
      <c r="MRU7" s="33"/>
      <c r="MRV7" s="33"/>
      <c r="MRW7" s="33"/>
      <c r="MRX7" s="33"/>
      <c r="MRY7" s="33"/>
      <c r="MRZ7" s="33"/>
      <c r="MSA7" s="33"/>
      <c r="MSB7" s="33"/>
      <c r="MSC7" s="33"/>
      <c r="MSD7" s="33"/>
      <c r="MSE7" s="33"/>
      <c r="MSF7" s="33"/>
      <c r="MSG7" s="33"/>
      <c r="MSH7" s="33"/>
      <c r="MSI7" s="33"/>
      <c r="MSJ7" s="33"/>
      <c r="MSK7" s="33"/>
      <c r="MSL7" s="33"/>
      <c r="MSM7" s="33"/>
      <c r="MSN7" s="33"/>
      <c r="MSO7" s="33"/>
      <c r="MSP7" s="33"/>
      <c r="MSQ7" s="33"/>
      <c r="MSR7" s="33"/>
      <c r="MSS7" s="33"/>
      <c r="MST7" s="33"/>
      <c r="MSU7" s="33"/>
      <c r="MSV7" s="33"/>
      <c r="MSW7" s="33"/>
      <c r="MSX7" s="33"/>
      <c r="MSY7" s="33"/>
      <c r="MSZ7" s="33"/>
      <c r="MTA7" s="33"/>
      <c r="MTB7" s="33"/>
      <c r="MTC7" s="33"/>
      <c r="MTD7" s="33"/>
      <c r="MTE7" s="33"/>
      <c r="MTF7" s="33"/>
      <c r="MTG7" s="33"/>
      <c r="MTH7" s="33"/>
      <c r="MTI7" s="33"/>
      <c r="MTJ7" s="33"/>
      <c r="MTK7" s="33"/>
      <c r="MTL7" s="33"/>
      <c r="MTM7" s="33"/>
      <c r="MTN7" s="33"/>
      <c r="MTO7" s="33"/>
      <c r="MTP7" s="33"/>
      <c r="MTQ7" s="33"/>
      <c r="MTR7" s="33"/>
      <c r="MTS7" s="33"/>
      <c r="MTT7" s="33"/>
      <c r="MTU7" s="33"/>
      <c r="MTV7" s="33"/>
      <c r="MTW7" s="33"/>
      <c r="MTX7" s="33"/>
      <c r="MTY7" s="33"/>
      <c r="MTZ7" s="33"/>
      <c r="MUA7" s="33"/>
      <c r="MUB7" s="33"/>
      <c r="MUC7" s="33"/>
      <c r="MUD7" s="33"/>
      <c r="MUE7" s="33"/>
      <c r="MUF7" s="33"/>
      <c r="MUG7" s="33"/>
      <c r="MUH7" s="33"/>
      <c r="MUI7" s="33"/>
      <c r="MUJ7" s="33"/>
      <c r="MUK7" s="33"/>
      <c r="MUL7" s="33"/>
      <c r="MUM7" s="33"/>
      <c r="MUN7" s="33"/>
      <c r="MUO7" s="33"/>
      <c r="MUP7" s="33"/>
      <c r="MUQ7" s="33"/>
      <c r="MUR7" s="33"/>
      <c r="MUS7" s="33"/>
      <c r="MUT7" s="33"/>
      <c r="MUU7" s="33"/>
      <c r="MUV7" s="33"/>
      <c r="MUW7" s="33"/>
      <c r="MUX7" s="33"/>
      <c r="MUY7" s="33"/>
      <c r="MUZ7" s="33"/>
      <c r="MVA7" s="33"/>
      <c r="MVB7" s="33"/>
      <c r="MVC7" s="33"/>
      <c r="MVD7" s="33"/>
      <c r="MVE7" s="33"/>
      <c r="MVF7" s="33"/>
      <c r="MVG7" s="33"/>
      <c r="MVH7" s="33"/>
      <c r="MVI7" s="33"/>
      <c r="MVJ7" s="33"/>
      <c r="MVK7" s="33"/>
      <c r="MVL7" s="33"/>
      <c r="MVM7" s="33"/>
      <c r="MVN7" s="33"/>
      <c r="MVO7" s="33"/>
      <c r="MVP7" s="33"/>
      <c r="MVQ7" s="33"/>
      <c r="MVR7" s="33"/>
      <c r="MVS7" s="33"/>
      <c r="MVT7" s="33"/>
      <c r="MVU7" s="33"/>
      <c r="MVV7" s="33"/>
      <c r="MVW7" s="33"/>
      <c r="MVX7" s="33"/>
      <c r="MVY7" s="33"/>
      <c r="MVZ7" s="33"/>
      <c r="MWA7" s="33"/>
      <c r="MWB7" s="33"/>
      <c r="MWC7" s="33"/>
      <c r="MWD7" s="33"/>
      <c r="MWE7" s="33"/>
      <c r="MWF7" s="33"/>
      <c r="MWG7" s="33"/>
      <c r="MWH7" s="33"/>
      <c r="MWI7" s="33"/>
      <c r="MWJ7" s="33"/>
      <c r="MWK7" s="33"/>
      <c r="MWL7" s="33"/>
      <c r="MWM7" s="33"/>
      <c r="MWN7" s="33"/>
      <c r="MWO7" s="33"/>
      <c r="MWP7" s="33"/>
      <c r="MWQ7" s="33"/>
      <c r="MWR7" s="33"/>
      <c r="MWS7" s="33"/>
      <c r="MWT7" s="33"/>
      <c r="MWU7" s="33"/>
      <c r="MWV7" s="33"/>
      <c r="MWW7" s="33"/>
      <c r="MWX7" s="33"/>
      <c r="MWY7" s="33"/>
      <c r="MWZ7" s="33"/>
      <c r="MXA7" s="33"/>
      <c r="MXB7" s="33"/>
      <c r="MXC7" s="33"/>
      <c r="MXD7" s="33"/>
      <c r="MXE7" s="33"/>
      <c r="MXF7" s="33"/>
      <c r="MXG7" s="33"/>
      <c r="MXH7" s="33"/>
      <c r="MXI7" s="33"/>
      <c r="MXJ7" s="33"/>
      <c r="MXK7" s="33"/>
      <c r="MXL7" s="33"/>
      <c r="MXM7" s="33"/>
      <c r="MXN7" s="33"/>
      <c r="MXO7" s="33"/>
      <c r="MXP7" s="33"/>
      <c r="MXQ7" s="33"/>
      <c r="MXR7" s="33"/>
      <c r="MXS7" s="33"/>
      <c r="MXT7" s="33"/>
      <c r="MXU7" s="33"/>
      <c r="MXV7" s="33"/>
      <c r="MXW7" s="33"/>
      <c r="MXX7" s="33"/>
      <c r="MXY7" s="33"/>
      <c r="MXZ7" s="33"/>
      <c r="MYA7" s="33"/>
      <c r="MYB7" s="33"/>
      <c r="MYC7" s="33"/>
      <c r="MYD7" s="33"/>
      <c r="MYE7" s="33"/>
      <c r="MYF7" s="33"/>
      <c r="MYG7" s="33"/>
      <c r="MYH7" s="33"/>
      <c r="MYI7" s="33"/>
      <c r="MYJ7" s="33"/>
      <c r="MYK7" s="33"/>
      <c r="MYL7" s="33"/>
      <c r="MYM7" s="33"/>
      <c r="MYN7" s="33"/>
      <c r="MYO7" s="33"/>
      <c r="MYP7" s="33"/>
      <c r="MYQ7" s="33"/>
      <c r="MYR7" s="33"/>
      <c r="MYS7" s="33"/>
      <c r="MYT7" s="33"/>
      <c r="MYU7" s="33"/>
      <c r="MYV7" s="33"/>
      <c r="MYW7" s="33"/>
      <c r="MYX7" s="33"/>
      <c r="MYY7" s="33"/>
      <c r="MYZ7" s="33"/>
      <c r="MZA7" s="33"/>
      <c r="MZB7" s="33"/>
      <c r="MZC7" s="33"/>
      <c r="MZD7" s="33"/>
      <c r="MZE7" s="33"/>
      <c r="MZF7" s="33"/>
      <c r="MZG7" s="33"/>
      <c r="MZH7" s="33"/>
      <c r="MZI7" s="33"/>
      <c r="MZJ7" s="33"/>
      <c r="MZK7" s="33"/>
      <c r="MZL7" s="33"/>
      <c r="MZM7" s="33"/>
      <c r="MZN7" s="33"/>
      <c r="MZO7" s="33"/>
      <c r="MZP7" s="33"/>
      <c r="MZQ7" s="33"/>
      <c r="MZR7" s="33"/>
      <c r="MZS7" s="33"/>
      <c r="MZT7" s="33"/>
      <c r="MZU7" s="33"/>
      <c r="MZV7" s="33"/>
      <c r="MZW7" s="33"/>
      <c r="MZX7" s="33"/>
      <c r="MZY7" s="33"/>
      <c r="MZZ7" s="33"/>
      <c r="NAA7" s="33"/>
      <c r="NAB7" s="33"/>
      <c r="NAC7" s="33"/>
      <c r="NAD7" s="33"/>
      <c r="NAE7" s="33"/>
      <c r="NAF7" s="33"/>
      <c r="NAG7" s="33"/>
      <c r="NAH7" s="33"/>
      <c r="NAI7" s="33"/>
      <c r="NAJ7" s="33"/>
      <c r="NAK7" s="33"/>
      <c r="NAL7" s="33"/>
      <c r="NAM7" s="33"/>
      <c r="NAN7" s="33"/>
      <c r="NAO7" s="33"/>
      <c r="NAP7" s="33"/>
      <c r="NAQ7" s="33"/>
      <c r="NAR7" s="33"/>
      <c r="NAS7" s="33"/>
      <c r="NAT7" s="33"/>
      <c r="NAU7" s="33"/>
      <c r="NAV7" s="33"/>
      <c r="NAW7" s="33"/>
      <c r="NAX7" s="33"/>
      <c r="NAY7" s="33"/>
      <c r="NAZ7" s="33"/>
      <c r="NBA7" s="33"/>
      <c r="NBB7" s="33"/>
      <c r="NBC7" s="33"/>
      <c r="NBD7" s="33"/>
      <c r="NBE7" s="33"/>
      <c r="NBF7" s="33"/>
      <c r="NBG7" s="33"/>
      <c r="NBH7" s="33"/>
      <c r="NBI7" s="33"/>
      <c r="NBJ7" s="33"/>
      <c r="NBK7" s="33"/>
      <c r="NBL7" s="33"/>
      <c r="NBM7" s="33"/>
      <c r="NBN7" s="33"/>
      <c r="NBO7" s="33"/>
      <c r="NBP7" s="33"/>
      <c r="NBQ7" s="33"/>
      <c r="NBR7" s="33"/>
      <c r="NBS7" s="33"/>
      <c r="NBT7" s="33"/>
      <c r="NBU7" s="33"/>
      <c r="NBV7" s="33"/>
      <c r="NBW7" s="33"/>
      <c r="NBX7" s="33"/>
      <c r="NBY7" s="33"/>
      <c r="NBZ7" s="33"/>
      <c r="NCA7" s="33"/>
      <c r="NCB7" s="33"/>
      <c r="NCC7" s="33"/>
      <c r="NCD7" s="33"/>
      <c r="NCE7" s="33"/>
      <c r="NCF7" s="33"/>
      <c r="NCG7" s="33"/>
      <c r="NCH7" s="33"/>
      <c r="NCI7" s="33"/>
      <c r="NCJ7" s="33"/>
      <c r="NCK7" s="33"/>
      <c r="NCL7" s="33"/>
      <c r="NCM7" s="33"/>
      <c r="NCN7" s="33"/>
      <c r="NCO7" s="33"/>
      <c r="NCP7" s="33"/>
      <c r="NCQ7" s="33"/>
      <c r="NCR7" s="33"/>
      <c r="NCS7" s="33"/>
      <c r="NCT7" s="33"/>
      <c r="NCU7" s="33"/>
      <c r="NCV7" s="33"/>
      <c r="NCW7" s="33"/>
      <c r="NCX7" s="33"/>
      <c r="NCY7" s="33"/>
      <c r="NCZ7" s="33"/>
      <c r="NDA7" s="33"/>
      <c r="NDB7" s="33"/>
      <c r="NDC7" s="33"/>
      <c r="NDD7" s="33"/>
      <c r="NDE7" s="33"/>
      <c r="NDF7" s="33"/>
      <c r="NDG7" s="33"/>
      <c r="NDH7" s="33"/>
      <c r="NDI7" s="33"/>
      <c r="NDJ7" s="33"/>
      <c r="NDK7" s="33"/>
      <c r="NDL7" s="33"/>
      <c r="NDM7" s="33"/>
      <c r="NDN7" s="33"/>
      <c r="NDO7" s="33"/>
      <c r="NDP7" s="33"/>
      <c r="NDQ7" s="33"/>
      <c r="NDR7" s="33"/>
      <c r="NDS7" s="33"/>
      <c r="NDT7" s="33"/>
      <c r="NDU7" s="33"/>
      <c r="NDV7" s="33"/>
      <c r="NDW7" s="33"/>
      <c r="NDX7" s="33"/>
      <c r="NDY7" s="33"/>
      <c r="NDZ7" s="33"/>
      <c r="NEA7" s="33"/>
      <c r="NEB7" s="33"/>
      <c r="NEC7" s="33"/>
      <c r="NED7" s="33"/>
      <c r="NEE7" s="33"/>
      <c r="NEF7" s="33"/>
      <c r="NEG7" s="33"/>
      <c r="NEH7" s="33"/>
      <c r="NEI7" s="33"/>
      <c r="NEJ7" s="33"/>
      <c r="NEK7" s="33"/>
      <c r="NEL7" s="33"/>
      <c r="NEM7" s="33"/>
      <c r="NEN7" s="33"/>
      <c r="NEO7" s="33"/>
      <c r="NEP7" s="33"/>
      <c r="NEQ7" s="33"/>
      <c r="NER7" s="33"/>
      <c r="NES7" s="33"/>
      <c r="NET7" s="33"/>
      <c r="NEU7" s="33"/>
      <c r="NEV7" s="33"/>
      <c r="NEW7" s="33"/>
      <c r="NEX7" s="33"/>
      <c r="NEY7" s="33"/>
      <c r="NEZ7" s="33"/>
      <c r="NFA7" s="33"/>
      <c r="NFB7" s="33"/>
      <c r="NFC7" s="33"/>
      <c r="NFD7" s="33"/>
      <c r="NFE7" s="33"/>
      <c r="NFF7" s="33"/>
      <c r="NFG7" s="33"/>
      <c r="NFH7" s="33"/>
      <c r="NFI7" s="33"/>
      <c r="NFJ7" s="33"/>
      <c r="NFK7" s="33"/>
      <c r="NFL7" s="33"/>
      <c r="NFM7" s="33"/>
      <c r="NFN7" s="33"/>
      <c r="NFO7" s="33"/>
      <c r="NFP7" s="33"/>
      <c r="NFQ7" s="33"/>
      <c r="NFR7" s="33"/>
      <c r="NFS7" s="33"/>
      <c r="NFT7" s="33"/>
      <c r="NFU7" s="33"/>
      <c r="NFV7" s="33"/>
      <c r="NFW7" s="33"/>
      <c r="NFX7" s="33"/>
      <c r="NFY7" s="33"/>
      <c r="NFZ7" s="33"/>
      <c r="NGA7" s="33"/>
      <c r="NGB7" s="33"/>
      <c r="NGC7" s="33"/>
      <c r="NGD7" s="33"/>
      <c r="NGE7" s="33"/>
      <c r="NGF7" s="33"/>
      <c r="NGG7" s="33"/>
      <c r="NGH7" s="33"/>
      <c r="NGI7" s="33"/>
      <c r="NGJ7" s="33"/>
      <c r="NGK7" s="33"/>
      <c r="NGL7" s="33"/>
      <c r="NGM7" s="33"/>
      <c r="NGN7" s="33"/>
      <c r="NGO7" s="33"/>
      <c r="NGP7" s="33"/>
      <c r="NGQ7" s="33"/>
      <c r="NGR7" s="33"/>
      <c r="NGS7" s="33"/>
      <c r="NGT7" s="33"/>
      <c r="NGU7" s="33"/>
      <c r="NGV7" s="33"/>
      <c r="NGW7" s="33"/>
      <c r="NGX7" s="33"/>
      <c r="NGY7" s="33"/>
      <c r="NGZ7" s="33"/>
      <c r="NHA7" s="33"/>
      <c r="NHB7" s="33"/>
      <c r="NHC7" s="33"/>
      <c r="NHD7" s="33"/>
      <c r="NHE7" s="33"/>
      <c r="NHF7" s="33"/>
      <c r="NHG7" s="33"/>
      <c r="NHH7" s="33"/>
      <c r="NHI7" s="33"/>
      <c r="NHJ7" s="33"/>
      <c r="NHK7" s="33"/>
      <c r="NHL7" s="33"/>
      <c r="NHM7" s="33"/>
      <c r="NHN7" s="33"/>
      <c r="NHO7" s="33"/>
      <c r="NHP7" s="33"/>
      <c r="NHQ7" s="33"/>
      <c r="NHR7" s="33"/>
      <c r="NHS7" s="33"/>
      <c r="NHT7" s="33"/>
      <c r="NHU7" s="33"/>
      <c r="NHV7" s="33"/>
      <c r="NHW7" s="33"/>
      <c r="NHX7" s="33"/>
      <c r="NHY7" s="33"/>
      <c r="NHZ7" s="33"/>
      <c r="NIA7" s="33"/>
      <c r="NIB7" s="33"/>
      <c r="NIC7" s="33"/>
      <c r="NID7" s="33"/>
      <c r="NIE7" s="33"/>
      <c r="NIF7" s="33"/>
      <c r="NIG7" s="33"/>
      <c r="NIH7" s="33"/>
      <c r="NII7" s="33"/>
      <c r="NIJ7" s="33"/>
      <c r="NIK7" s="33"/>
      <c r="NIL7" s="33"/>
      <c r="NIM7" s="33"/>
      <c r="NIN7" s="33"/>
      <c r="NIO7" s="33"/>
      <c r="NIP7" s="33"/>
      <c r="NIQ7" s="33"/>
      <c r="NIR7" s="33"/>
      <c r="NIS7" s="33"/>
      <c r="NIT7" s="33"/>
      <c r="NIU7" s="33"/>
      <c r="NIV7" s="33"/>
      <c r="NIW7" s="33"/>
      <c r="NIX7" s="33"/>
      <c r="NIY7" s="33"/>
      <c r="NIZ7" s="33"/>
      <c r="NJA7" s="33"/>
      <c r="NJB7" s="33"/>
      <c r="NJC7" s="33"/>
      <c r="NJD7" s="33"/>
      <c r="NJE7" s="33"/>
      <c r="NJF7" s="33"/>
      <c r="NJG7" s="33"/>
      <c r="NJH7" s="33"/>
      <c r="NJI7" s="33"/>
      <c r="NJJ7" s="33"/>
      <c r="NJK7" s="33"/>
      <c r="NJL7" s="33"/>
      <c r="NJM7" s="33"/>
      <c r="NJN7" s="33"/>
      <c r="NJO7" s="33"/>
      <c r="NJP7" s="33"/>
      <c r="NJQ7" s="33"/>
      <c r="NJR7" s="33"/>
      <c r="NJS7" s="33"/>
      <c r="NJT7" s="33"/>
      <c r="NJU7" s="33"/>
      <c r="NJV7" s="33"/>
      <c r="NJW7" s="33"/>
      <c r="NJX7" s="33"/>
      <c r="NJY7" s="33"/>
      <c r="NJZ7" s="33"/>
      <c r="NKA7" s="33"/>
      <c r="NKB7" s="33"/>
      <c r="NKC7" s="33"/>
      <c r="NKD7" s="33"/>
      <c r="NKE7" s="33"/>
      <c r="NKF7" s="33"/>
      <c r="NKG7" s="33"/>
      <c r="NKH7" s="33"/>
      <c r="NKI7" s="33"/>
      <c r="NKJ7" s="33"/>
      <c r="NKK7" s="33"/>
      <c r="NKL7" s="33"/>
      <c r="NKM7" s="33"/>
      <c r="NKN7" s="33"/>
      <c r="NKO7" s="33"/>
      <c r="NKP7" s="33"/>
      <c r="NKQ7" s="33"/>
      <c r="NKR7" s="33"/>
      <c r="NKS7" s="33"/>
      <c r="NKT7" s="33"/>
      <c r="NKU7" s="33"/>
      <c r="NKV7" s="33"/>
      <c r="NKW7" s="33"/>
      <c r="NKX7" s="33"/>
      <c r="NKY7" s="33"/>
      <c r="NKZ7" s="33"/>
      <c r="NLA7" s="33"/>
      <c r="NLB7" s="33"/>
      <c r="NLC7" s="33"/>
      <c r="NLD7" s="33"/>
      <c r="NLE7" s="33"/>
      <c r="NLF7" s="33"/>
      <c r="NLG7" s="33"/>
      <c r="NLH7" s="33"/>
      <c r="NLI7" s="33"/>
      <c r="NLJ7" s="33"/>
      <c r="NLK7" s="33"/>
      <c r="NLL7" s="33"/>
      <c r="NLM7" s="33"/>
      <c r="NLN7" s="33"/>
      <c r="NLO7" s="33"/>
      <c r="NLP7" s="33"/>
      <c r="NLQ7" s="33"/>
      <c r="NLR7" s="33"/>
      <c r="NLS7" s="33"/>
      <c r="NLT7" s="33"/>
      <c r="NLU7" s="33"/>
      <c r="NLV7" s="33"/>
      <c r="NLW7" s="33"/>
      <c r="NLX7" s="33"/>
      <c r="NLY7" s="33"/>
      <c r="NLZ7" s="33"/>
      <c r="NMA7" s="33"/>
      <c r="NMB7" s="33"/>
      <c r="NMC7" s="33"/>
      <c r="NMD7" s="33"/>
      <c r="NME7" s="33"/>
      <c r="NMF7" s="33"/>
      <c r="NMG7" s="33"/>
      <c r="NMH7" s="33"/>
      <c r="NMI7" s="33"/>
      <c r="NMJ7" s="33"/>
      <c r="NMK7" s="33"/>
      <c r="NML7" s="33"/>
      <c r="NMM7" s="33"/>
      <c r="NMN7" s="33"/>
      <c r="NMO7" s="33"/>
      <c r="NMP7" s="33"/>
      <c r="NMQ7" s="33"/>
      <c r="NMR7" s="33"/>
      <c r="NMS7" s="33"/>
      <c r="NMT7" s="33"/>
      <c r="NMU7" s="33"/>
      <c r="NMV7" s="33"/>
      <c r="NMW7" s="33"/>
      <c r="NMX7" s="33"/>
      <c r="NMY7" s="33"/>
      <c r="NMZ7" s="33"/>
      <c r="NNA7" s="33"/>
      <c r="NNB7" s="33"/>
      <c r="NNC7" s="33"/>
      <c r="NND7" s="33"/>
      <c r="NNE7" s="33"/>
      <c r="NNF7" s="33"/>
      <c r="NNG7" s="33"/>
      <c r="NNH7" s="33"/>
      <c r="NNI7" s="33"/>
      <c r="NNJ7" s="33"/>
      <c r="NNK7" s="33"/>
      <c r="NNL7" s="33"/>
      <c r="NNM7" s="33"/>
      <c r="NNN7" s="33"/>
      <c r="NNO7" s="33"/>
      <c r="NNP7" s="33"/>
      <c r="NNQ7" s="33"/>
      <c r="NNR7" s="33"/>
      <c r="NNS7" s="33"/>
      <c r="NNT7" s="33"/>
      <c r="NNU7" s="33"/>
      <c r="NNV7" s="33"/>
      <c r="NNW7" s="33"/>
      <c r="NNX7" s="33"/>
      <c r="NNY7" s="33"/>
      <c r="NNZ7" s="33"/>
      <c r="NOA7" s="33"/>
      <c r="NOB7" s="33"/>
      <c r="NOC7" s="33"/>
      <c r="NOD7" s="33"/>
      <c r="NOE7" s="33"/>
      <c r="NOF7" s="33"/>
      <c r="NOG7" s="33"/>
      <c r="NOH7" s="33"/>
      <c r="NOI7" s="33"/>
      <c r="NOJ7" s="33"/>
      <c r="NOK7" s="33"/>
      <c r="NOL7" s="33"/>
      <c r="NOM7" s="33"/>
      <c r="NON7" s="33"/>
      <c r="NOO7" s="33"/>
      <c r="NOP7" s="33"/>
      <c r="NOQ7" s="33"/>
      <c r="NOR7" s="33"/>
      <c r="NOS7" s="33"/>
      <c r="NOT7" s="33"/>
      <c r="NOU7" s="33"/>
      <c r="NOV7" s="33"/>
      <c r="NOW7" s="33"/>
      <c r="NOX7" s="33"/>
      <c r="NOY7" s="33"/>
      <c r="NOZ7" s="33"/>
      <c r="NPA7" s="33"/>
      <c r="NPB7" s="33"/>
      <c r="NPC7" s="33"/>
      <c r="NPD7" s="33"/>
      <c r="NPE7" s="33"/>
      <c r="NPF7" s="33"/>
      <c r="NPG7" s="33"/>
      <c r="NPH7" s="33"/>
      <c r="NPI7" s="33"/>
      <c r="NPJ7" s="33"/>
      <c r="NPK7" s="33"/>
      <c r="NPL7" s="33"/>
      <c r="NPM7" s="33"/>
      <c r="NPN7" s="33"/>
      <c r="NPO7" s="33"/>
      <c r="NPP7" s="33"/>
      <c r="NPQ7" s="33"/>
      <c r="NPR7" s="33"/>
      <c r="NPS7" s="33"/>
      <c r="NPT7" s="33"/>
      <c r="NPU7" s="33"/>
      <c r="NPV7" s="33"/>
      <c r="NPW7" s="33"/>
      <c r="NPX7" s="33"/>
      <c r="NPY7" s="33"/>
      <c r="NPZ7" s="33"/>
      <c r="NQA7" s="33"/>
      <c r="NQB7" s="33"/>
      <c r="NQC7" s="33"/>
      <c r="NQD7" s="33"/>
      <c r="NQE7" s="33"/>
      <c r="NQF7" s="33"/>
      <c r="NQG7" s="33"/>
      <c r="NQH7" s="33"/>
      <c r="NQI7" s="33"/>
      <c r="NQJ7" s="33"/>
      <c r="NQK7" s="33"/>
      <c r="NQL7" s="33"/>
      <c r="NQM7" s="33"/>
      <c r="NQN7" s="33"/>
      <c r="NQO7" s="33"/>
      <c r="NQP7" s="33"/>
      <c r="NQQ7" s="33"/>
      <c r="NQR7" s="33"/>
      <c r="NQS7" s="33"/>
      <c r="NQT7" s="33"/>
      <c r="NQU7" s="33"/>
      <c r="NQV7" s="33"/>
      <c r="NQW7" s="33"/>
      <c r="NQX7" s="33"/>
      <c r="NQY7" s="33"/>
      <c r="NQZ7" s="33"/>
      <c r="NRA7" s="33"/>
      <c r="NRB7" s="33"/>
      <c r="NRC7" s="33"/>
      <c r="NRD7" s="33"/>
      <c r="NRE7" s="33"/>
      <c r="NRF7" s="33"/>
      <c r="NRG7" s="33"/>
      <c r="NRH7" s="33"/>
      <c r="NRI7" s="33"/>
      <c r="NRJ7" s="33"/>
      <c r="NRK7" s="33"/>
      <c r="NRL7" s="33"/>
      <c r="NRM7" s="33"/>
      <c r="NRN7" s="33"/>
      <c r="NRO7" s="33"/>
      <c r="NRP7" s="33"/>
      <c r="NRQ7" s="33"/>
      <c r="NRR7" s="33"/>
      <c r="NRS7" s="33"/>
      <c r="NRT7" s="33"/>
      <c r="NRU7" s="33"/>
      <c r="NRV7" s="33"/>
      <c r="NRW7" s="33"/>
      <c r="NRX7" s="33"/>
      <c r="NRY7" s="33"/>
      <c r="NRZ7" s="33"/>
      <c r="NSA7" s="33"/>
      <c r="NSB7" s="33"/>
      <c r="NSC7" s="33"/>
      <c r="NSD7" s="33"/>
      <c r="NSE7" s="33"/>
      <c r="NSF7" s="33"/>
      <c r="NSG7" s="33"/>
      <c r="NSH7" s="33"/>
      <c r="NSI7" s="33"/>
      <c r="NSJ7" s="33"/>
      <c r="NSK7" s="33"/>
      <c r="NSL7" s="33"/>
      <c r="NSM7" s="33"/>
      <c r="NSN7" s="33"/>
      <c r="NSO7" s="33"/>
      <c r="NSP7" s="33"/>
      <c r="NSQ7" s="33"/>
      <c r="NSR7" s="33"/>
      <c r="NSS7" s="33"/>
      <c r="NST7" s="33"/>
      <c r="NSU7" s="33"/>
      <c r="NSV7" s="33"/>
      <c r="NSW7" s="33"/>
      <c r="NSX7" s="33"/>
      <c r="NSY7" s="33"/>
      <c r="NSZ7" s="33"/>
      <c r="NTA7" s="33"/>
      <c r="NTB7" s="33"/>
      <c r="NTC7" s="33"/>
      <c r="NTD7" s="33"/>
      <c r="NTE7" s="33"/>
      <c r="NTF7" s="33"/>
      <c r="NTG7" s="33"/>
      <c r="NTH7" s="33"/>
      <c r="NTI7" s="33"/>
      <c r="NTJ7" s="33"/>
      <c r="NTK7" s="33"/>
      <c r="NTL7" s="33"/>
      <c r="NTM7" s="33"/>
      <c r="NTN7" s="33"/>
      <c r="NTO7" s="33"/>
      <c r="NTP7" s="33"/>
      <c r="NTQ7" s="33"/>
      <c r="NTR7" s="33"/>
      <c r="NTS7" s="33"/>
      <c r="NTT7" s="33"/>
      <c r="NTU7" s="33"/>
      <c r="NTV7" s="33"/>
      <c r="NTW7" s="33"/>
      <c r="NTX7" s="33"/>
      <c r="NTY7" s="33"/>
      <c r="NTZ7" s="33"/>
      <c r="NUA7" s="33"/>
      <c r="NUB7" s="33"/>
      <c r="NUC7" s="33"/>
      <c r="NUD7" s="33"/>
      <c r="NUE7" s="33"/>
      <c r="NUF7" s="33"/>
      <c r="NUG7" s="33"/>
      <c r="NUH7" s="33"/>
      <c r="NUI7" s="33"/>
      <c r="NUJ7" s="33"/>
      <c r="NUK7" s="33"/>
      <c r="NUL7" s="33"/>
      <c r="NUM7" s="33"/>
      <c r="NUN7" s="33"/>
      <c r="NUO7" s="33"/>
      <c r="NUP7" s="33"/>
      <c r="NUQ7" s="33"/>
      <c r="NUR7" s="33"/>
      <c r="NUS7" s="33"/>
      <c r="NUT7" s="33"/>
      <c r="NUU7" s="33"/>
      <c r="NUV7" s="33"/>
      <c r="NUW7" s="33"/>
      <c r="NUX7" s="33"/>
      <c r="NUY7" s="33"/>
      <c r="NUZ7" s="33"/>
      <c r="NVA7" s="33"/>
      <c r="NVB7" s="33"/>
      <c r="NVC7" s="33"/>
      <c r="NVD7" s="33"/>
      <c r="NVE7" s="33"/>
      <c r="NVF7" s="33"/>
      <c r="NVG7" s="33"/>
      <c r="NVH7" s="33"/>
      <c r="NVI7" s="33"/>
      <c r="NVJ7" s="33"/>
      <c r="NVK7" s="33"/>
      <c r="NVL7" s="33"/>
      <c r="NVM7" s="33"/>
      <c r="NVN7" s="33"/>
      <c r="NVO7" s="33"/>
      <c r="NVP7" s="33"/>
      <c r="NVQ7" s="33"/>
      <c r="NVR7" s="33"/>
      <c r="NVS7" s="33"/>
      <c r="NVT7" s="33"/>
      <c r="NVU7" s="33"/>
      <c r="NVV7" s="33"/>
      <c r="NVW7" s="33"/>
      <c r="NVX7" s="33"/>
      <c r="NVY7" s="33"/>
      <c r="NVZ7" s="33"/>
      <c r="NWA7" s="33"/>
      <c r="NWB7" s="33"/>
      <c r="NWC7" s="33"/>
      <c r="NWD7" s="33"/>
      <c r="NWE7" s="33"/>
      <c r="NWF7" s="33"/>
      <c r="NWG7" s="33"/>
      <c r="NWH7" s="33"/>
      <c r="NWI7" s="33"/>
      <c r="NWJ7" s="33"/>
      <c r="NWK7" s="33"/>
      <c r="NWL7" s="33"/>
      <c r="NWM7" s="33"/>
      <c r="NWN7" s="33"/>
      <c r="NWO7" s="33"/>
      <c r="NWP7" s="33"/>
      <c r="NWQ7" s="33"/>
      <c r="NWR7" s="33"/>
      <c r="NWS7" s="33"/>
      <c r="NWT7" s="33"/>
      <c r="NWU7" s="33"/>
      <c r="NWV7" s="33"/>
      <c r="NWW7" s="33"/>
      <c r="NWX7" s="33"/>
      <c r="NWY7" s="33"/>
      <c r="NWZ7" s="33"/>
      <c r="NXA7" s="33"/>
      <c r="NXB7" s="33"/>
      <c r="NXC7" s="33"/>
      <c r="NXD7" s="33"/>
      <c r="NXE7" s="33"/>
      <c r="NXF7" s="33"/>
      <c r="NXG7" s="33"/>
      <c r="NXH7" s="33"/>
      <c r="NXI7" s="33"/>
      <c r="NXJ7" s="33"/>
      <c r="NXK7" s="33"/>
      <c r="NXL7" s="33"/>
      <c r="NXM7" s="33"/>
      <c r="NXN7" s="33"/>
      <c r="NXO7" s="33"/>
      <c r="NXP7" s="33"/>
      <c r="NXQ7" s="33"/>
      <c r="NXR7" s="33"/>
      <c r="NXS7" s="33"/>
      <c r="NXT7" s="33"/>
      <c r="NXU7" s="33"/>
      <c r="NXV7" s="33"/>
      <c r="NXW7" s="33"/>
      <c r="NXX7" s="33"/>
      <c r="NXY7" s="33"/>
      <c r="NXZ7" s="33"/>
      <c r="NYA7" s="33"/>
      <c r="NYB7" s="33"/>
      <c r="NYC7" s="33"/>
      <c r="NYD7" s="33"/>
      <c r="NYE7" s="33"/>
      <c r="NYF7" s="33"/>
      <c r="NYG7" s="33"/>
      <c r="NYH7" s="33"/>
      <c r="NYI7" s="33"/>
      <c r="NYJ7" s="33"/>
      <c r="NYK7" s="33"/>
      <c r="NYL7" s="33"/>
      <c r="NYM7" s="33"/>
      <c r="NYN7" s="33"/>
      <c r="NYO7" s="33"/>
      <c r="NYP7" s="33"/>
      <c r="NYQ7" s="33"/>
      <c r="NYR7" s="33"/>
      <c r="NYS7" s="33"/>
      <c r="NYT7" s="33"/>
      <c r="NYU7" s="33"/>
      <c r="NYV7" s="33"/>
      <c r="NYW7" s="33"/>
      <c r="NYX7" s="33"/>
      <c r="NYY7" s="33"/>
      <c r="NYZ7" s="33"/>
      <c r="NZA7" s="33"/>
      <c r="NZB7" s="33"/>
      <c r="NZC7" s="33"/>
      <c r="NZD7" s="33"/>
      <c r="NZE7" s="33"/>
      <c r="NZF7" s="33"/>
      <c r="NZG7" s="33"/>
      <c r="NZH7" s="33"/>
      <c r="NZI7" s="33"/>
      <c r="NZJ7" s="33"/>
      <c r="NZK7" s="33"/>
      <c r="NZL7" s="33"/>
      <c r="NZM7" s="33"/>
      <c r="NZN7" s="33"/>
      <c r="NZO7" s="33"/>
      <c r="NZP7" s="33"/>
      <c r="NZQ7" s="33"/>
      <c r="NZR7" s="33"/>
      <c r="NZS7" s="33"/>
      <c r="NZT7" s="33"/>
      <c r="NZU7" s="33"/>
      <c r="NZV7" s="33"/>
      <c r="NZW7" s="33"/>
      <c r="NZX7" s="33"/>
      <c r="NZY7" s="33"/>
      <c r="NZZ7" s="33"/>
      <c r="OAA7" s="33"/>
      <c r="OAB7" s="33"/>
      <c r="OAC7" s="33"/>
      <c r="OAD7" s="33"/>
      <c r="OAE7" s="33"/>
      <c r="OAF7" s="33"/>
      <c r="OAG7" s="33"/>
      <c r="OAH7" s="33"/>
      <c r="OAI7" s="33"/>
      <c r="OAJ7" s="33"/>
      <c r="OAK7" s="33"/>
      <c r="OAL7" s="33"/>
      <c r="OAM7" s="33"/>
      <c r="OAN7" s="33"/>
      <c r="OAO7" s="33"/>
      <c r="OAP7" s="33"/>
      <c r="OAQ7" s="33"/>
      <c r="OAR7" s="33"/>
      <c r="OAS7" s="33"/>
      <c r="OAT7" s="33"/>
      <c r="OAU7" s="33"/>
      <c r="OAV7" s="33"/>
      <c r="OAW7" s="33"/>
      <c r="OAX7" s="33"/>
      <c r="OAY7" s="33"/>
      <c r="OAZ7" s="33"/>
      <c r="OBA7" s="33"/>
      <c r="OBB7" s="33"/>
      <c r="OBC7" s="33"/>
      <c r="OBD7" s="33"/>
      <c r="OBE7" s="33"/>
      <c r="OBF7" s="33"/>
      <c r="OBG7" s="33"/>
      <c r="OBH7" s="33"/>
      <c r="OBI7" s="33"/>
      <c r="OBJ7" s="33"/>
      <c r="OBK7" s="33"/>
      <c r="OBL7" s="33"/>
      <c r="OBM7" s="33"/>
      <c r="OBN7" s="33"/>
      <c r="OBO7" s="33"/>
      <c r="OBP7" s="33"/>
      <c r="OBQ7" s="33"/>
      <c r="OBR7" s="33"/>
      <c r="OBS7" s="33"/>
      <c r="OBT7" s="33"/>
      <c r="OBU7" s="33"/>
      <c r="OBV7" s="33"/>
      <c r="OBW7" s="33"/>
      <c r="OBX7" s="33"/>
      <c r="OBY7" s="33"/>
      <c r="OBZ7" s="33"/>
      <c r="OCA7" s="33"/>
      <c r="OCB7" s="33"/>
      <c r="OCC7" s="33"/>
      <c r="OCD7" s="33"/>
      <c r="OCE7" s="33"/>
      <c r="OCF7" s="33"/>
      <c r="OCG7" s="33"/>
      <c r="OCH7" s="33"/>
      <c r="OCI7" s="33"/>
      <c r="OCJ7" s="33"/>
      <c r="OCK7" s="33"/>
      <c r="OCL7" s="33"/>
      <c r="OCM7" s="33"/>
      <c r="OCN7" s="33"/>
      <c r="OCO7" s="33"/>
      <c r="OCP7" s="33"/>
      <c r="OCQ7" s="33"/>
      <c r="OCR7" s="33"/>
      <c r="OCS7" s="33"/>
      <c r="OCT7" s="33"/>
      <c r="OCU7" s="33"/>
      <c r="OCV7" s="33"/>
      <c r="OCW7" s="33"/>
      <c r="OCX7" s="33"/>
      <c r="OCY7" s="33"/>
      <c r="OCZ7" s="33"/>
      <c r="ODA7" s="33"/>
      <c r="ODB7" s="33"/>
      <c r="ODC7" s="33"/>
      <c r="ODD7" s="33"/>
      <c r="ODE7" s="33"/>
      <c r="ODF7" s="33"/>
      <c r="ODG7" s="33"/>
      <c r="ODH7" s="33"/>
      <c r="ODI7" s="33"/>
      <c r="ODJ7" s="33"/>
      <c r="ODK7" s="33"/>
      <c r="ODL7" s="33"/>
      <c r="ODM7" s="33"/>
      <c r="ODN7" s="33"/>
      <c r="ODO7" s="33"/>
      <c r="ODP7" s="33"/>
      <c r="ODQ7" s="33"/>
      <c r="ODR7" s="33"/>
      <c r="ODS7" s="33"/>
      <c r="ODT7" s="33"/>
      <c r="ODU7" s="33"/>
      <c r="ODV7" s="33"/>
      <c r="ODW7" s="33"/>
      <c r="ODX7" s="33"/>
      <c r="ODY7" s="33"/>
      <c r="ODZ7" s="33"/>
      <c r="OEA7" s="33"/>
      <c r="OEB7" s="33"/>
      <c r="OEC7" s="33"/>
      <c r="OED7" s="33"/>
      <c r="OEE7" s="33"/>
      <c r="OEF7" s="33"/>
      <c r="OEG7" s="33"/>
      <c r="OEH7" s="33"/>
      <c r="OEI7" s="33"/>
      <c r="OEJ7" s="33"/>
      <c r="OEK7" s="33"/>
      <c r="OEL7" s="33"/>
      <c r="OEM7" s="33"/>
      <c r="OEN7" s="33"/>
      <c r="OEO7" s="33"/>
      <c r="OEP7" s="33"/>
      <c r="OEQ7" s="33"/>
      <c r="OER7" s="33"/>
      <c r="OES7" s="33"/>
      <c r="OET7" s="33"/>
      <c r="OEU7" s="33"/>
      <c r="OEV7" s="33"/>
      <c r="OEW7" s="33"/>
      <c r="OEX7" s="33"/>
      <c r="OEY7" s="33"/>
      <c r="OEZ7" s="33"/>
      <c r="OFA7" s="33"/>
      <c r="OFB7" s="33"/>
      <c r="OFC7" s="33"/>
      <c r="OFD7" s="33"/>
      <c r="OFE7" s="33"/>
      <c r="OFF7" s="33"/>
      <c r="OFG7" s="33"/>
      <c r="OFH7" s="33"/>
      <c r="OFI7" s="33"/>
      <c r="OFJ7" s="33"/>
      <c r="OFK7" s="33"/>
      <c r="OFL7" s="33"/>
      <c r="OFM7" s="33"/>
      <c r="OFN7" s="33"/>
      <c r="OFO7" s="33"/>
      <c r="OFP7" s="33"/>
      <c r="OFQ7" s="33"/>
      <c r="OFR7" s="33"/>
      <c r="OFS7" s="33"/>
      <c r="OFT7" s="33"/>
      <c r="OFU7" s="33"/>
      <c r="OFV7" s="33"/>
      <c r="OFW7" s="33"/>
      <c r="OFX7" s="33"/>
      <c r="OFY7" s="33"/>
      <c r="OFZ7" s="33"/>
      <c r="OGA7" s="33"/>
      <c r="OGB7" s="33"/>
      <c r="OGC7" s="33"/>
      <c r="OGD7" s="33"/>
      <c r="OGE7" s="33"/>
      <c r="OGF7" s="33"/>
      <c r="OGG7" s="33"/>
      <c r="OGH7" s="33"/>
      <c r="OGI7" s="33"/>
      <c r="OGJ7" s="33"/>
      <c r="OGK7" s="33"/>
      <c r="OGL7" s="33"/>
      <c r="OGM7" s="33"/>
      <c r="OGN7" s="33"/>
      <c r="OGO7" s="33"/>
      <c r="OGP7" s="33"/>
      <c r="OGQ7" s="33"/>
      <c r="OGR7" s="33"/>
      <c r="OGS7" s="33"/>
      <c r="OGT7" s="33"/>
      <c r="OGU7" s="33"/>
      <c r="OGV7" s="33"/>
      <c r="OGW7" s="33"/>
      <c r="OGX7" s="33"/>
      <c r="OGY7" s="33"/>
      <c r="OGZ7" s="33"/>
      <c r="OHA7" s="33"/>
      <c r="OHB7" s="33"/>
      <c r="OHC7" s="33"/>
      <c r="OHD7" s="33"/>
      <c r="OHE7" s="33"/>
      <c r="OHF7" s="33"/>
      <c r="OHG7" s="33"/>
      <c r="OHH7" s="33"/>
      <c r="OHI7" s="33"/>
      <c r="OHJ7" s="33"/>
      <c r="OHK7" s="33"/>
      <c r="OHL7" s="33"/>
      <c r="OHM7" s="33"/>
      <c r="OHN7" s="33"/>
      <c r="OHO7" s="33"/>
      <c r="OHP7" s="33"/>
      <c r="OHQ7" s="33"/>
      <c r="OHR7" s="33"/>
      <c r="OHS7" s="33"/>
      <c r="OHT7" s="33"/>
      <c r="OHU7" s="33"/>
      <c r="OHV7" s="33"/>
      <c r="OHW7" s="33"/>
      <c r="OHX7" s="33"/>
      <c r="OHY7" s="33"/>
      <c r="OHZ7" s="33"/>
      <c r="OIA7" s="33"/>
      <c r="OIB7" s="33"/>
      <c r="OIC7" s="33"/>
      <c r="OID7" s="33"/>
      <c r="OIE7" s="33"/>
      <c r="OIF7" s="33"/>
      <c r="OIG7" s="33"/>
      <c r="OIH7" s="33"/>
      <c r="OII7" s="33"/>
      <c r="OIJ7" s="33"/>
      <c r="OIK7" s="33"/>
      <c r="OIL7" s="33"/>
      <c r="OIM7" s="33"/>
      <c r="OIN7" s="33"/>
      <c r="OIO7" s="33"/>
      <c r="OIP7" s="33"/>
      <c r="OIQ7" s="33"/>
      <c r="OIR7" s="33"/>
      <c r="OIS7" s="33"/>
      <c r="OIT7" s="33"/>
      <c r="OIU7" s="33"/>
      <c r="OIV7" s="33"/>
      <c r="OIW7" s="33"/>
      <c r="OIX7" s="33"/>
      <c r="OIY7" s="33"/>
      <c r="OIZ7" s="33"/>
      <c r="OJA7" s="33"/>
      <c r="OJB7" s="33"/>
      <c r="OJC7" s="33"/>
      <c r="OJD7" s="33"/>
      <c r="OJE7" s="33"/>
      <c r="OJF7" s="33"/>
      <c r="OJG7" s="33"/>
      <c r="OJH7" s="33"/>
      <c r="OJI7" s="33"/>
      <c r="OJJ7" s="33"/>
      <c r="OJK7" s="33"/>
      <c r="OJL7" s="33"/>
      <c r="OJM7" s="33"/>
      <c r="OJN7" s="33"/>
      <c r="OJO7" s="33"/>
      <c r="OJP7" s="33"/>
      <c r="OJQ7" s="33"/>
      <c r="OJR7" s="33"/>
      <c r="OJS7" s="33"/>
      <c r="OJT7" s="33"/>
      <c r="OJU7" s="33"/>
      <c r="OJV7" s="33"/>
      <c r="OJW7" s="33"/>
      <c r="OJX7" s="33"/>
      <c r="OJY7" s="33"/>
      <c r="OJZ7" s="33"/>
      <c r="OKA7" s="33"/>
      <c r="OKB7" s="33"/>
      <c r="OKC7" s="33"/>
      <c r="OKD7" s="33"/>
      <c r="OKE7" s="33"/>
      <c r="OKF7" s="33"/>
      <c r="OKG7" s="33"/>
      <c r="OKH7" s="33"/>
      <c r="OKI7" s="33"/>
      <c r="OKJ7" s="33"/>
      <c r="OKK7" s="33"/>
      <c r="OKL7" s="33"/>
      <c r="OKM7" s="33"/>
      <c r="OKN7" s="33"/>
      <c r="OKO7" s="33"/>
      <c r="OKP7" s="33"/>
      <c r="OKQ7" s="33"/>
      <c r="OKR7" s="33"/>
      <c r="OKS7" s="33"/>
      <c r="OKT7" s="33"/>
      <c r="OKU7" s="33"/>
      <c r="OKV7" s="33"/>
      <c r="OKW7" s="33"/>
      <c r="OKX7" s="33"/>
      <c r="OKY7" s="33"/>
      <c r="OKZ7" s="33"/>
      <c r="OLA7" s="33"/>
      <c r="OLB7" s="33"/>
      <c r="OLC7" s="33"/>
      <c r="OLD7" s="33"/>
      <c r="OLE7" s="33"/>
      <c r="OLF7" s="33"/>
      <c r="OLG7" s="33"/>
      <c r="OLH7" s="33"/>
      <c r="OLI7" s="33"/>
      <c r="OLJ7" s="33"/>
      <c r="OLK7" s="33"/>
      <c r="OLL7" s="33"/>
      <c r="OLM7" s="33"/>
      <c r="OLN7" s="33"/>
      <c r="OLO7" s="33"/>
      <c r="OLP7" s="33"/>
      <c r="OLQ7" s="33"/>
      <c r="OLR7" s="33"/>
      <c r="OLS7" s="33"/>
      <c r="OLT7" s="33"/>
      <c r="OLU7" s="33"/>
      <c r="OLV7" s="33"/>
      <c r="OLW7" s="33"/>
      <c r="OLX7" s="33"/>
      <c r="OLY7" s="33"/>
      <c r="OLZ7" s="33"/>
      <c r="OMA7" s="33"/>
      <c r="OMB7" s="33"/>
      <c r="OMC7" s="33"/>
      <c r="OMD7" s="33"/>
      <c r="OME7" s="33"/>
      <c r="OMF7" s="33"/>
      <c r="OMG7" s="33"/>
      <c r="OMH7" s="33"/>
      <c r="OMI7" s="33"/>
      <c r="OMJ7" s="33"/>
      <c r="OMK7" s="33"/>
      <c r="OML7" s="33"/>
      <c r="OMM7" s="33"/>
      <c r="OMN7" s="33"/>
      <c r="OMO7" s="33"/>
      <c r="OMP7" s="33"/>
      <c r="OMQ7" s="33"/>
      <c r="OMR7" s="33"/>
      <c r="OMS7" s="33"/>
      <c r="OMT7" s="33"/>
      <c r="OMU7" s="33"/>
      <c r="OMV7" s="33"/>
      <c r="OMW7" s="33"/>
      <c r="OMX7" s="33"/>
      <c r="OMY7" s="33"/>
      <c r="OMZ7" s="33"/>
      <c r="ONA7" s="33"/>
      <c r="ONB7" s="33"/>
      <c r="ONC7" s="33"/>
      <c r="OND7" s="33"/>
      <c r="ONE7" s="33"/>
      <c r="ONF7" s="33"/>
      <c r="ONG7" s="33"/>
      <c r="ONH7" s="33"/>
      <c r="ONI7" s="33"/>
      <c r="ONJ7" s="33"/>
      <c r="ONK7" s="33"/>
      <c r="ONL7" s="33"/>
      <c r="ONM7" s="33"/>
      <c r="ONN7" s="33"/>
      <c r="ONO7" s="33"/>
      <c r="ONP7" s="33"/>
      <c r="ONQ7" s="33"/>
      <c r="ONR7" s="33"/>
      <c r="ONS7" s="33"/>
      <c r="ONT7" s="33"/>
      <c r="ONU7" s="33"/>
      <c r="ONV7" s="33"/>
      <c r="ONW7" s="33"/>
      <c r="ONX7" s="33"/>
      <c r="ONY7" s="33"/>
      <c r="ONZ7" s="33"/>
      <c r="OOA7" s="33"/>
      <c r="OOB7" s="33"/>
      <c r="OOC7" s="33"/>
      <c r="OOD7" s="33"/>
      <c r="OOE7" s="33"/>
      <c r="OOF7" s="33"/>
      <c r="OOG7" s="33"/>
      <c r="OOH7" s="33"/>
      <c r="OOI7" s="33"/>
      <c r="OOJ7" s="33"/>
      <c r="OOK7" s="33"/>
      <c r="OOL7" s="33"/>
      <c r="OOM7" s="33"/>
      <c r="OON7" s="33"/>
      <c r="OOO7" s="33"/>
      <c r="OOP7" s="33"/>
      <c r="OOQ7" s="33"/>
      <c r="OOR7" s="33"/>
      <c r="OOS7" s="33"/>
      <c r="OOT7" s="33"/>
      <c r="OOU7" s="33"/>
      <c r="OOV7" s="33"/>
      <c r="OOW7" s="33"/>
      <c r="OOX7" s="33"/>
      <c r="OOY7" s="33"/>
      <c r="OOZ7" s="33"/>
      <c r="OPA7" s="33"/>
      <c r="OPB7" s="33"/>
      <c r="OPC7" s="33"/>
      <c r="OPD7" s="33"/>
      <c r="OPE7" s="33"/>
      <c r="OPF7" s="33"/>
      <c r="OPG7" s="33"/>
      <c r="OPH7" s="33"/>
      <c r="OPI7" s="33"/>
      <c r="OPJ7" s="33"/>
      <c r="OPK7" s="33"/>
      <c r="OPL7" s="33"/>
      <c r="OPM7" s="33"/>
      <c r="OPN7" s="33"/>
      <c r="OPO7" s="33"/>
      <c r="OPP7" s="33"/>
      <c r="OPQ7" s="33"/>
      <c r="OPR7" s="33"/>
      <c r="OPS7" s="33"/>
      <c r="OPT7" s="33"/>
      <c r="OPU7" s="33"/>
      <c r="OPV7" s="33"/>
      <c r="OPW7" s="33"/>
      <c r="OPX7" s="33"/>
      <c r="OPY7" s="33"/>
      <c r="OPZ7" s="33"/>
      <c r="OQA7" s="33"/>
      <c r="OQB7" s="33"/>
      <c r="OQC7" s="33"/>
      <c r="OQD7" s="33"/>
      <c r="OQE7" s="33"/>
      <c r="OQF7" s="33"/>
      <c r="OQG7" s="33"/>
      <c r="OQH7" s="33"/>
      <c r="OQI7" s="33"/>
      <c r="OQJ7" s="33"/>
      <c r="OQK7" s="33"/>
      <c r="OQL7" s="33"/>
      <c r="OQM7" s="33"/>
      <c r="OQN7" s="33"/>
      <c r="OQO7" s="33"/>
      <c r="OQP7" s="33"/>
      <c r="OQQ7" s="33"/>
      <c r="OQR7" s="33"/>
      <c r="OQS7" s="33"/>
      <c r="OQT7" s="33"/>
      <c r="OQU7" s="33"/>
      <c r="OQV7" s="33"/>
      <c r="OQW7" s="33"/>
      <c r="OQX7" s="33"/>
      <c r="OQY7" s="33"/>
      <c r="OQZ7" s="33"/>
      <c r="ORA7" s="33"/>
      <c r="ORB7" s="33"/>
      <c r="ORC7" s="33"/>
      <c r="ORD7" s="33"/>
      <c r="ORE7" s="33"/>
      <c r="ORF7" s="33"/>
      <c r="ORG7" s="33"/>
      <c r="ORH7" s="33"/>
      <c r="ORI7" s="33"/>
      <c r="ORJ7" s="33"/>
      <c r="ORK7" s="33"/>
      <c r="ORL7" s="33"/>
      <c r="ORM7" s="33"/>
      <c r="ORN7" s="33"/>
      <c r="ORO7" s="33"/>
      <c r="ORP7" s="33"/>
      <c r="ORQ7" s="33"/>
      <c r="ORR7" s="33"/>
      <c r="ORS7" s="33"/>
      <c r="ORT7" s="33"/>
      <c r="ORU7" s="33"/>
      <c r="ORV7" s="33"/>
      <c r="ORW7" s="33"/>
      <c r="ORX7" s="33"/>
      <c r="ORY7" s="33"/>
      <c r="ORZ7" s="33"/>
      <c r="OSA7" s="33"/>
      <c r="OSB7" s="33"/>
      <c r="OSC7" s="33"/>
      <c r="OSD7" s="33"/>
      <c r="OSE7" s="33"/>
      <c r="OSF7" s="33"/>
      <c r="OSG7" s="33"/>
      <c r="OSH7" s="33"/>
      <c r="OSI7" s="33"/>
      <c r="OSJ7" s="33"/>
      <c r="OSK7" s="33"/>
      <c r="OSL7" s="33"/>
      <c r="OSM7" s="33"/>
      <c r="OSN7" s="33"/>
      <c r="OSO7" s="33"/>
      <c r="OSP7" s="33"/>
      <c r="OSQ7" s="33"/>
      <c r="OSR7" s="33"/>
      <c r="OSS7" s="33"/>
      <c r="OST7" s="33"/>
      <c r="OSU7" s="33"/>
      <c r="OSV7" s="33"/>
      <c r="OSW7" s="33"/>
      <c r="OSX7" s="33"/>
      <c r="OSY7" s="33"/>
      <c r="OSZ7" s="33"/>
      <c r="OTA7" s="33"/>
      <c r="OTB7" s="33"/>
      <c r="OTC7" s="33"/>
      <c r="OTD7" s="33"/>
      <c r="OTE7" s="33"/>
      <c r="OTF7" s="33"/>
      <c r="OTG7" s="33"/>
      <c r="OTH7" s="33"/>
      <c r="OTI7" s="33"/>
      <c r="OTJ7" s="33"/>
      <c r="OTK7" s="33"/>
      <c r="OTL7" s="33"/>
      <c r="OTM7" s="33"/>
      <c r="OTN7" s="33"/>
      <c r="OTO7" s="33"/>
      <c r="OTP7" s="33"/>
      <c r="OTQ7" s="33"/>
      <c r="OTR7" s="33"/>
      <c r="OTS7" s="33"/>
      <c r="OTT7" s="33"/>
      <c r="OTU7" s="33"/>
      <c r="OTV7" s="33"/>
      <c r="OTW7" s="33"/>
      <c r="OTX7" s="33"/>
      <c r="OTY7" s="33"/>
      <c r="OTZ7" s="33"/>
      <c r="OUA7" s="33"/>
      <c r="OUB7" s="33"/>
      <c r="OUC7" s="33"/>
      <c r="OUD7" s="33"/>
      <c r="OUE7" s="33"/>
      <c r="OUF7" s="33"/>
      <c r="OUG7" s="33"/>
      <c r="OUH7" s="33"/>
      <c r="OUI7" s="33"/>
      <c r="OUJ7" s="33"/>
      <c r="OUK7" s="33"/>
      <c r="OUL7" s="33"/>
      <c r="OUM7" s="33"/>
      <c r="OUN7" s="33"/>
      <c r="OUO7" s="33"/>
      <c r="OUP7" s="33"/>
      <c r="OUQ7" s="33"/>
      <c r="OUR7" s="33"/>
      <c r="OUS7" s="33"/>
      <c r="OUT7" s="33"/>
      <c r="OUU7" s="33"/>
      <c r="OUV7" s="33"/>
      <c r="OUW7" s="33"/>
      <c r="OUX7" s="33"/>
      <c r="OUY7" s="33"/>
      <c r="OUZ7" s="33"/>
      <c r="OVA7" s="33"/>
      <c r="OVB7" s="33"/>
      <c r="OVC7" s="33"/>
      <c r="OVD7" s="33"/>
      <c r="OVE7" s="33"/>
      <c r="OVF7" s="33"/>
      <c r="OVG7" s="33"/>
      <c r="OVH7" s="33"/>
      <c r="OVI7" s="33"/>
      <c r="OVJ7" s="33"/>
      <c r="OVK7" s="33"/>
      <c r="OVL7" s="33"/>
      <c r="OVM7" s="33"/>
      <c r="OVN7" s="33"/>
      <c r="OVO7" s="33"/>
      <c r="OVP7" s="33"/>
      <c r="OVQ7" s="33"/>
      <c r="OVR7" s="33"/>
      <c r="OVS7" s="33"/>
      <c r="OVT7" s="33"/>
      <c r="OVU7" s="33"/>
      <c r="OVV7" s="33"/>
      <c r="OVW7" s="33"/>
      <c r="OVX7" s="33"/>
      <c r="OVY7" s="33"/>
      <c r="OVZ7" s="33"/>
      <c r="OWA7" s="33"/>
      <c r="OWB7" s="33"/>
      <c r="OWC7" s="33"/>
      <c r="OWD7" s="33"/>
      <c r="OWE7" s="33"/>
      <c r="OWF7" s="33"/>
      <c r="OWG7" s="33"/>
      <c r="OWH7" s="33"/>
      <c r="OWI7" s="33"/>
      <c r="OWJ7" s="33"/>
      <c r="OWK7" s="33"/>
      <c r="OWL7" s="33"/>
      <c r="OWM7" s="33"/>
      <c r="OWN7" s="33"/>
      <c r="OWO7" s="33"/>
      <c r="OWP7" s="33"/>
      <c r="OWQ7" s="33"/>
      <c r="OWR7" s="33"/>
      <c r="OWS7" s="33"/>
      <c r="OWT7" s="33"/>
      <c r="OWU7" s="33"/>
      <c r="OWV7" s="33"/>
      <c r="OWW7" s="33"/>
      <c r="OWX7" s="33"/>
      <c r="OWY7" s="33"/>
      <c r="OWZ7" s="33"/>
      <c r="OXA7" s="33"/>
      <c r="OXB7" s="33"/>
      <c r="OXC7" s="33"/>
      <c r="OXD7" s="33"/>
      <c r="OXE7" s="33"/>
      <c r="OXF7" s="33"/>
      <c r="OXG7" s="33"/>
      <c r="OXH7" s="33"/>
      <c r="OXI7" s="33"/>
      <c r="OXJ7" s="33"/>
      <c r="OXK7" s="33"/>
      <c r="OXL7" s="33"/>
      <c r="OXM7" s="33"/>
      <c r="OXN7" s="33"/>
      <c r="OXO7" s="33"/>
      <c r="OXP7" s="33"/>
      <c r="OXQ7" s="33"/>
      <c r="OXR7" s="33"/>
      <c r="OXS7" s="33"/>
      <c r="OXT7" s="33"/>
      <c r="OXU7" s="33"/>
      <c r="OXV7" s="33"/>
      <c r="OXW7" s="33"/>
      <c r="OXX7" s="33"/>
      <c r="OXY7" s="33"/>
      <c r="OXZ7" s="33"/>
      <c r="OYA7" s="33"/>
      <c r="OYB7" s="33"/>
      <c r="OYC7" s="33"/>
      <c r="OYD7" s="33"/>
      <c r="OYE7" s="33"/>
      <c r="OYF7" s="33"/>
      <c r="OYG7" s="33"/>
      <c r="OYH7" s="33"/>
      <c r="OYI7" s="33"/>
      <c r="OYJ7" s="33"/>
      <c r="OYK7" s="33"/>
      <c r="OYL7" s="33"/>
      <c r="OYM7" s="33"/>
      <c r="OYN7" s="33"/>
      <c r="OYO7" s="33"/>
      <c r="OYP7" s="33"/>
      <c r="OYQ7" s="33"/>
      <c r="OYR7" s="33"/>
      <c r="OYS7" s="33"/>
      <c r="OYT7" s="33"/>
      <c r="OYU7" s="33"/>
      <c r="OYV7" s="33"/>
      <c r="OYW7" s="33"/>
      <c r="OYX7" s="33"/>
      <c r="OYY7" s="33"/>
      <c r="OYZ7" s="33"/>
      <c r="OZA7" s="33"/>
      <c r="OZB7" s="33"/>
      <c r="OZC7" s="33"/>
      <c r="OZD7" s="33"/>
      <c r="OZE7" s="33"/>
      <c r="OZF7" s="33"/>
      <c r="OZG7" s="33"/>
      <c r="OZH7" s="33"/>
      <c r="OZI7" s="33"/>
      <c r="OZJ7" s="33"/>
      <c r="OZK7" s="33"/>
      <c r="OZL7" s="33"/>
      <c r="OZM7" s="33"/>
      <c r="OZN7" s="33"/>
      <c r="OZO7" s="33"/>
      <c r="OZP7" s="33"/>
      <c r="OZQ7" s="33"/>
      <c r="OZR7" s="33"/>
      <c r="OZS7" s="33"/>
      <c r="OZT7" s="33"/>
      <c r="OZU7" s="33"/>
      <c r="OZV7" s="33"/>
      <c r="OZW7" s="33"/>
      <c r="OZX7" s="33"/>
      <c r="OZY7" s="33"/>
      <c r="OZZ7" s="33"/>
      <c r="PAA7" s="33"/>
      <c r="PAB7" s="33"/>
      <c r="PAC7" s="33"/>
      <c r="PAD7" s="33"/>
      <c r="PAE7" s="33"/>
      <c r="PAF7" s="33"/>
      <c r="PAG7" s="33"/>
      <c r="PAH7" s="33"/>
      <c r="PAI7" s="33"/>
      <c r="PAJ7" s="33"/>
      <c r="PAK7" s="33"/>
      <c r="PAL7" s="33"/>
      <c r="PAM7" s="33"/>
      <c r="PAN7" s="33"/>
      <c r="PAO7" s="33"/>
      <c r="PAP7" s="33"/>
      <c r="PAQ7" s="33"/>
      <c r="PAR7" s="33"/>
      <c r="PAS7" s="33"/>
      <c r="PAT7" s="33"/>
      <c r="PAU7" s="33"/>
      <c r="PAV7" s="33"/>
      <c r="PAW7" s="33"/>
      <c r="PAX7" s="33"/>
      <c r="PAY7" s="33"/>
      <c r="PAZ7" s="33"/>
      <c r="PBA7" s="33"/>
      <c r="PBB7" s="33"/>
      <c r="PBC7" s="33"/>
      <c r="PBD7" s="33"/>
      <c r="PBE7" s="33"/>
      <c r="PBF7" s="33"/>
      <c r="PBG7" s="33"/>
      <c r="PBH7" s="33"/>
      <c r="PBI7" s="33"/>
      <c r="PBJ7" s="33"/>
      <c r="PBK7" s="33"/>
      <c r="PBL7" s="33"/>
      <c r="PBM7" s="33"/>
      <c r="PBN7" s="33"/>
      <c r="PBO7" s="33"/>
      <c r="PBP7" s="33"/>
      <c r="PBQ7" s="33"/>
      <c r="PBR7" s="33"/>
      <c r="PBS7" s="33"/>
      <c r="PBT7" s="33"/>
      <c r="PBU7" s="33"/>
      <c r="PBV7" s="33"/>
      <c r="PBW7" s="33"/>
      <c r="PBX7" s="33"/>
      <c r="PBY7" s="33"/>
      <c r="PBZ7" s="33"/>
      <c r="PCA7" s="33"/>
      <c r="PCB7" s="33"/>
      <c r="PCC7" s="33"/>
      <c r="PCD7" s="33"/>
      <c r="PCE7" s="33"/>
      <c r="PCF7" s="33"/>
      <c r="PCG7" s="33"/>
      <c r="PCH7" s="33"/>
      <c r="PCI7" s="33"/>
      <c r="PCJ7" s="33"/>
      <c r="PCK7" s="33"/>
      <c r="PCL7" s="33"/>
      <c r="PCM7" s="33"/>
      <c r="PCN7" s="33"/>
      <c r="PCO7" s="33"/>
      <c r="PCP7" s="33"/>
      <c r="PCQ7" s="33"/>
      <c r="PCR7" s="33"/>
      <c r="PCS7" s="33"/>
      <c r="PCT7" s="33"/>
      <c r="PCU7" s="33"/>
      <c r="PCV7" s="33"/>
      <c r="PCW7" s="33"/>
      <c r="PCX7" s="33"/>
      <c r="PCY7" s="33"/>
      <c r="PCZ7" s="33"/>
      <c r="PDA7" s="33"/>
      <c r="PDB7" s="33"/>
      <c r="PDC7" s="33"/>
      <c r="PDD7" s="33"/>
      <c r="PDE7" s="33"/>
      <c r="PDF7" s="33"/>
      <c r="PDG7" s="33"/>
      <c r="PDH7" s="33"/>
      <c r="PDI7" s="33"/>
      <c r="PDJ7" s="33"/>
      <c r="PDK7" s="33"/>
      <c r="PDL7" s="33"/>
      <c r="PDM7" s="33"/>
      <c r="PDN7" s="33"/>
      <c r="PDO7" s="33"/>
      <c r="PDP7" s="33"/>
      <c r="PDQ7" s="33"/>
      <c r="PDR7" s="33"/>
      <c r="PDS7" s="33"/>
      <c r="PDT7" s="33"/>
      <c r="PDU7" s="33"/>
      <c r="PDV7" s="33"/>
      <c r="PDW7" s="33"/>
      <c r="PDX7" s="33"/>
      <c r="PDY7" s="33"/>
      <c r="PDZ7" s="33"/>
      <c r="PEA7" s="33"/>
      <c r="PEB7" s="33"/>
      <c r="PEC7" s="33"/>
      <c r="PED7" s="33"/>
      <c r="PEE7" s="33"/>
      <c r="PEF7" s="33"/>
      <c r="PEG7" s="33"/>
      <c r="PEH7" s="33"/>
      <c r="PEI7" s="33"/>
      <c r="PEJ7" s="33"/>
      <c r="PEK7" s="33"/>
      <c r="PEL7" s="33"/>
      <c r="PEM7" s="33"/>
      <c r="PEN7" s="33"/>
      <c r="PEO7" s="33"/>
      <c r="PEP7" s="33"/>
      <c r="PEQ7" s="33"/>
      <c r="PER7" s="33"/>
      <c r="PES7" s="33"/>
      <c r="PET7" s="33"/>
      <c r="PEU7" s="33"/>
      <c r="PEV7" s="33"/>
      <c r="PEW7" s="33"/>
      <c r="PEX7" s="33"/>
      <c r="PEY7" s="33"/>
      <c r="PEZ7" s="33"/>
      <c r="PFA7" s="33"/>
      <c r="PFB7" s="33"/>
      <c r="PFC7" s="33"/>
      <c r="PFD7" s="33"/>
      <c r="PFE7" s="33"/>
      <c r="PFF7" s="33"/>
      <c r="PFG7" s="33"/>
      <c r="PFH7" s="33"/>
      <c r="PFI7" s="33"/>
      <c r="PFJ7" s="33"/>
      <c r="PFK7" s="33"/>
      <c r="PFL7" s="33"/>
      <c r="PFM7" s="33"/>
      <c r="PFN7" s="33"/>
      <c r="PFO7" s="33"/>
      <c r="PFP7" s="33"/>
      <c r="PFQ7" s="33"/>
      <c r="PFR7" s="33"/>
      <c r="PFS7" s="33"/>
      <c r="PFT7" s="33"/>
      <c r="PFU7" s="33"/>
      <c r="PFV7" s="33"/>
      <c r="PFW7" s="33"/>
      <c r="PFX7" s="33"/>
      <c r="PFY7" s="33"/>
      <c r="PFZ7" s="33"/>
      <c r="PGA7" s="33"/>
      <c r="PGB7" s="33"/>
      <c r="PGC7" s="33"/>
      <c r="PGD7" s="33"/>
      <c r="PGE7" s="33"/>
      <c r="PGF7" s="33"/>
      <c r="PGG7" s="33"/>
      <c r="PGH7" s="33"/>
      <c r="PGI7" s="33"/>
      <c r="PGJ7" s="33"/>
      <c r="PGK7" s="33"/>
      <c r="PGL7" s="33"/>
      <c r="PGM7" s="33"/>
      <c r="PGN7" s="33"/>
      <c r="PGO7" s="33"/>
      <c r="PGP7" s="33"/>
      <c r="PGQ7" s="33"/>
      <c r="PGR7" s="33"/>
      <c r="PGS7" s="33"/>
      <c r="PGT7" s="33"/>
      <c r="PGU7" s="33"/>
      <c r="PGV7" s="33"/>
      <c r="PGW7" s="33"/>
      <c r="PGX7" s="33"/>
      <c r="PGY7" s="33"/>
      <c r="PGZ7" s="33"/>
      <c r="PHA7" s="33"/>
      <c r="PHB7" s="33"/>
      <c r="PHC7" s="33"/>
      <c r="PHD7" s="33"/>
      <c r="PHE7" s="33"/>
      <c r="PHF7" s="33"/>
      <c r="PHG7" s="33"/>
      <c r="PHH7" s="33"/>
      <c r="PHI7" s="33"/>
      <c r="PHJ7" s="33"/>
      <c r="PHK7" s="33"/>
      <c r="PHL7" s="33"/>
      <c r="PHM7" s="33"/>
      <c r="PHN7" s="33"/>
      <c r="PHO7" s="33"/>
      <c r="PHP7" s="33"/>
      <c r="PHQ7" s="33"/>
      <c r="PHR7" s="33"/>
      <c r="PHS7" s="33"/>
      <c r="PHT7" s="33"/>
      <c r="PHU7" s="33"/>
      <c r="PHV7" s="33"/>
      <c r="PHW7" s="33"/>
      <c r="PHX7" s="33"/>
      <c r="PHY7" s="33"/>
      <c r="PHZ7" s="33"/>
      <c r="PIA7" s="33"/>
      <c r="PIB7" s="33"/>
      <c r="PIC7" s="33"/>
      <c r="PID7" s="33"/>
      <c r="PIE7" s="33"/>
      <c r="PIF7" s="33"/>
      <c r="PIG7" s="33"/>
      <c r="PIH7" s="33"/>
      <c r="PII7" s="33"/>
      <c r="PIJ7" s="33"/>
      <c r="PIK7" s="33"/>
      <c r="PIL7" s="33"/>
      <c r="PIM7" s="33"/>
      <c r="PIN7" s="33"/>
      <c r="PIO7" s="33"/>
      <c r="PIP7" s="33"/>
      <c r="PIQ7" s="33"/>
      <c r="PIR7" s="33"/>
      <c r="PIS7" s="33"/>
      <c r="PIT7" s="33"/>
      <c r="PIU7" s="33"/>
      <c r="PIV7" s="33"/>
      <c r="PIW7" s="33"/>
      <c r="PIX7" s="33"/>
      <c r="PIY7" s="33"/>
      <c r="PIZ7" s="33"/>
      <c r="PJA7" s="33"/>
      <c r="PJB7" s="33"/>
      <c r="PJC7" s="33"/>
      <c r="PJD7" s="33"/>
      <c r="PJE7" s="33"/>
      <c r="PJF7" s="33"/>
      <c r="PJG7" s="33"/>
      <c r="PJH7" s="33"/>
      <c r="PJI7" s="33"/>
      <c r="PJJ7" s="33"/>
      <c r="PJK7" s="33"/>
      <c r="PJL7" s="33"/>
      <c r="PJM7" s="33"/>
      <c r="PJN7" s="33"/>
      <c r="PJO7" s="33"/>
      <c r="PJP7" s="33"/>
      <c r="PJQ7" s="33"/>
      <c r="PJR7" s="33"/>
      <c r="PJS7" s="33"/>
      <c r="PJT7" s="33"/>
      <c r="PJU7" s="33"/>
      <c r="PJV7" s="33"/>
      <c r="PJW7" s="33"/>
      <c r="PJX7" s="33"/>
      <c r="PJY7" s="33"/>
      <c r="PJZ7" s="33"/>
      <c r="PKA7" s="33"/>
      <c r="PKB7" s="33"/>
      <c r="PKC7" s="33"/>
      <c r="PKD7" s="33"/>
      <c r="PKE7" s="33"/>
      <c r="PKF7" s="33"/>
      <c r="PKG7" s="33"/>
      <c r="PKH7" s="33"/>
      <c r="PKI7" s="33"/>
      <c r="PKJ7" s="33"/>
      <c r="PKK7" s="33"/>
      <c r="PKL7" s="33"/>
      <c r="PKM7" s="33"/>
      <c r="PKN7" s="33"/>
      <c r="PKO7" s="33"/>
      <c r="PKP7" s="33"/>
      <c r="PKQ7" s="33"/>
      <c r="PKR7" s="33"/>
      <c r="PKS7" s="33"/>
      <c r="PKT7" s="33"/>
      <c r="PKU7" s="33"/>
      <c r="PKV7" s="33"/>
      <c r="PKW7" s="33"/>
      <c r="PKX7" s="33"/>
      <c r="PKY7" s="33"/>
      <c r="PKZ7" s="33"/>
      <c r="PLA7" s="33"/>
      <c r="PLB7" s="33"/>
      <c r="PLC7" s="33"/>
      <c r="PLD7" s="33"/>
      <c r="PLE7" s="33"/>
      <c r="PLF7" s="33"/>
      <c r="PLG7" s="33"/>
      <c r="PLH7" s="33"/>
      <c r="PLI7" s="33"/>
      <c r="PLJ7" s="33"/>
      <c r="PLK7" s="33"/>
      <c r="PLL7" s="33"/>
      <c r="PLM7" s="33"/>
      <c r="PLN7" s="33"/>
      <c r="PLO7" s="33"/>
      <c r="PLP7" s="33"/>
      <c r="PLQ7" s="33"/>
      <c r="PLR7" s="33"/>
      <c r="PLS7" s="33"/>
      <c r="PLT7" s="33"/>
      <c r="PLU7" s="33"/>
      <c r="PLV7" s="33"/>
      <c r="PLW7" s="33"/>
      <c r="PLX7" s="33"/>
      <c r="PLY7" s="33"/>
      <c r="PLZ7" s="33"/>
      <c r="PMA7" s="33"/>
      <c r="PMB7" s="33"/>
      <c r="PMC7" s="33"/>
      <c r="PMD7" s="33"/>
      <c r="PME7" s="33"/>
      <c r="PMF7" s="33"/>
      <c r="PMG7" s="33"/>
      <c r="PMH7" s="33"/>
      <c r="PMI7" s="33"/>
      <c r="PMJ7" s="33"/>
      <c r="PMK7" s="33"/>
      <c r="PML7" s="33"/>
      <c r="PMM7" s="33"/>
      <c r="PMN7" s="33"/>
      <c r="PMO7" s="33"/>
      <c r="PMP7" s="33"/>
      <c r="PMQ7" s="33"/>
      <c r="PMR7" s="33"/>
      <c r="PMS7" s="33"/>
      <c r="PMT7" s="33"/>
      <c r="PMU7" s="33"/>
      <c r="PMV7" s="33"/>
      <c r="PMW7" s="33"/>
      <c r="PMX7" s="33"/>
      <c r="PMY7" s="33"/>
      <c r="PMZ7" s="33"/>
      <c r="PNA7" s="33"/>
      <c r="PNB7" s="33"/>
      <c r="PNC7" s="33"/>
      <c r="PND7" s="33"/>
      <c r="PNE7" s="33"/>
      <c r="PNF7" s="33"/>
      <c r="PNG7" s="33"/>
      <c r="PNH7" s="33"/>
      <c r="PNI7" s="33"/>
      <c r="PNJ7" s="33"/>
      <c r="PNK7" s="33"/>
      <c r="PNL7" s="33"/>
      <c r="PNM7" s="33"/>
      <c r="PNN7" s="33"/>
      <c r="PNO7" s="33"/>
      <c r="PNP7" s="33"/>
      <c r="PNQ7" s="33"/>
      <c r="PNR7" s="33"/>
      <c r="PNS7" s="33"/>
      <c r="PNT7" s="33"/>
      <c r="PNU7" s="33"/>
      <c r="PNV7" s="33"/>
      <c r="PNW7" s="33"/>
      <c r="PNX7" s="33"/>
      <c r="PNY7" s="33"/>
      <c r="PNZ7" s="33"/>
      <c r="POA7" s="33"/>
      <c r="POB7" s="33"/>
      <c r="POC7" s="33"/>
      <c r="POD7" s="33"/>
      <c r="POE7" s="33"/>
      <c r="POF7" s="33"/>
      <c r="POG7" s="33"/>
      <c r="POH7" s="33"/>
      <c r="POI7" s="33"/>
      <c r="POJ7" s="33"/>
      <c r="POK7" s="33"/>
      <c r="POL7" s="33"/>
      <c r="POM7" s="33"/>
      <c r="PON7" s="33"/>
      <c r="POO7" s="33"/>
      <c r="POP7" s="33"/>
      <c r="POQ7" s="33"/>
      <c r="POR7" s="33"/>
      <c r="POS7" s="33"/>
      <c r="POT7" s="33"/>
      <c r="POU7" s="33"/>
      <c r="POV7" s="33"/>
      <c r="POW7" s="33"/>
      <c r="POX7" s="33"/>
      <c r="POY7" s="33"/>
      <c r="POZ7" s="33"/>
      <c r="PPA7" s="33"/>
      <c r="PPB7" s="33"/>
      <c r="PPC7" s="33"/>
      <c r="PPD7" s="33"/>
      <c r="PPE7" s="33"/>
      <c r="PPF7" s="33"/>
      <c r="PPG7" s="33"/>
      <c r="PPH7" s="33"/>
      <c r="PPI7" s="33"/>
      <c r="PPJ7" s="33"/>
      <c r="PPK7" s="33"/>
      <c r="PPL7" s="33"/>
      <c r="PPM7" s="33"/>
      <c r="PPN7" s="33"/>
      <c r="PPO7" s="33"/>
      <c r="PPP7" s="33"/>
      <c r="PPQ7" s="33"/>
      <c r="PPR7" s="33"/>
      <c r="PPS7" s="33"/>
      <c r="PPT7" s="33"/>
      <c r="PPU7" s="33"/>
      <c r="PPV7" s="33"/>
      <c r="PPW7" s="33"/>
      <c r="PPX7" s="33"/>
      <c r="PPY7" s="33"/>
      <c r="PPZ7" s="33"/>
      <c r="PQA7" s="33"/>
      <c r="PQB7" s="33"/>
      <c r="PQC7" s="33"/>
      <c r="PQD7" s="33"/>
      <c r="PQE7" s="33"/>
      <c r="PQF7" s="33"/>
      <c r="PQG7" s="33"/>
      <c r="PQH7" s="33"/>
      <c r="PQI7" s="33"/>
      <c r="PQJ7" s="33"/>
      <c r="PQK7" s="33"/>
      <c r="PQL7" s="33"/>
      <c r="PQM7" s="33"/>
      <c r="PQN7" s="33"/>
      <c r="PQO7" s="33"/>
      <c r="PQP7" s="33"/>
      <c r="PQQ7" s="33"/>
      <c r="PQR7" s="33"/>
      <c r="PQS7" s="33"/>
      <c r="PQT7" s="33"/>
      <c r="PQU7" s="33"/>
      <c r="PQV7" s="33"/>
      <c r="PQW7" s="33"/>
      <c r="PQX7" s="33"/>
      <c r="PQY7" s="33"/>
      <c r="PQZ7" s="33"/>
      <c r="PRA7" s="33"/>
      <c r="PRB7" s="33"/>
      <c r="PRC7" s="33"/>
      <c r="PRD7" s="33"/>
      <c r="PRE7" s="33"/>
      <c r="PRF7" s="33"/>
      <c r="PRG7" s="33"/>
      <c r="PRH7" s="33"/>
      <c r="PRI7" s="33"/>
      <c r="PRJ7" s="33"/>
      <c r="PRK7" s="33"/>
      <c r="PRL7" s="33"/>
      <c r="PRM7" s="33"/>
      <c r="PRN7" s="33"/>
      <c r="PRO7" s="33"/>
      <c r="PRP7" s="33"/>
      <c r="PRQ7" s="33"/>
      <c r="PRR7" s="33"/>
      <c r="PRS7" s="33"/>
      <c r="PRT7" s="33"/>
      <c r="PRU7" s="33"/>
      <c r="PRV7" s="33"/>
      <c r="PRW7" s="33"/>
      <c r="PRX7" s="33"/>
      <c r="PRY7" s="33"/>
      <c r="PRZ7" s="33"/>
      <c r="PSA7" s="33"/>
      <c r="PSB7" s="33"/>
      <c r="PSC7" s="33"/>
      <c r="PSD7" s="33"/>
      <c r="PSE7" s="33"/>
      <c r="PSF7" s="33"/>
      <c r="PSG7" s="33"/>
      <c r="PSH7" s="33"/>
      <c r="PSI7" s="33"/>
      <c r="PSJ7" s="33"/>
      <c r="PSK7" s="33"/>
      <c r="PSL7" s="33"/>
      <c r="PSM7" s="33"/>
      <c r="PSN7" s="33"/>
      <c r="PSO7" s="33"/>
      <c r="PSP7" s="33"/>
      <c r="PSQ7" s="33"/>
      <c r="PSR7" s="33"/>
      <c r="PSS7" s="33"/>
      <c r="PST7" s="33"/>
      <c r="PSU7" s="33"/>
      <c r="PSV7" s="33"/>
      <c r="PSW7" s="33"/>
      <c r="PSX7" s="33"/>
      <c r="PSY7" s="33"/>
      <c r="PSZ7" s="33"/>
      <c r="PTA7" s="33"/>
      <c r="PTB7" s="33"/>
      <c r="PTC7" s="33"/>
      <c r="PTD7" s="33"/>
      <c r="PTE7" s="33"/>
      <c r="PTF7" s="33"/>
      <c r="PTG7" s="33"/>
      <c r="PTH7" s="33"/>
      <c r="PTI7" s="33"/>
      <c r="PTJ7" s="33"/>
      <c r="PTK7" s="33"/>
      <c r="PTL7" s="33"/>
      <c r="PTM7" s="33"/>
      <c r="PTN7" s="33"/>
      <c r="PTO7" s="33"/>
      <c r="PTP7" s="33"/>
      <c r="PTQ7" s="33"/>
      <c r="PTR7" s="33"/>
      <c r="PTS7" s="33"/>
      <c r="PTT7" s="33"/>
      <c r="PTU7" s="33"/>
      <c r="PTV7" s="33"/>
      <c r="PTW7" s="33"/>
      <c r="PTX7" s="33"/>
      <c r="PTY7" s="33"/>
      <c r="PTZ7" s="33"/>
      <c r="PUA7" s="33"/>
      <c r="PUB7" s="33"/>
      <c r="PUC7" s="33"/>
      <c r="PUD7" s="33"/>
      <c r="PUE7" s="33"/>
      <c r="PUF7" s="33"/>
      <c r="PUG7" s="33"/>
      <c r="PUH7" s="33"/>
      <c r="PUI7" s="33"/>
      <c r="PUJ7" s="33"/>
      <c r="PUK7" s="33"/>
      <c r="PUL7" s="33"/>
      <c r="PUM7" s="33"/>
      <c r="PUN7" s="33"/>
      <c r="PUO7" s="33"/>
      <c r="PUP7" s="33"/>
      <c r="PUQ7" s="33"/>
      <c r="PUR7" s="33"/>
      <c r="PUS7" s="33"/>
      <c r="PUT7" s="33"/>
      <c r="PUU7" s="33"/>
      <c r="PUV7" s="33"/>
      <c r="PUW7" s="33"/>
      <c r="PUX7" s="33"/>
      <c r="PUY7" s="33"/>
      <c r="PUZ7" s="33"/>
      <c r="PVA7" s="33"/>
      <c r="PVB7" s="33"/>
      <c r="PVC7" s="33"/>
      <c r="PVD7" s="33"/>
      <c r="PVE7" s="33"/>
      <c r="PVF7" s="33"/>
      <c r="PVG7" s="33"/>
      <c r="PVH7" s="33"/>
      <c r="PVI7" s="33"/>
      <c r="PVJ7" s="33"/>
      <c r="PVK7" s="33"/>
      <c r="PVL7" s="33"/>
      <c r="PVM7" s="33"/>
      <c r="PVN7" s="33"/>
      <c r="PVO7" s="33"/>
      <c r="PVP7" s="33"/>
      <c r="PVQ7" s="33"/>
      <c r="PVR7" s="33"/>
      <c r="PVS7" s="33"/>
      <c r="PVT7" s="33"/>
      <c r="PVU7" s="33"/>
      <c r="PVV7" s="33"/>
      <c r="PVW7" s="33"/>
      <c r="PVX7" s="33"/>
      <c r="PVY7" s="33"/>
      <c r="PVZ7" s="33"/>
      <c r="PWA7" s="33"/>
      <c r="PWB7" s="33"/>
      <c r="PWC7" s="33"/>
      <c r="PWD7" s="33"/>
      <c r="PWE7" s="33"/>
      <c r="PWF7" s="33"/>
      <c r="PWG7" s="33"/>
      <c r="PWH7" s="33"/>
      <c r="PWI7" s="33"/>
      <c r="PWJ7" s="33"/>
      <c r="PWK7" s="33"/>
      <c r="PWL7" s="33"/>
      <c r="PWM7" s="33"/>
      <c r="PWN7" s="33"/>
      <c r="PWO7" s="33"/>
      <c r="PWP7" s="33"/>
      <c r="PWQ7" s="33"/>
      <c r="PWR7" s="33"/>
      <c r="PWS7" s="33"/>
      <c r="PWT7" s="33"/>
      <c r="PWU7" s="33"/>
      <c r="PWV7" s="33"/>
      <c r="PWW7" s="33"/>
      <c r="PWX7" s="33"/>
      <c r="PWY7" s="33"/>
      <c r="PWZ7" s="33"/>
      <c r="PXA7" s="33"/>
      <c r="PXB7" s="33"/>
      <c r="PXC7" s="33"/>
      <c r="PXD7" s="33"/>
      <c r="PXE7" s="33"/>
      <c r="PXF7" s="33"/>
      <c r="PXG7" s="33"/>
      <c r="PXH7" s="33"/>
      <c r="PXI7" s="33"/>
      <c r="PXJ7" s="33"/>
      <c r="PXK7" s="33"/>
      <c r="PXL7" s="33"/>
      <c r="PXM7" s="33"/>
      <c r="PXN7" s="33"/>
      <c r="PXO7" s="33"/>
      <c r="PXP7" s="33"/>
      <c r="PXQ7" s="33"/>
      <c r="PXR7" s="33"/>
      <c r="PXS7" s="33"/>
      <c r="PXT7" s="33"/>
      <c r="PXU7" s="33"/>
      <c r="PXV7" s="33"/>
      <c r="PXW7" s="33"/>
      <c r="PXX7" s="33"/>
      <c r="PXY7" s="33"/>
      <c r="PXZ7" s="33"/>
      <c r="PYA7" s="33"/>
      <c r="PYB7" s="33"/>
      <c r="PYC7" s="33"/>
      <c r="PYD7" s="33"/>
      <c r="PYE7" s="33"/>
      <c r="PYF7" s="33"/>
      <c r="PYG7" s="33"/>
      <c r="PYH7" s="33"/>
      <c r="PYI7" s="33"/>
      <c r="PYJ7" s="33"/>
      <c r="PYK7" s="33"/>
      <c r="PYL7" s="33"/>
      <c r="PYM7" s="33"/>
      <c r="PYN7" s="33"/>
      <c r="PYO7" s="33"/>
      <c r="PYP7" s="33"/>
      <c r="PYQ7" s="33"/>
      <c r="PYR7" s="33"/>
      <c r="PYS7" s="33"/>
      <c r="PYT7" s="33"/>
      <c r="PYU7" s="33"/>
      <c r="PYV7" s="33"/>
      <c r="PYW7" s="33"/>
      <c r="PYX7" s="33"/>
      <c r="PYY7" s="33"/>
      <c r="PYZ7" s="33"/>
      <c r="PZA7" s="33"/>
      <c r="PZB7" s="33"/>
      <c r="PZC7" s="33"/>
      <c r="PZD7" s="33"/>
      <c r="PZE7" s="33"/>
      <c r="PZF7" s="33"/>
      <c r="PZG7" s="33"/>
      <c r="PZH7" s="33"/>
      <c r="PZI7" s="33"/>
      <c r="PZJ7" s="33"/>
      <c r="PZK7" s="33"/>
      <c r="PZL7" s="33"/>
      <c r="PZM7" s="33"/>
      <c r="PZN7" s="33"/>
      <c r="PZO7" s="33"/>
      <c r="PZP7" s="33"/>
      <c r="PZQ7" s="33"/>
      <c r="PZR7" s="33"/>
      <c r="PZS7" s="33"/>
      <c r="PZT7" s="33"/>
      <c r="PZU7" s="33"/>
      <c r="PZV7" s="33"/>
      <c r="PZW7" s="33"/>
      <c r="PZX7" s="33"/>
      <c r="PZY7" s="33"/>
      <c r="PZZ7" s="33"/>
      <c r="QAA7" s="33"/>
      <c r="QAB7" s="33"/>
      <c r="QAC7" s="33"/>
      <c r="QAD7" s="33"/>
      <c r="QAE7" s="33"/>
      <c r="QAF7" s="33"/>
      <c r="QAG7" s="33"/>
      <c r="QAH7" s="33"/>
      <c r="QAI7" s="33"/>
      <c r="QAJ7" s="33"/>
      <c r="QAK7" s="33"/>
      <c r="QAL7" s="33"/>
      <c r="QAM7" s="33"/>
      <c r="QAN7" s="33"/>
      <c r="QAO7" s="33"/>
      <c r="QAP7" s="33"/>
      <c r="QAQ7" s="33"/>
      <c r="QAR7" s="33"/>
      <c r="QAS7" s="33"/>
      <c r="QAT7" s="33"/>
      <c r="QAU7" s="33"/>
      <c r="QAV7" s="33"/>
      <c r="QAW7" s="33"/>
      <c r="QAX7" s="33"/>
      <c r="QAY7" s="33"/>
      <c r="QAZ7" s="33"/>
      <c r="QBA7" s="33"/>
      <c r="QBB7" s="33"/>
      <c r="QBC7" s="33"/>
      <c r="QBD7" s="33"/>
      <c r="QBE7" s="33"/>
      <c r="QBF7" s="33"/>
      <c r="QBG7" s="33"/>
      <c r="QBH7" s="33"/>
      <c r="QBI7" s="33"/>
      <c r="QBJ7" s="33"/>
      <c r="QBK7" s="33"/>
      <c r="QBL7" s="33"/>
      <c r="QBM7" s="33"/>
      <c r="QBN7" s="33"/>
      <c r="QBO7" s="33"/>
      <c r="QBP7" s="33"/>
      <c r="QBQ7" s="33"/>
      <c r="QBR7" s="33"/>
      <c r="QBS7" s="33"/>
      <c r="QBT7" s="33"/>
      <c r="QBU7" s="33"/>
      <c r="QBV7" s="33"/>
      <c r="QBW7" s="33"/>
      <c r="QBX7" s="33"/>
      <c r="QBY7" s="33"/>
      <c r="QBZ7" s="33"/>
      <c r="QCA7" s="33"/>
      <c r="QCB7" s="33"/>
      <c r="QCC7" s="33"/>
      <c r="QCD7" s="33"/>
      <c r="QCE7" s="33"/>
      <c r="QCF7" s="33"/>
      <c r="QCG7" s="33"/>
      <c r="QCH7" s="33"/>
      <c r="QCI7" s="33"/>
      <c r="QCJ7" s="33"/>
      <c r="QCK7" s="33"/>
      <c r="QCL7" s="33"/>
      <c r="QCM7" s="33"/>
      <c r="QCN7" s="33"/>
      <c r="QCO7" s="33"/>
      <c r="QCP7" s="33"/>
      <c r="QCQ7" s="33"/>
      <c r="QCR7" s="33"/>
      <c r="QCS7" s="33"/>
      <c r="QCT7" s="33"/>
      <c r="QCU7" s="33"/>
      <c r="QCV7" s="33"/>
      <c r="QCW7" s="33"/>
      <c r="QCX7" s="33"/>
      <c r="QCY7" s="33"/>
      <c r="QCZ7" s="33"/>
      <c r="QDA7" s="33"/>
      <c r="QDB7" s="33"/>
      <c r="QDC7" s="33"/>
      <c r="QDD7" s="33"/>
      <c r="QDE7" s="33"/>
      <c r="QDF7" s="33"/>
      <c r="QDG7" s="33"/>
      <c r="QDH7" s="33"/>
      <c r="QDI7" s="33"/>
      <c r="QDJ7" s="33"/>
      <c r="QDK7" s="33"/>
      <c r="QDL7" s="33"/>
      <c r="QDM7" s="33"/>
      <c r="QDN7" s="33"/>
      <c r="QDO7" s="33"/>
      <c r="QDP7" s="33"/>
      <c r="QDQ7" s="33"/>
      <c r="QDR7" s="33"/>
      <c r="QDS7" s="33"/>
      <c r="QDT7" s="33"/>
      <c r="QDU7" s="33"/>
      <c r="QDV7" s="33"/>
      <c r="QDW7" s="33"/>
      <c r="QDX7" s="33"/>
      <c r="QDY7" s="33"/>
      <c r="QDZ7" s="33"/>
      <c r="QEA7" s="33"/>
      <c r="QEB7" s="33"/>
      <c r="QEC7" s="33"/>
      <c r="QED7" s="33"/>
      <c r="QEE7" s="33"/>
      <c r="QEF7" s="33"/>
      <c r="QEG7" s="33"/>
      <c r="QEH7" s="33"/>
      <c r="QEI7" s="33"/>
      <c r="QEJ7" s="33"/>
      <c r="QEK7" s="33"/>
      <c r="QEL7" s="33"/>
      <c r="QEM7" s="33"/>
      <c r="QEN7" s="33"/>
      <c r="QEO7" s="33"/>
      <c r="QEP7" s="33"/>
      <c r="QEQ7" s="33"/>
      <c r="QER7" s="33"/>
      <c r="QES7" s="33"/>
      <c r="QET7" s="33"/>
      <c r="QEU7" s="33"/>
      <c r="QEV7" s="33"/>
      <c r="QEW7" s="33"/>
      <c r="QEX7" s="33"/>
      <c r="QEY7" s="33"/>
      <c r="QEZ7" s="33"/>
      <c r="QFA7" s="33"/>
      <c r="QFB7" s="33"/>
      <c r="QFC7" s="33"/>
      <c r="QFD7" s="33"/>
      <c r="QFE7" s="33"/>
      <c r="QFF7" s="33"/>
      <c r="QFG7" s="33"/>
      <c r="QFH7" s="33"/>
      <c r="QFI7" s="33"/>
      <c r="QFJ7" s="33"/>
      <c r="QFK7" s="33"/>
      <c r="QFL7" s="33"/>
      <c r="QFM7" s="33"/>
      <c r="QFN7" s="33"/>
      <c r="QFO7" s="33"/>
      <c r="QFP7" s="33"/>
      <c r="QFQ7" s="33"/>
      <c r="QFR7" s="33"/>
      <c r="QFS7" s="33"/>
      <c r="QFT7" s="33"/>
      <c r="QFU7" s="33"/>
      <c r="QFV7" s="33"/>
      <c r="QFW7" s="33"/>
      <c r="QFX7" s="33"/>
      <c r="QFY7" s="33"/>
      <c r="QFZ7" s="33"/>
      <c r="QGA7" s="33"/>
      <c r="QGB7" s="33"/>
      <c r="QGC7" s="33"/>
      <c r="QGD7" s="33"/>
      <c r="QGE7" s="33"/>
      <c r="QGF7" s="33"/>
      <c r="QGG7" s="33"/>
      <c r="QGH7" s="33"/>
      <c r="QGI7" s="33"/>
      <c r="QGJ7" s="33"/>
      <c r="QGK7" s="33"/>
      <c r="QGL7" s="33"/>
      <c r="QGM7" s="33"/>
      <c r="QGN7" s="33"/>
      <c r="QGO7" s="33"/>
      <c r="QGP7" s="33"/>
      <c r="QGQ7" s="33"/>
      <c r="QGR7" s="33"/>
      <c r="QGS7" s="33"/>
      <c r="QGT7" s="33"/>
      <c r="QGU7" s="33"/>
      <c r="QGV7" s="33"/>
      <c r="QGW7" s="33"/>
      <c r="QGX7" s="33"/>
      <c r="QGY7" s="33"/>
      <c r="QGZ7" s="33"/>
      <c r="QHA7" s="33"/>
      <c r="QHB7" s="33"/>
      <c r="QHC7" s="33"/>
      <c r="QHD7" s="33"/>
      <c r="QHE7" s="33"/>
      <c r="QHF7" s="33"/>
      <c r="QHG7" s="33"/>
      <c r="QHH7" s="33"/>
      <c r="QHI7" s="33"/>
      <c r="QHJ7" s="33"/>
      <c r="QHK7" s="33"/>
      <c r="QHL7" s="33"/>
      <c r="QHM7" s="33"/>
      <c r="QHN7" s="33"/>
      <c r="QHO7" s="33"/>
      <c r="QHP7" s="33"/>
      <c r="QHQ7" s="33"/>
      <c r="QHR7" s="33"/>
      <c r="QHS7" s="33"/>
      <c r="QHT7" s="33"/>
      <c r="QHU7" s="33"/>
      <c r="QHV7" s="33"/>
      <c r="QHW7" s="33"/>
      <c r="QHX7" s="33"/>
      <c r="QHY7" s="33"/>
      <c r="QHZ7" s="33"/>
      <c r="QIA7" s="33"/>
      <c r="QIB7" s="33"/>
      <c r="QIC7" s="33"/>
      <c r="QID7" s="33"/>
      <c r="QIE7" s="33"/>
      <c r="QIF7" s="33"/>
      <c r="QIG7" s="33"/>
      <c r="QIH7" s="33"/>
      <c r="QII7" s="33"/>
      <c r="QIJ7" s="33"/>
      <c r="QIK7" s="33"/>
      <c r="QIL7" s="33"/>
      <c r="QIM7" s="33"/>
      <c r="QIN7" s="33"/>
      <c r="QIO7" s="33"/>
      <c r="QIP7" s="33"/>
      <c r="QIQ7" s="33"/>
      <c r="QIR7" s="33"/>
      <c r="QIS7" s="33"/>
      <c r="QIT7" s="33"/>
      <c r="QIU7" s="33"/>
      <c r="QIV7" s="33"/>
      <c r="QIW7" s="33"/>
      <c r="QIX7" s="33"/>
      <c r="QIY7" s="33"/>
      <c r="QIZ7" s="33"/>
      <c r="QJA7" s="33"/>
      <c r="QJB7" s="33"/>
      <c r="QJC7" s="33"/>
      <c r="QJD7" s="33"/>
      <c r="QJE7" s="33"/>
      <c r="QJF7" s="33"/>
      <c r="QJG7" s="33"/>
      <c r="QJH7" s="33"/>
      <c r="QJI7" s="33"/>
      <c r="QJJ7" s="33"/>
      <c r="QJK7" s="33"/>
      <c r="QJL7" s="33"/>
      <c r="QJM7" s="33"/>
      <c r="QJN7" s="33"/>
      <c r="QJO7" s="33"/>
      <c r="QJP7" s="33"/>
      <c r="QJQ7" s="33"/>
      <c r="QJR7" s="33"/>
      <c r="QJS7" s="33"/>
      <c r="QJT7" s="33"/>
      <c r="QJU7" s="33"/>
      <c r="QJV7" s="33"/>
      <c r="QJW7" s="33"/>
      <c r="QJX7" s="33"/>
      <c r="QJY7" s="33"/>
      <c r="QJZ7" s="33"/>
      <c r="QKA7" s="33"/>
      <c r="QKB7" s="33"/>
      <c r="QKC7" s="33"/>
      <c r="QKD7" s="33"/>
      <c r="QKE7" s="33"/>
      <c r="QKF7" s="33"/>
      <c r="QKG7" s="33"/>
      <c r="QKH7" s="33"/>
      <c r="QKI7" s="33"/>
      <c r="QKJ7" s="33"/>
      <c r="QKK7" s="33"/>
      <c r="QKL7" s="33"/>
      <c r="QKM7" s="33"/>
      <c r="QKN7" s="33"/>
      <c r="QKO7" s="33"/>
      <c r="QKP7" s="33"/>
      <c r="QKQ7" s="33"/>
      <c r="QKR7" s="33"/>
      <c r="QKS7" s="33"/>
      <c r="QKT7" s="33"/>
      <c r="QKU7" s="33"/>
      <c r="QKV7" s="33"/>
      <c r="QKW7" s="33"/>
      <c r="QKX7" s="33"/>
      <c r="QKY7" s="33"/>
      <c r="QKZ7" s="33"/>
      <c r="QLA7" s="33"/>
      <c r="QLB7" s="33"/>
      <c r="QLC7" s="33"/>
      <c r="QLD7" s="33"/>
      <c r="QLE7" s="33"/>
      <c r="QLF7" s="33"/>
      <c r="QLG7" s="33"/>
      <c r="QLH7" s="33"/>
      <c r="QLI7" s="33"/>
      <c r="QLJ7" s="33"/>
      <c r="QLK7" s="33"/>
      <c r="QLL7" s="33"/>
      <c r="QLM7" s="33"/>
      <c r="QLN7" s="33"/>
      <c r="QLO7" s="33"/>
      <c r="QLP7" s="33"/>
      <c r="QLQ7" s="33"/>
      <c r="QLR7" s="33"/>
      <c r="QLS7" s="33"/>
      <c r="QLT7" s="33"/>
      <c r="QLU7" s="33"/>
      <c r="QLV7" s="33"/>
      <c r="QLW7" s="33"/>
      <c r="QLX7" s="33"/>
      <c r="QLY7" s="33"/>
      <c r="QLZ7" s="33"/>
      <c r="QMA7" s="33"/>
      <c r="QMB7" s="33"/>
      <c r="QMC7" s="33"/>
      <c r="QMD7" s="33"/>
      <c r="QME7" s="33"/>
      <c r="QMF7" s="33"/>
      <c r="QMG7" s="33"/>
      <c r="QMH7" s="33"/>
      <c r="QMI7" s="33"/>
      <c r="QMJ7" s="33"/>
      <c r="QMK7" s="33"/>
      <c r="QML7" s="33"/>
      <c r="QMM7" s="33"/>
      <c r="QMN7" s="33"/>
      <c r="QMO7" s="33"/>
      <c r="QMP7" s="33"/>
      <c r="QMQ7" s="33"/>
      <c r="QMR7" s="33"/>
      <c r="QMS7" s="33"/>
      <c r="QMT7" s="33"/>
      <c r="QMU7" s="33"/>
      <c r="QMV7" s="33"/>
      <c r="QMW7" s="33"/>
      <c r="QMX7" s="33"/>
      <c r="QMY7" s="33"/>
      <c r="QMZ7" s="33"/>
      <c r="QNA7" s="33"/>
      <c r="QNB7" s="33"/>
      <c r="QNC7" s="33"/>
      <c r="QND7" s="33"/>
      <c r="QNE7" s="33"/>
      <c r="QNF7" s="33"/>
      <c r="QNG7" s="33"/>
      <c r="QNH7" s="33"/>
      <c r="QNI7" s="33"/>
      <c r="QNJ7" s="33"/>
      <c r="QNK7" s="33"/>
      <c r="QNL7" s="33"/>
      <c r="QNM7" s="33"/>
      <c r="QNN7" s="33"/>
      <c r="QNO7" s="33"/>
      <c r="QNP7" s="33"/>
      <c r="QNQ7" s="33"/>
      <c r="QNR7" s="33"/>
      <c r="QNS7" s="33"/>
      <c r="QNT7" s="33"/>
      <c r="QNU7" s="33"/>
      <c r="QNV7" s="33"/>
      <c r="QNW7" s="33"/>
      <c r="QNX7" s="33"/>
      <c r="QNY7" s="33"/>
      <c r="QNZ7" s="33"/>
      <c r="QOA7" s="33"/>
      <c r="QOB7" s="33"/>
      <c r="QOC7" s="33"/>
      <c r="QOD7" s="33"/>
      <c r="QOE7" s="33"/>
      <c r="QOF7" s="33"/>
      <c r="QOG7" s="33"/>
      <c r="QOH7" s="33"/>
      <c r="QOI7" s="33"/>
      <c r="QOJ7" s="33"/>
      <c r="QOK7" s="33"/>
      <c r="QOL7" s="33"/>
      <c r="QOM7" s="33"/>
      <c r="QON7" s="33"/>
      <c r="QOO7" s="33"/>
      <c r="QOP7" s="33"/>
      <c r="QOQ7" s="33"/>
      <c r="QOR7" s="33"/>
      <c r="QOS7" s="33"/>
      <c r="QOT7" s="33"/>
      <c r="QOU7" s="33"/>
      <c r="QOV7" s="33"/>
      <c r="QOW7" s="33"/>
      <c r="QOX7" s="33"/>
      <c r="QOY7" s="33"/>
      <c r="QOZ7" s="33"/>
      <c r="QPA7" s="33"/>
      <c r="QPB7" s="33"/>
      <c r="QPC7" s="33"/>
      <c r="QPD7" s="33"/>
      <c r="QPE7" s="33"/>
      <c r="QPF7" s="33"/>
      <c r="QPG7" s="33"/>
      <c r="QPH7" s="33"/>
      <c r="QPI7" s="33"/>
      <c r="QPJ7" s="33"/>
      <c r="QPK7" s="33"/>
      <c r="QPL7" s="33"/>
      <c r="QPM7" s="33"/>
      <c r="QPN7" s="33"/>
      <c r="QPO7" s="33"/>
      <c r="QPP7" s="33"/>
      <c r="QPQ7" s="33"/>
      <c r="QPR7" s="33"/>
      <c r="QPS7" s="33"/>
      <c r="QPT7" s="33"/>
      <c r="QPU7" s="33"/>
      <c r="QPV7" s="33"/>
      <c r="QPW7" s="33"/>
      <c r="QPX7" s="33"/>
      <c r="QPY7" s="33"/>
      <c r="QPZ7" s="33"/>
      <c r="QQA7" s="33"/>
      <c r="QQB7" s="33"/>
      <c r="QQC7" s="33"/>
      <c r="QQD7" s="33"/>
      <c r="QQE7" s="33"/>
      <c r="QQF7" s="33"/>
      <c r="QQG7" s="33"/>
      <c r="QQH7" s="33"/>
      <c r="QQI7" s="33"/>
      <c r="QQJ7" s="33"/>
      <c r="QQK7" s="33"/>
      <c r="QQL7" s="33"/>
      <c r="QQM7" s="33"/>
      <c r="QQN7" s="33"/>
      <c r="QQO7" s="33"/>
      <c r="QQP7" s="33"/>
      <c r="QQQ7" s="33"/>
      <c r="QQR7" s="33"/>
      <c r="QQS7" s="33"/>
      <c r="QQT7" s="33"/>
      <c r="QQU7" s="33"/>
      <c r="QQV7" s="33"/>
      <c r="QQW7" s="33"/>
      <c r="QQX7" s="33"/>
      <c r="QQY7" s="33"/>
      <c r="QQZ7" s="33"/>
      <c r="QRA7" s="33"/>
      <c r="QRB7" s="33"/>
      <c r="QRC7" s="33"/>
      <c r="QRD7" s="33"/>
      <c r="QRE7" s="33"/>
      <c r="QRF7" s="33"/>
      <c r="QRG7" s="33"/>
      <c r="QRH7" s="33"/>
      <c r="QRI7" s="33"/>
      <c r="QRJ7" s="33"/>
      <c r="QRK7" s="33"/>
      <c r="QRL7" s="33"/>
      <c r="QRM7" s="33"/>
      <c r="QRN7" s="33"/>
      <c r="QRO7" s="33"/>
      <c r="QRP7" s="33"/>
      <c r="QRQ7" s="33"/>
      <c r="QRR7" s="33"/>
      <c r="QRS7" s="33"/>
      <c r="QRT7" s="33"/>
      <c r="QRU7" s="33"/>
      <c r="QRV7" s="33"/>
      <c r="QRW7" s="33"/>
      <c r="QRX7" s="33"/>
      <c r="QRY7" s="33"/>
      <c r="QRZ7" s="33"/>
      <c r="QSA7" s="33"/>
      <c r="QSB7" s="33"/>
      <c r="QSC7" s="33"/>
      <c r="QSD7" s="33"/>
      <c r="QSE7" s="33"/>
      <c r="QSF7" s="33"/>
      <c r="QSG7" s="33"/>
      <c r="QSH7" s="33"/>
      <c r="QSI7" s="33"/>
      <c r="QSJ7" s="33"/>
      <c r="QSK7" s="33"/>
      <c r="QSL7" s="33"/>
      <c r="QSM7" s="33"/>
      <c r="QSN7" s="33"/>
      <c r="QSO7" s="33"/>
      <c r="QSP7" s="33"/>
      <c r="QSQ7" s="33"/>
      <c r="QSR7" s="33"/>
      <c r="QSS7" s="33"/>
      <c r="QST7" s="33"/>
      <c r="QSU7" s="33"/>
      <c r="QSV7" s="33"/>
      <c r="QSW7" s="33"/>
      <c r="QSX7" s="33"/>
      <c r="QSY7" s="33"/>
      <c r="QSZ7" s="33"/>
      <c r="QTA7" s="33"/>
      <c r="QTB7" s="33"/>
      <c r="QTC7" s="33"/>
      <c r="QTD7" s="33"/>
      <c r="QTE7" s="33"/>
      <c r="QTF7" s="33"/>
      <c r="QTG7" s="33"/>
      <c r="QTH7" s="33"/>
      <c r="QTI7" s="33"/>
      <c r="QTJ7" s="33"/>
      <c r="QTK7" s="33"/>
      <c r="QTL7" s="33"/>
      <c r="QTM7" s="33"/>
      <c r="QTN7" s="33"/>
      <c r="QTO7" s="33"/>
      <c r="QTP7" s="33"/>
      <c r="QTQ7" s="33"/>
      <c r="QTR7" s="33"/>
      <c r="QTS7" s="33"/>
      <c r="QTT7" s="33"/>
      <c r="QTU7" s="33"/>
      <c r="QTV7" s="33"/>
      <c r="QTW7" s="33"/>
      <c r="QTX7" s="33"/>
      <c r="QTY7" s="33"/>
      <c r="QTZ7" s="33"/>
      <c r="QUA7" s="33"/>
      <c r="QUB7" s="33"/>
      <c r="QUC7" s="33"/>
      <c r="QUD7" s="33"/>
      <c r="QUE7" s="33"/>
      <c r="QUF7" s="33"/>
      <c r="QUG7" s="33"/>
      <c r="QUH7" s="33"/>
      <c r="QUI7" s="33"/>
      <c r="QUJ7" s="33"/>
      <c r="QUK7" s="33"/>
      <c r="QUL7" s="33"/>
      <c r="QUM7" s="33"/>
      <c r="QUN7" s="33"/>
      <c r="QUO7" s="33"/>
      <c r="QUP7" s="33"/>
      <c r="QUQ7" s="33"/>
      <c r="QUR7" s="33"/>
      <c r="QUS7" s="33"/>
      <c r="QUT7" s="33"/>
      <c r="QUU7" s="33"/>
      <c r="QUV7" s="33"/>
      <c r="QUW7" s="33"/>
      <c r="QUX7" s="33"/>
      <c r="QUY7" s="33"/>
      <c r="QUZ7" s="33"/>
      <c r="QVA7" s="33"/>
      <c r="QVB7" s="33"/>
      <c r="QVC7" s="33"/>
      <c r="QVD7" s="33"/>
      <c r="QVE7" s="33"/>
      <c r="QVF7" s="33"/>
      <c r="QVG7" s="33"/>
      <c r="QVH7" s="33"/>
      <c r="QVI7" s="33"/>
      <c r="QVJ7" s="33"/>
      <c r="QVK7" s="33"/>
      <c r="QVL7" s="33"/>
      <c r="QVM7" s="33"/>
      <c r="QVN7" s="33"/>
      <c r="QVO7" s="33"/>
      <c r="QVP7" s="33"/>
      <c r="QVQ7" s="33"/>
      <c r="QVR7" s="33"/>
      <c r="QVS7" s="33"/>
      <c r="QVT7" s="33"/>
      <c r="QVU7" s="33"/>
      <c r="QVV7" s="33"/>
      <c r="QVW7" s="33"/>
      <c r="QVX7" s="33"/>
      <c r="QVY7" s="33"/>
      <c r="QVZ7" s="33"/>
      <c r="QWA7" s="33"/>
      <c r="QWB7" s="33"/>
      <c r="QWC7" s="33"/>
      <c r="QWD7" s="33"/>
      <c r="QWE7" s="33"/>
      <c r="QWF7" s="33"/>
      <c r="QWG7" s="33"/>
      <c r="QWH7" s="33"/>
      <c r="QWI7" s="33"/>
      <c r="QWJ7" s="33"/>
      <c r="QWK7" s="33"/>
      <c r="QWL7" s="33"/>
      <c r="QWM7" s="33"/>
      <c r="QWN7" s="33"/>
      <c r="QWO7" s="33"/>
      <c r="QWP7" s="33"/>
      <c r="QWQ7" s="33"/>
      <c r="QWR7" s="33"/>
      <c r="QWS7" s="33"/>
      <c r="QWT7" s="33"/>
      <c r="QWU7" s="33"/>
      <c r="QWV7" s="33"/>
      <c r="QWW7" s="33"/>
      <c r="QWX7" s="33"/>
      <c r="QWY7" s="33"/>
      <c r="QWZ7" s="33"/>
      <c r="QXA7" s="33"/>
      <c r="QXB7" s="33"/>
      <c r="QXC7" s="33"/>
      <c r="QXD7" s="33"/>
      <c r="QXE7" s="33"/>
      <c r="QXF7" s="33"/>
      <c r="QXG7" s="33"/>
      <c r="QXH7" s="33"/>
      <c r="QXI7" s="33"/>
      <c r="QXJ7" s="33"/>
      <c r="QXK7" s="33"/>
      <c r="QXL7" s="33"/>
      <c r="QXM7" s="33"/>
      <c r="QXN7" s="33"/>
      <c r="QXO7" s="33"/>
      <c r="QXP7" s="33"/>
      <c r="QXQ7" s="33"/>
      <c r="QXR7" s="33"/>
      <c r="QXS7" s="33"/>
      <c r="QXT7" s="33"/>
      <c r="QXU7" s="33"/>
      <c r="QXV7" s="33"/>
      <c r="QXW7" s="33"/>
      <c r="QXX7" s="33"/>
      <c r="QXY7" s="33"/>
      <c r="QXZ7" s="33"/>
      <c r="QYA7" s="33"/>
      <c r="QYB7" s="33"/>
      <c r="QYC7" s="33"/>
      <c r="QYD7" s="33"/>
      <c r="QYE7" s="33"/>
      <c r="QYF7" s="33"/>
      <c r="QYG7" s="33"/>
      <c r="QYH7" s="33"/>
      <c r="QYI7" s="33"/>
      <c r="QYJ7" s="33"/>
      <c r="QYK7" s="33"/>
      <c r="QYL7" s="33"/>
      <c r="QYM7" s="33"/>
      <c r="QYN7" s="33"/>
      <c r="QYO7" s="33"/>
      <c r="QYP7" s="33"/>
      <c r="QYQ7" s="33"/>
      <c r="QYR7" s="33"/>
      <c r="QYS7" s="33"/>
      <c r="QYT7" s="33"/>
      <c r="QYU7" s="33"/>
      <c r="QYV7" s="33"/>
      <c r="QYW7" s="33"/>
      <c r="QYX7" s="33"/>
      <c r="QYY7" s="33"/>
      <c r="QYZ7" s="33"/>
      <c r="QZA7" s="33"/>
      <c r="QZB7" s="33"/>
      <c r="QZC7" s="33"/>
      <c r="QZD7" s="33"/>
      <c r="QZE7" s="33"/>
      <c r="QZF7" s="33"/>
      <c r="QZG7" s="33"/>
      <c r="QZH7" s="33"/>
      <c r="QZI7" s="33"/>
      <c r="QZJ7" s="33"/>
      <c r="QZK7" s="33"/>
      <c r="QZL7" s="33"/>
      <c r="QZM7" s="33"/>
      <c r="QZN7" s="33"/>
      <c r="QZO7" s="33"/>
      <c r="QZP7" s="33"/>
      <c r="QZQ7" s="33"/>
      <c r="QZR7" s="33"/>
      <c r="QZS7" s="33"/>
      <c r="QZT7" s="33"/>
      <c r="QZU7" s="33"/>
      <c r="QZV7" s="33"/>
      <c r="QZW7" s="33"/>
      <c r="QZX7" s="33"/>
      <c r="QZY7" s="33"/>
      <c r="QZZ7" s="33"/>
      <c r="RAA7" s="33"/>
      <c r="RAB7" s="33"/>
      <c r="RAC7" s="33"/>
      <c r="RAD7" s="33"/>
      <c r="RAE7" s="33"/>
      <c r="RAF7" s="33"/>
      <c r="RAG7" s="33"/>
      <c r="RAH7" s="33"/>
      <c r="RAI7" s="33"/>
      <c r="RAJ7" s="33"/>
      <c r="RAK7" s="33"/>
      <c r="RAL7" s="33"/>
      <c r="RAM7" s="33"/>
      <c r="RAN7" s="33"/>
      <c r="RAO7" s="33"/>
      <c r="RAP7" s="33"/>
      <c r="RAQ7" s="33"/>
      <c r="RAR7" s="33"/>
      <c r="RAS7" s="33"/>
      <c r="RAT7" s="33"/>
      <c r="RAU7" s="33"/>
      <c r="RAV7" s="33"/>
      <c r="RAW7" s="33"/>
      <c r="RAX7" s="33"/>
      <c r="RAY7" s="33"/>
      <c r="RAZ7" s="33"/>
      <c r="RBA7" s="33"/>
      <c r="RBB7" s="33"/>
      <c r="RBC7" s="33"/>
      <c r="RBD7" s="33"/>
      <c r="RBE7" s="33"/>
      <c r="RBF7" s="33"/>
      <c r="RBG7" s="33"/>
      <c r="RBH7" s="33"/>
      <c r="RBI7" s="33"/>
      <c r="RBJ7" s="33"/>
      <c r="RBK7" s="33"/>
      <c r="RBL7" s="33"/>
      <c r="RBM7" s="33"/>
      <c r="RBN7" s="33"/>
      <c r="RBO7" s="33"/>
      <c r="RBP7" s="33"/>
      <c r="RBQ7" s="33"/>
      <c r="RBR7" s="33"/>
      <c r="RBS7" s="33"/>
      <c r="RBT7" s="33"/>
      <c r="RBU7" s="33"/>
      <c r="RBV7" s="33"/>
      <c r="RBW7" s="33"/>
      <c r="RBX7" s="33"/>
      <c r="RBY7" s="33"/>
      <c r="RBZ7" s="33"/>
      <c r="RCA7" s="33"/>
      <c r="RCB7" s="33"/>
      <c r="RCC7" s="33"/>
      <c r="RCD7" s="33"/>
      <c r="RCE7" s="33"/>
      <c r="RCF7" s="33"/>
      <c r="RCG7" s="33"/>
      <c r="RCH7" s="33"/>
      <c r="RCI7" s="33"/>
      <c r="RCJ7" s="33"/>
      <c r="RCK7" s="33"/>
      <c r="RCL7" s="33"/>
      <c r="RCM7" s="33"/>
      <c r="RCN7" s="33"/>
      <c r="RCO7" s="33"/>
      <c r="RCP7" s="33"/>
      <c r="RCQ7" s="33"/>
      <c r="RCR7" s="33"/>
      <c r="RCS7" s="33"/>
      <c r="RCT7" s="33"/>
      <c r="RCU7" s="33"/>
      <c r="RCV7" s="33"/>
      <c r="RCW7" s="33"/>
      <c r="RCX7" s="33"/>
      <c r="RCY7" s="33"/>
      <c r="RCZ7" s="33"/>
      <c r="RDA7" s="33"/>
      <c r="RDB7" s="33"/>
      <c r="RDC7" s="33"/>
      <c r="RDD7" s="33"/>
      <c r="RDE7" s="33"/>
      <c r="RDF7" s="33"/>
      <c r="RDG7" s="33"/>
      <c r="RDH7" s="33"/>
      <c r="RDI7" s="33"/>
      <c r="RDJ7" s="33"/>
      <c r="RDK7" s="33"/>
      <c r="RDL7" s="33"/>
      <c r="RDM7" s="33"/>
      <c r="RDN7" s="33"/>
      <c r="RDO7" s="33"/>
      <c r="RDP7" s="33"/>
      <c r="RDQ7" s="33"/>
      <c r="RDR7" s="33"/>
      <c r="RDS7" s="33"/>
      <c r="RDT7" s="33"/>
      <c r="RDU7" s="33"/>
      <c r="RDV7" s="33"/>
      <c r="RDW7" s="33"/>
      <c r="RDX7" s="33"/>
      <c r="RDY7" s="33"/>
      <c r="RDZ7" s="33"/>
      <c r="REA7" s="33"/>
      <c r="REB7" s="33"/>
      <c r="REC7" s="33"/>
      <c r="RED7" s="33"/>
      <c r="REE7" s="33"/>
      <c r="REF7" s="33"/>
      <c r="REG7" s="33"/>
      <c r="REH7" s="33"/>
      <c r="REI7" s="33"/>
      <c r="REJ7" s="33"/>
      <c r="REK7" s="33"/>
      <c r="REL7" s="33"/>
      <c r="REM7" s="33"/>
      <c r="REN7" s="33"/>
      <c r="REO7" s="33"/>
      <c r="REP7" s="33"/>
      <c r="REQ7" s="33"/>
      <c r="RER7" s="33"/>
      <c r="RES7" s="33"/>
      <c r="RET7" s="33"/>
      <c r="REU7" s="33"/>
      <c r="REV7" s="33"/>
      <c r="REW7" s="33"/>
      <c r="REX7" s="33"/>
      <c r="REY7" s="33"/>
      <c r="REZ7" s="33"/>
      <c r="RFA7" s="33"/>
      <c r="RFB7" s="33"/>
      <c r="RFC7" s="33"/>
      <c r="RFD7" s="33"/>
      <c r="RFE7" s="33"/>
      <c r="RFF7" s="33"/>
      <c r="RFG7" s="33"/>
      <c r="RFH7" s="33"/>
      <c r="RFI7" s="33"/>
      <c r="RFJ7" s="33"/>
      <c r="RFK7" s="33"/>
      <c r="RFL7" s="33"/>
      <c r="RFM7" s="33"/>
      <c r="RFN7" s="33"/>
      <c r="RFO7" s="33"/>
      <c r="RFP7" s="33"/>
      <c r="RFQ7" s="33"/>
      <c r="RFR7" s="33"/>
      <c r="RFS7" s="33"/>
      <c r="RFT7" s="33"/>
      <c r="RFU7" s="33"/>
      <c r="RFV7" s="33"/>
      <c r="RFW7" s="33"/>
      <c r="RFX7" s="33"/>
      <c r="RFY7" s="33"/>
      <c r="RFZ7" s="33"/>
      <c r="RGA7" s="33"/>
      <c r="RGB7" s="33"/>
      <c r="RGC7" s="33"/>
      <c r="RGD7" s="33"/>
      <c r="RGE7" s="33"/>
      <c r="RGF7" s="33"/>
      <c r="RGG7" s="33"/>
      <c r="RGH7" s="33"/>
      <c r="RGI7" s="33"/>
      <c r="RGJ7" s="33"/>
      <c r="RGK7" s="33"/>
      <c r="RGL7" s="33"/>
      <c r="RGM7" s="33"/>
      <c r="RGN7" s="33"/>
      <c r="RGO7" s="33"/>
      <c r="RGP7" s="33"/>
      <c r="RGQ7" s="33"/>
      <c r="RGR7" s="33"/>
      <c r="RGS7" s="33"/>
      <c r="RGT7" s="33"/>
      <c r="RGU7" s="33"/>
      <c r="RGV7" s="33"/>
      <c r="RGW7" s="33"/>
      <c r="RGX7" s="33"/>
      <c r="RGY7" s="33"/>
      <c r="RGZ7" s="33"/>
      <c r="RHA7" s="33"/>
      <c r="RHB7" s="33"/>
      <c r="RHC7" s="33"/>
      <c r="RHD7" s="33"/>
      <c r="RHE7" s="33"/>
      <c r="RHF7" s="33"/>
      <c r="RHG7" s="33"/>
      <c r="RHH7" s="33"/>
      <c r="RHI7" s="33"/>
      <c r="RHJ7" s="33"/>
      <c r="RHK7" s="33"/>
      <c r="RHL7" s="33"/>
      <c r="RHM7" s="33"/>
      <c r="RHN7" s="33"/>
      <c r="RHO7" s="33"/>
      <c r="RHP7" s="33"/>
      <c r="RHQ7" s="33"/>
      <c r="RHR7" s="33"/>
      <c r="RHS7" s="33"/>
      <c r="RHT7" s="33"/>
      <c r="RHU7" s="33"/>
      <c r="RHV7" s="33"/>
      <c r="RHW7" s="33"/>
      <c r="RHX7" s="33"/>
      <c r="RHY7" s="33"/>
      <c r="RHZ7" s="33"/>
      <c r="RIA7" s="33"/>
      <c r="RIB7" s="33"/>
      <c r="RIC7" s="33"/>
      <c r="RID7" s="33"/>
      <c r="RIE7" s="33"/>
      <c r="RIF7" s="33"/>
      <c r="RIG7" s="33"/>
      <c r="RIH7" s="33"/>
      <c r="RII7" s="33"/>
      <c r="RIJ7" s="33"/>
      <c r="RIK7" s="33"/>
      <c r="RIL7" s="33"/>
      <c r="RIM7" s="33"/>
      <c r="RIN7" s="33"/>
      <c r="RIO7" s="33"/>
      <c r="RIP7" s="33"/>
      <c r="RIQ7" s="33"/>
      <c r="RIR7" s="33"/>
      <c r="RIS7" s="33"/>
      <c r="RIT7" s="33"/>
      <c r="RIU7" s="33"/>
      <c r="RIV7" s="33"/>
      <c r="RIW7" s="33"/>
      <c r="RIX7" s="33"/>
      <c r="RIY7" s="33"/>
      <c r="RIZ7" s="33"/>
      <c r="RJA7" s="33"/>
      <c r="RJB7" s="33"/>
      <c r="RJC7" s="33"/>
      <c r="RJD7" s="33"/>
      <c r="RJE7" s="33"/>
      <c r="RJF7" s="33"/>
      <c r="RJG7" s="33"/>
      <c r="RJH7" s="33"/>
      <c r="RJI7" s="33"/>
      <c r="RJJ7" s="33"/>
      <c r="RJK7" s="33"/>
      <c r="RJL7" s="33"/>
      <c r="RJM7" s="33"/>
      <c r="RJN7" s="33"/>
      <c r="RJO7" s="33"/>
      <c r="RJP7" s="33"/>
      <c r="RJQ7" s="33"/>
      <c r="RJR7" s="33"/>
      <c r="RJS7" s="33"/>
      <c r="RJT7" s="33"/>
      <c r="RJU7" s="33"/>
      <c r="RJV7" s="33"/>
      <c r="RJW7" s="33"/>
      <c r="RJX7" s="33"/>
      <c r="RJY7" s="33"/>
      <c r="RJZ7" s="33"/>
      <c r="RKA7" s="33"/>
      <c r="RKB7" s="33"/>
      <c r="RKC7" s="33"/>
      <c r="RKD7" s="33"/>
      <c r="RKE7" s="33"/>
      <c r="RKF7" s="33"/>
      <c r="RKG7" s="33"/>
      <c r="RKH7" s="33"/>
      <c r="RKI7" s="33"/>
      <c r="RKJ7" s="33"/>
      <c r="RKK7" s="33"/>
      <c r="RKL7" s="33"/>
      <c r="RKM7" s="33"/>
      <c r="RKN7" s="33"/>
      <c r="RKO7" s="33"/>
      <c r="RKP7" s="33"/>
      <c r="RKQ7" s="33"/>
      <c r="RKR7" s="33"/>
      <c r="RKS7" s="33"/>
      <c r="RKT7" s="33"/>
      <c r="RKU7" s="33"/>
      <c r="RKV7" s="33"/>
      <c r="RKW7" s="33"/>
      <c r="RKX7" s="33"/>
      <c r="RKY7" s="33"/>
      <c r="RKZ7" s="33"/>
      <c r="RLA7" s="33"/>
      <c r="RLB7" s="33"/>
      <c r="RLC7" s="33"/>
      <c r="RLD7" s="33"/>
      <c r="RLE7" s="33"/>
      <c r="RLF7" s="33"/>
      <c r="RLG7" s="33"/>
      <c r="RLH7" s="33"/>
      <c r="RLI7" s="33"/>
      <c r="RLJ7" s="33"/>
      <c r="RLK7" s="33"/>
      <c r="RLL7" s="33"/>
      <c r="RLM7" s="33"/>
      <c r="RLN7" s="33"/>
      <c r="RLO7" s="33"/>
      <c r="RLP7" s="33"/>
      <c r="RLQ7" s="33"/>
      <c r="RLR7" s="33"/>
      <c r="RLS7" s="33"/>
      <c r="RLT7" s="33"/>
      <c r="RLU7" s="33"/>
      <c r="RLV7" s="33"/>
      <c r="RLW7" s="33"/>
      <c r="RLX7" s="33"/>
      <c r="RLY7" s="33"/>
      <c r="RLZ7" s="33"/>
      <c r="RMA7" s="33"/>
      <c r="RMB7" s="33"/>
      <c r="RMC7" s="33"/>
      <c r="RMD7" s="33"/>
      <c r="RME7" s="33"/>
      <c r="RMF7" s="33"/>
      <c r="RMG7" s="33"/>
      <c r="RMH7" s="33"/>
      <c r="RMI7" s="33"/>
      <c r="RMJ7" s="33"/>
      <c r="RMK7" s="33"/>
      <c r="RML7" s="33"/>
      <c r="RMM7" s="33"/>
      <c r="RMN7" s="33"/>
      <c r="RMO7" s="33"/>
      <c r="RMP7" s="33"/>
      <c r="RMQ7" s="33"/>
      <c r="RMR7" s="33"/>
      <c r="RMS7" s="33"/>
      <c r="RMT7" s="33"/>
      <c r="RMU7" s="33"/>
      <c r="RMV7" s="33"/>
      <c r="RMW7" s="33"/>
      <c r="RMX7" s="33"/>
      <c r="RMY7" s="33"/>
      <c r="RMZ7" s="33"/>
      <c r="RNA7" s="33"/>
      <c r="RNB7" s="33"/>
      <c r="RNC7" s="33"/>
      <c r="RND7" s="33"/>
      <c r="RNE7" s="33"/>
      <c r="RNF7" s="33"/>
      <c r="RNG7" s="33"/>
      <c r="RNH7" s="33"/>
      <c r="RNI7" s="33"/>
      <c r="RNJ7" s="33"/>
      <c r="RNK7" s="33"/>
      <c r="RNL7" s="33"/>
      <c r="RNM7" s="33"/>
      <c r="RNN7" s="33"/>
      <c r="RNO7" s="33"/>
      <c r="RNP7" s="33"/>
      <c r="RNQ7" s="33"/>
      <c r="RNR7" s="33"/>
      <c r="RNS7" s="33"/>
      <c r="RNT7" s="33"/>
      <c r="RNU7" s="33"/>
      <c r="RNV7" s="33"/>
      <c r="RNW7" s="33"/>
      <c r="RNX7" s="33"/>
      <c r="RNY7" s="33"/>
      <c r="RNZ7" s="33"/>
      <c r="ROA7" s="33"/>
      <c r="ROB7" s="33"/>
      <c r="ROC7" s="33"/>
      <c r="ROD7" s="33"/>
      <c r="ROE7" s="33"/>
      <c r="ROF7" s="33"/>
      <c r="ROG7" s="33"/>
      <c r="ROH7" s="33"/>
      <c r="ROI7" s="33"/>
      <c r="ROJ7" s="33"/>
      <c r="ROK7" s="33"/>
      <c r="ROL7" s="33"/>
      <c r="ROM7" s="33"/>
      <c r="RON7" s="33"/>
      <c r="ROO7" s="33"/>
      <c r="ROP7" s="33"/>
      <c r="ROQ7" s="33"/>
      <c r="ROR7" s="33"/>
      <c r="ROS7" s="33"/>
      <c r="ROT7" s="33"/>
      <c r="ROU7" s="33"/>
      <c r="ROV7" s="33"/>
      <c r="ROW7" s="33"/>
      <c r="ROX7" s="33"/>
      <c r="ROY7" s="33"/>
      <c r="ROZ7" s="33"/>
      <c r="RPA7" s="33"/>
      <c r="RPB7" s="33"/>
      <c r="RPC7" s="33"/>
      <c r="RPD7" s="33"/>
      <c r="RPE7" s="33"/>
      <c r="RPF7" s="33"/>
      <c r="RPG7" s="33"/>
      <c r="RPH7" s="33"/>
      <c r="RPI7" s="33"/>
      <c r="RPJ7" s="33"/>
      <c r="RPK7" s="33"/>
      <c r="RPL7" s="33"/>
      <c r="RPM7" s="33"/>
      <c r="RPN7" s="33"/>
      <c r="RPO7" s="33"/>
      <c r="RPP7" s="33"/>
      <c r="RPQ7" s="33"/>
      <c r="RPR7" s="33"/>
      <c r="RPS7" s="33"/>
      <c r="RPT7" s="33"/>
      <c r="RPU7" s="33"/>
      <c r="RPV7" s="33"/>
      <c r="RPW7" s="33"/>
      <c r="RPX7" s="33"/>
      <c r="RPY7" s="33"/>
      <c r="RPZ7" s="33"/>
      <c r="RQA7" s="33"/>
      <c r="RQB7" s="33"/>
      <c r="RQC7" s="33"/>
      <c r="RQD7" s="33"/>
      <c r="RQE7" s="33"/>
      <c r="RQF7" s="33"/>
      <c r="RQG7" s="33"/>
      <c r="RQH7" s="33"/>
      <c r="RQI7" s="33"/>
      <c r="RQJ7" s="33"/>
      <c r="RQK7" s="33"/>
      <c r="RQL7" s="33"/>
      <c r="RQM7" s="33"/>
      <c r="RQN7" s="33"/>
      <c r="RQO7" s="33"/>
      <c r="RQP7" s="33"/>
      <c r="RQQ7" s="33"/>
      <c r="RQR7" s="33"/>
      <c r="RQS7" s="33"/>
      <c r="RQT7" s="33"/>
      <c r="RQU7" s="33"/>
      <c r="RQV7" s="33"/>
      <c r="RQW7" s="33"/>
      <c r="RQX7" s="33"/>
      <c r="RQY7" s="33"/>
      <c r="RQZ7" s="33"/>
      <c r="RRA7" s="33"/>
      <c r="RRB7" s="33"/>
      <c r="RRC7" s="33"/>
      <c r="RRD7" s="33"/>
      <c r="RRE7" s="33"/>
      <c r="RRF7" s="33"/>
      <c r="RRG7" s="33"/>
      <c r="RRH7" s="33"/>
      <c r="RRI7" s="33"/>
      <c r="RRJ7" s="33"/>
      <c r="RRK7" s="33"/>
      <c r="RRL7" s="33"/>
      <c r="RRM7" s="33"/>
      <c r="RRN7" s="33"/>
      <c r="RRO7" s="33"/>
      <c r="RRP7" s="33"/>
      <c r="RRQ7" s="33"/>
      <c r="RRR7" s="33"/>
      <c r="RRS7" s="33"/>
      <c r="RRT7" s="33"/>
      <c r="RRU7" s="33"/>
      <c r="RRV7" s="33"/>
      <c r="RRW7" s="33"/>
      <c r="RRX7" s="33"/>
      <c r="RRY7" s="33"/>
      <c r="RRZ7" s="33"/>
      <c r="RSA7" s="33"/>
      <c r="RSB7" s="33"/>
      <c r="RSC7" s="33"/>
      <c r="RSD7" s="33"/>
      <c r="RSE7" s="33"/>
      <c r="RSF7" s="33"/>
      <c r="RSG7" s="33"/>
      <c r="RSH7" s="33"/>
      <c r="RSI7" s="33"/>
      <c r="RSJ7" s="33"/>
      <c r="RSK7" s="33"/>
      <c r="RSL7" s="33"/>
      <c r="RSM7" s="33"/>
      <c r="RSN7" s="33"/>
      <c r="RSO7" s="33"/>
      <c r="RSP7" s="33"/>
      <c r="RSQ7" s="33"/>
      <c r="RSR7" s="33"/>
      <c r="RSS7" s="33"/>
      <c r="RST7" s="33"/>
      <c r="RSU7" s="33"/>
      <c r="RSV7" s="33"/>
      <c r="RSW7" s="33"/>
      <c r="RSX7" s="33"/>
      <c r="RSY7" s="33"/>
      <c r="RSZ7" s="33"/>
      <c r="RTA7" s="33"/>
      <c r="RTB7" s="33"/>
      <c r="RTC7" s="33"/>
      <c r="RTD7" s="33"/>
      <c r="RTE7" s="33"/>
      <c r="RTF7" s="33"/>
      <c r="RTG7" s="33"/>
      <c r="RTH7" s="33"/>
      <c r="RTI7" s="33"/>
      <c r="RTJ7" s="33"/>
      <c r="RTK7" s="33"/>
      <c r="RTL7" s="33"/>
      <c r="RTM7" s="33"/>
      <c r="RTN7" s="33"/>
      <c r="RTO7" s="33"/>
      <c r="RTP7" s="33"/>
      <c r="RTQ7" s="33"/>
      <c r="RTR7" s="33"/>
      <c r="RTS7" s="33"/>
      <c r="RTT7" s="33"/>
      <c r="RTU7" s="33"/>
      <c r="RTV7" s="33"/>
      <c r="RTW7" s="33"/>
      <c r="RTX7" s="33"/>
      <c r="RTY7" s="33"/>
      <c r="RTZ7" s="33"/>
      <c r="RUA7" s="33"/>
      <c r="RUB7" s="33"/>
      <c r="RUC7" s="33"/>
      <c r="RUD7" s="33"/>
      <c r="RUE7" s="33"/>
      <c r="RUF7" s="33"/>
      <c r="RUG7" s="33"/>
      <c r="RUH7" s="33"/>
      <c r="RUI7" s="33"/>
      <c r="RUJ7" s="33"/>
      <c r="RUK7" s="33"/>
      <c r="RUL7" s="33"/>
      <c r="RUM7" s="33"/>
      <c r="RUN7" s="33"/>
      <c r="RUO7" s="33"/>
      <c r="RUP7" s="33"/>
      <c r="RUQ7" s="33"/>
      <c r="RUR7" s="33"/>
      <c r="RUS7" s="33"/>
      <c r="RUT7" s="33"/>
      <c r="RUU7" s="33"/>
      <c r="RUV7" s="33"/>
      <c r="RUW7" s="33"/>
      <c r="RUX7" s="33"/>
      <c r="RUY7" s="33"/>
      <c r="RUZ7" s="33"/>
      <c r="RVA7" s="33"/>
      <c r="RVB7" s="33"/>
      <c r="RVC7" s="33"/>
      <c r="RVD7" s="33"/>
      <c r="RVE7" s="33"/>
      <c r="RVF7" s="33"/>
      <c r="RVG7" s="33"/>
      <c r="RVH7" s="33"/>
      <c r="RVI7" s="33"/>
      <c r="RVJ7" s="33"/>
      <c r="RVK7" s="33"/>
      <c r="RVL7" s="33"/>
      <c r="RVM7" s="33"/>
      <c r="RVN7" s="33"/>
      <c r="RVO7" s="33"/>
      <c r="RVP7" s="33"/>
      <c r="RVQ7" s="33"/>
      <c r="RVR7" s="33"/>
      <c r="RVS7" s="33"/>
      <c r="RVT7" s="33"/>
      <c r="RVU7" s="33"/>
      <c r="RVV7" s="33"/>
      <c r="RVW7" s="33"/>
      <c r="RVX7" s="33"/>
      <c r="RVY7" s="33"/>
      <c r="RVZ7" s="33"/>
      <c r="RWA7" s="33"/>
      <c r="RWB7" s="33"/>
      <c r="RWC7" s="33"/>
      <c r="RWD7" s="33"/>
      <c r="RWE7" s="33"/>
      <c r="RWF7" s="33"/>
      <c r="RWG7" s="33"/>
      <c r="RWH7" s="33"/>
      <c r="RWI7" s="33"/>
      <c r="RWJ7" s="33"/>
      <c r="RWK7" s="33"/>
      <c r="RWL7" s="33"/>
      <c r="RWM7" s="33"/>
      <c r="RWN7" s="33"/>
      <c r="RWO7" s="33"/>
      <c r="RWP7" s="33"/>
      <c r="RWQ7" s="33"/>
      <c r="RWR7" s="33"/>
      <c r="RWS7" s="33"/>
      <c r="RWT7" s="33"/>
      <c r="RWU7" s="33"/>
      <c r="RWV7" s="33"/>
      <c r="RWW7" s="33"/>
      <c r="RWX7" s="33"/>
      <c r="RWY7" s="33"/>
      <c r="RWZ7" s="33"/>
      <c r="RXA7" s="33"/>
      <c r="RXB7" s="33"/>
      <c r="RXC7" s="33"/>
      <c r="RXD7" s="33"/>
      <c r="RXE7" s="33"/>
      <c r="RXF7" s="33"/>
      <c r="RXG7" s="33"/>
      <c r="RXH7" s="33"/>
      <c r="RXI7" s="33"/>
      <c r="RXJ7" s="33"/>
      <c r="RXK7" s="33"/>
      <c r="RXL7" s="33"/>
      <c r="RXM7" s="33"/>
      <c r="RXN7" s="33"/>
      <c r="RXO7" s="33"/>
      <c r="RXP7" s="33"/>
      <c r="RXQ7" s="33"/>
      <c r="RXR7" s="33"/>
      <c r="RXS7" s="33"/>
      <c r="RXT7" s="33"/>
      <c r="RXU7" s="33"/>
      <c r="RXV7" s="33"/>
      <c r="RXW7" s="33"/>
      <c r="RXX7" s="33"/>
      <c r="RXY7" s="33"/>
      <c r="RXZ7" s="33"/>
      <c r="RYA7" s="33"/>
      <c r="RYB7" s="33"/>
      <c r="RYC7" s="33"/>
      <c r="RYD7" s="33"/>
      <c r="RYE7" s="33"/>
      <c r="RYF7" s="33"/>
      <c r="RYG7" s="33"/>
      <c r="RYH7" s="33"/>
      <c r="RYI7" s="33"/>
      <c r="RYJ7" s="33"/>
      <c r="RYK7" s="33"/>
      <c r="RYL7" s="33"/>
      <c r="RYM7" s="33"/>
      <c r="RYN7" s="33"/>
      <c r="RYO7" s="33"/>
      <c r="RYP7" s="33"/>
      <c r="RYQ7" s="33"/>
      <c r="RYR7" s="33"/>
      <c r="RYS7" s="33"/>
      <c r="RYT7" s="33"/>
      <c r="RYU7" s="33"/>
      <c r="RYV7" s="33"/>
      <c r="RYW7" s="33"/>
      <c r="RYX7" s="33"/>
      <c r="RYY7" s="33"/>
      <c r="RYZ7" s="33"/>
      <c r="RZA7" s="33"/>
      <c r="RZB7" s="33"/>
      <c r="RZC7" s="33"/>
      <c r="RZD7" s="33"/>
      <c r="RZE7" s="33"/>
      <c r="RZF7" s="33"/>
      <c r="RZG7" s="33"/>
      <c r="RZH7" s="33"/>
      <c r="RZI7" s="33"/>
      <c r="RZJ7" s="33"/>
      <c r="RZK7" s="33"/>
      <c r="RZL7" s="33"/>
      <c r="RZM7" s="33"/>
      <c r="RZN7" s="33"/>
      <c r="RZO7" s="33"/>
      <c r="RZP7" s="33"/>
      <c r="RZQ7" s="33"/>
      <c r="RZR7" s="33"/>
      <c r="RZS7" s="33"/>
      <c r="RZT7" s="33"/>
      <c r="RZU7" s="33"/>
      <c r="RZV7" s="33"/>
      <c r="RZW7" s="33"/>
      <c r="RZX7" s="33"/>
      <c r="RZY7" s="33"/>
      <c r="RZZ7" s="33"/>
      <c r="SAA7" s="33"/>
      <c r="SAB7" s="33"/>
      <c r="SAC7" s="33"/>
      <c r="SAD7" s="33"/>
      <c r="SAE7" s="33"/>
      <c r="SAF7" s="33"/>
      <c r="SAG7" s="33"/>
      <c r="SAH7" s="33"/>
      <c r="SAI7" s="33"/>
      <c r="SAJ7" s="33"/>
      <c r="SAK7" s="33"/>
      <c r="SAL7" s="33"/>
      <c r="SAM7" s="33"/>
      <c r="SAN7" s="33"/>
      <c r="SAO7" s="33"/>
      <c r="SAP7" s="33"/>
      <c r="SAQ7" s="33"/>
      <c r="SAR7" s="33"/>
      <c r="SAS7" s="33"/>
      <c r="SAT7" s="33"/>
      <c r="SAU7" s="33"/>
      <c r="SAV7" s="33"/>
      <c r="SAW7" s="33"/>
      <c r="SAX7" s="33"/>
      <c r="SAY7" s="33"/>
      <c r="SAZ7" s="33"/>
      <c r="SBA7" s="33"/>
      <c r="SBB7" s="33"/>
      <c r="SBC7" s="33"/>
      <c r="SBD7" s="33"/>
      <c r="SBE7" s="33"/>
      <c r="SBF7" s="33"/>
      <c r="SBG7" s="33"/>
      <c r="SBH7" s="33"/>
      <c r="SBI7" s="33"/>
      <c r="SBJ7" s="33"/>
      <c r="SBK7" s="33"/>
      <c r="SBL7" s="33"/>
      <c r="SBM7" s="33"/>
      <c r="SBN7" s="33"/>
      <c r="SBO7" s="33"/>
      <c r="SBP7" s="33"/>
      <c r="SBQ7" s="33"/>
      <c r="SBR7" s="33"/>
      <c r="SBS7" s="33"/>
      <c r="SBT7" s="33"/>
      <c r="SBU7" s="33"/>
      <c r="SBV7" s="33"/>
      <c r="SBW7" s="33"/>
      <c r="SBX7" s="33"/>
      <c r="SBY7" s="33"/>
      <c r="SBZ7" s="33"/>
      <c r="SCA7" s="33"/>
      <c r="SCB7" s="33"/>
      <c r="SCC7" s="33"/>
      <c r="SCD7" s="33"/>
      <c r="SCE7" s="33"/>
      <c r="SCF7" s="33"/>
      <c r="SCG7" s="33"/>
      <c r="SCH7" s="33"/>
      <c r="SCI7" s="33"/>
      <c r="SCJ7" s="33"/>
      <c r="SCK7" s="33"/>
      <c r="SCL7" s="33"/>
      <c r="SCM7" s="33"/>
      <c r="SCN7" s="33"/>
      <c r="SCO7" s="33"/>
      <c r="SCP7" s="33"/>
      <c r="SCQ7" s="33"/>
      <c r="SCR7" s="33"/>
      <c r="SCS7" s="33"/>
      <c r="SCT7" s="33"/>
      <c r="SCU7" s="33"/>
      <c r="SCV7" s="33"/>
      <c r="SCW7" s="33"/>
      <c r="SCX7" s="33"/>
      <c r="SCY7" s="33"/>
      <c r="SCZ7" s="33"/>
      <c r="SDA7" s="33"/>
      <c r="SDB7" s="33"/>
      <c r="SDC7" s="33"/>
      <c r="SDD7" s="33"/>
      <c r="SDE7" s="33"/>
      <c r="SDF7" s="33"/>
      <c r="SDG7" s="33"/>
      <c r="SDH7" s="33"/>
      <c r="SDI7" s="33"/>
      <c r="SDJ7" s="33"/>
      <c r="SDK7" s="33"/>
      <c r="SDL7" s="33"/>
      <c r="SDM7" s="33"/>
      <c r="SDN7" s="33"/>
      <c r="SDO7" s="33"/>
      <c r="SDP7" s="33"/>
      <c r="SDQ7" s="33"/>
      <c r="SDR7" s="33"/>
      <c r="SDS7" s="33"/>
      <c r="SDT7" s="33"/>
      <c r="SDU7" s="33"/>
      <c r="SDV7" s="33"/>
      <c r="SDW7" s="33"/>
      <c r="SDX7" s="33"/>
      <c r="SDY7" s="33"/>
      <c r="SDZ7" s="33"/>
      <c r="SEA7" s="33"/>
      <c r="SEB7" s="33"/>
      <c r="SEC7" s="33"/>
      <c r="SED7" s="33"/>
      <c r="SEE7" s="33"/>
      <c r="SEF7" s="33"/>
      <c r="SEG7" s="33"/>
      <c r="SEH7" s="33"/>
      <c r="SEI7" s="33"/>
      <c r="SEJ7" s="33"/>
      <c r="SEK7" s="33"/>
      <c r="SEL7" s="33"/>
      <c r="SEM7" s="33"/>
      <c r="SEN7" s="33"/>
      <c r="SEO7" s="33"/>
      <c r="SEP7" s="33"/>
      <c r="SEQ7" s="33"/>
      <c r="SER7" s="33"/>
      <c r="SES7" s="33"/>
      <c r="SET7" s="33"/>
      <c r="SEU7" s="33"/>
      <c r="SEV7" s="33"/>
      <c r="SEW7" s="33"/>
      <c r="SEX7" s="33"/>
      <c r="SEY7" s="33"/>
      <c r="SEZ7" s="33"/>
      <c r="SFA7" s="33"/>
      <c r="SFB7" s="33"/>
      <c r="SFC7" s="33"/>
      <c r="SFD7" s="33"/>
      <c r="SFE7" s="33"/>
      <c r="SFF7" s="33"/>
      <c r="SFG7" s="33"/>
      <c r="SFH7" s="33"/>
      <c r="SFI7" s="33"/>
      <c r="SFJ7" s="33"/>
      <c r="SFK7" s="33"/>
      <c r="SFL7" s="33"/>
      <c r="SFM7" s="33"/>
      <c r="SFN7" s="33"/>
      <c r="SFO7" s="33"/>
      <c r="SFP7" s="33"/>
      <c r="SFQ7" s="33"/>
      <c r="SFR7" s="33"/>
      <c r="SFS7" s="33"/>
      <c r="SFT7" s="33"/>
      <c r="SFU7" s="33"/>
      <c r="SFV7" s="33"/>
      <c r="SFW7" s="33"/>
      <c r="SFX7" s="33"/>
      <c r="SFY7" s="33"/>
      <c r="SFZ7" s="33"/>
      <c r="SGA7" s="33"/>
      <c r="SGB7" s="33"/>
      <c r="SGC7" s="33"/>
      <c r="SGD7" s="33"/>
      <c r="SGE7" s="33"/>
      <c r="SGF7" s="33"/>
      <c r="SGG7" s="33"/>
      <c r="SGH7" s="33"/>
      <c r="SGI7" s="33"/>
      <c r="SGJ7" s="33"/>
      <c r="SGK7" s="33"/>
      <c r="SGL7" s="33"/>
      <c r="SGM7" s="33"/>
      <c r="SGN7" s="33"/>
      <c r="SGO7" s="33"/>
      <c r="SGP7" s="33"/>
      <c r="SGQ7" s="33"/>
      <c r="SGR7" s="33"/>
      <c r="SGS7" s="33"/>
      <c r="SGT7" s="33"/>
      <c r="SGU7" s="33"/>
      <c r="SGV7" s="33"/>
      <c r="SGW7" s="33"/>
      <c r="SGX7" s="33"/>
      <c r="SGY7" s="33"/>
      <c r="SGZ7" s="33"/>
      <c r="SHA7" s="33"/>
      <c r="SHB7" s="33"/>
      <c r="SHC7" s="33"/>
      <c r="SHD7" s="33"/>
      <c r="SHE7" s="33"/>
      <c r="SHF7" s="33"/>
      <c r="SHG7" s="33"/>
      <c r="SHH7" s="33"/>
      <c r="SHI7" s="33"/>
      <c r="SHJ7" s="33"/>
      <c r="SHK7" s="33"/>
      <c r="SHL7" s="33"/>
      <c r="SHM7" s="33"/>
      <c r="SHN7" s="33"/>
      <c r="SHO7" s="33"/>
      <c r="SHP7" s="33"/>
      <c r="SHQ7" s="33"/>
      <c r="SHR7" s="33"/>
      <c r="SHS7" s="33"/>
      <c r="SHT7" s="33"/>
      <c r="SHU7" s="33"/>
      <c r="SHV7" s="33"/>
      <c r="SHW7" s="33"/>
      <c r="SHX7" s="33"/>
      <c r="SHY7" s="33"/>
      <c r="SHZ7" s="33"/>
      <c r="SIA7" s="33"/>
      <c r="SIB7" s="33"/>
      <c r="SIC7" s="33"/>
      <c r="SID7" s="33"/>
      <c r="SIE7" s="33"/>
      <c r="SIF7" s="33"/>
      <c r="SIG7" s="33"/>
      <c r="SIH7" s="33"/>
      <c r="SII7" s="33"/>
      <c r="SIJ7" s="33"/>
      <c r="SIK7" s="33"/>
      <c r="SIL7" s="33"/>
      <c r="SIM7" s="33"/>
      <c r="SIN7" s="33"/>
      <c r="SIO7" s="33"/>
      <c r="SIP7" s="33"/>
      <c r="SIQ7" s="33"/>
      <c r="SIR7" s="33"/>
      <c r="SIS7" s="33"/>
      <c r="SIT7" s="33"/>
      <c r="SIU7" s="33"/>
      <c r="SIV7" s="33"/>
      <c r="SIW7" s="33"/>
      <c r="SIX7" s="33"/>
      <c r="SIY7" s="33"/>
      <c r="SIZ7" s="33"/>
      <c r="SJA7" s="33"/>
      <c r="SJB7" s="33"/>
      <c r="SJC7" s="33"/>
      <c r="SJD7" s="33"/>
      <c r="SJE7" s="33"/>
      <c r="SJF7" s="33"/>
      <c r="SJG7" s="33"/>
      <c r="SJH7" s="33"/>
      <c r="SJI7" s="33"/>
      <c r="SJJ7" s="33"/>
      <c r="SJK7" s="33"/>
      <c r="SJL7" s="33"/>
      <c r="SJM7" s="33"/>
      <c r="SJN7" s="33"/>
      <c r="SJO7" s="33"/>
      <c r="SJP7" s="33"/>
      <c r="SJQ7" s="33"/>
      <c r="SJR7" s="33"/>
      <c r="SJS7" s="33"/>
      <c r="SJT7" s="33"/>
      <c r="SJU7" s="33"/>
      <c r="SJV7" s="33"/>
      <c r="SJW7" s="33"/>
      <c r="SJX7" s="33"/>
      <c r="SJY7" s="33"/>
      <c r="SJZ7" s="33"/>
      <c r="SKA7" s="33"/>
      <c r="SKB7" s="33"/>
      <c r="SKC7" s="33"/>
      <c r="SKD7" s="33"/>
      <c r="SKE7" s="33"/>
      <c r="SKF7" s="33"/>
      <c r="SKG7" s="33"/>
      <c r="SKH7" s="33"/>
      <c r="SKI7" s="33"/>
      <c r="SKJ7" s="33"/>
      <c r="SKK7" s="33"/>
      <c r="SKL7" s="33"/>
      <c r="SKM7" s="33"/>
      <c r="SKN7" s="33"/>
      <c r="SKO7" s="33"/>
      <c r="SKP7" s="33"/>
      <c r="SKQ7" s="33"/>
      <c r="SKR7" s="33"/>
      <c r="SKS7" s="33"/>
      <c r="SKT7" s="33"/>
      <c r="SKU7" s="33"/>
      <c r="SKV7" s="33"/>
      <c r="SKW7" s="33"/>
      <c r="SKX7" s="33"/>
      <c r="SKY7" s="33"/>
      <c r="SKZ7" s="33"/>
      <c r="SLA7" s="33"/>
      <c r="SLB7" s="33"/>
      <c r="SLC7" s="33"/>
      <c r="SLD7" s="33"/>
      <c r="SLE7" s="33"/>
      <c r="SLF7" s="33"/>
      <c r="SLG7" s="33"/>
      <c r="SLH7" s="33"/>
      <c r="SLI7" s="33"/>
      <c r="SLJ7" s="33"/>
      <c r="SLK7" s="33"/>
      <c r="SLL7" s="33"/>
      <c r="SLM7" s="33"/>
      <c r="SLN7" s="33"/>
      <c r="SLO7" s="33"/>
      <c r="SLP7" s="33"/>
      <c r="SLQ7" s="33"/>
      <c r="SLR7" s="33"/>
      <c r="SLS7" s="33"/>
      <c r="SLT7" s="33"/>
      <c r="SLU7" s="33"/>
      <c r="SLV7" s="33"/>
      <c r="SLW7" s="33"/>
      <c r="SLX7" s="33"/>
      <c r="SLY7" s="33"/>
      <c r="SLZ7" s="33"/>
      <c r="SMA7" s="33"/>
      <c r="SMB7" s="33"/>
      <c r="SMC7" s="33"/>
      <c r="SMD7" s="33"/>
      <c r="SME7" s="33"/>
      <c r="SMF7" s="33"/>
      <c r="SMG7" s="33"/>
      <c r="SMH7" s="33"/>
      <c r="SMI7" s="33"/>
      <c r="SMJ7" s="33"/>
      <c r="SMK7" s="33"/>
      <c r="SML7" s="33"/>
      <c r="SMM7" s="33"/>
      <c r="SMN7" s="33"/>
      <c r="SMO7" s="33"/>
      <c r="SMP7" s="33"/>
      <c r="SMQ7" s="33"/>
      <c r="SMR7" s="33"/>
      <c r="SMS7" s="33"/>
      <c r="SMT7" s="33"/>
      <c r="SMU7" s="33"/>
      <c r="SMV7" s="33"/>
      <c r="SMW7" s="33"/>
      <c r="SMX7" s="33"/>
      <c r="SMY7" s="33"/>
      <c r="SMZ7" s="33"/>
      <c r="SNA7" s="33"/>
      <c r="SNB7" s="33"/>
      <c r="SNC7" s="33"/>
      <c r="SND7" s="33"/>
      <c r="SNE7" s="33"/>
      <c r="SNF7" s="33"/>
      <c r="SNG7" s="33"/>
      <c r="SNH7" s="33"/>
      <c r="SNI7" s="33"/>
      <c r="SNJ7" s="33"/>
      <c r="SNK7" s="33"/>
      <c r="SNL7" s="33"/>
      <c r="SNM7" s="33"/>
      <c r="SNN7" s="33"/>
      <c r="SNO7" s="33"/>
      <c r="SNP7" s="33"/>
      <c r="SNQ7" s="33"/>
      <c r="SNR7" s="33"/>
      <c r="SNS7" s="33"/>
      <c r="SNT7" s="33"/>
      <c r="SNU7" s="33"/>
      <c r="SNV7" s="33"/>
      <c r="SNW7" s="33"/>
      <c r="SNX7" s="33"/>
      <c r="SNY7" s="33"/>
      <c r="SNZ7" s="33"/>
      <c r="SOA7" s="33"/>
      <c r="SOB7" s="33"/>
      <c r="SOC7" s="33"/>
      <c r="SOD7" s="33"/>
      <c r="SOE7" s="33"/>
      <c r="SOF7" s="33"/>
      <c r="SOG7" s="33"/>
      <c r="SOH7" s="33"/>
      <c r="SOI7" s="33"/>
      <c r="SOJ7" s="33"/>
      <c r="SOK7" s="33"/>
      <c r="SOL7" s="33"/>
      <c r="SOM7" s="33"/>
      <c r="SON7" s="33"/>
      <c r="SOO7" s="33"/>
      <c r="SOP7" s="33"/>
      <c r="SOQ7" s="33"/>
      <c r="SOR7" s="33"/>
      <c r="SOS7" s="33"/>
      <c r="SOT7" s="33"/>
      <c r="SOU7" s="33"/>
      <c r="SOV7" s="33"/>
      <c r="SOW7" s="33"/>
      <c r="SOX7" s="33"/>
      <c r="SOY7" s="33"/>
      <c r="SOZ7" s="33"/>
      <c r="SPA7" s="33"/>
      <c r="SPB7" s="33"/>
      <c r="SPC7" s="33"/>
      <c r="SPD7" s="33"/>
      <c r="SPE7" s="33"/>
      <c r="SPF7" s="33"/>
      <c r="SPG7" s="33"/>
      <c r="SPH7" s="33"/>
      <c r="SPI7" s="33"/>
      <c r="SPJ7" s="33"/>
      <c r="SPK7" s="33"/>
      <c r="SPL7" s="33"/>
      <c r="SPM7" s="33"/>
      <c r="SPN7" s="33"/>
      <c r="SPO7" s="33"/>
      <c r="SPP7" s="33"/>
      <c r="SPQ7" s="33"/>
      <c r="SPR7" s="33"/>
      <c r="SPS7" s="33"/>
      <c r="SPT7" s="33"/>
      <c r="SPU7" s="33"/>
      <c r="SPV7" s="33"/>
      <c r="SPW7" s="33"/>
      <c r="SPX7" s="33"/>
      <c r="SPY7" s="33"/>
      <c r="SPZ7" s="33"/>
      <c r="SQA7" s="33"/>
      <c r="SQB7" s="33"/>
      <c r="SQC7" s="33"/>
      <c r="SQD7" s="33"/>
      <c r="SQE7" s="33"/>
      <c r="SQF7" s="33"/>
      <c r="SQG7" s="33"/>
      <c r="SQH7" s="33"/>
      <c r="SQI7" s="33"/>
      <c r="SQJ7" s="33"/>
      <c r="SQK7" s="33"/>
      <c r="SQL7" s="33"/>
      <c r="SQM7" s="33"/>
      <c r="SQN7" s="33"/>
      <c r="SQO7" s="33"/>
      <c r="SQP7" s="33"/>
      <c r="SQQ7" s="33"/>
      <c r="SQR7" s="33"/>
      <c r="SQS7" s="33"/>
      <c r="SQT7" s="33"/>
      <c r="SQU7" s="33"/>
      <c r="SQV7" s="33"/>
      <c r="SQW7" s="33"/>
      <c r="SQX7" s="33"/>
      <c r="SQY7" s="33"/>
      <c r="SQZ7" s="33"/>
      <c r="SRA7" s="33"/>
      <c r="SRB7" s="33"/>
      <c r="SRC7" s="33"/>
      <c r="SRD7" s="33"/>
      <c r="SRE7" s="33"/>
      <c r="SRF7" s="33"/>
      <c r="SRG7" s="33"/>
      <c r="SRH7" s="33"/>
      <c r="SRI7" s="33"/>
      <c r="SRJ7" s="33"/>
      <c r="SRK7" s="33"/>
      <c r="SRL7" s="33"/>
      <c r="SRM7" s="33"/>
      <c r="SRN7" s="33"/>
      <c r="SRO7" s="33"/>
      <c r="SRP7" s="33"/>
      <c r="SRQ7" s="33"/>
      <c r="SRR7" s="33"/>
      <c r="SRS7" s="33"/>
      <c r="SRT7" s="33"/>
      <c r="SRU7" s="33"/>
      <c r="SRV7" s="33"/>
      <c r="SRW7" s="33"/>
      <c r="SRX7" s="33"/>
      <c r="SRY7" s="33"/>
      <c r="SRZ7" s="33"/>
      <c r="SSA7" s="33"/>
      <c r="SSB7" s="33"/>
      <c r="SSC7" s="33"/>
      <c r="SSD7" s="33"/>
      <c r="SSE7" s="33"/>
      <c r="SSF7" s="33"/>
      <c r="SSG7" s="33"/>
      <c r="SSH7" s="33"/>
      <c r="SSI7" s="33"/>
      <c r="SSJ7" s="33"/>
      <c r="SSK7" s="33"/>
      <c r="SSL7" s="33"/>
      <c r="SSM7" s="33"/>
      <c r="SSN7" s="33"/>
      <c r="SSO7" s="33"/>
      <c r="SSP7" s="33"/>
      <c r="SSQ7" s="33"/>
      <c r="SSR7" s="33"/>
      <c r="SSS7" s="33"/>
      <c r="SST7" s="33"/>
      <c r="SSU7" s="33"/>
      <c r="SSV7" s="33"/>
      <c r="SSW7" s="33"/>
      <c r="SSX7" s="33"/>
      <c r="SSY7" s="33"/>
      <c r="SSZ7" s="33"/>
      <c r="STA7" s="33"/>
      <c r="STB7" s="33"/>
      <c r="STC7" s="33"/>
      <c r="STD7" s="33"/>
      <c r="STE7" s="33"/>
      <c r="STF7" s="33"/>
      <c r="STG7" s="33"/>
      <c r="STH7" s="33"/>
      <c r="STI7" s="33"/>
      <c r="STJ7" s="33"/>
      <c r="STK7" s="33"/>
      <c r="STL7" s="33"/>
      <c r="STM7" s="33"/>
      <c r="STN7" s="33"/>
      <c r="STO7" s="33"/>
      <c r="STP7" s="33"/>
      <c r="STQ7" s="33"/>
      <c r="STR7" s="33"/>
      <c r="STS7" s="33"/>
      <c r="STT7" s="33"/>
      <c r="STU7" s="33"/>
      <c r="STV7" s="33"/>
      <c r="STW7" s="33"/>
      <c r="STX7" s="33"/>
      <c r="STY7" s="33"/>
      <c r="STZ7" s="33"/>
      <c r="SUA7" s="33"/>
      <c r="SUB7" s="33"/>
      <c r="SUC7" s="33"/>
      <c r="SUD7" s="33"/>
      <c r="SUE7" s="33"/>
      <c r="SUF7" s="33"/>
      <c r="SUG7" s="33"/>
      <c r="SUH7" s="33"/>
      <c r="SUI7" s="33"/>
      <c r="SUJ7" s="33"/>
      <c r="SUK7" s="33"/>
      <c r="SUL7" s="33"/>
      <c r="SUM7" s="33"/>
      <c r="SUN7" s="33"/>
      <c r="SUO7" s="33"/>
      <c r="SUP7" s="33"/>
      <c r="SUQ7" s="33"/>
      <c r="SUR7" s="33"/>
      <c r="SUS7" s="33"/>
      <c r="SUT7" s="33"/>
      <c r="SUU7" s="33"/>
      <c r="SUV7" s="33"/>
      <c r="SUW7" s="33"/>
      <c r="SUX7" s="33"/>
      <c r="SUY7" s="33"/>
      <c r="SUZ7" s="33"/>
      <c r="SVA7" s="33"/>
      <c r="SVB7" s="33"/>
      <c r="SVC7" s="33"/>
      <c r="SVD7" s="33"/>
      <c r="SVE7" s="33"/>
      <c r="SVF7" s="33"/>
      <c r="SVG7" s="33"/>
      <c r="SVH7" s="33"/>
      <c r="SVI7" s="33"/>
      <c r="SVJ7" s="33"/>
      <c r="SVK7" s="33"/>
      <c r="SVL7" s="33"/>
      <c r="SVM7" s="33"/>
      <c r="SVN7" s="33"/>
      <c r="SVO7" s="33"/>
      <c r="SVP7" s="33"/>
      <c r="SVQ7" s="33"/>
      <c r="SVR7" s="33"/>
      <c r="SVS7" s="33"/>
      <c r="SVT7" s="33"/>
      <c r="SVU7" s="33"/>
      <c r="SVV7" s="33"/>
      <c r="SVW7" s="33"/>
      <c r="SVX7" s="33"/>
      <c r="SVY7" s="33"/>
      <c r="SVZ7" s="33"/>
      <c r="SWA7" s="33"/>
      <c r="SWB7" s="33"/>
      <c r="SWC7" s="33"/>
      <c r="SWD7" s="33"/>
      <c r="SWE7" s="33"/>
      <c r="SWF7" s="33"/>
      <c r="SWG7" s="33"/>
      <c r="SWH7" s="33"/>
      <c r="SWI7" s="33"/>
      <c r="SWJ7" s="33"/>
      <c r="SWK7" s="33"/>
      <c r="SWL7" s="33"/>
      <c r="SWM7" s="33"/>
      <c r="SWN7" s="33"/>
      <c r="SWO7" s="33"/>
      <c r="SWP7" s="33"/>
      <c r="SWQ7" s="33"/>
      <c r="SWR7" s="33"/>
      <c r="SWS7" s="33"/>
      <c r="SWT7" s="33"/>
      <c r="SWU7" s="33"/>
      <c r="SWV7" s="33"/>
      <c r="SWW7" s="33"/>
      <c r="SWX7" s="33"/>
      <c r="SWY7" s="33"/>
      <c r="SWZ7" s="33"/>
      <c r="SXA7" s="33"/>
      <c r="SXB7" s="33"/>
      <c r="SXC7" s="33"/>
      <c r="SXD7" s="33"/>
      <c r="SXE7" s="33"/>
      <c r="SXF7" s="33"/>
      <c r="SXG7" s="33"/>
      <c r="SXH7" s="33"/>
      <c r="SXI7" s="33"/>
      <c r="SXJ7" s="33"/>
      <c r="SXK7" s="33"/>
      <c r="SXL7" s="33"/>
      <c r="SXM7" s="33"/>
      <c r="SXN7" s="33"/>
      <c r="SXO7" s="33"/>
      <c r="SXP7" s="33"/>
      <c r="SXQ7" s="33"/>
      <c r="SXR7" s="33"/>
      <c r="SXS7" s="33"/>
      <c r="SXT7" s="33"/>
      <c r="SXU7" s="33"/>
      <c r="SXV7" s="33"/>
      <c r="SXW7" s="33"/>
      <c r="SXX7" s="33"/>
      <c r="SXY7" s="33"/>
      <c r="SXZ7" s="33"/>
      <c r="SYA7" s="33"/>
      <c r="SYB7" s="33"/>
      <c r="SYC7" s="33"/>
      <c r="SYD7" s="33"/>
      <c r="SYE7" s="33"/>
      <c r="SYF7" s="33"/>
      <c r="SYG7" s="33"/>
      <c r="SYH7" s="33"/>
      <c r="SYI7" s="33"/>
      <c r="SYJ7" s="33"/>
      <c r="SYK7" s="33"/>
      <c r="SYL7" s="33"/>
      <c r="SYM7" s="33"/>
      <c r="SYN7" s="33"/>
      <c r="SYO7" s="33"/>
      <c r="SYP7" s="33"/>
      <c r="SYQ7" s="33"/>
      <c r="SYR7" s="33"/>
      <c r="SYS7" s="33"/>
      <c r="SYT7" s="33"/>
      <c r="SYU7" s="33"/>
      <c r="SYV7" s="33"/>
      <c r="SYW7" s="33"/>
      <c r="SYX7" s="33"/>
      <c r="SYY7" s="33"/>
      <c r="SYZ7" s="33"/>
      <c r="SZA7" s="33"/>
      <c r="SZB7" s="33"/>
      <c r="SZC7" s="33"/>
      <c r="SZD7" s="33"/>
      <c r="SZE7" s="33"/>
      <c r="SZF7" s="33"/>
      <c r="SZG7" s="33"/>
      <c r="SZH7" s="33"/>
      <c r="SZI7" s="33"/>
      <c r="SZJ7" s="33"/>
      <c r="SZK7" s="33"/>
      <c r="SZL7" s="33"/>
      <c r="SZM7" s="33"/>
      <c r="SZN7" s="33"/>
      <c r="SZO7" s="33"/>
      <c r="SZP7" s="33"/>
      <c r="SZQ7" s="33"/>
      <c r="SZR7" s="33"/>
      <c r="SZS7" s="33"/>
      <c r="SZT7" s="33"/>
      <c r="SZU7" s="33"/>
      <c r="SZV7" s="33"/>
      <c r="SZW7" s="33"/>
      <c r="SZX7" s="33"/>
      <c r="SZY7" s="33"/>
      <c r="SZZ7" s="33"/>
      <c r="TAA7" s="33"/>
      <c r="TAB7" s="33"/>
      <c r="TAC7" s="33"/>
      <c r="TAD7" s="33"/>
      <c r="TAE7" s="33"/>
      <c r="TAF7" s="33"/>
      <c r="TAG7" s="33"/>
      <c r="TAH7" s="33"/>
      <c r="TAI7" s="33"/>
      <c r="TAJ7" s="33"/>
      <c r="TAK7" s="33"/>
      <c r="TAL7" s="33"/>
      <c r="TAM7" s="33"/>
      <c r="TAN7" s="33"/>
      <c r="TAO7" s="33"/>
      <c r="TAP7" s="33"/>
      <c r="TAQ7" s="33"/>
      <c r="TAR7" s="33"/>
      <c r="TAS7" s="33"/>
      <c r="TAT7" s="33"/>
      <c r="TAU7" s="33"/>
      <c r="TAV7" s="33"/>
      <c r="TAW7" s="33"/>
      <c r="TAX7" s="33"/>
      <c r="TAY7" s="33"/>
      <c r="TAZ7" s="33"/>
      <c r="TBA7" s="33"/>
      <c r="TBB7" s="33"/>
      <c r="TBC7" s="33"/>
      <c r="TBD7" s="33"/>
      <c r="TBE7" s="33"/>
      <c r="TBF7" s="33"/>
      <c r="TBG7" s="33"/>
      <c r="TBH7" s="33"/>
      <c r="TBI7" s="33"/>
      <c r="TBJ7" s="33"/>
      <c r="TBK7" s="33"/>
      <c r="TBL7" s="33"/>
      <c r="TBM7" s="33"/>
      <c r="TBN7" s="33"/>
      <c r="TBO7" s="33"/>
      <c r="TBP7" s="33"/>
      <c r="TBQ7" s="33"/>
      <c r="TBR7" s="33"/>
      <c r="TBS7" s="33"/>
      <c r="TBT7" s="33"/>
      <c r="TBU7" s="33"/>
      <c r="TBV7" s="33"/>
      <c r="TBW7" s="33"/>
      <c r="TBX7" s="33"/>
      <c r="TBY7" s="33"/>
      <c r="TBZ7" s="33"/>
      <c r="TCA7" s="33"/>
      <c r="TCB7" s="33"/>
      <c r="TCC7" s="33"/>
      <c r="TCD7" s="33"/>
      <c r="TCE7" s="33"/>
      <c r="TCF7" s="33"/>
      <c r="TCG7" s="33"/>
      <c r="TCH7" s="33"/>
      <c r="TCI7" s="33"/>
      <c r="TCJ7" s="33"/>
      <c r="TCK7" s="33"/>
      <c r="TCL7" s="33"/>
      <c r="TCM7" s="33"/>
      <c r="TCN7" s="33"/>
      <c r="TCO7" s="33"/>
      <c r="TCP7" s="33"/>
      <c r="TCQ7" s="33"/>
      <c r="TCR7" s="33"/>
      <c r="TCS7" s="33"/>
      <c r="TCT7" s="33"/>
      <c r="TCU7" s="33"/>
      <c r="TCV7" s="33"/>
      <c r="TCW7" s="33"/>
      <c r="TCX7" s="33"/>
      <c r="TCY7" s="33"/>
      <c r="TCZ7" s="33"/>
      <c r="TDA7" s="33"/>
      <c r="TDB7" s="33"/>
      <c r="TDC7" s="33"/>
      <c r="TDD7" s="33"/>
      <c r="TDE7" s="33"/>
      <c r="TDF7" s="33"/>
      <c r="TDG7" s="33"/>
      <c r="TDH7" s="33"/>
      <c r="TDI7" s="33"/>
      <c r="TDJ7" s="33"/>
      <c r="TDK7" s="33"/>
      <c r="TDL7" s="33"/>
      <c r="TDM7" s="33"/>
      <c r="TDN7" s="33"/>
      <c r="TDO7" s="33"/>
      <c r="TDP7" s="33"/>
      <c r="TDQ7" s="33"/>
      <c r="TDR7" s="33"/>
      <c r="TDS7" s="33"/>
      <c r="TDT7" s="33"/>
      <c r="TDU7" s="33"/>
      <c r="TDV7" s="33"/>
      <c r="TDW7" s="33"/>
      <c r="TDX7" s="33"/>
      <c r="TDY7" s="33"/>
      <c r="TDZ7" s="33"/>
      <c r="TEA7" s="33"/>
      <c r="TEB7" s="33"/>
      <c r="TEC7" s="33"/>
      <c r="TED7" s="33"/>
      <c r="TEE7" s="33"/>
      <c r="TEF7" s="33"/>
      <c r="TEG7" s="33"/>
      <c r="TEH7" s="33"/>
      <c r="TEI7" s="33"/>
      <c r="TEJ7" s="33"/>
      <c r="TEK7" s="33"/>
      <c r="TEL7" s="33"/>
      <c r="TEM7" s="33"/>
      <c r="TEN7" s="33"/>
      <c r="TEO7" s="33"/>
      <c r="TEP7" s="33"/>
      <c r="TEQ7" s="33"/>
      <c r="TER7" s="33"/>
      <c r="TES7" s="33"/>
      <c r="TET7" s="33"/>
      <c r="TEU7" s="33"/>
      <c r="TEV7" s="33"/>
      <c r="TEW7" s="33"/>
      <c r="TEX7" s="33"/>
      <c r="TEY7" s="33"/>
      <c r="TEZ7" s="33"/>
      <c r="TFA7" s="33"/>
      <c r="TFB7" s="33"/>
      <c r="TFC7" s="33"/>
      <c r="TFD7" s="33"/>
      <c r="TFE7" s="33"/>
      <c r="TFF7" s="33"/>
      <c r="TFG7" s="33"/>
      <c r="TFH7" s="33"/>
      <c r="TFI7" s="33"/>
      <c r="TFJ7" s="33"/>
      <c r="TFK7" s="33"/>
      <c r="TFL7" s="33"/>
      <c r="TFM7" s="33"/>
      <c r="TFN7" s="33"/>
      <c r="TFO7" s="33"/>
      <c r="TFP7" s="33"/>
      <c r="TFQ7" s="33"/>
      <c r="TFR7" s="33"/>
      <c r="TFS7" s="33"/>
      <c r="TFT7" s="33"/>
      <c r="TFU7" s="33"/>
      <c r="TFV7" s="33"/>
      <c r="TFW7" s="33"/>
      <c r="TFX7" s="33"/>
      <c r="TFY7" s="33"/>
      <c r="TFZ7" s="33"/>
      <c r="TGA7" s="33"/>
      <c r="TGB7" s="33"/>
      <c r="TGC7" s="33"/>
      <c r="TGD7" s="33"/>
      <c r="TGE7" s="33"/>
      <c r="TGF7" s="33"/>
      <c r="TGG7" s="33"/>
      <c r="TGH7" s="33"/>
      <c r="TGI7" s="33"/>
      <c r="TGJ7" s="33"/>
      <c r="TGK7" s="33"/>
      <c r="TGL7" s="33"/>
      <c r="TGM7" s="33"/>
      <c r="TGN7" s="33"/>
      <c r="TGO7" s="33"/>
      <c r="TGP7" s="33"/>
      <c r="TGQ7" s="33"/>
      <c r="TGR7" s="33"/>
      <c r="TGS7" s="33"/>
      <c r="TGT7" s="33"/>
      <c r="TGU7" s="33"/>
      <c r="TGV7" s="33"/>
      <c r="TGW7" s="33"/>
      <c r="TGX7" s="33"/>
      <c r="TGY7" s="33"/>
      <c r="TGZ7" s="33"/>
      <c r="THA7" s="33"/>
      <c r="THB7" s="33"/>
      <c r="THC7" s="33"/>
      <c r="THD7" s="33"/>
      <c r="THE7" s="33"/>
      <c r="THF7" s="33"/>
      <c r="THG7" s="33"/>
      <c r="THH7" s="33"/>
      <c r="THI7" s="33"/>
      <c r="THJ7" s="33"/>
      <c r="THK7" s="33"/>
      <c r="THL7" s="33"/>
      <c r="THM7" s="33"/>
      <c r="THN7" s="33"/>
      <c r="THO7" s="33"/>
      <c r="THP7" s="33"/>
      <c r="THQ7" s="33"/>
      <c r="THR7" s="33"/>
      <c r="THS7" s="33"/>
      <c r="THT7" s="33"/>
      <c r="THU7" s="33"/>
      <c r="THV7" s="33"/>
      <c r="THW7" s="33"/>
      <c r="THX7" s="33"/>
      <c r="THY7" s="33"/>
      <c r="THZ7" s="33"/>
      <c r="TIA7" s="33"/>
      <c r="TIB7" s="33"/>
      <c r="TIC7" s="33"/>
      <c r="TID7" s="33"/>
      <c r="TIE7" s="33"/>
      <c r="TIF7" s="33"/>
      <c r="TIG7" s="33"/>
      <c r="TIH7" s="33"/>
      <c r="TII7" s="33"/>
      <c r="TIJ7" s="33"/>
      <c r="TIK7" s="33"/>
      <c r="TIL7" s="33"/>
      <c r="TIM7" s="33"/>
      <c r="TIN7" s="33"/>
      <c r="TIO7" s="33"/>
      <c r="TIP7" s="33"/>
      <c r="TIQ7" s="33"/>
      <c r="TIR7" s="33"/>
      <c r="TIS7" s="33"/>
      <c r="TIT7" s="33"/>
      <c r="TIU7" s="33"/>
      <c r="TIV7" s="33"/>
      <c r="TIW7" s="33"/>
      <c r="TIX7" s="33"/>
      <c r="TIY7" s="33"/>
      <c r="TIZ7" s="33"/>
      <c r="TJA7" s="33"/>
      <c r="TJB7" s="33"/>
      <c r="TJC7" s="33"/>
      <c r="TJD7" s="33"/>
      <c r="TJE7" s="33"/>
      <c r="TJF7" s="33"/>
      <c r="TJG7" s="33"/>
      <c r="TJH7" s="33"/>
      <c r="TJI7" s="33"/>
      <c r="TJJ7" s="33"/>
      <c r="TJK7" s="33"/>
      <c r="TJL7" s="33"/>
      <c r="TJM7" s="33"/>
      <c r="TJN7" s="33"/>
      <c r="TJO7" s="33"/>
      <c r="TJP7" s="33"/>
      <c r="TJQ7" s="33"/>
      <c r="TJR7" s="33"/>
      <c r="TJS7" s="33"/>
      <c r="TJT7" s="33"/>
      <c r="TJU7" s="33"/>
      <c r="TJV7" s="33"/>
      <c r="TJW7" s="33"/>
      <c r="TJX7" s="33"/>
      <c r="TJY7" s="33"/>
      <c r="TJZ7" s="33"/>
      <c r="TKA7" s="33"/>
      <c r="TKB7" s="33"/>
      <c r="TKC7" s="33"/>
      <c r="TKD7" s="33"/>
      <c r="TKE7" s="33"/>
      <c r="TKF7" s="33"/>
      <c r="TKG7" s="33"/>
      <c r="TKH7" s="33"/>
      <c r="TKI7" s="33"/>
      <c r="TKJ7" s="33"/>
      <c r="TKK7" s="33"/>
      <c r="TKL7" s="33"/>
      <c r="TKM7" s="33"/>
      <c r="TKN7" s="33"/>
      <c r="TKO7" s="33"/>
      <c r="TKP7" s="33"/>
      <c r="TKQ7" s="33"/>
      <c r="TKR7" s="33"/>
      <c r="TKS7" s="33"/>
      <c r="TKT7" s="33"/>
      <c r="TKU7" s="33"/>
      <c r="TKV7" s="33"/>
      <c r="TKW7" s="33"/>
      <c r="TKX7" s="33"/>
      <c r="TKY7" s="33"/>
      <c r="TKZ7" s="33"/>
      <c r="TLA7" s="33"/>
      <c r="TLB7" s="33"/>
      <c r="TLC7" s="33"/>
      <c r="TLD7" s="33"/>
      <c r="TLE7" s="33"/>
      <c r="TLF7" s="33"/>
      <c r="TLG7" s="33"/>
      <c r="TLH7" s="33"/>
      <c r="TLI7" s="33"/>
      <c r="TLJ7" s="33"/>
      <c r="TLK7" s="33"/>
      <c r="TLL7" s="33"/>
      <c r="TLM7" s="33"/>
      <c r="TLN7" s="33"/>
      <c r="TLO7" s="33"/>
      <c r="TLP7" s="33"/>
      <c r="TLQ7" s="33"/>
      <c r="TLR7" s="33"/>
      <c r="TLS7" s="33"/>
      <c r="TLT7" s="33"/>
      <c r="TLU7" s="33"/>
      <c r="TLV7" s="33"/>
      <c r="TLW7" s="33"/>
      <c r="TLX7" s="33"/>
      <c r="TLY7" s="33"/>
      <c r="TLZ7" s="33"/>
      <c r="TMA7" s="33"/>
      <c r="TMB7" s="33"/>
      <c r="TMC7" s="33"/>
      <c r="TMD7" s="33"/>
      <c r="TME7" s="33"/>
      <c r="TMF7" s="33"/>
      <c r="TMG7" s="33"/>
      <c r="TMH7" s="33"/>
      <c r="TMI7" s="33"/>
      <c r="TMJ7" s="33"/>
      <c r="TMK7" s="33"/>
      <c r="TML7" s="33"/>
      <c r="TMM7" s="33"/>
      <c r="TMN7" s="33"/>
      <c r="TMO7" s="33"/>
      <c r="TMP7" s="33"/>
      <c r="TMQ7" s="33"/>
      <c r="TMR7" s="33"/>
      <c r="TMS7" s="33"/>
      <c r="TMT7" s="33"/>
      <c r="TMU7" s="33"/>
      <c r="TMV7" s="33"/>
      <c r="TMW7" s="33"/>
      <c r="TMX7" s="33"/>
      <c r="TMY7" s="33"/>
      <c r="TMZ7" s="33"/>
      <c r="TNA7" s="33"/>
      <c r="TNB7" s="33"/>
      <c r="TNC7" s="33"/>
      <c r="TND7" s="33"/>
      <c r="TNE7" s="33"/>
      <c r="TNF7" s="33"/>
      <c r="TNG7" s="33"/>
      <c r="TNH7" s="33"/>
      <c r="TNI7" s="33"/>
      <c r="TNJ7" s="33"/>
      <c r="TNK7" s="33"/>
      <c r="TNL7" s="33"/>
      <c r="TNM7" s="33"/>
      <c r="TNN7" s="33"/>
      <c r="TNO7" s="33"/>
      <c r="TNP7" s="33"/>
      <c r="TNQ7" s="33"/>
      <c r="TNR7" s="33"/>
      <c r="TNS7" s="33"/>
      <c r="TNT7" s="33"/>
      <c r="TNU7" s="33"/>
      <c r="TNV7" s="33"/>
      <c r="TNW7" s="33"/>
      <c r="TNX7" s="33"/>
      <c r="TNY7" s="33"/>
      <c r="TNZ7" s="33"/>
      <c r="TOA7" s="33"/>
      <c r="TOB7" s="33"/>
      <c r="TOC7" s="33"/>
      <c r="TOD7" s="33"/>
      <c r="TOE7" s="33"/>
      <c r="TOF7" s="33"/>
      <c r="TOG7" s="33"/>
      <c r="TOH7" s="33"/>
      <c r="TOI7" s="33"/>
      <c r="TOJ7" s="33"/>
      <c r="TOK7" s="33"/>
      <c r="TOL7" s="33"/>
      <c r="TOM7" s="33"/>
      <c r="TON7" s="33"/>
      <c r="TOO7" s="33"/>
      <c r="TOP7" s="33"/>
      <c r="TOQ7" s="33"/>
      <c r="TOR7" s="33"/>
      <c r="TOS7" s="33"/>
      <c r="TOT7" s="33"/>
      <c r="TOU7" s="33"/>
      <c r="TOV7" s="33"/>
      <c r="TOW7" s="33"/>
      <c r="TOX7" s="33"/>
      <c r="TOY7" s="33"/>
      <c r="TOZ7" s="33"/>
      <c r="TPA7" s="33"/>
      <c r="TPB7" s="33"/>
      <c r="TPC7" s="33"/>
      <c r="TPD7" s="33"/>
      <c r="TPE7" s="33"/>
      <c r="TPF7" s="33"/>
      <c r="TPG7" s="33"/>
      <c r="TPH7" s="33"/>
      <c r="TPI7" s="33"/>
      <c r="TPJ7" s="33"/>
      <c r="TPK7" s="33"/>
      <c r="TPL7" s="33"/>
      <c r="TPM7" s="33"/>
      <c r="TPN7" s="33"/>
      <c r="TPO7" s="33"/>
      <c r="TPP7" s="33"/>
      <c r="TPQ7" s="33"/>
      <c r="TPR7" s="33"/>
      <c r="TPS7" s="33"/>
      <c r="TPT7" s="33"/>
      <c r="TPU7" s="33"/>
      <c r="TPV7" s="33"/>
      <c r="TPW7" s="33"/>
      <c r="TPX7" s="33"/>
      <c r="TPY7" s="33"/>
      <c r="TPZ7" s="33"/>
      <c r="TQA7" s="33"/>
      <c r="TQB7" s="33"/>
      <c r="TQC7" s="33"/>
      <c r="TQD7" s="33"/>
      <c r="TQE7" s="33"/>
      <c r="TQF7" s="33"/>
      <c r="TQG7" s="33"/>
      <c r="TQH7" s="33"/>
      <c r="TQI7" s="33"/>
      <c r="TQJ7" s="33"/>
      <c r="TQK7" s="33"/>
      <c r="TQL7" s="33"/>
      <c r="TQM7" s="33"/>
      <c r="TQN7" s="33"/>
      <c r="TQO7" s="33"/>
      <c r="TQP7" s="33"/>
      <c r="TQQ7" s="33"/>
      <c r="TQR7" s="33"/>
      <c r="TQS7" s="33"/>
      <c r="TQT7" s="33"/>
      <c r="TQU7" s="33"/>
      <c r="TQV7" s="33"/>
      <c r="TQW7" s="33"/>
      <c r="TQX7" s="33"/>
      <c r="TQY7" s="33"/>
      <c r="TQZ7" s="33"/>
      <c r="TRA7" s="33"/>
      <c r="TRB7" s="33"/>
      <c r="TRC7" s="33"/>
      <c r="TRD7" s="33"/>
      <c r="TRE7" s="33"/>
      <c r="TRF7" s="33"/>
      <c r="TRG7" s="33"/>
      <c r="TRH7" s="33"/>
      <c r="TRI7" s="33"/>
      <c r="TRJ7" s="33"/>
      <c r="TRK7" s="33"/>
      <c r="TRL7" s="33"/>
      <c r="TRM7" s="33"/>
      <c r="TRN7" s="33"/>
      <c r="TRO7" s="33"/>
      <c r="TRP7" s="33"/>
      <c r="TRQ7" s="33"/>
      <c r="TRR7" s="33"/>
      <c r="TRS7" s="33"/>
      <c r="TRT7" s="33"/>
      <c r="TRU7" s="33"/>
      <c r="TRV7" s="33"/>
      <c r="TRW7" s="33"/>
      <c r="TRX7" s="33"/>
      <c r="TRY7" s="33"/>
      <c r="TRZ7" s="33"/>
      <c r="TSA7" s="33"/>
      <c r="TSB7" s="33"/>
      <c r="TSC7" s="33"/>
      <c r="TSD7" s="33"/>
      <c r="TSE7" s="33"/>
      <c r="TSF7" s="33"/>
      <c r="TSG7" s="33"/>
      <c r="TSH7" s="33"/>
      <c r="TSI7" s="33"/>
      <c r="TSJ7" s="33"/>
      <c r="TSK7" s="33"/>
      <c r="TSL7" s="33"/>
      <c r="TSM7" s="33"/>
      <c r="TSN7" s="33"/>
      <c r="TSO7" s="33"/>
      <c r="TSP7" s="33"/>
      <c r="TSQ7" s="33"/>
      <c r="TSR7" s="33"/>
      <c r="TSS7" s="33"/>
      <c r="TST7" s="33"/>
      <c r="TSU7" s="33"/>
      <c r="TSV7" s="33"/>
      <c r="TSW7" s="33"/>
      <c r="TSX7" s="33"/>
      <c r="TSY7" s="33"/>
      <c r="TSZ7" s="33"/>
      <c r="TTA7" s="33"/>
      <c r="TTB7" s="33"/>
      <c r="TTC7" s="33"/>
      <c r="TTD7" s="33"/>
      <c r="TTE7" s="33"/>
      <c r="TTF7" s="33"/>
      <c r="TTG7" s="33"/>
      <c r="TTH7" s="33"/>
      <c r="TTI7" s="33"/>
      <c r="TTJ7" s="33"/>
      <c r="TTK7" s="33"/>
      <c r="TTL7" s="33"/>
      <c r="TTM7" s="33"/>
      <c r="TTN7" s="33"/>
      <c r="TTO7" s="33"/>
      <c r="TTP7" s="33"/>
      <c r="TTQ7" s="33"/>
      <c r="TTR7" s="33"/>
      <c r="TTS7" s="33"/>
      <c r="TTT7" s="33"/>
      <c r="TTU7" s="33"/>
      <c r="TTV7" s="33"/>
      <c r="TTW7" s="33"/>
      <c r="TTX7" s="33"/>
      <c r="TTY7" s="33"/>
      <c r="TTZ7" s="33"/>
      <c r="TUA7" s="33"/>
      <c r="TUB7" s="33"/>
      <c r="TUC7" s="33"/>
      <c r="TUD7" s="33"/>
      <c r="TUE7" s="33"/>
      <c r="TUF7" s="33"/>
      <c r="TUG7" s="33"/>
      <c r="TUH7" s="33"/>
      <c r="TUI7" s="33"/>
      <c r="TUJ7" s="33"/>
      <c r="TUK7" s="33"/>
      <c r="TUL7" s="33"/>
      <c r="TUM7" s="33"/>
      <c r="TUN7" s="33"/>
      <c r="TUO7" s="33"/>
      <c r="TUP7" s="33"/>
      <c r="TUQ7" s="33"/>
      <c r="TUR7" s="33"/>
      <c r="TUS7" s="33"/>
      <c r="TUT7" s="33"/>
      <c r="TUU7" s="33"/>
      <c r="TUV7" s="33"/>
      <c r="TUW7" s="33"/>
      <c r="TUX7" s="33"/>
      <c r="TUY7" s="33"/>
      <c r="TUZ7" s="33"/>
      <c r="TVA7" s="33"/>
      <c r="TVB7" s="33"/>
      <c r="TVC7" s="33"/>
      <c r="TVD7" s="33"/>
      <c r="TVE7" s="33"/>
      <c r="TVF7" s="33"/>
      <c r="TVG7" s="33"/>
      <c r="TVH7" s="33"/>
      <c r="TVI7" s="33"/>
      <c r="TVJ7" s="33"/>
      <c r="TVK7" s="33"/>
      <c r="TVL7" s="33"/>
      <c r="TVM7" s="33"/>
      <c r="TVN7" s="33"/>
      <c r="TVO7" s="33"/>
      <c r="TVP7" s="33"/>
      <c r="TVQ7" s="33"/>
      <c r="TVR7" s="33"/>
      <c r="TVS7" s="33"/>
      <c r="TVT7" s="33"/>
      <c r="TVU7" s="33"/>
      <c r="TVV7" s="33"/>
      <c r="TVW7" s="33"/>
      <c r="TVX7" s="33"/>
      <c r="TVY7" s="33"/>
      <c r="TVZ7" s="33"/>
      <c r="TWA7" s="33"/>
      <c r="TWB7" s="33"/>
      <c r="TWC7" s="33"/>
      <c r="TWD7" s="33"/>
      <c r="TWE7" s="33"/>
      <c r="TWF7" s="33"/>
      <c r="TWG7" s="33"/>
      <c r="TWH7" s="33"/>
      <c r="TWI7" s="33"/>
      <c r="TWJ7" s="33"/>
      <c r="TWK7" s="33"/>
      <c r="TWL7" s="33"/>
      <c r="TWM7" s="33"/>
      <c r="TWN7" s="33"/>
      <c r="TWO7" s="33"/>
      <c r="TWP7" s="33"/>
      <c r="TWQ7" s="33"/>
      <c r="TWR7" s="33"/>
      <c r="TWS7" s="33"/>
      <c r="TWT7" s="33"/>
      <c r="TWU7" s="33"/>
      <c r="TWV7" s="33"/>
      <c r="TWW7" s="33"/>
      <c r="TWX7" s="33"/>
      <c r="TWY7" s="33"/>
      <c r="TWZ7" s="33"/>
      <c r="TXA7" s="33"/>
      <c r="TXB7" s="33"/>
      <c r="TXC7" s="33"/>
      <c r="TXD7" s="33"/>
      <c r="TXE7" s="33"/>
      <c r="TXF7" s="33"/>
      <c r="TXG7" s="33"/>
      <c r="TXH7" s="33"/>
      <c r="TXI7" s="33"/>
      <c r="TXJ7" s="33"/>
      <c r="TXK7" s="33"/>
      <c r="TXL7" s="33"/>
      <c r="TXM7" s="33"/>
      <c r="TXN7" s="33"/>
      <c r="TXO7" s="33"/>
      <c r="TXP7" s="33"/>
      <c r="TXQ7" s="33"/>
      <c r="TXR7" s="33"/>
      <c r="TXS7" s="33"/>
      <c r="TXT7" s="33"/>
      <c r="TXU7" s="33"/>
      <c r="TXV7" s="33"/>
      <c r="TXW7" s="33"/>
      <c r="TXX7" s="33"/>
      <c r="TXY7" s="33"/>
      <c r="TXZ7" s="33"/>
      <c r="TYA7" s="33"/>
      <c r="TYB7" s="33"/>
      <c r="TYC7" s="33"/>
      <c r="TYD7" s="33"/>
      <c r="TYE7" s="33"/>
      <c r="TYF7" s="33"/>
      <c r="TYG7" s="33"/>
      <c r="TYH7" s="33"/>
      <c r="TYI7" s="33"/>
      <c r="TYJ7" s="33"/>
      <c r="TYK7" s="33"/>
      <c r="TYL7" s="33"/>
      <c r="TYM7" s="33"/>
      <c r="TYN7" s="33"/>
      <c r="TYO7" s="33"/>
      <c r="TYP7" s="33"/>
      <c r="TYQ7" s="33"/>
      <c r="TYR7" s="33"/>
      <c r="TYS7" s="33"/>
      <c r="TYT7" s="33"/>
      <c r="TYU7" s="33"/>
      <c r="TYV7" s="33"/>
      <c r="TYW7" s="33"/>
      <c r="TYX7" s="33"/>
      <c r="TYY7" s="33"/>
      <c r="TYZ7" s="33"/>
      <c r="TZA7" s="33"/>
      <c r="TZB7" s="33"/>
      <c r="TZC7" s="33"/>
      <c r="TZD7" s="33"/>
      <c r="TZE7" s="33"/>
      <c r="TZF7" s="33"/>
      <c r="TZG7" s="33"/>
      <c r="TZH7" s="33"/>
      <c r="TZI7" s="33"/>
      <c r="TZJ7" s="33"/>
      <c r="TZK7" s="33"/>
      <c r="TZL7" s="33"/>
      <c r="TZM7" s="33"/>
      <c r="TZN7" s="33"/>
      <c r="TZO7" s="33"/>
      <c r="TZP7" s="33"/>
      <c r="TZQ7" s="33"/>
      <c r="TZR7" s="33"/>
      <c r="TZS7" s="33"/>
      <c r="TZT7" s="33"/>
      <c r="TZU7" s="33"/>
      <c r="TZV7" s="33"/>
      <c r="TZW7" s="33"/>
      <c r="TZX7" s="33"/>
      <c r="TZY7" s="33"/>
      <c r="TZZ7" s="33"/>
      <c r="UAA7" s="33"/>
      <c r="UAB7" s="33"/>
      <c r="UAC7" s="33"/>
      <c r="UAD7" s="33"/>
      <c r="UAE7" s="33"/>
      <c r="UAF7" s="33"/>
      <c r="UAG7" s="33"/>
      <c r="UAH7" s="33"/>
      <c r="UAI7" s="33"/>
      <c r="UAJ7" s="33"/>
      <c r="UAK7" s="33"/>
      <c r="UAL7" s="33"/>
      <c r="UAM7" s="33"/>
      <c r="UAN7" s="33"/>
      <c r="UAO7" s="33"/>
      <c r="UAP7" s="33"/>
      <c r="UAQ7" s="33"/>
      <c r="UAR7" s="33"/>
      <c r="UAS7" s="33"/>
      <c r="UAT7" s="33"/>
      <c r="UAU7" s="33"/>
      <c r="UAV7" s="33"/>
      <c r="UAW7" s="33"/>
      <c r="UAX7" s="33"/>
      <c r="UAY7" s="33"/>
      <c r="UAZ7" s="33"/>
      <c r="UBA7" s="33"/>
      <c r="UBB7" s="33"/>
      <c r="UBC7" s="33"/>
      <c r="UBD7" s="33"/>
      <c r="UBE7" s="33"/>
      <c r="UBF7" s="33"/>
      <c r="UBG7" s="33"/>
      <c r="UBH7" s="33"/>
      <c r="UBI7" s="33"/>
      <c r="UBJ7" s="33"/>
      <c r="UBK7" s="33"/>
      <c r="UBL7" s="33"/>
      <c r="UBM7" s="33"/>
      <c r="UBN7" s="33"/>
      <c r="UBO7" s="33"/>
      <c r="UBP7" s="33"/>
      <c r="UBQ7" s="33"/>
      <c r="UBR7" s="33"/>
      <c r="UBS7" s="33"/>
      <c r="UBT7" s="33"/>
      <c r="UBU7" s="33"/>
      <c r="UBV7" s="33"/>
      <c r="UBW7" s="33"/>
      <c r="UBX7" s="33"/>
      <c r="UBY7" s="33"/>
      <c r="UBZ7" s="33"/>
      <c r="UCA7" s="33"/>
      <c r="UCB7" s="33"/>
      <c r="UCC7" s="33"/>
      <c r="UCD7" s="33"/>
      <c r="UCE7" s="33"/>
      <c r="UCF7" s="33"/>
      <c r="UCG7" s="33"/>
      <c r="UCH7" s="33"/>
      <c r="UCI7" s="33"/>
      <c r="UCJ7" s="33"/>
      <c r="UCK7" s="33"/>
      <c r="UCL7" s="33"/>
      <c r="UCM7" s="33"/>
      <c r="UCN7" s="33"/>
      <c r="UCO7" s="33"/>
      <c r="UCP7" s="33"/>
      <c r="UCQ7" s="33"/>
      <c r="UCR7" s="33"/>
      <c r="UCS7" s="33"/>
      <c r="UCT7" s="33"/>
      <c r="UCU7" s="33"/>
      <c r="UCV7" s="33"/>
      <c r="UCW7" s="33"/>
      <c r="UCX7" s="33"/>
      <c r="UCY7" s="33"/>
      <c r="UCZ7" s="33"/>
      <c r="UDA7" s="33"/>
      <c r="UDB7" s="33"/>
      <c r="UDC7" s="33"/>
      <c r="UDD7" s="33"/>
      <c r="UDE7" s="33"/>
      <c r="UDF7" s="33"/>
      <c r="UDG7" s="33"/>
      <c r="UDH7" s="33"/>
      <c r="UDI7" s="33"/>
      <c r="UDJ7" s="33"/>
      <c r="UDK7" s="33"/>
      <c r="UDL7" s="33"/>
      <c r="UDM7" s="33"/>
      <c r="UDN7" s="33"/>
      <c r="UDO7" s="33"/>
      <c r="UDP7" s="33"/>
      <c r="UDQ7" s="33"/>
      <c r="UDR7" s="33"/>
      <c r="UDS7" s="33"/>
      <c r="UDT7" s="33"/>
      <c r="UDU7" s="33"/>
      <c r="UDV7" s="33"/>
      <c r="UDW7" s="33"/>
      <c r="UDX7" s="33"/>
      <c r="UDY7" s="33"/>
      <c r="UDZ7" s="33"/>
      <c r="UEA7" s="33"/>
      <c r="UEB7" s="33"/>
      <c r="UEC7" s="33"/>
      <c r="UED7" s="33"/>
      <c r="UEE7" s="33"/>
      <c r="UEF7" s="33"/>
      <c r="UEG7" s="33"/>
      <c r="UEH7" s="33"/>
      <c r="UEI7" s="33"/>
      <c r="UEJ7" s="33"/>
      <c r="UEK7" s="33"/>
      <c r="UEL7" s="33"/>
      <c r="UEM7" s="33"/>
      <c r="UEN7" s="33"/>
      <c r="UEO7" s="33"/>
      <c r="UEP7" s="33"/>
      <c r="UEQ7" s="33"/>
      <c r="UER7" s="33"/>
      <c r="UES7" s="33"/>
      <c r="UET7" s="33"/>
      <c r="UEU7" s="33"/>
      <c r="UEV7" s="33"/>
      <c r="UEW7" s="33"/>
      <c r="UEX7" s="33"/>
      <c r="UEY7" s="33"/>
      <c r="UEZ7" s="33"/>
      <c r="UFA7" s="33"/>
      <c r="UFB7" s="33"/>
      <c r="UFC7" s="33"/>
      <c r="UFD7" s="33"/>
      <c r="UFE7" s="33"/>
      <c r="UFF7" s="33"/>
      <c r="UFG7" s="33"/>
      <c r="UFH7" s="33"/>
      <c r="UFI7" s="33"/>
      <c r="UFJ7" s="33"/>
      <c r="UFK7" s="33"/>
      <c r="UFL7" s="33"/>
      <c r="UFM7" s="33"/>
      <c r="UFN7" s="33"/>
      <c r="UFO7" s="33"/>
      <c r="UFP7" s="33"/>
      <c r="UFQ7" s="33"/>
      <c r="UFR7" s="33"/>
      <c r="UFS7" s="33"/>
      <c r="UFT7" s="33"/>
      <c r="UFU7" s="33"/>
      <c r="UFV7" s="33"/>
      <c r="UFW7" s="33"/>
      <c r="UFX7" s="33"/>
      <c r="UFY7" s="33"/>
      <c r="UFZ7" s="33"/>
      <c r="UGA7" s="33"/>
      <c r="UGB7" s="33"/>
      <c r="UGC7" s="33"/>
      <c r="UGD7" s="33"/>
      <c r="UGE7" s="33"/>
      <c r="UGF7" s="33"/>
      <c r="UGG7" s="33"/>
      <c r="UGH7" s="33"/>
      <c r="UGI7" s="33"/>
      <c r="UGJ7" s="33"/>
      <c r="UGK7" s="33"/>
      <c r="UGL7" s="33"/>
      <c r="UGM7" s="33"/>
      <c r="UGN7" s="33"/>
      <c r="UGO7" s="33"/>
      <c r="UGP7" s="33"/>
      <c r="UGQ7" s="33"/>
      <c r="UGR7" s="33"/>
      <c r="UGS7" s="33"/>
      <c r="UGT7" s="33"/>
      <c r="UGU7" s="33"/>
      <c r="UGV7" s="33"/>
      <c r="UGW7" s="33"/>
      <c r="UGX7" s="33"/>
      <c r="UGY7" s="33"/>
      <c r="UGZ7" s="33"/>
      <c r="UHA7" s="33"/>
      <c r="UHB7" s="33"/>
      <c r="UHC7" s="33"/>
      <c r="UHD7" s="33"/>
      <c r="UHE7" s="33"/>
      <c r="UHF7" s="33"/>
      <c r="UHG7" s="33"/>
      <c r="UHH7" s="33"/>
      <c r="UHI7" s="33"/>
      <c r="UHJ7" s="33"/>
      <c r="UHK7" s="33"/>
      <c r="UHL7" s="33"/>
      <c r="UHM7" s="33"/>
      <c r="UHN7" s="33"/>
      <c r="UHO7" s="33"/>
      <c r="UHP7" s="33"/>
      <c r="UHQ7" s="33"/>
      <c r="UHR7" s="33"/>
      <c r="UHS7" s="33"/>
      <c r="UHT7" s="33"/>
      <c r="UHU7" s="33"/>
      <c r="UHV7" s="33"/>
      <c r="UHW7" s="33"/>
      <c r="UHX7" s="33"/>
      <c r="UHY7" s="33"/>
      <c r="UHZ7" s="33"/>
      <c r="UIA7" s="33"/>
      <c r="UIB7" s="33"/>
      <c r="UIC7" s="33"/>
      <c r="UID7" s="33"/>
      <c r="UIE7" s="33"/>
      <c r="UIF7" s="33"/>
      <c r="UIG7" s="33"/>
      <c r="UIH7" s="33"/>
      <c r="UII7" s="33"/>
      <c r="UIJ7" s="33"/>
      <c r="UIK7" s="33"/>
      <c r="UIL7" s="33"/>
      <c r="UIM7" s="33"/>
      <c r="UIN7" s="33"/>
      <c r="UIO7" s="33"/>
      <c r="UIP7" s="33"/>
      <c r="UIQ7" s="33"/>
      <c r="UIR7" s="33"/>
      <c r="UIS7" s="33"/>
      <c r="UIT7" s="33"/>
      <c r="UIU7" s="33"/>
      <c r="UIV7" s="33"/>
      <c r="UIW7" s="33"/>
      <c r="UIX7" s="33"/>
      <c r="UIY7" s="33"/>
      <c r="UIZ7" s="33"/>
      <c r="UJA7" s="33"/>
      <c r="UJB7" s="33"/>
      <c r="UJC7" s="33"/>
      <c r="UJD7" s="33"/>
      <c r="UJE7" s="33"/>
      <c r="UJF7" s="33"/>
      <c r="UJG7" s="33"/>
      <c r="UJH7" s="33"/>
      <c r="UJI7" s="33"/>
      <c r="UJJ7" s="33"/>
      <c r="UJK7" s="33"/>
      <c r="UJL7" s="33"/>
      <c r="UJM7" s="33"/>
      <c r="UJN7" s="33"/>
      <c r="UJO7" s="33"/>
      <c r="UJP7" s="33"/>
      <c r="UJQ7" s="33"/>
      <c r="UJR7" s="33"/>
      <c r="UJS7" s="33"/>
      <c r="UJT7" s="33"/>
      <c r="UJU7" s="33"/>
      <c r="UJV7" s="33"/>
      <c r="UJW7" s="33"/>
      <c r="UJX7" s="33"/>
      <c r="UJY7" s="33"/>
      <c r="UJZ7" s="33"/>
      <c r="UKA7" s="33"/>
      <c r="UKB7" s="33"/>
      <c r="UKC7" s="33"/>
      <c r="UKD7" s="33"/>
      <c r="UKE7" s="33"/>
      <c r="UKF7" s="33"/>
      <c r="UKG7" s="33"/>
      <c r="UKH7" s="33"/>
      <c r="UKI7" s="33"/>
      <c r="UKJ7" s="33"/>
      <c r="UKK7" s="33"/>
      <c r="UKL7" s="33"/>
      <c r="UKM7" s="33"/>
      <c r="UKN7" s="33"/>
      <c r="UKO7" s="33"/>
      <c r="UKP7" s="33"/>
      <c r="UKQ7" s="33"/>
      <c r="UKR7" s="33"/>
      <c r="UKS7" s="33"/>
      <c r="UKT7" s="33"/>
      <c r="UKU7" s="33"/>
      <c r="UKV7" s="33"/>
      <c r="UKW7" s="33"/>
      <c r="UKX7" s="33"/>
      <c r="UKY7" s="33"/>
      <c r="UKZ7" s="33"/>
      <c r="ULA7" s="33"/>
      <c r="ULB7" s="33"/>
      <c r="ULC7" s="33"/>
      <c r="ULD7" s="33"/>
      <c r="ULE7" s="33"/>
      <c r="ULF7" s="33"/>
      <c r="ULG7" s="33"/>
      <c r="ULH7" s="33"/>
      <c r="ULI7" s="33"/>
      <c r="ULJ7" s="33"/>
      <c r="ULK7" s="33"/>
      <c r="ULL7" s="33"/>
      <c r="ULM7" s="33"/>
      <c r="ULN7" s="33"/>
      <c r="ULO7" s="33"/>
      <c r="ULP7" s="33"/>
      <c r="ULQ7" s="33"/>
      <c r="ULR7" s="33"/>
      <c r="ULS7" s="33"/>
      <c r="ULT7" s="33"/>
      <c r="ULU7" s="33"/>
      <c r="ULV7" s="33"/>
      <c r="ULW7" s="33"/>
      <c r="ULX7" s="33"/>
      <c r="ULY7" s="33"/>
      <c r="ULZ7" s="33"/>
      <c r="UMA7" s="33"/>
      <c r="UMB7" s="33"/>
      <c r="UMC7" s="33"/>
      <c r="UMD7" s="33"/>
      <c r="UME7" s="33"/>
      <c r="UMF7" s="33"/>
      <c r="UMG7" s="33"/>
      <c r="UMH7" s="33"/>
      <c r="UMI7" s="33"/>
      <c r="UMJ7" s="33"/>
      <c r="UMK7" s="33"/>
      <c r="UML7" s="33"/>
      <c r="UMM7" s="33"/>
      <c r="UMN7" s="33"/>
      <c r="UMO7" s="33"/>
      <c r="UMP7" s="33"/>
      <c r="UMQ7" s="33"/>
      <c r="UMR7" s="33"/>
      <c r="UMS7" s="33"/>
      <c r="UMT7" s="33"/>
      <c r="UMU7" s="33"/>
      <c r="UMV7" s="33"/>
      <c r="UMW7" s="33"/>
      <c r="UMX7" s="33"/>
      <c r="UMY7" s="33"/>
      <c r="UMZ7" s="33"/>
      <c r="UNA7" s="33"/>
      <c r="UNB7" s="33"/>
      <c r="UNC7" s="33"/>
      <c r="UND7" s="33"/>
      <c r="UNE7" s="33"/>
      <c r="UNF7" s="33"/>
      <c r="UNG7" s="33"/>
      <c r="UNH7" s="33"/>
      <c r="UNI7" s="33"/>
      <c r="UNJ7" s="33"/>
      <c r="UNK7" s="33"/>
      <c r="UNL7" s="33"/>
      <c r="UNM7" s="33"/>
      <c r="UNN7" s="33"/>
      <c r="UNO7" s="33"/>
      <c r="UNP7" s="33"/>
      <c r="UNQ7" s="33"/>
      <c r="UNR7" s="33"/>
      <c r="UNS7" s="33"/>
      <c r="UNT7" s="33"/>
      <c r="UNU7" s="33"/>
      <c r="UNV7" s="33"/>
      <c r="UNW7" s="33"/>
      <c r="UNX7" s="33"/>
      <c r="UNY7" s="33"/>
      <c r="UNZ7" s="33"/>
      <c r="UOA7" s="33"/>
      <c r="UOB7" s="33"/>
      <c r="UOC7" s="33"/>
      <c r="UOD7" s="33"/>
      <c r="UOE7" s="33"/>
      <c r="UOF7" s="33"/>
      <c r="UOG7" s="33"/>
      <c r="UOH7" s="33"/>
      <c r="UOI7" s="33"/>
      <c r="UOJ7" s="33"/>
      <c r="UOK7" s="33"/>
      <c r="UOL7" s="33"/>
      <c r="UOM7" s="33"/>
      <c r="UON7" s="33"/>
      <c r="UOO7" s="33"/>
      <c r="UOP7" s="33"/>
      <c r="UOQ7" s="33"/>
      <c r="UOR7" s="33"/>
      <c r="UOS7" s="33"/>
      <c r="UOT7" s="33"/>
      <c r="UOU7" s="33"/>
      <c r="UOV7" s="33"/>
      <c r="UOW7" s="33"/>
      <c r="UOX7" s="33"/>
      <c r="UOY7" s="33"/>
      <c r="UOZ7" s="33"/>
      <c r="UPA7" s="33"/>
      <c r="UPB7" s="33"/>
      <c r="UPC7" s="33"/>
      <c r="UPD7" s="33"/>
      <c r="UPE7" s="33"/>
      <c r="UPF7" s="33"/>
      <c r="UPG7" s="33"/>
      <c r="UPH7" s="33"/>
      <c r="UPI7" s="33"/>
      <c r="UPJ7" s="33"/>
      <c r="UPK7" s="33"/>
      <c r="UPL7" s="33"/>
      <c r="UPM7" s="33"/>
      <c r="UPN7" s="33"/>
      <c r="UPO7" s="33"/>
      <c r="UPP7" s="33"/>
      <c r="UPQ7" s="33"/>
      <c r="UPR7" s="33"/>
      <c r="UPS7" s="33"/>
      <c r="UPT7" s="33"/>
      <c r="UPU7" s="33"/>
      <c r="UPV7" s="33"/>
      <c r="UPW7" s="33"/>
      <c r="UPX7" s="33"/>
      <c r="UPY7" s="33"/>
      <c r="UPZ7" s="33"/>
      <c r="UQA7" s="33"/>
      <c r="UQB7" s="33"/>
      <c r="UQC7" s="33"/>
      <c r="UQD7" s="33"/>
      <c r="UQE7" s="33"/>
      <c r="UQF7" s="33"/>
      <c r="UQG7" s="33"/>
      <c r="UQH7" s="33"/>
      <c r="UQI7" s="33"/>
      <c r="UQJ7" s="33"/>
      <c r="UQK7" s="33"/>
      <c r="UQL7" s="33"/>
      <c r="UQM7" s="33"/>
      <c r="UQN7" s="33"/>
      <c r="UQO7" s="33"/>
      <c r="UQP7" s="33"/>
      <c r="UQQ7" s="33"/>
      <c r="UQR7" s="33"/>
      <c r="UQS7" s="33"/>
      <c r="UQT7" s="33"/>
      <c r="UQU7" s="33"/>
      <c r="UQV7" s="33"/>
      <c r="UQW7" s="33"/>
      <c r="UQX7" s="33"/>
      <c r="UQY7" s="33"/>
      <c r="UQZ7" s="33"/>
      <c r="URA7" s="33"/>
      <c r="URB7" s="33"/>
      <c r="URC7" s="33"/>
      <c r="URD7" s="33"/>
      <c r="URE7" s="33"/>
      <c r="URF7" s="33"/>
      <c r="URG7" s="33"/>
      <c r="URH7" s="33"/>
      <c r="URI7" s="33"/>
      <c r="URJ7" s="33"/>
      <c r="URK7" s="33"/>
      <c r="URL7" s="33"/>
      <c r="URM7" s="33"/>
      <c r="URN7" s="33"/>
      <c r="URO7" s="33"/>
      <c r="URP7" s="33"/>
      <c r="URQ7" s="33"/>
      <c r="URR7" s="33"/>
      <c r="URS7" s="33"/>
      <c r="URT7" s="33"/>
      <c r="URU7" s="33"/>
      <c r="URV7" s="33"/>
      <c r="URW7" s="33"/>
      <c r="URX7" s="33"/>
      <c r="URY7" s="33"/>
      <c r="URZ7" s="33"/>
      <c r="USA7" s="33"/>
      <c r="USB7" s="33"/>
      <c r="USC7" s="33"/>
      <c r="USD7" s="33"/>
      <c r="USE7" s="33"/>
      <c r="USF7" s="33"/>
      <c r="USG7" s="33"/>
      <c r="USH7" s="33"/>
      <c r="USI7" s="33"/>
      <c r="USJ7" s="33"/>
      <c r="USK7" s="33"/>
      <c r="USL7" s="33"/>
      <c r="USM7" s="33"/>
      <c r="USN7" s="33"/>
      <c r="USO7" s="33"/>
      <c r="USP7" s="33"/>
      <c r="USQ7" s="33"/>
      <c r="USR7" s="33"/>
      <c r="USS7" s="33"/>
      <c r="UST7" s="33"/>
      <c r="USU7" s="33"/>
      <c r="USV7" s="33"/>
      <c r="USW7" s="33"/>
      <c r="USX7" s="33"/>
      <c r="USY7" s="33"/>
      <c r="USZ7" s="33"/>
      <c r="UTA7" s="33"/>
      <c r="UTB7" s="33"/>
      <c r="UTC7" s="33"/>
      <c r="UTD7" s="33"/>
      <c r="UTE7" s="33"/>
      <c r="UTF7" s="33"/>
      <c r="UTG7" s="33"/>
      <c r="UTH7" s="33"/>
      <c r="UTI7" s="33"/>
      <c r="UTJ7" s="33"/>
      <c r="UTK7" s="33"/>
      <c r="UTL7" s="33"/>
      <c r="UTM7" s="33"/>
      <c r="UTN7" s="33"/>
      <c r="UTO7" s="33"/>
      <c r="UTP7" s="33"/>
      <c r="UTQ7" s="33"/>
      <c r="UTR7" s="33"/>
      <c r="UTS7" s="33"/>
      <c r="UTT7" s="33"/>
      <c r="UTU7" s="33"/>
      <c r="UTV7" s="33"/>
      <c r="UTW7" s="33"/>
      <c r="UTX7" s="33"/>
      <c r="UTY7" s="33"/>
      <c r="UTZ7" s="33"/>
      <c r="UUA7" s="33"/>
      <c r="UUB7" s="33"/>
      <c r="UUC7" s="33"/>
      <c r="UUD7" s="33"/>
      <c r="UUE7" s="33"/>
      <c r="UUF7" s="33"/>
      <c r="UUG7" s="33"/>
      <c r="UUH7" s="33"/>
      <c r="UUI7" s="33"/>
      <c r="UUJ7" s="33"/>
      <c r="UUK7" s="33"/>
      <c r="UUL7" s="33"/>
      <c r="UUM7" s="33"/>
      <c r="UUN7" s="33"/>
      <c r="UUO7" s="33"/>
      <c r="UUP7" s="33"/>
      <c r="UUQ7" s="33"/>
      <c r="UUR7" s="33"/>
      <c r="UUS7" s="33"/>
      <c r="UUT7" s="33"/>
      <c r="UUU7" s="33"/>
      <c r="UUV7" s="33"/>
      <c r="UUW7" s="33"/>
      <c r="UUX7" s="33"/>
      <c r="UUY7" s="33"/>
      <c r="UUZ7" s="33"/>
      <c r="UVA7" s="33"/>
      <c r="UVB7" s="33"/>
      <c r="UVC7" s="33"/>
      <c r="UVD7" s="33"/>
      <c r="UVE7" s="33"/>
      <c r="UVF7" s="33"/>
      <c r="UVG7" s="33"/>
      <c r="UVH7" s="33"/>
      <c r="UVI7" s="33"/>
      <c r="UVJ7" s="33"/>
      <c r="UVK7" s="33"/>
      <c r="UVL7" s="33"/>
      <c r="UVM7" s="33"/>
      <c r="UVN7" s="33"/>
      <c r="UVO7" s="33"/>
      <c r="UVP7" s="33"/>
      <c r="UVQ7" s="33"/>
      <c r="UVR7" s="33"/>
      <c r="UVS7" s="33"/>
      <c r="UVT7" s="33"/>
      <c r="UVU7" s="33"/>
      <c r="UVV7" s="33"/>
      <c r="UVW7" s="33"/>
      <c r="UVX7" s="33"/>
      <c r="UVY7" s="33"/>
      <c r="UVZ7" s="33"/>
      <c r="UWA7" s="33"/>
      <c r="UWB7" s="33"/>
      <c r="UWC7" s="33"/>
      <c r="UWD7" s="33"/>
      <c r="UWE7" s="33"/>
      <c r="UWF7" s="33"/>
      <c r="UWG7" s="33"/>
      <c r="UWH7" s="33"/>
      <c r="UWI7" s="33"/>
      <c r="UWJ7" s="33"/>
      <c r="UWK7" s="33"/>
      <c r="UWL7" s="33"/>
      <c r="UWM7" s="33"/>
      <c r="UWN7" s="33"/>
      <c r="UWO7" s="33"/>
      <c r="UWP7" s="33"/>
      <c r="UWQ7" s="33"/>
      <c r="UWR7" s="33"/>
      <c r="UWS7" s="33"/>
      <c r="UWT7" s="33"/>
      <c r="UWU7" s="33"/>
      <c r="UWV7" s="33"/>
      <c r="UWW7" s="33"/>
      <c r="UWX7" s="33"/>
      <c r="UWY7" s="33"/>
      <c r="UWZ7" s="33"/>
      <c r="UXA7" s="33"/>
      <c r="UXB7" s="33"/>
      <c r="UXC7" s="33"/>
      <c r="UXD7" s="33"/>
      <c r="UXE7" s="33"/>
      <c r="UXF7" s="33"/>
      <c r="UXG7" s="33"/>
      <c r="UXH7" s="33"/>
      <c r="UXI7" s="33"/>
      <c r="UXJ7" s="33"/>
      <c r="UXK7" s="33"/>
      <c r="UXL7" s="33"/>
      <c r="UXM7" s="33"/>
      <c r="UXN7" s="33"/>
      <c r="UXO7" s="33"/>
      <c r="UXP7" s="33"/>
      <c r="UXQ7" s="33"/>
      <c r="UXR7" s="33"/>
      <c r="UXS7" s="33"/>
      <c r="UXT7" s="33"/>
      <c r="UXU7" s="33"/>
      <c r="UXV7" s="33"/>
      <c r="UXW7" s="33"/>
      <c r="UXX7" s="33"/>
      <c r="UXY7" s="33"/>
      <c r="UXZ7" s="33"/>
      <c r="UYA7" s="33"/>
      <c r="UYB7" s="33"/>
      <c r="UYC7" s="33"/>
      <c r="UYD7" s="33"/>
      <c r="UYE7" s="33"/>
      <c r="UYF7" s="33"/>
      <c r="UYG7" s="33"/>
      <c r="UYH7" s="33"/>
      <c r="UYI7" s="33"/>
      <c r="UYJ7" s="33"/>
      <c r="UYK7" s="33"/>
      <c r="UYL7" s="33"/>
      <c r="UYM7" s="33"/>
      <c r="UYN7" s="33"/>
      <c r="UYO7" s="33"/>
      <c r="UYP7" s="33"/>
      <c r="UYQ7" s="33"/>
      <c r="UYR7" s="33"/>
      <c r="UYS7" s="33"/>
      <c r="UYT7" s="33"/>
      <c r="UYU7" s="33"/>
      <c r="UYV7" s="33"/>
      <c r="UYW7" s="33"/>
      <c r="UYX7" s="33"/>
      <c r="UYY7" s="33"/>
      <c r="UYZ7" s="33"/>
      <c r="UZA7" s="33"/>
      <c r="UZB7" s="33"/>
      <c r="UZC7" s="33"/>
      <c r="UZD7" s="33"/>
      <c r="UZE7" s="33"/>
      <c r="UZF7" s="33"/>
      <c r="UZG7" s="33"/>
      <c r="UZH7" s="33"/>
      <c r="UZI7" s="33"/>
      <c r="UZJ7" s="33"/>
      <c r="UZK7" s="33"/>
      <c r="UZL7" s="33"/>
      <c r="UZM7" s="33"/>
      <c r="UZN7" s="33"/>
      <c r="UZO7" s="33"/>
      <c r="UZP7" s="33"/>
      <c r="UZQ7" s="33"/>
      <c r="UZR7" s="33"/>
      <c r="UZS7" s="33"/>
      <c r="UZT7" s="33"/>
      <c r="UZU7" s="33"/>
      <c r="UZV7" s="33"/>
      <c r="UZW7" s="33"/>
      <c r="UZX7" s="33"/>
      <c r="UZY7" s="33"/>
      <c r="UZZ7" s="33"/>
      <c r="VAA7" s="33"/>
      <c r="VAB7" s="33"/>
      <c r="VAC7" s="33"/>
      <c r="VAD7" s="33"/>
      <c r="VAE7" s="33"/>
      <c r="VAF7" s="33"/>
      <c r="VAG7" s="33"/>
      <c r="VAH7" s="33"/>
      <c r="VAI7" s="33"/>
      <c r="VAJ7" s="33"/>
      <c r="VAK7" s="33"/>
      <c r="VAL7" s="33"/>
      <c r="VAM7" s="33"/>
      <c r="VAN7" s="33"/>
      <c r="VAO7" s="33"/>
      <c r="VAP7" s="33"/>
      <c r="VAQ7" s="33"/>
      <c r="VAR7" s="33"/>
      <c r="VAS7" s="33"/>
      <c r="VAT7" s="33"/>
      <c r="VAU7" s="33"/>
      <c r="VAV7" s="33"/>
      <c r="VAW7" s="33"/>
      <c r="VAX7" s="33"/>
      <c r="VAY7" s="33"/>
      <c r="VAZ7" s="33"/>
      <c r="VBA7" s="33"/>
      <c r="VBB7" s="33"/>
      <c r="VBC7" s="33"/>
      <c r="VBD7" s="33"/>
      <c r="VBE7" s="33"/>
      <c r="VBF7" s="33"/>
      <c r="VBG7" s="33"/>
      <c r="VBH7" s="33"/>
      <c r="VBI7" s="33"/>
      <c r="VBJ7" s="33"/>
      <c r="VBK7" s="33"/>
      <c r="VBL7" s="33"/>
      <c r="VBM7" s="33"/>
      <c r="VBN7" s="33"/>
      <c r="VBO7" s="33"/>
      <c r="VBP7" s="33"/>
      <c r="VBQ7" s="33"/>
      <c r="VBR7" s="33"/>
      <c r="VBS7" s="33"/>
      <c r="VBT7" s="33"/>
      <c r="VBU7" s="33"/>
      <c r="VBV7" s="33"/>
      <c r="VBW7" s="33"/>
      <c r="VBX7" s="33"/>
      <c r="VBY7" s="33"/>
      <c r="VBZ7" s="33"/>
      <c r="VCA7" s="33"/>
      <c r="VCB7" s="33"/>
      <c r="VCC7" s="33"/>
      <c r="VCD7" s="33"/>
      <c r="VCE7" s="33"/>
      <c r="VCF7" s="33"/>
      <c r="VCG7" s="33"/>
      <c r="VCH7" s="33"/>
      <c r="VCI7" s="33"/>
      <c r="VCJ7" s="33"/>
      <c r="VCK7" s="33"/>
      <c r="VCL7" s="33"/>
      <c r="VCM7" s="33"/>
      <c r="VCN7" s="33"/>
      <c r="VCO7" s="33"/>
      <c r="VCP7" s="33"/>
      <c r="VCQ7" s="33"/>
      <c r="VCR7" s="33"/>
      <c r="VCS7" s="33"/>
      <c r="VCT7" s="33"/>
      <c r="VCU7" s="33"/>
      <c r="VCV7" s="33"/>
      <c r="VCW7" s="33"/>
      <c r="VCX7" s="33"/>
      <c r="VCY7" s="33"/>
      <c r="VCZ7" s="33"/>
      <c r="VDA7" s="33"/>
      <c r="VDB7" s="33"/>
      <c r="VDC7" s="33"/>
      <c r="VDD7" s="33"/>
      <c r="VDE7" s="33"/>
      <c r="VDF7" s="33"/>
      <c r="VDG7" s="33"/>
      <c r="VDH7" s="33"/>
      <c r="VDI7" s="33"/>
      <c r="VDJ7" s="33"/>
      <c r="VDK7" s="33"/>
      <c r="VDL7" s="33"/>
      <c r="VDM7" s="33"/>
      <c r="VDN7" s="33"/>
      <c r="VDO7" s="33"/>
      <c r="VDP7" s="33"/>
      <c r="VDQ7" s="33"/>
      <c r="VDR7" s="33"/>
      <c r="VDS7" s="33"/>
      <c r="VDT7" s="33"/>
      <c r="VDU7" s="33"/>
      <c r="VDV7" s="33"/>
      <c r="VDW7" s="33"/>
      <c r="VDX7" s="33"/>
      <c r="VDY7" s="33"/>
      <c r="VDZ7" s="33"/>
      <c r="VEA7" s="33"/>
      <c r="VEB7" s="33"/>
      <c r="VEC7" s="33"/>
      <c r="VED7" s="33"/>
      <c r="VEE7" s="33"/>
      <c r="VEF7" s="33"/>
      <c r="VEG7" s="33"/>
      <c r="VEH7" s="33"/>
      <c r="VEI7" s="33"/>
      <c r="VEJ7" s="33"/>
      <c r="VEK7" s="33"/>
      <c r="VEL7" s="33"/>
      <c r="VEM7" s="33"/>
      <c r="VEN7" s="33"/>
      <c r="VEO7" s="33"/>
      <c r="VEP7" s="33"/>
      <c r="VEQ7" s="33"/>
      <c r="VER7" s="33"/>
      <c r="VES7" s="33"/>
      <c r="VET7" s="33"/>
      <c r="VEU7" s="33"/>
      <c r="VEV7" s="33"/>
      <c r="VEW7" s="33"/>
      <c r="VEX7" s="33"/>
      <c r="VEY7" s="33"/>
      <c r="VEZ7" s="33"/>
      <c r="VFA7" s="33"/>
      <c r="VFB7" s="33"/>
      <c r="VFC7" s="33"/>
      <c r="VFD7" s="33"/>
      <c r="VFE7" s="33"/>
      <c r="VFF7" s="33"/>
      <c r="VFG7" s="33"/>
      <c r="VFH7" s="33"/>
      <c r="VFI7" s="33"/>
      <c r="VFJ7" s="33"/>
      <c r="VFK7" s="33"/>
      <c r="VFL7" s="33"/>
      <c r="VFM7" s="33"/>
      <c r="VFN7" s="33"/>
      <c r="VFO7" s="33"/>
      <c r="VFP7" s="33"/>
      <c r="VFQ7" s="33"/>
      <c r="VFR7" s="33"/>
      <c r="VFS7" s="33"/>
      <c r="VFT7" s="33"/>
      <c r="VFU7" s="33"/>
      <c r="VFV7" s="33"/>
      <c r="VFW7" s="33"/>
      <c r="VFX7" s="33"/>
      <c r="VFY7" s="33"/>
      <c r="VFZ7" s="33"/>
      <c r="VGA7" s="33"/>
      <c r="VGB7" s="33"/>
      <c r="VGC7" s="33"/>
      <c r="VGD7" s="33"/>
      <c r="VGE7" s="33"/>
      <c r="VGF7" s="33"/>
      <c r="VGG7" s="33"/>
      <c r="VGH7" s="33"/>
      <c r="VGI7" s="33"/>
      <c r="VGJ7" s="33"/>
      <c r="VGK7" s="33"/>
      <c r="VGL7" s="33"/>
      <c r="VGM7" s="33"/>
      <c r="VGN7" s="33"/>
      <c r="VGO7" s="33"/>
      <c r="VGP7" s="33"/>
      <c r="VGQ7" s="33"/>
      <c r="VGR7" s="33"/>
      <c r="VGS7" s="33"/>
      <c r="VGT7" s="33"/>
      <c r="VGU7" s="33"/>
      <c r="VGV7" s="33"/>
      <c r="VGW7" s="33"/>
      <c r="VGX7" s="33"/>
      <c r="VGY7" s="33"/>
      <c r="VGZ7" s="33"/>
      <c r="VHA7" s="33"/>
      <c r="VHB7" s="33"/>
      <c r="VHC7" s="33"/>
      <c r="VHD7" s="33"/>
      <c r="VHE7" s="33"/>
      <c r="VHF7" s="33"/>
      <c r="VHG7" s="33"/>
      <c r="VHH7" s="33"/>
      <c r="VHI7" s="33"/>
      <c r="VHJ7" s="33"/>
      <c r="VHK7" s="33"/>
      <c r="VHL7" s="33"/>
      <c r="VHM7" s="33"/>
      <c r="VHN7" s="33"/>
      <c r="VHO7" s="33"/>
      <c r="VHP7" s="33"/>
      <c r="VHQ7" s="33"/>
      <c r="VHR7" s="33"/>
      <c r="VHS7" s="33"/>
      <c r="VHT7" s="33"/>
      <c r="VHU7" s="33"/>
      <c r="VHV7" s="33"/>
      <c r="VHW7" s="33"/>
      <c r="VHX7" s="33"/>
      <c r="VHY7" s="33"/>
      <c r="VHZ7" s="33"/>
      <c r="VIA7" s="33"/>
      <c r="VIB7" s="33"/>
      <c r="VIC7" s="33"/>
      <c r="VID7" s="33"/>
      <c r="VIE7" s="33"/>
      <c r="VIF7" s="33"/>
      <c r="VIG7" s="33"/>
      <c r="VIH7" s="33"/>
      <c r="VII7" s="33"/>
      <c r="VIJ7" s="33"/>
      <c r="VIK7" s="33"/>
      <c r="VIL7" s="33"/>
      <c r="VIM7" s="33"/>
      <c r="VIN7" s="33"/>
      <c r="VIO7" s="33"/>
      <c r="VIP7" s="33"/>
      <c r="VIQ7" s="33"/>
      <c r="VIR7" s="33"/>
      <c r="VIS7" s="33"/>
      <c r="VIT7" s="33"/>
      <c r="VIU7" s="33"/>
      <c r="VIV7" s="33"/>
      <c r="VIW7" s="33"/>
      <c r="VIX7" s="33"/>
      <c r="VIY7" s="33"/>
      <c r="VIZ7" s="33"/>
      <c r="VJA7" s="33"/>
      <c r="VJB7" s="33"/>
      <c r="VJC7" s="33"/>
      <c r="VJD7" s="33"/>
      <c r="VJE7" s="33"/>
      <c r="VJF7" s="33"/>
      <c r="VJG7" s="33"/>
      <c r="VJH7" s="33"/>
      <c r="VJI7" s="33"/>
      <c r="VJJ7" s="33"/>
      <c r="VJK7" s="33"/>
      <c r="VJL7" s="33"/>
      <c r="VJM7" s="33"/>
      <c r="VJN7" s="33"/>
      <c r="VJO7" s="33"/>
      <c r="VJP7" s="33"/>
      <c r="VJQ7" s="33"/>
      <c r="VJR7" s="33"/>
      <c r="VJS7" s="33"/>
      <c r="VJT7" s="33"/>
      <c r="VJU7" s="33"/>
      <c r="VJV7" s="33"/>
      <c r="VJW7" s="33"/>
      <c r="VJX7" s="33"/>
      <c r="VJY7" s="33"/>
      <c r="VJZ7" s="33"/>
      <c r="VKA7" s="33"/>
      <c r="VKB7" s="33"/>
      <c r="VKC7" s="33"/>
      <c r="VKD7" s="33"/>
      <c r="VKE7" s="33"/>
      <c r="VKF7" s="33"/>
      <c r="VKG7" s="33"/>
      <c r="VKH7" s="33"/>
      <c r="VKI7" s="33"/>
      <c r="VKJ7" s="33"/>
      <c r="VKK7" s="33"/>
      <c r="VKL7" s="33"/>
      <c r="VKM7" s="33"/>
      <c r="VKN7" s="33"/>
      <c r="VKO7" s="33"/>
      <c r="VKP7" s="33"/>
      <c r="VKQ7" s="33"/>
      <c r="VKR7" s="33"/>
      <c r="VKS7" s="33"/>
      <c r="VKT7" s="33"/>
      <c r="VKU7" s="33"/>
      <c r="VKV7" s="33"/>
      <c r="VKW7" s="33"/>
      <c r="VKX7" s="33"/>
      <c r="VKY7" s="33"/>
      <c r="VKZ7" s="33"/>
      <c r="VLA7" s="33"/>
      <c r="VLB7" s="33"/>
      <c r="VLC7" s="33"/>
      <c r="VLD7" s="33"/>
      <c r="VLE7" s="33"/>
      <c r="VLF7" s="33"/>
      <c r="VLG7" s="33"/>
      <c r="VLH7" s="33"/>
      <c r="VLI7" s="33"/>
      <c r="VLJ7" s="33"/>
      <c r="VLK7" s="33"/>
      <c r="VLL7" s="33"/>
      <c r="VLM7" s="33"/>
      <c r="VLN7" s="33"/>
      <c r="VLO7" s="33"/>
      <c r="VLP7" s="33"/>
      <c r="VLQ7" s="33"/>
      <c r="VLR7" s="33"/>
      <c r="VLS7" s="33"/>
      <c r="VLT7" s="33"/>
      <c r="VLU7" s="33"/>
      <c r="VLV7" s="33"/>
      <c r="VLW7" s="33"/>
      <c r="VLX7" s="33"/>
      <c r="VLY7" s="33"/>
      <c r="VLZ7" s="33"/>
      <c r="VMA7" s="33"/>
      <c r="VMB7" s="33"/>
      <c r="VMC7" s="33"/>
      <c r="VMD7" s="33"/>
      <c r="VME7" s="33"/>
      <c r="VMF7" s="33"/>
      <c r="VMG7" s="33"/>
      <c r="VMH7" s="33"/>
      <c r="VMI7" s="33"/>
      <c r="VMJ7" s="33"/>
      <c r="VMK7" s="33"/>
      <c r="VML7" s="33"/>
      <c r="VMM7" s="33"/>
      <c r="VMN7" s="33"/>
      <c r="VMO7" s="33"/>
      <c r="VMP7" s="33"/>
      <c r="VMQ7" s="33"/>
      <c r="VMR7" s="33"/>
      <c r="VMS7" s="33"/>
      <c r="VMT7" s="33"/>
      <c r="VMU7" s="33"/>
      <c r="VMV7" s="33"/>
      <c r="VMW7" s="33"/>
      <c r="VMX7" s="33"/>
      <c r="VMY7" s="33"/>
      <c r="VMZ7" s="33"/>
      <c r="VNA7" s="33"/>
      <c r="VNB7" s="33"/>
      <c r="VNC7" s="33"/>
      <c r="VND7" s="33"/>
      <c r="VNE7" s="33"/>
      <c r="VNF7" s="33"/>
      <c r="VNG7" s="33"/>
      <c r="VNH7" s="33"/>
      <c r="VNI7" s="33"/>
      <c r="VNJ7" s="33"/>
      <c r="VNK7" s="33"/>
      <c r="VNL7" s="33"/>
      <c r="VNM7" s="33"/>
      <c r="VNN7" s="33"/>
      <c r="VNO7" s="33"/>
      <c r="VNP7" s="33"/>
      <c r="VNQ7" s="33"/>
      <c r="VNR7" s="33"/>
      <c r="VNS7" s="33"/>
      <c r="VNT7" s="33"/>
      <c r="VNU7" s="33"/>
      <c r="VNV7" s="33"/>
      <c r="VNW7" s="33"/>
      <c r="VNX7" s="33"/>
      <c r="VNY7" s="33"/>
      <c r="VNZ7" s="33"/>
      <c r="VOA7" s="33"/>
      <c r="VOB7" s="33"/>
      <c r="VOC7" s="33"/>
      <c r="VOD7" s="33"/>
      <c r="VOE7" s="33"/>
      <c r="VOF7" s="33"/>
      <c r="VOG7" s="33"/>
      <c r="VOH7" s="33"/>
      <c r="VOI7" s="33"/>
      <c r="VOJ7" s="33"/>
      <c r="VOK7" s="33"/>
      <c r="VOL7" s="33"/>
      <c r="VOM7" s="33"/>
      <c r="VON7" s="33"/>
      <c r="VOO7" s="33"/>
      <c r="VOP7" s="33"/>
      <c r="VOQ7" s="33"/>
      <c r="VOR7" s="33"/>
      <c r="VOS7" s="33"/>
      <c r="VOT7" s="33"/>
      <c r="VOU7" s="33"/>
      <c r="VOV7" s="33"/>
      <c r="VOW7" s="33"/>
      <c r="VOX7" s="33"/>
      <c r="VOY7" s="33"/>
      <c r="VOZ7" s="33"/>
      <c r="VPA7" s="33"/>
      <c r="VPB7" s="33"/>
      <c r="VPC7" s="33"/>
      <c r="VPD7" s="33"/>
      <c r="VPE7" s="33"/>
      <c r="VPF7" s="33"/>
      <c r="VPG7" s="33"/>
      <c r="VPH7" s="33"/>
      <c r="VPI7" s="33"/>
      <c r="VPJ7" s="33"/>
      <c r="VPK7" s="33"/>
      <c r="VPL7" s="33"/>
      <c r="VPM7" s="33"/>
      <c r="VPN7" s="33"/>
      <c r="VPO7" s="33"/>
      <c r="VPP7" s="33"/>
      <c r="VPQ7" s="33"/>
      <c r="VPR7" s="33"/>
      <c r="VPS7" s="33"/>
      <c r="VPT7" s="33"/>
      <c r="VPU7" s="33"/>
      <c r="VPV7" s="33"/>
      <c r="VPW7" s="33"/>
      <c r="VPX7" s="33"/>
      <c r="VPY7" s="33"/>
      <c r="VPZ7" s="33"/>
      <c r="VQA7" s="33"/>
      <c r="VQB7" s="33"/>
      <c r="VQC7" s="33"/>
      <c r="VQD7" s="33"/>
      <c r="VQE7" s="33"/>
      <c r="VQF7" s="33"/>
      <c r="VQG7" s="33"/>
      <c r="VQH7" s="33"/>
      <c r="VQI7" s="33"/>
      <c r="VQJ7" s="33"/>
      <c r="VQK7" s="33"/>
      <c r="VQL7" s="33"/>
      <c r="VQM7" s="33"/>
      <c r="VQN7" s="33"/>
      <c r="VQO7" s="33"/>
      <c r="VQP7" s="33"/>
      <c r="VQQ7" s="33"/>
      <c r="VQR7" s="33"/>
      <c r="VQS7" s="33"/>
      <c r="VQT7" s="33"/>
      <c r="VQU7" s="33"/>
      <c r="VQV7" s="33"/>
      <c r="VQW7" s="33"/>
      <c r="VQX7" s="33"/>
      <c r="VQY7" s="33"/>
      <c r="VQZ7" s="33"/>
      <c r="VRA7" s="33"/>
      <c r="VRB7" s="33"/>
      <c r="VRC7" s="33"/>
      <c r="VRD7" s="33"/>
      <c r="VRE7" s="33"/>
      <c r="VRF7" s="33"/>
      <c r="VRG7" s="33"/>
      <c r="VRH7" s="33"/>
      <c r="VRI7" s="33"/>
      <c r="VRJ7" s="33"/>
      <c r="VRK7" s="33"/>
      <c r="VRL7" s="33"/>
      <c r="VRM7" s="33"/>
      <c r="VRN7" s="33"/>
      <c r="VRO7" s="33"/>
      <c r="VRP7" s="33"/>
      <c r="VRQ7" s="33"/>
      <c r="VRR7" s="33"/>
      <c r="VRS7" s="33"/>
      <c r="VRT7" s="33"/>
      <c r="VRU7" s="33"/>
      <c r="VRV7" s="33"/>
      <c r="VRW7" s="33"/>
      <c r="VRX7" s="33"/>
      <c r="VRY7" s="33"/>
      <c r="VRZ7" s="33"/>
      <c r="VSA7" s="33"/>
      <c r="VSB7" s="33"/>
      <c r="VSC7" s="33"/>
      <c r="VSD7" s="33"/>
      <c r="VSE7" s="33"/>
      <c r="VSF7" s="33"/>
      <c r="VSG7" s="33"/>
      <c r="VSH7" s="33"/>
      <c r="VSI7" s="33"/>
      <c r="VSJ7" s="33"/>
      <c r="VSK7" s="33"/>
      <c r="VSL7" s="33"/>
      <c r="VSM7" s="33"/>
      <c r="VSN7" s="33"/>
      <c r="VSO7" s="33"/>
      <c r="VSP7" s="33"/>
      <c r="VSQ7" s="33"/>
      <c r="VSR7" s="33"/>
      <c r="VSS7" s="33"/>
      <c r="VST7" s="33"/>
      <c r="VSU7" s="33"/>
      <c r="VSV7" s="33"/>
      <c r="VSW7" s="33"/>
      <c r="VSX7" s="33"/>
      <c r="VSY7" s="33"/>
      <c r="VSZ7" s="33"/>
      <c r="VTA7" s="33"/>
      <c r="VTB7" s="33"/>
      <c r="VTC7" s="33"/>
      <c r="VTD7" s="33"/>
      <c r="VTE7" s="33"/>
      <c r="VTF7" s="33"/>
      <c r="VTG7" s="33"/>
      <c r="VTH7" s="33"/>
      <c r="VTI7" s="33"/>
      <c r="VTJ7" s="33"/>
      <c r="VTK7" s="33"/>
      <c r="VTL7" s="33"/>
      <c r="VTM7" s="33"/>
      <c r="VTN7" s="33"/>
      <c r="VTO7" s="33"/>
      <c r="VTP7" s="33"/>
      <c r="VTQ7" s="33"/>
      <c r="VTR7" s="33"/>
      <c r="VTS7" s="33"/>
      <c r="VTT7" s="33"/>
      <c r="VTU7" s="33"/>
      <c r="VTV7" s="33"/>
      <c r="VTW7" s="33"/>
      <c r="VTX7" s="33"/>
      <c r="VTY7" s="33"/>
      <c r="VTZ7" s="33"/>
      <c r="VUA7" s="33"/>
      <c r="VUB7" s="33"/>
      <c r="VUC7" s="33"/>
      <c r="VUD7" s="33"/>
      <c r="VUE7" s="33"/>
      <c r="VUF7" s="33"/>
      <c r="VUG7" s="33"/>
      <c r="VUH7" s="33"/>
      <c r="VUI7" s="33"/>
      <c r="VUJ7" s="33"/>
      <c r="VUK7" s="33"/>
      <c r="VUL7" s="33"/>
      <c r="VUM7" s="33"/>
      <c r="VUN7" s="33"/>
      <c r="VUO7" s="33"/>
      <c r="VUP7" s="33"/>
      <c r="VUQ7" s="33"/>
      <c r="VUR7" s="33"/>
      <c r="VUS7" s="33"/>
      <c r="VUT7" s="33"/>
      <c r="VUU7" s="33"/>
      <c r="VUV7" s="33"/>
      <c r="VUW7" s="33"/>
      <c r="VUX7" s="33"/>
      <c r="VUY7" s="33"/>
      <c r="VUZ7" s="33"/>
      <c r="VVA7" s="33"/>
      <c r="VVB7" s="33"/>
      <c r="VVC7" s="33"/>
      <c r="VVD7" s="33"/>
      <c r="VVE7" s="33"/>
      <c r="VVF7" s="33"/>
      <c r="VVG7" s="33"/>
      <c r="VVH7" s="33"/>
      <c r="VVI7" s="33"/>
      <c r="VVJ7" s="33"/>
      <c r="VVK7" s="33"/>
      <c r="VVL7" s="33"/>
      <c r="VVM7" s="33"/>
      <c r="VVN7" s="33"/>
      <c r="VVO7" s="33"/>
      <c r="VVP7" s="33"/>
      <c r="VVQ7" s="33"/>
      <c r="VVR7" s="33"/>
      <c r="VVS7" s="33"/>
      <c r="VVT7" s="33"/>
      <c r="VVU7" s="33"/>
      <c r="VVV7" s="33"/>
      <c r="VVW7" s="33"/>
      <c r="VVX7" s="33"/>
      <c r="VVY7" s="33"/>
      <c r="VVZ7" s="33"/>
      <c r="VWA7" s="33"/>
      <c r="VWB7" s="33"/>
      <c r="VWC7" s="33"/>
      <c r="VWD7" s="33"/>
      <c r="VWE7" s="33"/>
      <c r="VWF7" s="33"/>
      <c r="VWG7" s="33"/>
      <c r="VWH7" s="33"/>
      <c r="VWI7" s="33"/>
      <c r="VWJ7" s="33"/>
      <c r="VWK7" s="33"/>
      <c r="VWL7" s="33"/>
      <c r="VWM7" s="33"/>
      <c r="VWN7" s="33"/>
      <c r="VWO7" s="33"/>
      <c r="VWP7" s="33"/>
      <c r="VWQ7" s="33"/>
      <c r="VWR7" s="33"/>
      <c r="VWS7" s="33"/>
      <c r="VWT7" s="33"/>
      <c r="VWU7" s="33"/>
      <c r="VWV7" s="33"/>
      <c r="VWW7" s="33"/>
      <c r="VWX7" s="33"/>
      <c r="VWY7" s="33"/>
      <c r="VWZ7" s="33"/>
      <c r="VXA7" s="33"/>
      <c r="VXB7" s="33"/>
      <c r="VXC7" s="33"/>
      <c r="VXD7" s="33"/>
      <c r="VXE7" s="33"/>
      <c r="VXF7" s="33"/>
      <c r="VXG7" s="33"/>
      <c r="VXH7" s="33"/>
      <c r="VXI7" s="33"/>
      <c r="VXJ7" s="33"/>
      <c r="VXK7" s="33"/>
      <c r="VXL7" s="33"/>
      <c r="VXM7" s="33"/>
      <c r="VXN7" s="33"/>
      <c r="VXO7" s="33"/>
      <c r="VXP7" s="33"/>
      <c r="VXQ7" s="33"/>
      <c r="VXR7" s="33"/>
      <c r="VXS7" s="33"/>
      <c r="VXT7" s="33"/>
      <c r="VXU7" s="33"/>
      <c r="VXV7" s="33"/>
      <c r="VXW7" s="33"/>
      <c r="VXX7" s="33"/>
      <c r="VXY7" s="33"/>
      <c r="VXZ7" s="33"/>
      <c r="VYA7" s="33"/>
      <c r="VYB7" s="33"/>
      <c r="VYC7" s="33"/>
      <c r="VYD7" s="33"/>
      <c r="VYE7" s="33"/>
      <c r="VYF7" s="33"/>
      <c r="VYG7" s="33"/>
      <c r="VYH7" s="33"/>
      <c r="VYI7" s="33"/>
      <c r="VYJ7" s="33"/>
      <c r="VYK7" s="33"/>
      <c r="VYL7" s="33"/>
      <c r="VYM7" s="33"/>
      <c r="VYN7" s="33"/>
      <c r="VYO7" s="33"/>
      <c r="VYP7" s="33"/>
      <c r="VYQ7" s="33"/>
      <c r="VYR7" s="33"/>
      <c r="VYS7" s="33"/>
      <c r="VYT7" s="33"/>
      <c r="VYU7" s="33"/>
      <c r="VYV7" s="33"/>
      <c r="VYW7" s="33"/>
      <c r="VYX7" s="33"/>
      <c r="VYY7" s="33"/>
      <c r="VYZ7" s="33"/>
      <c r="VZA7" s="33"/>
      <c r="VZB7" s="33"/>
      <c r="VZC7" s="33"/>
      <c r="VZD7" s="33"/>
      <c r="VZE7" s="33"/>
      <c r="VZF7" s="33"/>
      <c r="VZG7" s="33"/>
      <c r="VZH7" s="33"/>
      <c r="VZI7" s="33"/>
      <c r="VZJ7" s="33"/>
      <c r="VZK7" s="33"/>
      <c r="VZL7" s="33"/>
      <c r="VZM7" s="33"/>
      <c r="VZN7" s="33"/>
      <c r="VZO7" s="33"/>
      <c r="VZP7" s="33"/>
      <c r="VZQ7" s="33"/>
      <c r="VZR7" s="33"/>
      <c r="VZS7" s="33"/>
      <c r="VZT7" s="33"/>
      <c r="VZU7" s="33"/>
      <c r="VZV7" s="33"/>
      <c r="VZW7" s="33"/>
      <c r="VZX7" s="33"/>
      <c r="VZY7" s="33"/>
      <c r="VZZ7" s="33"/>
      <c r="WAA7" s="33"/>
      <c r="WAB7" s="33"/>
      <c r="WAC7" s="33"/>
      <c r="WAD7" s="33"/>
      <c r="WAE7" s="33"/>
      <c r="WAF7" s="33"/>
      <c r="WAG7" s="33"/>
      <c r="WAH7" s="33"/>
      <c r="WAI7" s="33"/>
      <c r="WAJ7" s="33"/>
      <c r="WAK7" s="33"/>
      <c r="WAL7" s="33"/>
      <c r="WAM7" s="33"/>
      <c r="WAN7" s="33"/>
      <c r="WAO7" s="33"/>
      <c r="WAP7" s="33"/>
      <c r="WAQ7" s="33"/>
      <c r="WAR7" s="33"/>
      <c r="WAS7" s="33"/>
      <c r="WAT7" s="33"/>
      <c r="WAU7" s="33"/>
      <c r="WAV7" s="33"/>
      <c r="WAW7" s="33"/>
      <c r="WAX7" s="33"/>
      <c r="WAY7" s="33"/>
      <c r="WAZ7" s="33"/>
      <c r="WBA7" s="33"/>
      <c r="WBB7" s="33"/>
      <c r="WBC7" s="33"/>
      <c r="WBD7" s="33"/>
      <c r="WBE7" s="33"/>
      <c r="WBF7" s="33"/>
      <c r="WBG7" s="33"/>
      <c r="WBH7" s="33"/>
      <c r="WBI7" s="33"/>
      <c r="WBJ7" s="33"/>
      <c r="WBK7" s="33"/>
      <c r="WBL7" s="33"/>
      <c r="WBM7" s="33"/>
      <c r="WBN7" s="33"/>
      <c r="WBO7" s="33"/>
      <c r="WBP7" s="33"/>
      <c r="WBQ7" s="33"/>
      <c r="WBR7" s="33"/>
      <c r="WBS7" s="33"/>
      <c r="WBT7" s="33"/>
      <c r="WBU7" s="33"/>
      <c r="WBV7" s="33"/>
      <c r="WBW7" s="33"/>
      <c r="WBX7" s="33"/>
      <c r="WBY7" s="33"/>
      <c r="WBZ7" s="33"/>
      <c r="WCA7" s="33"/>
      <c r="WCB7" s="33"/>
      <c r="WCC7" s="33"/>
      <c r="WCD7" s="33"/>
      <c r="WCE7" s="33"/>
      <c r="WCF7" s="33"/>
      <c r="WCG7" s="33"/>
      <c r="WCH7" s="33"/>
      <c r="WCI7" s="33"/>
      <c r="WCJ7" s="33"/>
      <c r="WCK7" s="33"/>
      <c r="WCL7" s="33"/>
      <c r="WCM7" s="33"/>
      <c r="WCN7" s="33"/>
      <c r="WCO7" s="33"/>
      <c r="WCP7" s="33"/>
      <c r="WCQ7" s="33"/>
      <c r="WCR7" s="33"/>
      <c r="WCS7" s="33"/>
      <c r="WCT7" s="33"/>
      <c r="WCU7" s="33"/>
      <c r="WCV7" s="33"/>
      <c r="WCW7" s="33"/>
      <c r="WCX7" s="33"/>
      <c r="WCY7" s="33"/>
      <c r="WCZ7" s="33"/>
      <c r="WDA7" s="33"/>
      <c r="WDB7" s="33"/>
      <c r="WDC7" s="33"/>
      <c r="WDD7" s="33"/>
      <c r="WDE7" s="33"/>
      <c r="WDF7" s="33"/>
      <c r="WDG7" s="33"/>
      <c r="WDH7" s="33"/>
      <c r="WDI7" s="33"/>
      <c r="WDJ7" s="33"/>
      <c r="WDK7" s="33"/>
      <c r="WDL7" s="33"/>
      <c r="WDM7" s="33"/>
      <c r="WDN7" s="33"/>
      <c r="WDO7" s="33"/>
      <c r="WDP7" s="33"/>
      <c r="WDQ7" s="33"/>
      <c r="WDR7" s="33"/>
      <c r="WDS7" s="33"/>
      <c r="WDT7" s="33"/>
      <c r="WDU7" s="33"/>
      <c r="WDV7" s="33"/>
      <c r="WDW7" s="33"/>
      <c r="WDX7" s="33"/>
      <c r="WDY7" s="33"/>
      <c r="WDZ7" s="33"/>
      <c r="WEA7" s="33"/>
      <c r="WEB7" s="33"/>
      <c r="WEC7" s="33"/>
      <c r="WED7" s="33"/>
      <c r="WEE7" s="33"/>
      <c r="WEF7" s="33"/>
      <c r="WEG7" s="33"/>
      <c r="WEH7" s="33"/>
      <c r="WEI7" s="33"/>
      <c r="WEJ7" s="33"/>
      <c r="WEK7" s="33"/>
      <c r="WEL7" s="33"/>
      <c r="WEM7" s="33"/>
      <c r="WEN7" s="33"/>
      <c r="WEO7" s="33"/>
      <c r="WEP7" s="33"/>
      <c r="WEQ7" s="33"/>
      <c r="WER7" s="33"/>
      <c r="WES7" s="33"/>
      <c r="WET7" s="33"/>
      <c r="WEU7" s="33"/>
      <c r="WEV7" s="33"/>
      <c r="WEW7" s="33"/>
      <c r="WEX7" s="33"/>
      <c r="WEY7" s="33"/>
      <c r="WEZ7" s="33"/>
      <c r="WFA7" s="33"/>
      <c r="WFB7" s="33"/>
      <c r="WFC7" s="33"/>
      <c r="WFD7" s="33"/>
      <c r="WFE7" s="33"/>
      <c r="WFF7" s="33"/>
      <c r="WFG7" s="33"/>
      <c r="WFH7" s="33"/>
      <c r="WFI7" s="33"/>
      <c r="WFJ7" s="33"/>
      <c r="WFK7" s="33"/>
      <c r="WFL7" s="33"/>
      <c r="WFM7" s="33"/>
      <c r="WFN7" s="33"/>
      <c r="WFO7" s="33"/>
      <c r="WFP7" s="33"/>
      <c r="WFQ7" s="33"/>
      <c r="WFR7" s="33"/>
      <c r="WFS7" s="33"/>
      <c r="WFT7" s="33"/>
      <c r="WFU7" s="33"/>
      <c r="WFV7" s="33"/>
      <c r="WFW7" s="33"/>
      <c r="WFX7" s="33"/>
      <c r="WFY7" s="33"/>
      <c r="WFZ7" s="33"/>
      <c r="WGA7" s="33"/>
      <c r="WGB7" s="33"/>
      <c r="WGC7" s="33"/>
      <c r="WGD7" s="33"/>
      <c r="WGE7" s="33"/>
      <c r="WGF7" s="33"/>
      <c r="WGG7" s="33"/>
      <c r="WGH7" s="33"/>
      <c r="WGI7" s="33"/>
      <c r="WGJ7" s="33"/>
      <c r="WGK7" s="33"/>
      <c r="WGL7" s="33"/>
      <c r="WGM7" s="33"/>
      <c r="WGN7" s="33"/>
      <c r="WGO7" s="33"/>
      <c r="WGP7" s="33"/>
      <c r="WGQ7" s="33"/>
      <c r="WGR7" s="33"/>
      <c r="WGS7" s="33"/>
      <c r="WGT7" s="33"/>
      <c r="WGU7" s="33"/>
      <c r="WGV7" s="33"/>
      <c r="WGW7" s="33"/>
      <c r="WGX7" s="33"/>
      <c r="WGY7" s="33"/>
      <c r="WGZ7" s="33"/>
      <c r="WHA7" s="33"/>
      <c r="WHB7" s="33"/>
      <c r="WHC7" s="33"/>
      <c r="WHD7" s="33"/>
      <c r="WHE7" s="33"/>
      <c r="WHF7" s="33"/>
      <c r="WHG7" s="33"/>
      <c r="WHH7" s="33"/>
      <c r="WHI7" s="33"/>
      <c r="WHJ7" s="33"/>
      <c r="WHK7" s="33"/>
      <c r="WHL7" s="33"/>
      <c r="WHM7" s="33"/>
      <c r="WHN7" s="33"/>
      <c r="WHO7" s="33"/>
      <c r="WHP7" s="33"/>
      <c r="WHQ7" s="33"/>
      <c r="WHR7" s="33"/>
      <c r="WHS7" s="33"/>
      <c r="WHT7" s="33"/>
      <c r="WHU7" s="33"/>
      <c r="WHV7" s="33"/>
      <c r="WHW7" s="33"/>
      <c r="WHX7" s="33"/>
      <c r="WHY7" s="33"/>
      <c r="WHZ7" s="33"/>
      <c r="WIA7" s="33"/>
      <c r="WIB7" s="33"/>
      <c r="WIC7" s="33"/>
      <c r="WID7" s="33"/>
      <c r="WIE7" s="33"/>
      <c r="WIF7" s="33"/>
      <c r="WIG7" s="33"/>
      <c r="WIH7" s="33"/>
      <c r="WII7" s="33"/>
      <c r="WIJ7" s="33"/>
      <c r="WIK7" s="33"/>
      <c r="WIL7" s="33"/>
      <c r="WIM7" s="33"/>
      <c r="WIN7" s="33"/>
      <c r="WIO7" s="33"/>
      <c r="WIP7" s="33"/>
      <c r="WIQ7" s="33"/>
      <c r="WIR7" s="33"/>
      <c r="WIS7" s="33"/>
      <c r="WIT7" s="33"/>
      <c r="WIU7" s="33"/>
      <c r="WIV7" s="33"/>
      <c r="WIW7" s="33"/>
      <c r="WIX7" s="33"/>
      <c r="WIY7" s="33"/>
      <c r="WIZ7" s="33"/>
      <c r="WJA7" s="33"/>
      <c r="WJB7" s="33"/>
      <c r="WJC7" s="33"/>
      <c r="WJD7" s="33"/>
      <c r="WJE7" s="33"/>
      <c r="WJF7" s="33"/>
      <c r="WJG7" s="33"/>
      <c r="WJH7" s="33"/>
      <c r="WJI7" s="33"/>
      <c r="WJJ7" s="33"/>
      <c r="WJK7" s="33"/>
      <c r="WJL7" s="33"/>
      <c r="WJM7" s="33"/>
      <c r="WJN7" s="33"/>
      <c r="WJO7" s="33"/>
      <c r="WJP7" s="33"/>
      <c r="WJQ7" s="33"/>
      <c r="WJR7" s="33"/>
      <c r="WJS7" s="33"/>
      <c r="WJT7" s="33"/>
      <c r="WJU7" s="33"/>
      <c r="WJV7" s="33"/>
      <c r="WJW7" s="33"/>
      <c r="WJX7" s="33"/>
      <c r="WJY7" s="33"/>
      <c r="WJZ7" s="33"/>
      <c r="WKA7" s="33"/>
      <c r="WKB7" s="33"/>
      <c r="WKC7" s="33"/>
      <c r="WKD7" s="33"/>
      <c r="WKE7" s="33"/>
      <c r="WKF7" s="33"/>
      <c r="WKG7" s="33"/>
      <c r="WKH7" s="33"/>
      <c r="WKI7" s="33"/>
      <c r="WKJ7" s="33"/>
      <c r="WKK7" s="33"/>
      <c r="WKL7" s="33"/>
      <c r="WKM7" s="33"/>
      <c r="WKN7" s="33"/>
      <c r="WKO7" s="33"/>
      <c r="WKP7" s="33"/>
      <c r="WKQ7" s="33"/>
      <c r="WKR7" s="33"/>
      <c r="WKS7" s="33"/>
      <c r="WKT7" s="33"/>
      <c r="WKU7" s="33"/>
      <c r="WKV7" s="33"/>
      <c r="WKW7" s="33"/>
      <c r="WKX7" s="33"/>
      <c r="WKY7" s="33"/>
      <c r="WKZ7" s="33"/>
      <c r="WLA7" s="33"/>
      <c r="WLB7" s="33"/>
      <c r="WLC7" s="33"/>
      <c r="WLD7" s="33"/>
      <c r="WLE7" s="33"/>
      <c r="WLF7" s="33"/>
      <c r="WLG7" s="33"/>
      <c r="WLH7" s="33"/>
      <c r="WLI7" s="33"/>
      <c r="WLJ7" s="33"/>
      <c r="WLK7" s="33"/>
      <c r="WLL7" s="33"/>
      <c r="WLM7" s="33"/>
      <c r="WLN7" s="33"/>
      <c r="WLO7" s="33"/>
      <c r="WLP7" s="33"/>
      <c r="WLQ7" s="33"/>
      <c r="WLR7" s="33"/>
      <c r="WLS7" s="33"/>
      <c r="WLT7" s="33"/>
      <c r="WLU7" s="33"/>
      <c r="WLV7" s="33"/>
      <c r="WLW7" s="33"/>
      <c r="WLX7" s="33"/>
      <c r="WLY7" s="33"/>
      <c r="WLZ7" s="33"/>
      <c r="WMA7" s="33"/>
      <c r="WMB7" s="33"/>
      <c r="WMC7" s="33"/>
      <c r="WMD7" s="33"/>
      <c r="WME7" s="33"/>
      <c r="WMF7" s="33"/>
      <c r="WMG7" s="33"/>
      <c r="WMH7" s="33"/>
      <c r="WMI7" s="33"/>
      <c r="WMJ7" s="33"/>
      <c r="WMK7" s="33"/>
      <c r="WML7" s="33"/>
      <c r="WMM7" s="33"/>
      <c r="WMN7" s="33"/>
      <c r="WMO7" s="33"/>
      <c r="WMP7" s="33"/>
      <c r="WMQ7" s="33"/>
      <c r="WMR7" s="33"/>
      <c r="WMS7" s="33"/>
      <c r="WMT7" s="33"/>
      <c r="WMU7" s="33"/>
      <c r="WMV7" s="33"/>
      <c r="WMW7" s="33"/>
      <c r="WMX7" s="33"/>
      <c r="WMY7" s="33"/>
      <c r="WMZ7" s="33"/>
      <c r="WNA7" s="33"/>
      <c r="WNB7" s="33"/>
      <c r="WNC7" s="33"/>
      <c r="WND7" s="33"/>
      <c r="WNE7" s="33"/>
      <c r="WNF7" s="33"/>
      <c r="WNG7" s="33"/>
      <c r="WNH7" s="33"/>
      <c r="WNI7" s="33"/>
      <c r="WNJ7" s="33"/>
      <c r="WNK7" s="33"/>
      <c r="WNL7" s="33"/>
      <c r="WNM7" s="33"/>
      <c r="WNN7" s="33"/>
      <c r="WNO7" s="33"/>
      <c r="WNP7" s="33"/>
      <c r="WNQ7" s="33"/>
      <c r="WNR7" s="33"/>
      <c r="WNS7" s="33"/>
      <c r="WNT7" s="33"/>
      <c r="WNU7" s="33"/>
      <c r="WNV7" s="33"/>
      <c r="WNW7" s="33"/>
      <c r="WNX7" s="33"/>
      <c r="WNY7" s="33"/>
      <c r="WNZ7" s="33"/>
      <c r="WOA7" s="33"/>
      <c r="WOB7" s="33"/>
      <c r="WOC7" s="33"/>
      <c r="WOD7" s="33"/>
      <c r="WOE7" s="33"/>
      <c r="WOF7" s="33"/>
      <c r="WOG7" s="33"/>
      <c r="WOH7" s="33"/>
      <c r="WOI7" s="33"/>
      <c r="WOJ7" s="33"/>
      <c r="WOK7" s="33"/>
      <c r="WOL7" s="33"/>
      <c r="WOM7" s="33"/>
      <c r="WON7" s="33"/>
      <c r="WOO7" s="33"/>
      <c r="WOP7" s="33"/>
      <c r="WOQ7" s="33"/>
      <c r="WOR7" s="33"/>
      <c r="WOS7" s="33"/>
      <c r="WOT7" s="33"/>
      <c r="WOU7" s="33"/>
      <c r="WOV7" s="33"/>
      <c r="WOW7" s="33"/>
      <c r="WOX7" s="33"/>
      <c r="WOY7" s="33"/>
      <c r="WOZ7" s="33"/>
      <c r="WPA7" s="33"/>
      <c r="WPB7" s="33"/>
      <c r="WPC7" s="33"/>
      <c r="WPD7" s="33"/>
      <c r="WPE7" s="33"/>
      <c r="WPF7" s="33"/>
      <c r="WPG7" s="33"/>
      <c r="WPH7" s="33"/>
      <c r="WPI7" s="33"/>
      <c r="WPJ7" s="33"/>
      <c r="WPK7" s="33"/>
      <c r="WPL7" s="33"/>
      <c r="WPM7" s="33"/>
      <c r="WPN7" s="33"/>
      <c r="WPO7" s="33"/>
      <c r="WPP7" s="33"/>
      <c r="WPQ7" s="33"/>
      <c r="WPR7" s="33"/>
      <c r="WPS7" s="33"/>
      <c r="WPT7" s="33"/>
      <c r="WPU7" s="33"/>
      <c r="WPV7" s="33"/>
      <c r="WPW7" s="33"/>
      <c r="WPX7" s="33"/>
      <c r="WPY7" s="33"/>
      <c r="WPZ7" s="33"/>
      <c r="WQA7" s="33"/>
      <c r="WQB7" s="33"/>
      <c r="WQC7" s="33"/>
      <c r="WQD7" s="33"/>
      <c r="WQE7" s="33"/>
      <c r="WQF7" s="33"/>
      <c r="WQG7" s="33"/>
      <c r="WQH7" s="33"/>
      <c r="WQI7" s="33"/>
      <c r="WQJ7" s="33"/>
      <c r="WQK7" s="33"/>
      <c r="WQL7" s="33"/>
      <c r="WQM7" s="33"/>
      <c r="WQN7" s="33"/>
      <c r="WQO7" s="33"/>
      <c r="WQP7" s="33"/>
      <c r="WQQ7" s="33"/>
      <c r="WQR7" s="33"/>
      <c r="WQS7" s="33"/>
      <c r="WQT7" s="33"/>
      <c r="WQU7" s="33"/>
      <c r="WQV7" s="33"/>
      <c r="WQW7" s="33"/>
      <c r="WQX7" s="33"/>
      <c r="WQY7" s="33"/>
      <c r="WQZ7" s="33"/>
      <c r="WRA7" s="33"/>
      <c r="WRB7" s="33"/>
      <c r="WRC7" s="33"/>
      <c r="WRD7" s="33"/>
      <c r="WRE7" s="33"/>
      <c r="WRF7" s="33"/>
      <c r="WRG7" s="33"/>
      <c r="WRH7" s="33"/>
      <c r="WRI7" s="33"/>
      <c r="WRJ7" s="33"/>
      <c r="WRK7" s="33"/>
      <c r="WRL7" s="33"/>
      <c r="WRM7" s="33"/>
      <c r="WRN7" s="33"/>
      <c r="WRO7" s="33"/>
      <c r="WRP7" s="33"/>
      <c r="WRQ7" s="33"/>
      <c r="WRR7" s="33"/>
      <c r="WRS7" s="33"/>
      <c r="WRT7" s="33"/>
      <c r="WRU7" s="33"/>
      <c r="WRV7" s="33"/>
      <c r="WRW7" s="33"/>
      <c r="WRX7" s="33"/>
      <c r="WRY7" s="33"/>
      <c r="WRZ7" s="33"/>
      <c r="WSA7" s="33"/>
      <c r="WSB7" s="33"/>
      <c r="WSC7" s="33"/>
      <c r="WSD7" s="33"/>
      <c r="WSE7" s="33"/>
      <c r="WSF7" s="33"/>
      <c r="WSG7" s="33"/>
      <c r="WSH7" s="33"/>
      <c r="WSI7" s="33"/>
      <c r="WSJ7" s="33"/>
      <c r="WSK7" s="33"/>
      <c r="WSL7" s="33"/>
      <c r="WSM7" s="33"/>
      <c r="WSN7" s="33"/>
      <c r="WSO7" s="33"/>
      <c r="WSP7" s="33"/>
      <c r="WSQ7" s="33"/>
      <c r="WSR7" s="33"/>
      <c r="WSS7" s="33"/>
      <c r="WST7" s="33"/>
      <c r="WSU7" s="33"/>
      <c r="WSV7" s="33"/>
      <c r="WSW7" s="33"/>
      <c r="WSX7" s="33"/>
      <c r="WSY7" s="33"/>
      <c r="WSZ7" s="33"/>
      <c r="WTA7" s="33"/>
      <c r="WTB7" s="33"/>
      <c r="WTC7" s="33"/>
      <c r="WTD7" s="33"/>
      <c r="WTE7" s="33"/>
      <c r="WTF7" s="33"/>
      <c r="WTG7" s="33"/>
      <c r="WTH7" s="33"/>
      <c r="WTI7" s="33"/>
      <c r="WTJ7" s="33"/>
      <c r="WTK7" s="33"/>
      <c r="WTL7" s="33"/>
      <c r="WTM7" s="33"/>
      <c r="WTN7" s="33"/>
      <c r="WTO7" s="33"/>
      <c r="WTP7" s="33"/>
      <c r="WTQ7" s="33"/>
      <c r="WTR7" s="33"/>
      <c r="WTS7" s="33"/>
      <c r="WTT7" s="33"/>
      <c r="WTU7" s="33"/>
      <c r="WTV7" s="33"/>
      <c r="WTW7" s="33"/>
      <c r="WTX7" s="33"/>
      <c r="WTY7" s="33"/>
      <c r="WTZ7" s="33"/>
      <c r="WUA7" s="33"/>
      <c r="WUB7" s="33"/>
      <c r="WUC7" s="33"/>
      <c r="WUD7" s="33"/>
      <c r="WUE7" s="33"/>
      <c r="WUF7" s="33"/>
      <c r="WUG7" s="33"/>
      <c r="WUH7" s="33"/>
      <c r="WUI7" s="33"/>
      <c r="WUJ7" s="33"/>
      <c r="WUK7" s="33"/>
      <c r="WUL7" s="33"/>
      <c r="WUM7" s="33"/>
      <c r="WUN7" s="33"/>
      <c r="WUO7" s="33"/>
      <c r="WUP7" s="33"/>
      <c r="WUQ7" s="33"/>
      <c r="WUR7" s="33"/>
      <c r="WUS7" s="33"/>
      <c r="WUT7" s="33"/>
      <c r="WUU7" s="33"/>
      <c r="WUV7" s="33"/>
      <c r="WUW7" s="33"/>
      <c r="WUX7" s="33"/>
      <c r="WUY7" s="33"/>
      <c r="WUZ7" s="33"/>
      <c r="WVA7" s="33"/>
      <c r="WVB7" s="33"/>
      <c r="WVC7" s="33"/>
      <c r="WVD7" s="33"/>
      <c r="WVE7" s="33"/>
      <c r="WVF7" s="33"/>
      <c r="WVG7" s="33"/>
      <c r="WVH7" s="33"/>
      <c r="WVI7" s="33"/>
      <c r="WVJ7" s="33"/>
      <c r="WVK7" s="33"/>
      <c r="WVL7" s="33"/>
      <c r="WVM7" s="33"/>
      <c r="WVN7" s="33"/>
      <c r="WVO7" s="33"/>
      <c r="WVP7" s="33"/>
      <c r="WVQ7" s="33"/>
      <c r="WVR7" s="33"/>
      <c r="WVS7" s="33"/>
      <c r="WVT7" s="33"/>
      <c r="WVU7" s="33"/>
      <c r="WVV7" s="33"/>
      <c r="WVW7" s="33"/>
      <c r="WVX7" s="33"/>
      <c r="WVY7" s="33"/>
      <c r="WVZ7" s="33"/>
      <c r="WWA7" s="33"/>
      <c r="WWB7" s="33"/>
      <c r="WWC7" s="33"/>
      <c r="WWD7" s="33"/>
      <c r="WWE7" s="33"/>
      <c r="WWF7" s="33"/>
      <c r="WWG7" s="33"/>
      <c r="WWH7" s="33"/>
      <c r="WWI7" s="33"/>
      <c r="WWJ7" s="33"/>
      <c r="WWK7" s="33"/>
      <c r="WWL7" s="33"/>
      <c r="WWM7" s="33"/>
      <c r="WWN7" s="33"/>
      <c r="WWO7" s="33"/>
      <c r="WWP7" s="33"/>
      <c r="WWQ7" s="33"/>
      <c r="WWR7" s="33"/>
      <c r="WWS7" s="33"/>
      <c r="WWT7" s="33"/>
      <c r="WWU7" s="33"/>
      <c r="WWV7" s="33"/>
      <c r="WWW7" s="33"/>
      <c r="WWX7" s="33"/>
      <c r="WWY7" s="33"/>
      <c r="WWZ7" s="33"/>
      <c r="WXA7" s="33"/>
      <c r="WXB7" s="33"/>
      <c r="WXC7" s="33"/>
      <c r="WXD7" s="33"/>
      <c r="WXE7" s="33"/>
      <c r="WXF7" s="33"/>
      <c r="WXG7" s="33"/>
      <c r="WXH7" s="33"/>
      <c r="WXI7" s="33"/>
      <c r="WXJ7" s="33"/>
      <c r="WXK7" s="33"/>
      <c r="WXL7" s="33"/>
      <c r="WXM7" s="33"/>
      <c r="WXN7" s="33"/>
      <c r="WXO7" s="33"/>
      <c r="WXP7" s="33"/>
      <c r="WXQ7" s="33"/>
      <c r="WXR7" s="33"/>
      <c r="WXS7" s="33"/>
      <c r="WXT7" s="33"/>
      <c r="WXU7" s="33"/>
      <c r="WXV7" s="33"/>
      <c r="WXW7" s="33"/>
      <c r="WXX7" s="33"/>
      <c r="WXY7" s="33"/>
      <c r="WXZ7" s="33"/>
      <c r="WYA7" s="33"/>
      <c r="WYB7" s="33"/>
      <c r="WYC7" s="33"/>
      <c r="WYD7" s="33"/>
      <c r="WYE7" s="33"/>
      <c r="WYF7" s="33"/>
      <c r="WYG7" s="33"/>
      <c r="WYH7" s="33"/>
      <c r="WYI7" s="33"/>
      <c r="WYJ7" s="33"/>
      <c r="WYK7" s="33"/>
      <c r="WYL7" s="33"/>
      <c r="WYM7" s="33"/>
      <c r="WYN7" s="33"/>
      <c r="WYO7" s="33"/>
      <c r="WYP7" s="33"/>
      <c r="WYQ7" s="33"/>
      <c r="WYR7" s="33"/>
      <c r="WYS7" s="33"/>
      <c r="WYT7" s="33"/>
      <c r="WYU7" s="33"/>
      <c r="WYV7" s="33"/>
      <c r="WYW7" s="33"/>
      <c r="WYX7" s="33"/>
      <c r="WYY7" s="33"/>
      <c r="WYZ7" s="33"/>
      <c r="WZA7" s="33"/>
      <c r="WZB7" s="33"/>
      <c r="WZC7" s="33"/>
      <c r="WZD7" s="33"/>
      <c r="WZE7" s="33"/>
      <c r="WZF7" s="33"/>
      <c r="WZG7" s="33"/>
      <c r="WZH7" s="33"/>
      <c r="WZI7" s="33"/>
      <c r="WZJ7" s="33"/>
      <c r="WZK7" s="33"/>
      <c r="WZL7" s="33"/>
      <c r="WZM7" s="33"/>
      <c r="WZN7" s="33"/>
      <c r="WZO7" s="33"/>
      <c r="WZP7" s="33"/>
      <c r="WZQ7" s="33"/>
      <c r="WZR7" s="33"/>
      <c r="WZS7" s="33"/>
      <c r="WZT7" s="33"/>
      <c r="WZU7" s="33"/>
      <c r="WZV7" s="33"/>
      <c r="WZW7" s="33"/>
      <c r="WZX7" s="33"/>
      <c r="WZY7" s="33"/>
      <c r="WZZ7" s="33"/>
      <c r="XAA7" s="33"/>
      <c r="XAB7" s="33"/>
      <c r="XAC7" s="33"/>
      <c r="XAD7" s="33"/>
      <c r="XAE7" s="33"/>
      <c r="XAF7" s="33"/>
      <c r="XAG7" s="33"/>
      <c r="XAH7" s="33"/>
      <c r="XAI7" s="33"/>
      <c r="XAJ7" s="33"/>
      <c r="XAK7" s="33"/>
      <c r="XAL7" s="33"/>
      <c r="XAM7" s="33"/>
      <c r="XAN7" s="33"/>
      <c r="XAO7" s="33"/>
      <c r="XAP7" s="33"/>
      <c r="XAQ7" s="33"/>
      <c r="XAR7" s="33"/>
      <c r="XAS7" s="33"/>
      <c r="XAT7" s="33"/>
      <c r="XAU7" s="33"/>
      <c r="XAV7" s="33"/>
      <c r="XAW7" s="33"/>
      <c r="XAX7" s="33"/>
      <c r="XAY7" s="33"/>
      <c r="XAZ7" s="33"/>
      <c r="XBA7" s="33"/>
      <c r="XBB7" s="33"/>
      <c r="XBC7" s="33"/>
      <c r="XBD7" s="33"/>
      <c r="XBE7" s="33"/>
      <c r="XBF7" s="33"/>
      <c r="XBG7" s="33"/>
      <c r="XBH7" s="33"/>
      <c r="XBI7" s="33"/>
      <c r="XBJ7" s="33"/>
      <c r="XBK7" s="33"/>
      <c r="XBL7" s="33"/>
      <c r="XBM7" s="33"/>
      <c r="XBN7" s="33"/>
      <c r="XBO7" s="33"/>
      <c r="XBP7" s="33"/>
      <c r="XBQ7" s="33"/>
      <c r="XBR7" s="33"/>
      <c r="XBS7" s="33"/>
      <c r="XBT7" s="33"/>
      <c r="XBU7" s="33"/>
      <c r="XBV7" s="33"/>
      <c r="XBW7" s="33"/>
      <c r="XBX7" s="33"/>
      <c r="XBY7" s="33"/>
      <c r="XBZ7" s="33"/>
      <c r="XCA7" s="33"/>
      <c r="XCB7" s="33"/>
      <c r="XCC7" s="33"/>
      <c r="XCD7" s="33"/>
      <c r="XCE7" s="33"/>
      <c r="XCF7" s="33"/>
      <c r="XCG7" s="33"/>
      <c r="XCH7" s="33"/>
      <c r="XCI7" s="33"/>
      <c r="XCJ7" s="33"/>
      <c r="XCK7" s="33"/>
      <c r="XCL7" s="33"/>
      <c r="XCM7" s="33"/>
      <c r="XCN7" s="33"/>
      <c r="XCO7" s="33"/>
      <c r="XCP7" s="33"/>
      <c r="XCQ7" s="33"/>
      <c r="XCR7" s="33"/>
      <c r="XCS7" s="33"/>
      <c r="XCT7" s="33"/>
      <c r="XCU7" s="33"/>
      <c r="XCV7" s="33"/>
      <c r="XCW7" s="33"/>
      <c r="XCX7" s="33"/>
      <c r="XCY7" s="33"/>
      <c r="XCZ7" s="33"/>
      <c r="XDA7" s="33"/>
      <c r="XDB7" s="33"/>
      <c r="XDC7" s="33"/>
      <c r="XDD7" s="33"/>
      <c r="XDE7" s="33"/>
      <c r="XDF7" s="33"/>
      <c r="XDG7" s="33"/>
      <c r="XDH7" s="33"/>
      <c r="XDI7" s="33"/>
      <c r="XDJ7" s="33"/>
      <c r="XDK7" s="33"/>
      <c r="XDL7" s="33"/>
      <c r="XDM7" s="33"/>
      <c r="XDN7" s="33"/>
      <c r="XDO7" s="33"/>
      <c r="XDP7" s="33"/>
      <c r="XDQ7" s="33"/>
      <c r="XDR7" s="33"/>
      <c r="XDS7" s="33"/>
      <c r="XDT7" s="33"/>
      <c r="XDU7" s="33"/>
      <c r="XDV7" s="33"/>
      <c r="XDW7" s="33"/>
      <c r="XDX7" s="33"/>
      <c r="XDY7" s="33"/>
      <c r="XDZ7" s="33"/>
      <c r="XEA7" s="33"/>
      <c r="XEB7" s="33"/>
      <c r="XEC7" s="33"/>
      <c r="XED7" s="33"/>
      <c r="XEE7" s="33"/>
      <c r="XEF7" s="33"/>
      <c r="XEG7" s="33"/>
      <c r="XEH7" s="33"/>
      <c r="XEI7" s="33"/>
      <c r="XEJ7" s="33"/>
      <c r="XEK7" s="33"/>
      <c r="XEL7" s="33"/>
      <c r="XEM7" s="33"/>
      <c r="XEN7" s="33"/>
      <c r="XEO7" s="33"/>
      <c r="XEP7" s="33"/>
      <c r="XEQ7" s="33"/>
      <c r="XER7" s="33"/>
      <c r="XES7" s="33"/>
      <c r="XET7" s="33"/>
      <c r="XEU7" s="33"/>
      <c r="XEV7" s="33"/>
      <c r="XEW7" s="33"/>
      <c r="XEX7" s="33"/>
      <c r="XEY7" s="33"/>
      <c r="XEZ7" s="33"/>
      <c r="XFA7" s="33"/>
      <c r="XFB7" s="33"/>
      <c r="XFC7" s="33"/>
    </row>
    <row r="8" ht="21" customHeight="1" spans="1:1024 1025:16383">
      <c r="A8" s="55">
        <v>1</v>
      </c>
      <c r="B8" s="56"/>
      <c r="C8" s="82"/>
      <c r="D8" s="55"/>
      <c r="E8" s="55"/>
      <c r="F8" s="58"/>
      <c r="G8" s="58"/>
      <c r="H8" s="58"/>
      <c r="I8" s="58">
        <f>SUM(G8:H8)</f>
        <v>0</v>
      </c>
      <c r="J8" s="57"/>
    </row>
    <row r="9" ht="21" customHeight="1" spans="1:1024 1025:16383">
      <c r="A9" s="55">
        <v>2</v>
      </c>
      <c r="B9" s="56"/>
      <c r="C9" s="82"/>
      <c r="D9" s="55"/>
      <c r="E9" s="55"/>
      <c r="F9" s="58"/>
      <c r="G9" s="58"/>
      <c r="H9" s="58"/>
      <c r="I9" s="58">
        <f t="shared" ref="I9:I18" si="0">SUM(G9:H9)</f>
        <v>0</v>
      </c>
      <c r="J9" s="57"/>
    </row>
    <row r="10" ht="21" customHeight="1" spans="1:1024 1025:16383">
      <c r="A10" s="55">
        <v>3</v>
      </c>
      <c r="B10" s="56"/>
      <c r="C10" s="82"/>
      <c r="D10" s="55"/>
      <c r="E10" s="55"/>
      <c r="F10" s="58"/>
      <c r="G10" s="58"/>
      <c r="H10" s="58"/>
      <c r="I10" s="58">
        <f t="shared" si="0"/>
        <v>0</v>
      </c>
      <c r="J10" s="57"/>
    </row>
    <row r="11" ht="21" customHeight="1" spans="1:1024 1025:16383">
      <c r="A11" s="55">
        <v>4</v>
      </c>
      <c r="B11" s="56"/>
      <c r="C11" s="82"/>
      <c r="D11" s="55"/>
      <c r="E11" s="55"/>
      <c r="F11" s="58"/>
      <c r="G11" s="58"/>
      <c r="H11" s="58"/>
      <c r="I11" s="58">
        <f t="shared" si="0"/>
        <v>0</v>
      </c>
      <c r="J11" s="57"/>
    </row>
    <row r="12" ht="21" customHeight="1" spans="1:1024 1025:16383">
      <c r="A12" s="55">
        <v>5</v>
      </c>
      <c r="B12" s="56"/>
      <c r="C12" s="82"/>
      <c r="D12" s="55"/>
      <c r="E12" s="55"/>
      <c r="F12" s="58"/>
      <c r="G12" s="58"/>
      <c r="H12" s="58"/>
      <c r="I12" s="58">
        <f t="shared" si="0"/>
        <v>0</v>
      </c>
      <c r="J12" s="57"/>
    </row>
    <row r="13" ht="21" customHeight="1" spans="1:1024 1025:16383">
      <c r="A13" s="55">
        <v>6</v>
      </c>
      <c r="B13" s="56"/>
      <c r="C13" s="82"/>
      <c r="D13" s="55"/>
      <c r="E13" s="55"/>
      <c r="F13" s="58"/>
      <c r="G13" s="58"/>
      <c r="H13" s="58"/>
      <c r="I13" s="58">
        <f t="shared" si="0"/>
        <v>0</v>
      </c>
      <c r="J13" s="57"/>
    </row>
    <row r="14" ht="21" customHeight="1" spans="1:1024 1025:16383">
      <c r="A14" s="55">
        <v>7</v>
      </c>
      <c r="B14" s="56"/>
      <c r="C14" s="82"/>
      <c r="D14" s="55"/>
      <c r="E14" s="55"/>
      <c r="F14" s="58"/>
      <c r="G14" s="58"/>
      <c r="H14" s="58"/>
      <c r="I14" s="58">
        <f t="shared" si="0"/>
        <v>0</v>
      </c>
      <c r="J14" s="57"/>
    </row>
    <row r="15" ht="21" customHeight="1" spans="1:1024 1025:16383">
      <c r="A15" s="55">
        <v>8</v>
      </c>
      <c r="B15" s="56"/>
      <c r="C15" s="82"/>
      <c r="D15" s="55"/>
      <c r="E15" s="55"/>
      <c r="F15" s="58"/>
      <c r="G15" s="58"/>
      <c r="H15" s="58"/>
      <c r="I15" s="58">
        <f t="shared" si="0"/>
        <v>0</v>
      </c>
      <c r="J15" s="57"/>
    </row>
    <row r="16" ht="21" customHeight="1" spans="1:1024 1025:16383">
      <c r="A16" s="55">
        <v>9</v>
      </c>
      <c r="B16" s="56"/>
      <c r="C16" s="82"/>
      <c r="D16" s="55"/>
      <c r="E16" s="55"/>
      <c r="F16" s="58"/>
      <c r="G16" s="58"/>
      <c r="H16" s="58"/>
      <c r="I16" s="58">
        <f t="shared" si="0"/>
        <v>0</v>
      </c>
      <c r="J16" s="57"/>
    </row>
    <row r="17" ht="21" customHeight="1" spans="1:10">
      <c r="A17" s="55">
        <v>10</v>
      </c>
      <c r="B17" s="56"/>
      <c r="C17" s="82"/>
      <c r="D17" s="55"/>
      <c r="E17" s="55"/>
      <c r="F17" s="58"/>
      <c r="G17" s="58"/>
      <c r="H17" s="58"/>
      <c r="I17" s="58">
        <f t="shared" si="0"/>
        <v>0</v>
      </c>
      <c r="J17" s="57"/>
    </row>
    <row r="18" ht="21" customHeight="1" spans="1:10">
      <c r="A18" s="55">
        <v>11</v>
      </c>
      <c r="B18" s="56"/>
      <c r="C18" s="82"/>
      <c r="D18" s="55"/>
      <c r="E18" s="55"/>
      <c r="F18" s="58"/>
      <c r="G18" s="58"/>
      <c r="H18" s="58"/>
      <c r="I18" s="58">
        <f t="shared" si="0"/>
        <v>0</v>
      </c>
      <c r="J18" s="57"/>
    </row>
    <row r="19" ht="21" customHeight="1" spans="1:10">
      <c r="A19" s="83" t="s">
        <v>282</v>
      </c>
      <c r="B19" s="84"/>
      <c r="C19" s="85"/>
      <c r="D19" s="85"/>
      <c r="E19" s="86"/>
      <c r="F19" s="58">
        <f>SUM(F8:F18)</f>
        <v>0</v>
      </c>
      <c r="G19" s="58">
        <f>SUM(G8:G18)</f>
        <v>0</v>
      </c>
      <c r="H19" s="58">
        <f>SUM(H8:H18)</f>
        <v>0</v>
      </c>
      <c r="I19" s="58">
        <f>SUM(I8:I18)</f>
        <v>0</v>
      </c>
      <c r="J19" s="57"/>
    </row>
    <row r="20" ht="21" customHeight="1" spans="1:10">
      <c r="A20" s="60" t="s">
        <v>1588</v>
      </c>
      <c r="B20" s="61"/>
      <c r="C20" s="62"/>
      <c r="D20" s="62"/>
      <c r="E20" s="87"/>
      <c r="F20" s="58">
        <f>F19</f>
        <v>0</v>
      </c>
      <c r="G20" s="58"/>
      <c r="H20" s="64" t="s">
        <v>342</v>
      </c>
      <c r="I20" s="64" t="s">
        <v>342</v>
      </c>
      <c r="J20" s="57"/>
    </row>
    <row r="21" ht="21" customHeight="1" spans="1:10">
      <c r="A21" s="60" t="s">
        <v>391</v>
      </c>
      <c r="B21" s="61"/>
      <c r="C21" s="62"/>
      <c r="D21" s="62"/>
      <c r="E21" s="87"/>
      <c r="F21" s="58">
        <f>F19-F20</f>
        <v>0</v>
      </c>
      <c r="G21" s="58">
        <f>G19-G20</f>
        <v>0</v>
      </c>
      <c r="H21" s="64" t="s">
        <v>342</v>
      </c>
      <c r="I21" s="64" t="s">
        <v>342</v>
      </c>
      <c r="J21" s="57"/>
    </row>
    <row r="22" ht="21" customHeight="1" spans="1:10">
      <c r="A22" s="65" t="s">
        <v>1589</v>
      </c>
      <c r="B22" s="66"/>
      <c r="C22" s="67" t="str">
        <f>IF(G21&gt;0,"总账、明细账不相符",IF(G21&lt;0,"总账、明细账不相符",IF(G21=0,"总账、明细账相符，调整事项如上")))</f>
        <v>总账、明细账相符，调整事项如上</v>
      </c>
      <c r="D22" s="68"/>
      <c r="E22" s="68"/>
      <c r="F22" s="70"/>
      <c r="G22" s="70"/>
      <c r="H22" s="70"/>
      <c r="I22" s="70"/>
      <c r="J22" s="71"/>
    </row>
    <row r="23" ht="18.75" customHeight="1" spans="1:10">
      <c r="A23" s="72"/>
      <c r="C23" s="28"/>
      <c r="D23" s="28"/>
      <c r="E23" s="28"/>
      <c r="F23" s="74"/>
      <c r="G23" s="74"/>
      <c r="H23" s="74"/>
      <c r="I23" s="74"/>
      <c r="J23" s="75"/>
    </row>
    <row r="24" ht="18.75" customHeight="1" spans="1:10">
      <c r="A24" s="76"/>
      <c r="B24" s="77"/>
      <c r="C24" s="78"/>
      <c r="D24" s="78"/>
      <c r="E24" s="78"/>
      <c r="F24" s="80"/>
      <c r="G24" s="80"/>
      <c r="H24" s="80"/>
      <c r="I24" s="80"/>
      <c r="J24" s="81"/>
    </row>
    <row r="25" ht="18.75" customHeight="1" spans="1:10">
      <c r="A25" s="28" t="s">
        <v>1590</v>
      </c>
      <c r="C25" s="28"/>
      <c r="D25" s="28"/>
      <c r="E25" s="28"/>
      <c r="F25" s="74"/>
      <c r="G25" s="74"/>
      <c r="H25" s="74"/>
      <c r="I25" s="74"/>
      <c r="J25" s="73"/>
    </row>
    <row r="26" spans="1:10">
      <c r="A26" s="28" t="s">
        <v>1591</v>
      </c>
      <c r="C26" s="28"/>
      <c r="D26" s="28"/>
      <c r="E26" s="28"/>
      <c r="F26" s="74"/>
      <c r="G26" s="74"/>
      <c r="H26" s="74"/>
      <c r="I26" s="74"/>
      <c r="J26" s="73"/>
    </row>
    <row r="27" spans="1:10">
      <c r="A27" s="28" t="s">
        <v>1592</v>
      </c>
      <c r="C27" s="28"/>
      <c r="D27" s="28"/>
      <c r="E27" s="28"/>
      <c r="F27" s="74"/>
      <c r="G27" s="74"/>
      <c r="H27" s="74"/>
      <c r="I27" s="74"/>
      <c r="J27" s="73"/>
    </row>
    <row r="28" spans="1:10">
      <c r="A28" s="28" t="s">
        <v>1593</v>
      </c>
      <c r="C28" s="28"/>
      <c r="D28" s="28"/>
      <c r="E28" s="28"/>
      <c r="F28" s="74"/>
      <c r="G28" s="74"/>
      <c r="H28" s="74"/>
      <c r="I28" s="74"/>
      <c r="J28" s="73"/>
    </row>
    <row r="29" spans="1:10">
      <c r="A29" s="28" t="s">
        <v>1594</v>
      </c>
      <c r="C29" s="28"/>
      <c r="D29" s="28"/>
      <c r="E29" s="28"/>
      <c r="F29" s="74"/>
      <c r="G29" s="74"/>
      <c r="H29" s="74"/>
      <c r="I29" s="74"/>
      <c r="J29" s="73"/>
    </row>
  </sheetData>
  <mergeCells count="4">
    <mergeCell ref="A6:J6"/>
    <mergeCell ref="A19:E19"/>
    <mergeCell ref="A20:E20"/>
    <mergeCell ref="A21:E21"/>
  </mergeCells>
  <printOptions horizontalCentered="1"/>
  <pageMargins left="0.707638888888889" right="0.707638888888889" top="0.349305555555556" bottom="0.279166666666667" header="0.310416666666667" footer="0.310416666666667"/>
  <pageSetup paperSize="9" scale="77" orientation="landscape" blackAndWhite="1" verticalDpi="300"/>
  <headerFooter alignWithMargins="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tabColor rgb="FF92D050"/>
  </sheetPr>
  <dimension ref="A1:XFC31"/>
  <sheetViews>
    <sheetView topLeftCell="A6" workbookViewId="0">
      <pane xSplit="2" ySplit="2" topLeftCell="C8" activePane="bottomRight" state="frozen"/>
      <selection/>
      <selection pane="topRight"/>
      <selection pane="bottomLeft"/>
      <selection pane="bottomRight" activeCell="J12" sqref="J12"/>
    </sheetView>
  </sheetViews>
  <sheetFormatPr defaultColWidth="8.9" defaultRowHeight="14.25"/>
  <cols>
    <col min="1" max="1" width="3.5" customWidth="1"/>
    <col min="2" max="2" width="19.4" style="32" customWidth="1"/>
    <col min="3" max="3" width="7.7" customWidth="1"/>
    <col min="4" max="4" width="5.4" customWidth="1"/>
    <col min="5" max="5" width="14.1" style="33" customWidth="1"/>
    <col min="6" max="9" width="12.9" style="34" customWidth="1"/>
    <col min="10" max="10" width="16.9" style="33" customWidth="1"/>
    <col min="11" max="31" width="9"/>
  </cols>
  <sheetData>
    <row r="1" ht="16.5" customHeight="1" spans="1:1024 1025:16383">
      <c r="A1" s="35" t="e">
        <f>'[15]3-1、3-6主营业务收入、成本鉴证表'!A1</f>
        <v>#REF!</v>
      </c>
      <c r="B1" s="36"/>
      <c r="I1" s="37" t="s">
        <v>283</v>
      </c>
      <c r="J1" s="38" t="str">
        <f>'4-11-1长、短期借款'!K1</f>
        <v>王翠英</v>
      </c>
    </row>
    <row r="2" spans="1:1024 1025:16383">
      <c r="A2" s="35"/>
      <c r="B2" s="36"/>
      <c r="I2" s="37" t="s">
        <v>284</v>
      </c>
      <c r="J2" s="39">
        <f>'4-11-1长、短期借款'!K2</f>
        <v>46040</v>
      </c>
    </row>
    <row r="3" spans="1:1024 1025:16383">
      <c r="A3" s="40" t="str">
        <f>'4-11-1长、短期借款'!A3</f>
        <v>被审核单位：新疆通力房地产开发有限公司库尔勒二分公司</v>
      </c>
      <c r="B3" s="36"/>
      <c r="I3" s="37" t="s">
        <v>285</v>
      </c>
      <c r="J3" s="38" t="str">
        <f>'4-11-1长、短期借款'!K3</f>
        <v>刘洁</v>
      </c>
    </row>
    <row r="4" spans="1:1024 1025:16383">
      <c r="A4" s="41" t="str">
        <f>CONCATENATE("项    目：",A6)</f>
        <v>项    目：应付款项（其他应付款）鉴证表</v>
      </c>
      <c r="B4" s="36"/>
      <c r="I4" s="37" t="s">
        <v>284</v>
      </c>
      <c r="J4" s="39">
        <f>'4-11-1长、短期借款'!K4</f>
        <v>46140</v>
      </c>
    </row>
    <row r="5" ht="15" spans="1:1024 1025:16383">
      <c r="A5" s="42" t="str">
        <f>'4-11-1长、短期借款'!A5</f>
        <v>纳税年度:  2025年度</v>
      </c>
      <c r="B5" s="43"/>
      <c r="C5" s="44"/>
      <c r="D5" s="44"/>
      <c r="E5" s="45"/>
      <c r="F5" s="46"/>
      <c r="G5" s="46"/>
      <c r="H5" s="46"/>
      <c r="I5" s="37" t="s">
        <v>286</v>
      </c>
      <c r="J5" s="47" t="s">
        <v>1645</v>
      </c>
    </row>
    <row r="6" ht="23.25" spans="1:1024 1025:16383">
      <c r="A6" s="48" t="s">
        <v>1646</v>
      </c>
      <c r="B6" s="49"/>
      <c r="C6" s="48"/>
      <c r="D6" s="48"/>
      <c r="E6" s="50"/>
      <c r="F6" s="51"/>
      <c r="G6" s="51"/>
      <c r="H6" s="51"/>
      <c r="I6" s="51"/>
      <c r="J6" s="50"/>
    </row>
    <row r="7" s="31" customFormat="1" ht="24" spans="1:1024 1025:16383">
      <c r="A7" s="52" t="s">
        <v>488</v>
      </c>
      <c r="B7" s="52" t="s">
        <v>1642</v>
      </c>
      <c r="C7" s="52" t="s">
        <v>1582</v>
      </c>
      <c r="D7" s="53" t="s">
        <v>1583</v>
      </c>
      <c r="E7" s="52" t="s">
        <v>1584</v>
      </c>
      <c r="F7" s="54" t="s">
        <v>1585</v>
      </c>
      <c r="G7" s="54" t="s">
        <v>1586</v>
      </c>
      <c r="H7" s="54" t="s">
        <v>251</v>
      </c>
      <c r="I7" s="54" t="s">
        <v>1072</v>
      </c>
      <c r="J7" s="52" t="s">
        <v>264</v>
      </c>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c r="IW7" s="33"/>
      <c r="IX7" s="33"/>
      <c r="IY7" s="33"/>
      <c r="IZ7" s="33"/>
      <c r="JA7" s="33"/>
      <c r="JB7" s="33"/>
      <c r="JC7" s="33"/>
      <c r="JD7" s="33"/>
      <c r="JE7" s="33"/>
      <c r="JF7" s="33"/>
      <c r="JG7" s="33"/>
      <c r="JH7" s="33"/>
      <c r="JI7" s="33"/>
      <c r="JJ7" s="33"/>
      <c r="JK7" s="33"/>
      <c r="JL7" s="33"/>
      <c r="JM7" s="33"/>
      <c r="JN7" s="33"/>
      <c r="JO7" s="33"/>
      <c r="JP7" s="33"/>
      <c r="JQ7" s="33"/>
      <c r="JR7" s="33"/>
      <c r="JS7" s="33"/>
      <c r="JT7" s="33"/>
      <c r="JU7" s="33"/>
      <c r="JV7" s="33"/>
      <c r="JW7" s="33"/>
      <c r="JX7" s="33"/>
      <c r="JY7" s="33"/>
      <c r="JZ7" s="33"/>
      <c r="KA7" s="33"/>
      <c r="KB7" s="33"/>
      <c r="KC7" s="33"/>
      <c r="KD7" s="33"/>
      <c r="KE7" s="33"/>
      <c r="KF7" s="33"/>
      <c r="KG7" s="33"/>
      <c r="KH7" s="33"/>
      <c r="KI7" s="33"/>
      <c r="KJ7" s="33"/>
      <c r="KK7" s="33"/>
      <c r="KL7" s="33"/>
      <c r="KM7" s="33"/>
      <c r="KN7" s="33"/>
      <c r="KO7" s="33"/>
      <c r="KP7" s="33"/>
      <c r="KQ7" s="33"/>
      <c r="KR7" s="33"/>
      <c r="KS7" s="33"/>
      <c r="KT7" s="33"/>
      <c r="KU7" s="33"/>
      <c r="KV7" s="33"/>
      <c r="KW7" s="33"/>
      <c r="KX7" s="33"/>
      <c r="KY7" s="33"/>
      <c r="KZ7" s="33"/>
      <c r="LA7" s="33"/>
      <c r="LB7" s="33"/>
      <c r="LC7" s="33"/>
      <c r="LD7" s="33"/>
      <c r="LE7" s="33"/>
      <c r="LF7" s="33"/>
      <c r="LG7" s="33"/>
      <c r="LH7" s="33"/>
      <c r="LI7" s="33"/>
      <c r="LJ7" s="33"/>
      <c r="LK7" s="33"/>
      <c r="LL7" s="33"/>
      <c r="LM7" s="33"/>
      <c r="LN7" s="33"/>
      <c r="LO7" s="33"/>
      <c r="LP7" s="33"/>
      <c r="LQ7" s="33"/>
      <c r="LR7" s="33"/>
      <c r="LS7" s="33"/>
      <c r="LT7" s="33"/>
      <c r="LU7" s="33"/>
      <c r="LV7" s="33"/>
      <c r="LW7" s="33"/>
      <c r="LX7" s="33"/>
      <c r="LY7" s="33"/>
      <c r="LZ7" s="33"/>
      <c r="MA7" s="33"/>
      <c r="MB7" s="33"/>
      <c r="MC7" s="33"/>
      <c r="MD7" s="33"/>
      <c r="ME7" s="33"/>
      <c r="MF7" s="33"/>
      <c r="MG7" s="33"/>
      <c r="MH7" s="33"/>
      <c r="MI7" s="33"/>
      <c r="MJ7" s="33"/>
      <c r="MK7" s="33"/>
      <c r="ML7" s="33"/>
      <c r="MM7" s="33"/>
      <c r="MN7" s="33"/>
      <c r="MO7" s="33"/>
      <c r="MP7" s="33"/>
      <c r="MQ7" s="33"/>
      <c r="MR7" s="33"/>
      <c r="MS7" s="33"/>
      <c r="MT7" s="33"/>
      <c r="MU7" s="33"/>
      <c r="MV7" s="33"/>
      <c r="MW7" s="33"/>
      <c r="MX7" s="33"/>
      <c r="MY7" s="33"/>
      <c r="MZ7" s="33"/>
      <c r="NA7" s="33"/>
      <c r="NB7" s="33"/>
      <c r="NC7" s="33"/>
      <c r="ND7" s="33"/>
      <c r="NE7" s="33"/>
      <c r="NF7" s="33"/>
      <c r="NG7" s="33"/>
      <c r="NH7" s="33"/>
      <c r="NI7" s="33"/>
      <c r="NJ7" s="33"/>
      <c r="NK7" s="33"/>
      <c r="NL7" s="33"/>
      <c r="NM7" s="33"/>
      <c r="NN7" s="33"/>
      <c r="NO7" s="33"/>
      <c r="NP7" s="33"/>
      <c r="NQ7" s="33"/>
      <c r="NR7" s="33"/>
      <c r="NS7" s="33"/>
      <c r="NT7" s="33"/>
      <c r="NU7" s="33"/>
      <c r="NV7" s="33"/>
      <c r="NW7" s="33"/>
      <c r="NX7" s="33"/>
      <c r="NY7" s="33"/>
      <c r="NZ7" s="33"/>
      <c r="OA7" s="33"/>
      <c r="OB7" s="33"/>
      <c r="OC7" s="33"/>
      <c r="OD7" s="33"/>
      <c r="OE7" s="33"/>
      <c r="OF7" s="33"/>
      <c r="OG7" s="33"/>
      <c r="OH7" s="33"/>
      <c r="OI7" s="33"/>
      <c r="OJ7" s="33"/>
      <c r="OK7" s="33"/>
      <c r="OL7" s="33"/>
      <c r="OM7" s="33"/>
      <c r="ON7" s="33"/>
      <c r="OO7" s="33"/>
      <c r="OP7" s="33"/>
      <c r="OQ7" s="33"/>
      <c r="OR7" s="33"/>
      <c r="OS7" s="33"/>
      <c r="OT7" s="33"/>
      <c r="OU7" s="33"/>
      <c r="OV7" s="33"/>
      <c r="OW7" s="33"/>
      <c r="OX7" s="33"/>
      <c r="OY7" s="33"/>
      <c r="OZ7" s="33"/>
      <c r="PA7" s="33"/>
      <c r="PB7" s="33"/>
      <c r="PC7" s="33"/>
      <c r="PD7" s="33"/>
      <c r="PE7" s="33"/>
      <c r="PF7" s="33"/>
      <c r="PG7" s="33"/>
      <c r="PH7" s="33"/>
      <c r="PI7" s="33"/>
      <c r="PJ7" s="33"/>
      <c r="PK7" s="33"/>
      <c r="PL7" s="33"/>
      <c r="PM7" s="33"/>
      <c r="PN7" s="33"/>
      <c r="PO7" s="33"/>
      <c r="PP7" s="33"/>
      <c r="PQ7" s="33"/>
      <c r="PR7" s="33"/>
      <c r="PS7" s="33"/>
      <c r="PT7" s="33"/>
      <c r="PU7" s="33"/>
      <c r="PV7" s="33"/>
      <c r="PW7" s="33"/>
      <c r="PX7" s="33"/>
      <c r="PY7" s="33"/>
      <c r="PZ7" s="33"/>
      <c r="QA7" s="33"/>
      <c r="QB7" s="33"/>
      <c r="QC7" s="33"/>
      <c r="QD7" s="33"/>
      <c r="QE7" s="33"/>
      <c r="QF7" s="33"/>
      <c r="QG7" s="33"/>
      <c r="QH7" s="33"/>
      <c r="QI7" s="33"/>
      <c r="QJ7" s="33"/>
      <c r="QK7" s="33"/>
      <c r="QL7" s="33"/>
      <c r="QM7" s="33"/>
      <c r="QN7" s="33"/>
      <c r="QO7" s="33"/>
      <c r="QP7" s="33"/>
      <c r="QQ7" s="33"/>
      <c r="QR7" s="33"/>
      <c r="QS7" s="33"/>
      <c r="QT7" s="33"/>
      <c r="QU7" s="33"/>
      <c r="QV7" s="33"/>
      <c r="QW7" s="33"/>
      <c r="QX7" s="33"/>
      <c r="QY7" s="33"/>
      <c r="QZ7" s="33"/>
      <c r="RA7" s="33"/>
      <c r="RB7" s="33"/>
      <c r="RC7" s="33"/>
      <c r="RD7" s="33"/>
      <c r="RE7" s="33"/>
      <c r="RF7" s="33"/>
      <c r="RG7" s="33"/>
      <c r="RH7" s="33"/>
      <c r="RI7" s="33"/>
      <c r="RJ7" s="33"/>
      <c r="RK7" s="33"/>
      <c r="RL7" s="33"/>
      <c r="RM7" s="33"/>
      <c r="RN7" s="33"/>
      <c r="RO7" s="33"/>
      <c r="RP7" s="33"/>
      <c r="RQ7" s="33"/>
      <c r="RR7" s="33"/>
      <c r="RS7" s="33"/>
      <c r="RT7" s="33"/>
      <c r="RU7" s="33"/>
      <c r="RV7" s="33"/>
      <c r="RW7" s="33"/>
      <c r="RX7" s="33"/>
      <c r="RY7" s="33"/>
      <c r="RZ7" s="33"/>
      <c r="SA7" s="33"/>
      <c r="SB7" s="33"/>
      <c r="SC7" s="33"/>
      <c r="SD7" s="33"/>
      <c r="SE7" s="33"/>
      <c r="SF7" s="33"/>
      <c r="SG7" s="33"/>
      <c r="SH7" s="33"/>
      <c r="SI7" s="33"/>
      <c r="SJ7" s="33"/>
      <c r="SK7" s="33"/>
      <c r="SL7" s="33"/>
      <c r="SM7" s="33"/>
      <c r="SN7" s="33"/>
      <c r="SO7" s="33"/>
      <c r="SP7" s="33"/>
      <c r="SQ7" s="33"/>
      <c r="SR7" s="33"/>
      <c r="SS7" s="33"/>
      <c r="ST7" s="33"/>
      <c r="SU7" s="33"/>
      <c r="SV7" s="33"/>
      <c r="SW7" s="33"/>
      <c r="SX7" s="33"/>
      <c r="SY7" s="33"/>
      <c r="SZ7" s="33"/>
      <c r="TA7" s="33"/>
      <c r="TB7" s="33"/>
      <c r="TC7" s="33"/>
      <c r="TD7" s="33"/>
      <c r="TE7" s="33"/>
      <c r="TF7" s="33"/>
      <c r="TG7" s="33"/>
      <c r="TH7" s="33"/>
      <c r="TI7" s="33"/>
      <c r="TJ7" s="33"/>
      <c r="TK7" s="33"/>
      <c r="TL7" s="33"/>
      <c r="TM7" s="33"/>
      <c r="TN7" s="33"/>
      <c r="TO7" s="33"/>
      <c r="TP7" s="33"/>
      <c r="TQ7" s="33"/>
      <c r="TR7" s="33"/>
      <c r="TS7" s="33"/>
      <c r="TT7" s="33"/>
      <c r="TU7" s="33"/>
      <c r="TV7" s="33"/>
      <c r="TW7" s="33"/>
      <c r="TX7" s="33"/>
      <c r="TY7" s="33"/>
      <c r="TZ7" s="33"/>
      <c r="UA7" s="33"/>
      <c r="UB7" s="33"/>
      <c r="UC7" s="33"/>
      <c r="UD7" s="33"/>
      <c r="UE7" s="33"/>
      <c r="UF7" s="33"/>
      <c r="UG7" s="33"/>
      <c r="UH7" s="33"/>
      <c r="UI7" s="33"/>
      <c r="UJ7" s="33"/>
      <c r="UK7" s="33"/>
      <c r="UL7" s="33"/>
      <c r="UM7" s="33"/>
      <c r="UN7" s="33"/>
      <c r="UO7" s="33"/>
      <c r="UP7" s="33"/>
      <c r="UQ7" s="33"/>
      <c r="UR7" s="33"/>
      <c r="US7" s="33"/>
      <c r="UT7" s="33"/>
      <c r="UU7" s="33"/>
      <c r="UV7" s="33"/>
      <c r="UW7" s="33"/>
      <c r="UX7" s="33"/>
      <c r="UY7" s="33"/>
      <c r="UZ7" s="33"/>
      <c r="VA7" s="33"/>
      <c r="VB7" s="33"/>
      <c r="VC7" s="33"/>
      <c r="VD7" s="33"/>
      <c r="VE7" s="33"/>
      <c r="VF7" s="33"/>
      <c r="VG7" s="33"/>
      <c r="VH7" s="33"/>
      <c r="VI7" s="33"/>
      <c r="VJ7" s="33"/>
      <c r="VK7" s="33"/>
      <c r="VL7" s="33"/>
      <c r="VM7" s="33"/>
      <c r="VN7" s="33"/>
      <c r="VO7" s="33"/>
      <c r="VP7" s="33"/>
      <c r="VQ7" s="33"/>
      <c r="VR7" s="33"/>
      <c r="VS7" s="33"/>
      <c r="VT7" s="33"/>
      <c r="VU7" s="33"/>
      <c r="VV7" s="33"/>
      <c r="VW7" s="33"/>
      <c r="VX7" s="33"/>
      <c r="VY7" s="33"/>
      <c r="VZ7" s="33"/>
      <c r="WA7" s="33"/>
      <c r="WB7" s="33"/>
      <c r="WC7" s="33"/>
      <c r="WD7" s="33"/>
      <c r="WE7" s="33"/>
      <c r="WF7" s="33"/>
      <c r="WG7" s="33"/>
      <c r="WH7" s="33"/>
      <c r="WI7" s="33"/>
      <c r="WJ7" s="33"/>
      <c r="WK7" s="33"/>
      <c r="WL7" s="33"/>
      <c r="WM7" s="33"/>
      <c r="WN7" s="33"/>
      <c r="WO7" s="33"/>
      <c r="WP7" s="33"/>
      <c r="WQ7" s="33"/>
      <c r="WR7" s="33"/>
      <c r="WS7" s="33"/>
      <c r="WT7" s="33"/>
      <c r="WU7" s="33"/>
      <c r="WV7" s="33"/>
      <c r="WW7" s="33"/>
      <c r="WX7" s="33"/>
      <c r="WY7" s="33"/>
      <c r="WZ7" s="33"/>
      <c r="XA7" s="33"/>
      <c r="XB7" s="33"/>
      <c r="XC7" s="33"/>
      <c r="XD7" s="33"/>
      <c r="XE7" s="33"/>
      <c r="XF7" s="33"/>
      <c r="XG7" s="33"/>
      <c r="XH7" s="33"/>
      <c r="XI7" s="33"/>
      <c r="XJ7" s="33"/>
      <c r="XK7" s="33"/>
      <c r="XL7" s="33"/>
      <c r="XM7" s="33"/>
      <c r="XN7" s="33"/>
      <c r="XO7" s="33"/>
      <c r="XP7" s="33"/>
      <c r="XQ7" s="33"/>
      <c r="XR7" s="33"/>
      <c r="XS7" s="33"/>
      <c r="XT7" s="33"/>
      <c r="XU7" s="33"/>
      <c r="XV7" s="33"/>
      <c r="XW7" s="33"/>
      <c r="XX7" s="33"/>
      <c r="XY7" s="33"/>
      <c r="XZ7" s="33"/>
      <c r="YA7" s="33"/>
      <c r="YB7" s="33"/>
      <c r="YC7" s="33"/>
      <c r="YD7" s="33"/>
      <c r="YE7" s="33"/>
      <c r="YF7" s="33"/>
      <c r="YG7" s="33"/>
      <c r="YH7" s="33"/>
      <c r="YI7" s="33"/>
      <c r="YJ7" s="33"/>
      <c r="YK7" s="33"/>
      <c r="YL7" s="33"/>
      <c r="YM7" s="33"/>
      <c r="YN7" s="33"/>
      <c r="YO7" s="33"/>
      <c r="YP7" s="33"/>
      <c r="YQ7" s="33"/>
      <c r="YR7" s="33"/>
      <c r="YS7" s="33"/>
      <c r="YT7" s="33"/>
      <c r="YU7" s="33"/>
      <c r="YV7" s="33"/>
      <c r="YW7" s="33"/>
      <c r="YX7" s="33"/>
      <c r="YY7" s="33"/>
      <c r="YZ7" s="33"/>
      <c r="ZA7" s="33"/>
      <c r="ZB7" s="33"/>
      <c r="ZC7" s="33"/>
      <c r="ZD7" s="33"/>
      <c r="ZE7" s="33"/>
      <c r="ZF7" s="33"/>
      <c r="ZG7" s="33"/>
      <c r="ZH7" s="33"/>
      <c r="ZI7" s="33"/>
      <c r="ZJ7" s="33"/>
      <c r="ZK7" s="33"/>
      <c r="ZL7" s="33"/>
      <c r="ZM7" s="33"/>
      <c r="ZN7" s="33"/>
      <c r="ZO7" s="33"/>
      <c r="ZP7" s="33"/>
      <c r="ZQ7" s="33"/>
      <c r="ZR7" s="33"/>
      <c r="ZS7" s="33"/>
      <c r="ZT7" s="33"/>
      <c r="ZU7" s="33"/>
      <c r="ZV7" s="33"/>
      <c r="ZW7" s="33"/>
      <c r="ZX7" s="33"/>
      <c r="ZY7" s="33"/>
      <c r="ZZ7" s="33"/>
      <c r="AAA7" s="33"/>
      <c r="AAB7" s="33"/>
      <c r="AAC7" s="33"/>
      <c r="AAD7" s="33"/>
      <c r="AAE7" s="33"/>
      <c r="AAF7" s="33"/>
      <c r="AAG7" s="33"/>
      <c r="AAH7" s="33"/>
      <c r="AAI7" s="33"/>
      <c r="AAJ7" s="33"/>
      <c r="AAK7" s="33"/>
      <c r="AAL7" s="33"/>
      <c r="AAM7" s="33"/>
      <c r="AAN7" s="33"/>
      <c r="AAO7" s="33"/>
      <c r="AAP7" s="33"/>
      <c r="AAQ7" s="33"/>
      <c r="AAR7" s="33"/>
      <c r="AAS7" s="33"/>
      <c r="AAT7" s="33"/>
      <c r="AAU7" s="33"/>
      <c r="AAV7" s="33"/>
      <c r="AAW7" s="33"/>
      <c r="AAX7" s="33"/>
      <c r="AAY7" s="33"/>
      <c r="AAZ7" s="33"/>
      <c r="ABA7" s="33"/>
      <c r="ABB7" s="33"/>
      <c r="ABC7" s="33"/>
      <c r="ABD7" s="33"/>
      <c r="ABE7" s="33"/>
      <c r="ABF7" s="33"/>
      <c r="ABG7" s="33"/>
      <c r="ABH7" s="33"/>
      <c r="ABI7" s="33"/>
      <c r="ABJ7" s="33"/>
      <c r="ABK7" s="33"/>
      <c r="ABL7" s="33"/>
      <c r="ABM7" s="33"/>
      <c r="ABN7" s="33"/>
      <c r="ABO7" s="33"/>
      <c r="ABP7" s="33"/>
      <c r="ABQ7" s="33"/>
      <c r="ABR7" s="33"/>
      <c r="ABS7" s="33"/>
      <c r="ABT7" s="33"/>
      <c r="ABU7" s="33"/>
      <c r="ABV7" s="33"/>
      <c r="ABW7" s="33"/>
      <c r="ABX7" s="33"/>
      <c r="ABY7" s="33"/>
      <c r="ABZ7" s="33"/>
      <c r="ACA7" s="33"/>
      <c r="ACB7" s="33"/>
      <c r="ACC7" s="33"/>
      <c r="ACD7" s="33"/>
      <c r="ACE7" s="33"/>
      <c r="ACF7" s="33"/>
      <c r="ACG7" s="33"/>
      <c r="ACH7" s="33"/>
      <c r="ACI7" s="33"/>
      <c r="ACJ7" s="33"/>
      <c r="ACK7" s="33"/>
      <c r="ACL7" s="33"/>
      <c r="ACM7" s="33"/>
      <c r="ACN7" s="33"/>
      <c r="ACO7" s="33"/>
      <c r="ACP7" s="33"/>
      <c r="ACQ7" s="33"/>
      <c r="ACR7" s="33"/>
      <c r="ACS7" s="33"/>
      <c r="ACT7" s="33"/>
      <c r="ACU7" s="33"/>
      <c r="ACV7" s="33"/>
      <c r="ACW7" s="33"/>
      <c r="ACX7" s="33"/>
      <c r="ACY7" s="33"/>
      <c r="ACZ7" s="33"/>
      <c r="ADA7" s="33"/>
      <c r="ADB7" s="33"/>
      <c r="ADC7" s="33"/>
      <c r="ADD7" s="33"/>
      <c r="ADE7" s="33"/>
      <c r="ADF7" s="33"/>
      <c r="ADG7" s="33"/>
      <c r="ADH7" s="33"/>
      <c r="ADI7" s="33"/>
      <c r="ADJ7" s="33"/>
      <c r="ADK7" s="33"/>
      <c r="ADL7" s="33"/>
      <c r="ADM7" s="33"/>
      <c r="ADN7" s="33"/>
      <c r="ADO7" s="33"/>
      <c r="ADP7" s="33"/>
      <c r="ADQ7" s="33"/>
      <c r="ADR7" s="33"/>
      <c r="ADS7" s="33"/>
      <c r="ADT7" s="33"/>
      <c r="ADU7" s="33"/>
      <c r="ADV7" s="33"/>
      <c r="ADW7" s="33"/>
      <c r="ADX7" s="33"/>
      <c r="ADY7" s="33"/>
      <c r="ADZ7" s="33"/>
      <c r="AEA7" s="33"/>
      <c r="AEB7" s="33"/>
      <c r="AEC7" s="33"/>
      <c r="AED7" s="33"/>
      <c r="AEE7" s="33"/>
      <c r="AEF7" s="33"/>
      <c r="AEG7" s="33"/>
      <c r="AEH7" s="33"/>
      <c r="AEI7" s="33"/>
      <c r="AEJ7" s="33"/>
      <c r="AEK7" s="33"/>
      <c r="AEL7" s="33"/>
      <c r="AEM7" s="33"/>
      <c r="AEN7" s="33"/>
      <c r="AEO7" s="33"/>
      <c r="AEP7" s="33"/>
      <c r="AEQ7" s="33"/>
      <c r="AER7" s="33"/>
      <c r="AES7" s="33"/>
      <c r="AET7" s="33"/>
      <c r="AEU7" s="33"/>
      <c r="AEV7" s="33"/>
      <c r="AEW7" s="33"/>
      <c r="AEX7" s="33"/>
      <c r="AEY7" s="33"/>
      <c r="AEZ7" s="33"/>
      <c r="AFA7" s="33"/>
      <c r="AFB7" s="33"/>
      <c r="AFC7" s="33"/>
      <c r="AFD7" s="33"/>
      <c r="AFE7" s="33"/>
      <c r="AFF7" s="33"/>
      <c r="AFG7" s="33"/>
      <c r="AFH7" s="33"/>
      <c r="AFI7" s="33"/>
      <c r="AFJ7" s="33"/>
      <c r="AFK7" s="33"/>
      <c r="AFL7" s="33"/>
      <c r="AFM7" s="33"/>
      <c r="AFN7" s="33"/>
      <c r="AFO7" s="33"/>
      <c r="AFP7" s="33"/>
      <c r="AFQ7" s="33"/>
      <c r="AFR7" s="33"/>
      <c r="AFS7" s="33"/>
      <c r="AFT7" s="33"/>
      <c r="AFU7" s="33"/>
      <c r="AFV7" s="33"/>
      <c r="AFW7" s="33"/>
      <c r="AFX7" s="33"/>
      <c r="AFY7" s="33"/>
      <c r="AFZ7" s="33"/>
      <c r="AGA7" s="33"/>
      <c r="AGB7" s="33"/>
      <c r="AGC7" s="33"/>
      <c r="AGD7" s="33"/>
      <c r="AGE7" s="33"/>
      <c r="AGF7" s="33"/>
      <c r="AGG7" s="33"/>
      <c r="AGH7" s="33"/>
      <c r="AGI7" s="33"/>
      <c r="AGJ7" s="33"/>
      <c r="AGK7" s="33"/>
      <c r="AGL7" s="33"/>
      <c r="AGM7" s="33"/>
      <c r="AGN7" s="33"/>
      <c r="AGO7" s="33"/>
      <c r="AGP7" s="33"/>
      <c r="AGQ7" s="33"/>
      <c r="AGR7" s="33"/>
      <c r="AGS7" s="33"/>
      <c r="AGT7" s="33"/>
      <c r="AGU7" s="33"/>
      <c r="AGV7" s="33"/>
      <c r="AGW7" s="33"/>
      <c r="AGX7" s="33"/>
      <c r="AGY7" s="33"/>
      <c r="AGZ7" s="33"/>
      <c r="AHA7" s="33"/>
      <c r="AHB7" s="33"/>
      <c r="AHC7" s="33"/>
      <c r="AHD7" s="33"/>
      <c r="AHE7" s="33"/>
      <c r="AHF7" s="33"/>
      <c r="AHG7" s="33"/>
      <c r="AHH7" s="33"/>
      <c r="AHI7" s="33"/>
      <c r="AHJ7" s="33"/>
      <c r="AHK7" s="33"/>
      <c r="AHL7" s="33"/>
      <c r="AHM7" s="33"/>
      <c r="AHN7" s="33"/>
      <c r="AHO7" s="33"/>
      <c r="AHP7" s="33"/>
      <c r="AHQ7" s="33"/>
      <c r="AHR7" s="33"/>
      <c r="AHS7" s="33"/>
      <c r="AHT7" s="33"/>
      <c r="AHU7" s="33"/>
      <c r="AHV7" s="33"/>
      <c r="AHW7" s="33"/>
      <c r="AHX7" s="33"/>
      <c r="AHY7" s="33"/>
      <c r="AHZ7" s="33"/>
      <c r="AIA7" s="33"/>
      <c r="AIB7" s="33"/>
      <c r="AIC7" s="33"/>
      <c r="AID7" s="33"/>
      <c r="AIE7" s="33"/>
      <c r="AIF7" s="33"/>
      <c r="AIG7" s="33"/>
      <c r="AIH7" s="33"/>
      <c r="AII7" s="33"/>
      <c r="AIJ7" s="33"/>
      <c r="AIK7" s="33"/>
      <c r="AIL7" s="33"/>
      <c r="AIM7" s="33"/>
      <c r="AIN7" s="33"/>
      <c r="AIO7" s="33"/>
      <c r="AIP7" s="33"/>
      <c r="AIQ7" s="33"/>
      <c r="AIR7" s="33"/>
      <c r="AIS7" s="33"/>
      <c r="AIT7" s="33"/>
      <c r="AIU7" s="33"/>
      <c r="AIV7" s="33"/>
      <c r="AIW7" s="33"/>
      <c r="AIX7" s="33"/>
      <c r="AIY7" s="33"/>
      <c r="AIZ7" s="33"/>
      <c r="AJA7" s="33"/>
      <c r="AJB7" s="33"/>
      <c r="AJC7" s="33"/>
      <c r="AJD7" s="33"/>
      <c r="AJE7" s="33"/>
      <c r="AJF7" s="33"/>
      <c r="AJG7" s="33"/>
      <c r="AJH7" s="33"/>
      <c r="AJI7" s="33"/>
      <c r="AJJ7" s="33"/>
      <c r="AJK7" s="33"/>
      <c r="AJL7" s="33"/>
      <c r="AJM7" s="33"/>
      <c r="AJN7" s="33"/>
      <c r="AJO7" s="33"/>
      <c r="AJP7" s="33"/>
      <c r="AJQ7" s="33"/>
      <c r="AJR7" s="33"/>
      <c r="AJS7" s="33"/>
      <c r="AJT7" s="33"/>
      <c r="AJU7" s="33"/>
      <c r="AJV7" s="33"/>
      <c r="AJW7" s="33"/>
      <c r="AJX7" s="33"/>
      <c r="AJY7" s="33"/>
      <c r="AJZ7" s="33"/>
      <c r="AKA7" s="33"/>
      <c r="AKB7" s="33"/>
      <c r="AKC7" s="33"/>
      <c r="AKD7" s="33"/>
      <c r="AKE7" s="33"/>
      <c r="AKF7" s="33"/>
      <c r="AKG7" s="33"/>
      <c r="AKH7" s="33"/>
      <c r="AKI7" s="33"/>
      <c r="AKJ7" s="33"/>
      <c r="AKK7" s="33"/>
      <c r="AKL7" s="33"/>
      <c r="AKM7" s="33"/>
      <c r="AKN7" s="33"/>
      <c r="AKO7" s="33"/>
      <c r="AKP7" s="33"/>
      <c r="AKQ7" s="33"/>
      <c r="AKR7" s="33"/>
      <c r="AKS7" s="33"/>
      <c r="AKT7" s="33"/>
      <c r="AKU7" s="33"/>
      <c r="AKV7" s="33"/>
      <c r="AKW7" s="33"/>
      <c r="AKX7" s="33"/>
      <c r="AKY7" s="33"/>
      <c r="AKZ7" s="33"/>
      <c r="ALA7" s="33"/>
      <c r="ALB7" s="33"/>
      <c r="ALC7" s="33"/>
      <c r="ALD7" s="33"/>
      <c r="ALE7" s="33"/>
      <c r="ALF7" s="33"/>
      <c r="ALG7" s="33"/>
      <c r="ALH7" s="33"/>
      <c r="ALI7" s="33"/>
      <c r="ALJ7" s="33"/>
      <c r="ALK7" s="33"/>
      <c r="ALL7" s="33"/>
      <c r="ALM7" s="33"/>
      <c r="ALN7" s="33"/>
      <c r="ALO7" s="33"/>
      <c r="ALP7" s="33"/>
      <c r="ALQ7" s="33"/>
      <c r="ALR7" s="33"/>
      <c r="ALS7" s="33"/>
      <c r="ALT7" s="33"/>
      <c r="ALU7" s="33"/>
      <c r="ALV7" s="33"/>
      <c r="ALW7" s="33"/>
      <c r="ALX7" s="33"/>
      <c r="ALY7" s="33"/>
      <c r="ALZ7" s="33"/>
      <c r="AMA7" s="33"/>
      <c r="AMB7" s="33"/>
      <c r="AMC7" s="33"/>
      <c r="AMD7" s="33"/>
      <c r="AME7" s="33"/>
      <c r="AMF7" s="33"/>
      <c r="AMG7" s="33"/>
      <c r="AMH7" s="33"/>
      <c r="AMI7" s="33"/>
      <c r="AMJ7" s="33"/>
      <c r="AMK7" s="33"/>
      <c r="AML7" s="33"/>
      <c r="AMM7" s="33"/>
      <c r="AMN7" s="33"/>
      <c r="AMO7" s="33"/>
      <c r="AMP7" s="33"/>
      <c r="AMQ7" s="33"/>
      <c r="AMR7" s="33"/>
      <c r="AMS7" s="33"/>
      <c r="AMT7" s="33"/>
      <c r="AMU7" s="33"/>
      <c r="AMV7" s="33"/>
      <c r="AMW7" s="33"/>
      <c r="AMX7" s="33"/>
      <c r="AMY7" s="33"/>
      <c r="AMZ7" s="33"/>
      <c r="ANA7" s="33"/>
      <c r="ANB7" s="33"/>
      <c r="ANC7" s="33"/>
      <c r="AND7" s="33"/>
      <c r="ANE7" s="33"/>
      <c r="ANF7" s="33"/>
      <c r="ANG7" s="33"/>
      <c r="ANH7" s="33"/>
      <c r="ANI7" s="33"/>
      <c r="ANJ7" s="33"/>
      <c r="ANK7" s="33"/>
      <c r="ANL7" s="33"/>
      <c r="ANM7" s="33"/>
      <c r="ANN7" s="33"/>
      <c r="ANO7" s="33"/>
      <c r="ANP7" s="33"/>
      <c r="ANQ7" s="33"/>
      <c r="ANR7" s="33"/>
      <c r="ANS7" s="33"/>
      <c r="ANT7" s="33"/>
      <c r="ANU7" s="33"/>
      <c r="ANV7" s="33"/>
      <c r="ANW7" s="33"/>
      <c r="ANX7" s="33"/>
      <c r="ANY7" s="33"/>
      <c r="ANZ7" s="33"/>
      <c r="AOA7" s="33"/>
      <c r="AOB7" s="33"/>
      <c r="AOC7" s="33"/>
      <c r="AOD7" s="33"/>
      <c r="AOE7" s="33"/>
      <c r="AOF7" s="33"/>
      <c r="AOG7" s="33"/>
      <c r="AOH7" s="33"/>
      <c r="AOI7" s="33"/>
      <c r="AOJ7" s="33"/>
      <c r="AOK7" s="33"/>
      <c r="AOL7" s="33"/>
      <c r="AOM7" s="33"/>
      <c r="AON7" s="33"/>
      <c r="AOO7" s="33"/>
      <c r="AOP7" s="33"/>
      <c r="AOQ7" s="33"/>
      <c r="AOR7" s="33"/>
      <c r="AOS7" s="33"/>
      <c r="AOT7" s="33"/>
      <c r="AOU7" s="33"/>
      <c r="AOV7" s="33"/>
      <c r="AOW7" s="33"/>
      <c r="AOX7" s="33"/>
      <c r="AOY7" s="33"/>
      <c r="AOZ7" s="33"/>
      <c r="APA7" s="33"/>
      <c r="APB7" s="33"/>
      <c r="APC7" s="33"/>
      <c r="APD7" s="33"/>
      <c r="APE7" s="33"/>
      <c r="APF7" s="33"/>
      <c r="APG7" s="33"/>
      <c r="APH7" s="33"/>
      <c r="API7" s="33"/>
      <c r="APJ7" s="33"/>
      <c r="APK7" s="33"/>
      <c r="APL7" s="33"/>
      <c r="APM7" s="33"/>
      <c r="APN7" s="33"/>
      <c r="APO7" s="33"/>
      <c r="APP7" s="33"/>
      <c r="APQ7" s="33"/>
      <c r="APR7" s="33"/>
      <c r="APS7" s="33"/>
      <c r="APT7" s="33"/>
      <c r="APU7" s="33"/>
      <c r="APV7" s="33"/>
      <c r="APW7" s="33"/>
      <c r="APX7" s="33"/>
      <c r="APY7" s="33"/>
      <c r="APZ7" s="33"/>
      <c r="AQA7" s="33"/>
      <c r="AQB7" s="33"/>
      <c r="AQC7" s="33"/>
      <c r="AQD7" s="33"/>
      <c r="AQE7" s="33"/>
      <c r="AQF7" s="33"/>
      <c r="AQG7" s="33"/>
      <c r="AQH7" s="33"/>
      <c r="AQI7" s="33"/>
      <c r="AQJ7" s="33"/>
      <c r="AQK7" s="33"/>
      <c r="AQL7" s="33"/>
      <c r="AQM7" s="33"/>
      <c r="AQN7" s="33"/>
      <c r="AQO7" s="33"/>
      <c r="AQP7" s="33"/>
      <c r="AQQ7" s="33"/>
      <c r="AQR7" s="33"/>
      <c r="AQS7" s="33"/>
      <c r="AQT7" s="33"/>
      <c r="AQU7" s="33"/>
      <c r="AQV7" s="33"/>
      <c r="AQW7" s="33"/>
      <c r="AQX7" s="33"/>
      <c r="AQY7" s="33"/>
      <c r="AQZ7" s="33"/>
      <c r="ARA7" s="33"/>
      <c r="ARB7" s="33"/>
      <c r="ARC7" s="33"/>
      <c r="ARD7" s="33"/>
      <c r="ARE7" s="33"/>
      <c r="ARF7" s="33"/>
      <c r="ARG7" s="33"/>
      <c r="ARH7" s="33"/>
      <c r="ARI7" s="33"/>
      <c r="ARJ7" s="33"/>
      <c r="ARK7" s="33"/>
      <c r="ARL7" s="33"/>
      <c r="ARM7" s="33"/>
      <c r="ARN7" s="33"/>
      <c r="ARO7" s="33"/>
      <c r="ARP7" s="33"/>
      <c r="ARQ7" s="33"/>
      <c r="ARR7" s="33"/>
      <c r="ARS7" s="33"/>
      <c r="ART7" s="33"/>
      <c r="ARU7" s="33"/>
      <c r="ARV7" s="33"/>
      <c r="ARW7" s="33"/>
      <c r="ARX7" s="33"/>
      <c r="ARY7" s="33"/>
      <c r="ARZ7" s="33"/>
      <c r="ASA7" s="33"/>
      <c r="ASB7" s="33"/>
      <c r="ASC7" s="33"/>
      <c r="ASD7" s="33"/>
      <c r="ASE7" s="33"/>
      <c r="ASF7" s="33"/>
      <c r="ASG7" s="33"/>
      <c r="ASH7" s="33"/>
      <c r="ASI7" s="33"/>
      <c r="ASJ7" s="33"/>
      <c r="ASK7" s="33"/>
      <c r="ASL7" s="33"/>
      <c r="ASM7" s="33"/>
      <c r="ASN7" s="33"/>
      <c r="ASO7" s="33"/>
      <c r="ASP7" s="33"/>
      <c r="ASQ7" s="33"/>
      <c r="ASR7" s="33"/>
      <c r="ASS7" s="33"/>
      <c r="AST7" s="33"/>
      <c r="ASU7" s="33"/>
      <c r="ASV7" s="33"/>
      <c r="ASW7" s="33"/>
      <c r="ASX7" s="33"/>
      <c r="ASY7" s="33"/>
      <c r="ASZ7" s="33"/>
      <c r="ATA7" s="33"/>
      <c r="ATB7" s="33"/>
      <c r="ATC7" s="33"/>
      <c r="ATD7" s="33"/>
      <c r="ATE7" s="33"/>
      <c r="ATF7" s="33"/>
      <c r="ATG7" s="33"/>
      <c r="ATH7" s="33"/>
      <c r="ATI7" s="33"/>
      <c r="ATJ7" s="33"/>
      <c r="ATK7" s="33"/>
      <c r="ATL7" s="33"/>
      <c r="ATM7" s="33"/>
      <c r="ATN7" s="33"/>
      <c r="ATO7" s="33"/>
      <c r="ATP7" s="33"/>
      <c r="ATQ7" s="33"/>
      <c r="ATR7" s="33"/>
      <c r="ATS7" s="33"/>
      <c r="ATT7" s="33"/>
      <c r="ATU7" s="33"/>
      <c r="ATV7" s="33"/>
      <c r="ATW7" s="33"/>
      <c r="ATX7" s="33"/>
      <c r="ATY7" s="33"/>
      <c r="ATZ7" s="33"/>
      <c r="AUA7" s="33"/>
      <c r="AUB7" s="33"/>
      <c r="AUC7" s="33"/>
      <c r="AUD7" s="33"/>
      <c r="AUE7" s="33"/>
      <c r="AUF7" s="33"/>
      <c r="AUG7" s="33"/>
      <c r="AUH7" s="33"/>
      <c r="AUI7" s="33"/>
      <c r="AUJ7" s="33"/>
      <c r="AUK7" s="33"/>
      <c r="AUL7" s="33"/>
      <c r="AUM7" s="33"/>
      <c r="AUN7" s="33"/>
      <c r="AUO7" s="33"/>
      <c r="AUP7" s="33"/>
      <c r="AUQ7" s="33"/>
      <c r="AUR7" s="33"/>
      <c r="AUS7" s="33"/>
      <c r="AUT7" s="33"/>
      <c r="AUU7" s="33"/>
      <c r="AUV7" s="33"/>
      <c r="AUW7" s="33"/>
      <c r="AUX7" s="33"/>
      <c r="AUY7" s="33"/>
      <c r="AUZ7" s="33"/>
      <c r="AVA7" s="33"/>
      <c r="AVB7" s="33"/>
      <c r="AVC7" s="33"/>
      <c r="AVD7" s="33"/>
      <c r="AVE7" s="33"/>
      <c r="AVF7" s="33"/>
      <c r="AVG7" s="33"/>
      <c r="AVH7" s="33"/>
      <c r="AVI7" s="33"/>
      <c r="AVJ7" s="33"/>
      <c r="AVK7" s="33"/>
      <c r="AVL7" s="33"/>
      <c r="AVM7" s="33"/>
      <c r="AVN7" s="33"/>
      <c r="AVO7" s="33"/>
      <c r="AVP7" s="33"/>
      <c r="AVQ7" s="33"/>
      <c r="AVR7" s="33"/>
      <c r="AVS7" s="33"/>
      <c r="AVT7" s="33"/>
      <c r="AVU7" s="33"/>
      <c r="AVV7" s="33"/>
      <c r="AVW7" s="33"/>
      <c r="AVX7" s="33"/>
      <c r="AVY7" s="33"/>
      <c r="AVZ7" s="33"/>
      <c r="AWA7" s="33"/>
      <c r="AWB7" s="33"/>
      <c r="AWC7" s="33"/>
      <c r="AWD7" s="33"/>
      <c r="AWE7" s="33"/>
      <c r="AWF7" s="33"/>
      <c r="AWG7" s="33"/>
      <c r="AWH7" s="33"/>
      <c r="AWI7" s="33"/>
      <c r="AWJ7" s="33"/>
      <c r="AWK7" s="33"/>
      <c r="AWL7" s="33"/>
      <c r="AWM7" s="33"/>
      <c r="AWN7" s="33"/>
      <c r="AWO7" s="33"/>
      <c r="AWP7" s="33"/>
      <c r="AWQ7" s="33"/>
      <c r="AWR7" s="33"/>
      <c r="AWS7" s="33"/>
      <c r="AWT7" s="33"/>
      <c r="AWU7" s="33"/>
      <c r="AWV7" s="33"/>
      <c r="AWW7" s="33"/>
      <c r="AWX7" s="33"/>
      <c r="AWY7" s="33"/>
      <c r="AWZ7" s="33"/>
      <c r="AXA7" s="33"/>
      <c r="AXB7" s="33"/>
      <c r="AXC7" s="33"/>
      <c r="AXD7" s="33"/>
      <c r="AXE7" s="33"/>
      <c r="AXF7" s="33"/>
      <c r="AXG7" s="33"/>
      <c r="AXH7" s="33"/>
      <c r="AXI7" s="33"/>
      <c r="AXJ7" s="33"/>
      <c r="AXK7" s="33"/>
      <c r="AXL7" s="33"/>
      <c r="AXM7" s="33"/>
      <c r="AXN7" s="33"/>
      <c r="AXO7" s="33"/>
      <c r="AXP7" s="33"/>
      <c r="AXQ7" s="33"/>
      <c r="AXR7" s="33"/>
      <c r="AXS7" s="33"/>
      <c r="AXT7" s="33"/>
      <c r="AXU7" s="33"/>
      <c r="AXV7" s="33"/>
      <c r="AXW7" s="33"/>
      <c r="AXX7" s="33"/>
      <c r="AXY7" s="33"/>
      <c r="AXZ7" s="33"/>
      <c r="AYA7" s="33"/>
      <c r="AYB7" s="33"/>
      <c r="AYC7" s="33"/>
      <c r="AYD7" s="33"/>
      <c r="AYE7" s="33"/>
      <c r="AYF7" s="33"/>
      <c r="AYG7" s="33"/>
      <c r="AYH7" s="33"/>
      <c r="AYI7" s="33"/>
      <c r="AYJ7" s="33"/>
      <c r="AYK7" s="33"/>
      <c r="AYL7" s="33"/>
      <c r="AYM7" s="33"/>
      <c r="AYN7" s="33"/>
      <c r="AYO7" s="33"/>
      <c r="AYP7" s="33"/>
      <c r="AYQ7" s="33"/>
      <c r="AYR7" s="33"/>
      <c r="AYS7" s="33"/>
      <c r="AYT7" s="33"/>
      <c r="AYU7" s="33"/>
      <c r="AYV7" s="33"/>
      <c r="AYW7" s="33"/>
      <c r="AYX7" s="33"/>
      <c r="AYY7" s="33"/>
      <c r="AYZ7" s="33"/>
      <c r="AZA7" s="33"/>
      <c r="AZB7" s="33"/>
      <c r="AZC7" s="33"/>
      <c r="AZD7" s="33"/>
      <c r="AZE7" s="33"/>
      <c r="AZF7" s="33"/>
      <c r="AZG7" s="33"/>
      <c r="AZH7" s="33"/>
      <c r="AZI7" s="33"/>
      <c r="AZJ7" s="33"/>
      <c r="AZK7" s="33"/>
      <c r="AZL7" s="33"/>
      <c r="AZM7" s="33"/>
      <c r="AZN7" s="33"/>
      <c r="AZO7" s="33"/>
      <c r="AZP7" s="33"/>
      <c r="AZQ7" s="33"/>
      <c r="AZR7" s="33"/>
      <c r="AZS7" s="33"/>
      <c r="AZT7" s="33"/>
      <c r="AZU7" s="33"/>
      <c r="AZV7" s="33"/>
      <c r="AZW7" s="33"/>
      <c r="AZX7" s="33"/>
      <c r="AZY7" s="33"/>
      <c r="AZZ7" s="33"/>
      <c r="BAA7" s="33"/>
      <c r="BAB7" s="33"/>
      <c r="BAC7" s="33"/>
      <c r="BAD7" s="33"/>
      <c r="BAE7" s="33"/>
      <c r="BAF7" s="33"/>
      <c r="BAG7" s="33"/>
      <c r="BAH7" s="33"/>
      <c r="BAI7" s="33"/>
      <c r="BAJ7" s="33"/>
      <c r="BAK7" s="33"/>
      <c r="BAL7" s="33"/>
      <c r="BAM7" s="33"/>
      <c r="BAN7" s="33"/>
      <c r="BAO7" s="33"/>
      <c r="BAP7" s="33"/>
      <c r="BAQ7" s="33"/>
      <c r="BAR7" s="33"/>
      <c r="BAS7" s="33"/>
      <c r="BAT7" s="33"/>
      <c r="BAU7" s="33"/>
      <c r="BAV7" s="33"/>
      <c r="BAW7" s="33"/>
      <c r="BAX7" s="33"/>
      <c r="BAY7" s="33"/>
      <c r="BAZ7" s="33"/>
      <c r="BBA7" s="33"/>
      <c r="BBB7" s="33"/>
      <c r="BBC7" s="33"/>
      <c r="BBD7" s="33"/>
      <c r="BBE7" s="33"/>
      <c r="BBF7" s="33"/>
      <c r="BBG7" s="33"/>
      <c r="BBH7" s="33"/>
      <c r="BBI7" s="33"/>
      <c r="BBJ7" s="33"/>
      <c r="BBK7" s="33"/>
      <c r="BBL7" s="33"/>
      <c r="BBM7" s="33"/>
      <c r="BBN7" s="33"/>
      <c r="BBO7" s="33"/>
      <c r="BBP7" s="33"/>
      <c r="BBQ7" s="33"/>
      <c r="BBR7" s="33"/>
      <c r="BBS7" s="33"/>
      <c r="BBT7" s="33"/>
      <c r="BBU7" s="33"/>
      <c r="BBV7" s="33"/>
      <c r="BBW7" s="33"/>
      <c r="BBX7" s="33"/>
      <c r="BBY7" s="33"/>
      <c r="BBZ7" s="33"/>
      <c r="BCA7" s="33"/>
      <c r="BCB7" s="33"/>
      <c r="BCC7" s="33"/>
      <c r="BCD7" s="33"/>
      <c r="BCE7" s="33"/>
      <c r="BCF7" s="33"/>
      <c r="BCG7" s="33"/>
      <c r="BCH7" s="33"/>
      <c r="BCI7" s="33"/>
      <c r="BCJ7" s="33"/>
      <c r="BCK7" s="33"/>
      <c r="BCL7" s="33"/>
      <c r="BCM7" s="33"/>
      <c r="BCN7" s="33"/>
      <c r="BCO7" s="33"/>
      <c r="BCP7" s="33"/>
      <c r="BCQ7" s="33"/>
      <c r="BCR7" s="33"/>
      <c r="BCS7" s="33"/>
      <c r="BCT7" s="33"/>
      <c r="BCU7" s="33"/>
      <c r="BCV7" s="33"/>
      <c r="BCW7" s="33"/>
      <c r="BCX7" s="33"/>
      <c r="BCY7" s="33"/>
      <c r="BCZ7" s="33"/>
      <c r="BDA7" s="33"/>
      <c r="BDB7" s="33"/>
      <c r="BDC7" s="33"/>
      <c r="BDD7" s="33"/>
      <c r="BDE7" s="33"/>
      <c r="BDF7" s="33"/>
      <c r="BDG7" s="33"/>
      <c r="BDH7" s="33"/>
      <c r="BDI7" s="33"/>
      <c r="BDJ7" s="33"/>
      <c r="BDK7" s="33"/>
      <c r="BDL7" s="33"/>
      <c r="BDM7" s="33"/>
      <c r="BDN7" s="33"/>
      <c r="BDO7" s="33"/>
      <c r="BDP7" s="33"/>
      <c r="BDQ7" s="33"/>
      <c r="BDR7" s="33"/>
      <c r="BDS7" s="33"/>
      <c r="BDT7" s="33"/>
      <c r="BDU7" s="33"/>
      <c r="BDV7" s="33"/>
      <c r="BDW7" s="33"/>
      <c r="BDX7" s="33"/>
      <c r="BDY7" s="33"/>
      <c r="BDZ7" s="33"/>
      <c r="BEA7" s="33"/>
      <c r="BEB7" s="33"/>
      <c r="BEC7" s="33"/>
      <c r="BED7" s="33"/>
      <c r="BEE7" s="33"/>
      <c r="BEF7" s="33"/>
      <c r="BEG7" s="33"/>
      <c r="BEH7" s="33"/>
      <c r="BEI7" s="33"/>
      <c r="BEJ7" s="33"/>
      <c r="BEK7" s="33"/>
      <c r="BEL7" s="33"/>
      <c r="BEM7" s="33"/>
      <c r="BEN7" s="33"/>
      <c r="BEO7" s="33"/>
      <c r="BEP7" s="33"/>
      <c r="BEQ7" s="33"/>
      <c r="BER7" s="33"/>
      <c r="BES7" s="33"/>
      <c r="BET7" s="33"/>
      <c r="BEU7" s="33"/>
      <c r="BEV7" s="33"/>
      <c r="BEW7" s="33"/>
      <c r="BEX7" s="33"/>
      <c r="BEY7" s="33"/>
      <c r="BEZ7" s="33"/>
      <c r="BFA7" s="33"/>
      <c r="BFB7" s="33"/>
      <c r="BFC7" s="33"/>
      <c r="BFD7" s="33"/>
      <c r="BFE7" s="33"/>
      <c r="BFF7" s="33"/>
      <c r="BFG7" s="33"/>
      <c r="BFH7" s="33"/>
      <c r="BFI7" s="33"/>
      <c r="BFJ7" s="33"/>
      <c r="BFK7" s="33"/>
      <c r="BFL7" s="33"/>
      <c r="BFM7" s="33"/>
      <c r="BFN7" s="33"/>
      <c r="BFO7" s="33"/>
      <c r="BFP7" s="33"/>
      <c r="BFQ7" s="33"/>
      <c r="BFR7" s="33"/>
      <c r="BFS7" s="33"/>
      <c r="BFT7" s="33"/>
      <c r="BFU7" s="33"/>
      <c r="BFV7" s="33"/>
      <c r="BFW7" s="33"/>
      <c r="BFX7" s="33"/>
      <c r="BFY7" s="33"/>
      <c r="BFZ7" s="33"/>
      <c r="BGA7" s="33"/>
      <c r="BGB7" s="33"/>
      <c r="BGC7" s="33"/>
      <c r="BGD7" s="33"/>
      <c r="BGE7" s="33"/>
      <c r="BGF7" s="33"/>
      <c r="BGG7" s="33"/>
      <c r="BGH7" s="33"/>
      <c r="BGI7" s="33"/>
      <c r="BGJ7" s="33"/>
      <c r="BGK7" s="33"/>
      <c r="BGL7" s="33"/>
      <c r="BGM7" s="33"/>
      <c r="BGN7" s="33"/>
      <c r="BGO7" s="33"/>
      <c r="BGP7" s="33"/>
      <c r="BGQ7" s="33"/>
      <c r="BGR7" s="33"/>
      <c r="BGS7" s="33"/>
      <c r="BGT7" s="33"/>
      <c r="BGU7" s="33"/>
      <c r="BGV7" s="33"/>
      <c r="BGW7" s="33"/>
      <c r="BGX7" s="33"/>
      <c r="BGY7" s="33"/>
      <c r="BGZ7" s="33"/>
      <c r="BHA7" s="33"/>
      <c r="BHB7" s="33"/>
      <c r="BHC7" s="33"/>
      <c r="BHD7" s="33"/>
      <c r="BHE7" s="33"/>
      <c r="BHF7" s="33"/>
      <c r="BHG7" s="33"/>
      <c r="BHH7" s="33"/>
      <c r="BHI7" s="33"/>
      <c r="BHJ7" s="33"/>
      <c r="BHK7" s="33"/>
      <c r="BHL7" s="33"/>
      <c r="BHM7" s="33"/>
      <c r="BHN7" s="33"/>
      <c r="BHO7" s="33"/>
      <c r="BHP7" s="33"/>
      <c r="BHQ7" s="33"/>
      <c r="BHR7" s="33"/>
      <c r="BHS7" s="33"/>
      <c r="BHT7" s="33"/>
      <c r="BHU7" s="33"/>
      <c r="BHV7" s="33"/>
      <c r="BHW7" s="33"/>
      <c r="BHX7" s="33"/>
      <c r="BHY7" s="33"/>
      <c r="BHZ7" s="33"/>
      <c r="BIA7" s="33"/>
      <c r="BIB7" s="33"/>
      <c r="BIC7" s="33"/>
      <c r="BID7" s="33"/>
      <c r="BIE7" s="33"/>
      <c r="BIF7" s="33"/>
      <c r="BIG7" s="33"/>
      <c r="BIH7" s="33"/>
      <c r="BII7" s="33"/>
      <c r="BIJ7" s="33"/>
      <c r="BIK7" s="33"/>
      <c r="BIL7" s="33"/>
      <c r="BIM7" s="33"/>
      <c r="BIN7" s="33"/>
      <c r="BIO7" s="33"/>
      <c r="BIP7" s="33"/>
      <c r="BIQ7" s="33"/>
      <c r="BIR7" s="33"/>
      <c r="BIS7" s="33"/>
      <c r="BIT7" s="33"/>
      <c r="BIU7" s="33"/>
      <c r="BIV7" s="33"/>
      <c r="BIW7" s="33"/>
      <c r="BIX7" s="33"/>
      <c r="BIY7" s="33"/>
      <c r="BIZ7" s="33"/>
      <c r="BJA7" s="33"/>
      <c r="BJB7" s="33"/>
      <c r="BJC7" s="33"/>
      <c r="BJD7" s="33"/>
      <c r="BJE7" s="33"/>
      <c r="BJF7" s="33"/>
      <c r="BJG7" s="33"/>
      <c r="BJH7" s="33"/>
      <c r="BJI7" s="33"/>
      <c r="BJJ7" s="33"/>
      <c r="BJK7" s="33"/>
      <c r="BJL7" s="33"/>
      <c r="BJM7" s="33"/>
      <c r="BJN7" s="33"/>
      <c r="BJO7" s="33"/>
      <c r="BJP7" s="33"/>
      <c r="BJQ7" s="33"/>
      <c r="BJR7" s="33"/>
      <c r="BJS7" s="33"/>
      <c r="BJT7" s="33"/>
      <c r="BJU7" s="33"/>
      <c r="BJV7" s="33"/>
      <c r="BJW7" s="33"/>
      <c r="BJX7" s="33"/>
      <c r="BJY7" s="33"/>
      <c r="BJZ7" s="33"/>
      <c r="BKA7" s="33"/>
      <c r="BKB7" s="33"/>
      <c r="BKC7" s="33"/>
      <c r="BKD7" s="33"/>
      <c r="BKE7" s="33"/>
      <c r="BKF7" s="33"/>
      <c r="BKG7" s="33"/>
      <c r="BKH7" s="33"/>
      <c r="BKI7" s="33"/>
      <c r="BKJ7" s="33"/>
      <c r="BKK7" s="33"/>
      <c r="BKL7" s="33"/>
      <c r="BKM7" s="33"/>
      <c r="BKN7" s="33"/>
      <c r="BKO7" s="33"/>
      <c r="BKP7" s="33"/>
      <c r="BKQ7" s="33"/>
      <c r="BKR7" s="33"/>
      <c r="BKS7" s="33"/>
      <c r="BKT7" s="33"/>
      <c r="BKU7" s="33"/>
      <c r="BKV7" s="33"/>
      <c r="BKW7" s="33"/>
      <c r="BKX7" s="33"/>
      <c r="BKY7" s="33"/>
      <c r="BKZ7" s="33"/>
      <c r="BLA7" s="33"/>
      <c r="BLB7" s="33"/>
      <c r="BLC7" s="33"/>
      <c r="BLD7" s="33"/>
      <c r="BLE7" s="33"/>
      <c r="BLF7" s="33"/>
      <c r="BLG7" s="33"/>
      <c r="BLH7" s="33"/>
      <c r="BLI7" s="33"/>
      <c r="BLJ7" s="33"/>
      <c r="BLK7" s="33"/>
      <c r="BLL7" s="33"/>
      <c r="BLM7" s="33"/>
      <c r="BLN7" s="33"/>
      <c r="BLO7" s="33"/>
      <c r="BLP7" s="33"/>
      <c r="BLQ7" s="33"/>
      <c r="BLR7" s="33"/>
      <c r="BLS7" s="33"/>
      <c r="BLT7" s="33"/>
      <c r="BLU7" s="33"/>
      <c r="BLV7" s="33"/>
      <c r="BLW7" s="33"/>
      <c r="BLX7" s="33"/>
      <c r="BLY7" s="33"/>
      <c r="BLZ7" s="33"/>
      <c r="BMA7" s="33"/>
      <c r="BMB7" s="33"/>
      <c r="BMC7" s="33"/>
      <c r="BMD7" s="33"/>
      <c r="BME7" s="33"/>
      <c r="BMF7" s="33"/>
      <c r="BMG7" s="33"/>
      <c r="BMH7" s="33"/>
      <c r="BMI7" s="33"/>
      <c r="BMJ7" s="33"/>
      <c r="BMK7" s="33"/>
      <c r="BML7" s="33"/>
      <c r="BMM7" s="33"/>
      <c r="BMN7" s="33"/>
      <c r="BMO7" s="33"/>
      <c r="BMP7" s="33"/>
      <c r="BMQ7" s="33"/>
      <c r="BMR7" s="33"/>
      <c r="BMS7" s="33"/>
      <c r="BMT7" s="33"/>
      <c r="BMU7" s="33"/>
      <c r="BMV7" s="33"/>
      <c r="BMW7" s="33"/>
      <c r="BMX7" s="33"/>
      <c r="BMY7" s="33"/>
      <c r="BMZ7" s="33"/>
      <c r="BNA7" s="33"/>
      <c r="BNB7" s="33"/>
      <c r="BNC7" s="33"/>
      <c r="BND7" s="33"/>
      <c r="BNE7" s="33"/>
      <c r="BNF7" s="33"/>
      <c r="BNG7" s="33"/>
      <c r="BNH7" s="33"/>
      <c r="BNI7" s="33"/>
      <c r="BNJ7" s="33"/>
      <c r="BNK7" s="33"/>
      <c r="BNL7" s="33"/>
      <c r="BNM7" s="33"/>
      <c r="BNN7" s="33"/>
      <c r="BNO7" s="33"/>
      <c r="BNP7" s="33"/>
      <c r="BNQ7" s="33"/>
      <c r="BNR7" s="33"/>
      <c r="BNS7" s="33"/>
      <c r="BNT7" s="33"/>
      <c r="BNU7" s="33"/>
      <c r="BNV7" s="33"/>
      <c r="BNW7" s="33"/>
      <c r="BNX7" s="33"/>
      <c r="BNY7" s="33"/>
      <c r="BNZ7" s="33"/>
      <c r="BOA7" s="33"/>
      <c r="BOB7" s="33"/>
      <c r="BOC7" s="33"/>
      <c r="BOD7" s="33"/>
      <c r="BOE7" s="33"/>
      <c r="BOF7" s="33"/>
      <c r="BOG7" s="33"/>
      <c r="BOH7" s="33"/>
      <c r="BOI7" s="33"/>
      <c r="BOJ7" s="33"/>
      <c r="BOK7" s="33"/>
      <c r="BOL7" s="33"/>
      <c r="BOM7" s="33"/>
      <c r="BON7" s="33"/>
      <c r="BOO7" s="33"/>
      <c r="BOP7" s="33"/>
      <c r="BOQ7" s="33"/>
      <c r="BOR7" s="33"/>
      <c r="BOS7" s="33"/>
      <c r="BOT7" s="33"/>
      <c r="BOU7" s="33"/>
      <c r="BOV7" s="33"/>
      <c r="BOW7" s="33"/>
      <c r="BOX7" s="33"/>
      <c r="BOY7" s="33"/>
      <c r="BOZ7" s="33"/>
      <c r="BPA7" s="33"/>
      <c r="BPB7" s="33"/>
      <c r="BPC7" s="33"/>
      <c r="BPD7" s="33"/>
      <c r="BPE7" s="33"/>
      <c r="BPF7" s="33"/>
      <c r="BPG7" s="33"/>
      <c r="BPH7" s="33"/>
      <c r="BPI7" s="33"/>
      <c r="BPJ7" s="33"/>
      <c r="BPK7" s="33"/>
      <c r="BPL7" s="33"/>
      <c r="BPM7" s="33"/>
      <c r="BPN7" s="33"/>
      <c r="BPO7" s="33"/>
      <c r="BPP7" s="33"/>
      <c r="BPQ7" s="33"/>
      <c r="BPR7" s="33"/>
      <c r="BPS7" s="33"/>
      <c r="BPT7" s="33"/>
      <c r="BPU7" s="33"/>
      <c r="BPV7" s="33"/>
      <c r="BPW7" s="33"/>
      <c r="BPX7" s="33"/>
      <c r="BPY7" s="33"/>
      <c r="BPZ7" s="33"/>
      <c r="BQA7" s="33"/>
      <c r="BQB7" s="33"/>
      <c r="BQC7" s="33"/>
      <c r="BQD7" s="33"/>
      <c r="BQE7" s="33"/>
      <c r="BQF7" s="33"/>
      <c r="BQG7" s="33"/>
      <c r="BQH7" s="33"/>
      <c r="BQI7" s="33"/>
      <c r="BQJ7" s="33"/>
      <c r="BQK7" s="33"/>
      <c r="BQL7" s="33"/>
      <c r="BQM7" s="33"/>
      <c r="BQN7" s="33"/>
      <c r="BQO7" s="33"/>
      <c r="BQP7" s="33"/>
      <c r="BQQ7" s="33"/>
      <c r="BQR7" s="33"/>
      <c r="BQS7" s="33"/>
      <c r="BQT7" s="33"/>
      <c r="BQU7" s="33"/>
      <c r="BQV7" s="33"/>
      <c r="BQW7" s="33"/>
      <c r="BQX7" s="33"/>
      <c r="BQY7" s="33"/>
      <c r="BQZ7" s="33"/>
      <c r="BRA7" s="33"/>
      <c r="BRB7" s="33"/>
      <c r="BRC7" s="33"/>
      <c r="BRD7" s="33"/>
      <c r="BRE7" s="33"/>
      <c r="BRF7" s="33"/>
      <c r="BRG7" s="33"/>
      <c r="BRH7" s="33"/>
      <c r="BRI7" s="33"/>
      <c r="BRJ7" s="33"/>
      <c r="BRK7" s="33"/>
      <c r="BRL7" s="33"/>
      <c r="BRM7" s="33"/>
      <c r="BRN7" s="33"/>
      <c r="BRO7" s="33"/>
      <c r="BRP7" s="33"/>
      <c r="BRQ7" s="33"/>
      <c r="BRR7" s="33"/>
      <c r="BRS7" s="33"/>
      <c r="BRT7" s="33"/>
      <c r="BRU7" s="33"/>
      <c r="BRV7" s="33"/>
      <c r="BRW7" s="33"/>
      <c r="BRX7" s="33"/>
      <c r="BRY7" s="33"/>
      <c r="BRZ7" s="33"/>
      <c r="BSA7" s="33"/>
      <c r="BSB7" s="33"/>
      <c r="BSC7" s="33"/>
      <c r="BSD7" s="33"/>
      <c r="BSE7" s="33"/>
      <c r="BSF7" s="33"/>
      <c r="BSG7" s="33"/>
      <c r="BSH7" s="33"/>
      <c r="BSI7" s="33"/>
      <c r="BSJ7" s="33"/>
      <c r="BSK7" s="33"/>
      <c r="BSL7" s="33"/>
      <c r="BSM7" s="33"/>
      <c r="BSN7" s="33"/>
      <c r="BSO7" s="33"/>
      <c r="BSP7" s="33"/>
      <c r="BSQ7" s="33"/>
      <c r="BSR7" s="33"/>
      <c r="BSS7" s="33"/>
      <c r="BST7" s="33"/>
      <c r="BSU7" s="33"/>
      <c r="BSV7" s="33"/>
      <c r="BSW7" s="33"/>
      <c r="BSX7" s="33"/>
      <c r="BSY7" s="33"/>
      <c r="BSZ7" s="33"/>
      <c r="BTA7" s="33"/>
      <c r="BTB7" s="33"/>
      <c r="BTC7" s="33"/>
      <c r="BTD7" s="33"/>
      <c r="BTE7" s="33"/>
      <c r="BTF7" s="33"/>
      <c r="BTG7" s="33"/>
      <c r="BTH7" s="33"/>
      <c r="BTI7" s="33"/>
      <c r="BTJ7" s="33"/>
      <c r="BTK7" s="33"/>
      <c r="BTL7" s="33"/>
      <c r="BTM7" s="33"/>
      <c r="BTN7" s="33"/>
      <c r="BTO7" s="33"/>
      <c r="BTP7" s="33"/>
      <c r="BTQ7" s="33"/>
      <c r="BTR7" s="33"/>
      <c r="BTS7" s="33"/>
      <c r="BTT7" s="33"/>
      <c r="BTU7" s="33"/>
      <c r="BTV7" s="33"/>
      <c r="BTW7" s="33"/>
      <c r="BTX7" s="33"/>
      <c r="BTY7" s="33"/>
      <c r="BTZ7" s="33"/>
      <c r="BUA7" s="33"/>
      <c r="BUB7" s="33"/>
      <c r="BUC7" s="33"/>
      <c r="BUD7" s="33"/>
      <c r="BUE7" s="33"/>
      <c r="BUF7" s="33"/>
      <c r="BUG7" s="33"/>
      <c r="BUH7" s="33"/>
      <c r="BUI7" s="33"/>
      <c r="BUJ7" s="33"/>
      <c r="BUK7" s="33"/>
      <c r="BUL7" s="33"/>
      <c r="BUM7" s="33"/>
      <c r="BUN7" s="33"/>
      <c r="BUO7" s="33"/>
      <c r="BUP7" s="33"/>
      <c r="BUQ7" s="33"/>
      <c r="BUR7" s="33"/>
      <c r="BUS7" s="33"/>
      <c r="BUT7" s="33"/>
      <c r="BUU7" s="33"/>
      <c r="BUV7" s="33"/>
      <c r="BUW7" s="33"/>
      <c r="BUX7" s="33"/>
      <c r="BUY7" s="33"/>
      <c r="BUZ7" s="33"/>
      <c r="BVA7" s="33"/>
      <c r="BVB7" s="33"/>
      <c r="BVC7" s="33"/>
      <c r="BVD7" s="33"/>
      <c r="BVE7" s="33"/>
      <c r="BVF7" s="33"/>
      <c r="BVG7" s="33"/>
      <c r="BVH7" s="33"/>
      <c r="BVI7" s="33"/>
      <c r="BVJ7" s="33"/>
      <c r="BVK7" s="33"/>
      <c r="BVL7" s="33"/>
      <c r="BVM7" s="33"/>
      <c r="BVN7" s="33"/>
      <c r="BVO7" s="33"/>
      <c r="BVP7" s="33"/>
      <c r="BVQ7" s="33"/>
      <c r="BVR7" s="33"/>
      <c r="BVS7" s="33"/>
      <c r="BVT7" s="33"/>
      <c r="BVU7" s="33"/>
      <c r="BVV7" s="33"/>
      <c r="BVW7" s="33"/>
      <c r="BVX7" s="33"/>
      <c r="BVY7" s="33"/>
      <c r="BVZ7" s="33"/>
      <c r="BWA7" s="33"/>
      <c r="BWB7" s="33"/>
      <c r="BWC7" s="33"/>
      <c r="BWD7" s="33"/>
      <c r="BWE7" s="33"/>
      <c r="BWF7" s="33"/>
      <c r="BWG7" s="33"/>
      <c r="BWH7" s="33"/>
      <c r="BWI7" s="33"/>
      <c r="BWJ7" s="33"/>
      <c r="BWK7" s="33"/>
      <c r="BWL7" s="33"/>
      <c r="BWM7" s="33"/>
      <c r="BWN7" s="33"/>
      <c r="BWO7" s="33"/>
      <c r="BWP7" s="33"/>
      <c r="BWQ7" s="33"/>
      <c r="BWR7" s="33"/>
      <c r="BWS7" s="33"/>
      <c r="BWT7" s="33"/>
      <c r="BWU7" s="33"/>
      <c r="BWV7" s="33"/>
      <c r="BWW7" s="33"/>
      <c r="BWX7" s="33"/>
      <c r="BWY7" s="33"/>
      <c r="BWZ7" s="33"/>
      <c r="BXA7" s="33"/>
      <c r="BXB7" s="33"/>
      <c r="BXC7" s="33"/>
      <c r="BXD7" s="33"/>
      <c r="BXE7" s="33"/>
      <c r="BXF7" s="33"/>
      <c r="BXG7" s="33"/>
      <c r="BXH7" s="33"/>
      <c r="BXI7" s="33"/>
      <c r="BXJ7" s="33"/>
      <c r="BXK7" s="33"/>
      <c r="BXL7" s="33"/>
      <c r="BXM7" s="33"/>
      <c r="BXN7" s="33"/>
      <c r="BXO7" s="33"/>
      <c r="BXP7" s="33"/>
      <c r="BXQ7" s="33"/>
      <c r="BXR7" s="33"/>
      <c r="BXS7" s="33"/>
      <c r="BXT7" s="33"/>
      <c r="BXU7" s="33"/>
      <c r="BXV7" s="33"/>
      <c r="BXW7" s="33"/>
      <c r="BXX7" s="33"/>
      <c r="BXY7" s="33"/>
      <c r="BXZ7" s="33"/>
      <c r="BYA7" s="33"/>
      <c r="BYB7" s="33"/>
      <c r="BYC7" s="33"/>
      <c r="BYD7" s="33"/>
      <c r="BYE7" s="33"/>
      <c r="BYF7" s="33"/>
      <c r="BYG7" s="33"/>
      <c r="BYH7" s="33"/>
      <c r="BYI7" s="33"/>
      <c r="BYJ7" s="33"/>
      <c r="BYK7" s="33"/>
      <c r="BYL7" s="33"/>
      <c r="BYM7" s="33"/>
      <c r="BYN7" s="33"/>
      <c r="BYO7" s="33"/>
      <c r="BYP7" s="33"/>
      <c r="BYQ7" s="33"/>
      <c r="BYR7" s="33"/>
      <c r="BYS7" s="33"/>
      <c r="BYT7" s="33"/>
      <c r="BYU7" s="33"/>
      <c r="BYV7" s="33"/>
      <c r="BYW7" s="33"/>
      <c r="BYX7" s="33"/>
      <c r="BYY7" s="33"/>
      <c r="BYZ7" s="33"/>
      <c r="BZA7" s="33"/>
      <c r="BZB7" s="33"/>
      <c r="BZC7" s="33"/>
      <c r="BZD7" s="33"/>
      <c r="BZE7" s="33"/>
      <c r="BZF7" s="33"/>
      <c r="BZG7" s="33"/>
      <c r="BZH7" s="33"/>
      <c r="BZI7" s="33"/>
      <c r="BZJ7" s="33"/>
      <c r="BZK7" s="33"/>
      <c r="BZL7" s="33"/>
      <c r="BZM7" s="33"/>
      <c r="BZN7" s="33"/>
      <c r="BZO7" s="33"/>
      <c r="BZP7" s="33"/>
      <c r="BZQ7" s="33"/>
      <c r="BZR7" s="33"/>
      <c r="BZS7" s="33"/>
      <c r="BZT7" s="33"/>
      <c r="BZU7" s="33"/>
      <c r="BZV7" s="33"/>
      <c r="BZW7" s="33"/>
      <c r="BZX7" s="33"/>
      <c r="BZY7" s="33"/>
      <c r="BZZ7" s="33"/>
      <c r="CAA7" s="33"/>
      <c r="CAB7" s="33"/>
      <c r="CAC7" s="33"/>
      <c r="CAD7" s="33"/>
      <c r="CAE7" s="33"/>
      <c r="CAF7" s="33"/>
      <c r="CAG7" s="33"/>
      <c r="CAH7" s="33"/>
      <c r="CAI7" s="33"/>
      <c r="CAJ7" s="33"/>
      <c r="CAK7" s="33"/>
      <c r="CAL7" s="33"/>
      <c r="CAM7" s="33"/>
      <c r="CAN7" s="33"/>
      <c r="CAO7" s="33"/>
      <c r="CAP7" s="33"/>
      <c r="CAQ7" s="33"/>
      <c r="CAR7" s="33"/>
      <c r="CAS7" s="33"/>
      <c r="CAT7" s="33"/>
      <c r="CAU7" s="33"/>
      <c r="CAV7" s="33"/>
      <c r="CAW7" s="33"/>
      <c r="CAX7" s="33"/>
      <c r="CAY7" s="33"/>
      <c r="CAZ7" s="33"/>
      <c r="CBA7" s="33"/>
      <c r="CBB7" s="33"/>
      <c r="CBC7" s="33"/>
      <c r="CBD7" s="33"/>
      <c r="CBE7" s="33"/>
      <c r="CBF7" s="33"/>
      <c r="CBG7" s="33"/>
      <c r="CBH7" s="33"/>
      <c r="CBI7" s="33"/>
      <c r="CBJ7" s="33"/>
      <c r="CBK7" s="33"/>
      <c r="CBL7" s="33"/>
      <c r="CBM7" s="33"/>
      <c r="CBN7" s="33"/>
      <c r="CBO7" s="33"/>
      <c r="CBP7" s="33"/>
      <c r="CBQ7" s="33"/>
      <c r="CBR7" s="33"/>
      <c r="CBS7" s="33"/>
      <c r="CBT7" s="33"/>
      <c r="CBU7" s="33"/>
      <c r="CBV7" s="33"/>
      <c r="CBW7" s="33"/>
      <c r="CBX7" s="33"/>
      <c r="CBY7" s="33"/>
      <c r="CBZ7" s="33"/>
      <c r="CCA7" s="33"/>
      <c r="CCB7" s="33"/>
      <c r="CCC7" s="33"/>
      <c r="CCD7" s="33"/>
      <c r="CCE7" s="33"/>
      <c r="CCF7" s="33"/>
      <c r="CCG7" s="33"/>
      <c r="CCH7" s="33"/>
      <c r="CCI7" s="33"/>
      <c r="CCJ7" s="33"/>
      <c r="CCK7" s="33"/>
      <c r="CCL7" s="33"/>
      <c r="CCM7" s="33"/>
      <c r="CCN7" s="33"/>
      <c r="CCO7" s="33"/>
      <c r="CCP7" s="33"/>
      <c r="CCQ7" s="33"/>
      <c r="CCR7" s="33"/>
      <c r="CCS7" s="33"/>
      <c r="CCT7" s="33"/>
      <c r="CCU7" s="33"/>
      <c r="CCV7" s="33"/>
      <c r="CCW7" s="33"/>
      <c r="CCX7" s="33"/>
      <c r="CCY7" s="33"/>
      <c r="CCZ7" s="33"/>
      <c r="CDA7" s="33"/>
      <c r="CDB7" s="33"/>
      <c r="CDC7" s="33"/>
      <c r="CDD7" s="33"/>
      <c r="CDE7" s="33"/>
      <c r="CDF7" s="33"/>
      <c r="CDG7" s="33"/>
      <c r="CDH7" s="33"/>
      <c r="CDI7" s="33"/>
      <c r="CDJ7" s="33"/>
      <c r="CDK7" s="33"/>
      <c r="CDL7" s="33"/>
      <c r="CDM7" s="33"/>
      <c r="CDN7" s="33"/>
      <c r="CDO7" s="33"/>
      <c r="CDP7" s="33"/>
      <c r="CDQ7" s="33"/>
      <c r="CDR7" s="33"/>
      <c r="CDS7" s="33"/>
      <c r="CDT7" s="33"/>
      <c r="CDU7" s="33"/>
      <c r="CDV7" s="33"/>
      <c r="CDW7" s="33"/>
      <c r="CDX7" s="33"/>
      <c r="CDY7" s="33"/>
      <c r="CDZ7" s="33"/>
      <c r="CEA7" s="33"/>
      <c r="CEB7" s="33"/>
      <c r="CEC7" s="33"/>
      <c r="CED7" s="33"/>
      <c r="CEE7" s="33"/>
      <c r="CEF7" s="33"/>
      <c r="CEG7" s="33"/>
      <c r="CEH7" s="33"/>
      <c r="CEI7" s="33"/>
      <c r="CEJ7" s="33"/>
      <c r="CEK7" s="33"/>
      <c r="CEL7" s="33"/>
      <c r="CEM7" s="33"/>
      <c r="CEN7" s="33"/>
      <c r="CEO7" s="33"/>
      <c r="CEP7" s="33"/>
      <c r="CEQ7" s="33"/>
      <c r="CER7" s="33"/>
      <c r="CES7" s="33"/>
      <c r="CET7" s="33"/>
      <c r="CEU7" s="33"/>
      <c r="CEV7" s="33"/>
      <c r="CEW7" s="33"/>
      <c r="CEX7" s="33"/>
      <c r="CEY7" s="33"/>
      <c r="CEZ7" s="33"/>
      <c r="CFA7" s="33"/>
      <c r="CFB7" s="33"/>
      <c r="CFC7" s="33"/>
      <c r="CFD7" s="33"/>
      <c r="CFE7" s="33"/>
      <c r="CFF7" s="33"/>
      <c r="CFG7" s="33"/>
      <c r="CFH7" s="33"/>
      <c r="CFI7" s="33"/>
      <c r="CFJ7" s="33"/>
      <c r="CFK7" s="33"/>
      <c r="CFL7" s="33"/>
      <c r="CFM7" s="33"/>
      <c r="CFN7" s="33"/>
      <c r="CFO7" s="33"/>
      <c r="CFP7" s="33"/>
      <c r="CFQ7" s="33"/>
      <c r="CFR7" s="33"/>
      <c r="CFS7" s="33"/>
      <c r="CFT7" s="33"/>
      <c r="CFU7" s="33"/>
      <c r="CFV7" s="33"/>
      <c r="CFW7" s="33"/>
      <c r="CFX7" s="33"/>
      <c r="CFY7" s="33"/>
      <c r="CFZ7" s="33"/>
      <c r="CGA7" s="33"/>
      <c r="CGB7" s="33"/>
      <c r="CGC7" s="33"/>
      <c r="CGD7" s="33"/>
      <c r="CGE7" s="33"/>
      <c r="CGF7" s="33"/>
      <c r="CGG7" s="33"/>
      <c r="CGH7" s="33"/>
      <c r="CGI7" s="33"/>
      <c r="CGJ7" s="33"/>
      <c r="CGK7" s="33"/>
      <c r="CGL7" s="33"/>
      <c r="CGM7" s="33"/>
      <c r="CGN7" s="33"/>
      <c r="CGO7" s="33"/>
      <c r="CGP7" s="33"/>
      <c r="CGQ7" s="33"/>
      <c r="CGR7" s="33"/>
      <c r="CGS7" s="33"/>
      <c r="CGT7" s="33"/>
      <c r="CGU7" s="33"/>
      <c r="CGV7" s="33"/>
      <c r="CGW7" s="33"/>
      <c r="CGX7" s="33"/>
      <c r="CGY7" s="33"/>
      <c r="CGZ7" s="33"/>
      <c r="CHA7" s="33"/>
      <c r="CHB7" s="33"/>
      <c r="CHC7" s="33"/>
      <c r="CHD7" s="33"/>
      <c r="CHE7" s="33"/>
      <c r="CHF7" s="33"/>
      <c r="CHG7" s="33"/>
      <c r="CHH7" s="33"/>
      <c r="CHI7" s="33"/>
      <c r="CHJ7" s="33"/>
      <c r="CHK7" s="33"/>
      <c r="CHL7" s="33"/>
      <c r="CHM7" s="33"/>
      <c r="CHN7" s="33"/>
      <c r="CHO7" s="33"/>
      <c r="CHP7" s="33"/>
      <c r="CHQ7" s="33"/>
      <c r="CHR7" s="33"/>
      <c r="CHS7" s="33"/>
      <c r="CHT7" s="33"/>
      <c r="CHU7" s="33"/>
      <c r="CHV7" s="33"/>
      <c r="CHW7" s="33"/>
      <c r="CHX7" s="33"/>
      <c r="CHY7" s="33"/>
      <c r="CHZ7" s="33"/>
      <c r="CIA7" s="33"/>
      <c r="CIB7" s="33"/>
      <c r="CIC7" s="33"/>
      <c r="CID7" s="33"/>
      <c r="CIE7" s="33"/>
      <c r="CIF7" s="33"/>
      <c r="CIG7" s="33"/>
      <c r="CIH7" s="33"/>
      <c r="CII7" s="33"/>
      <c r="CIJ7" s="33"/>
      <c r="CIK7" s="33"/>
      <c r="CIL7" s="33"/>
      <c r="CIM7" s="33"/>
      <c r="CIN7" s="33"/>
      <c r="CIO7" s="33"/>
      <c r="CIP7" s="33"/>
      <c r="CIQ7" s="33"/>
      <c r="CIR7" s="33"/>
      <c r="CIS7" s="33"/>
      <c r="CIT7" s="33"/>
      <c r="CIU7" s="33"/>
      <c r="CIV7" s="33"/>
      <c r="CIW7" s="33"/>
      <c r="CIX7" s="33"/>
      <c r="CIY7" s="33"/>
      <c r="CIZ7" s="33"/>
      <c r="CJA7" s="33"/>
      <c r="CJB7" s="33"/>
      <c r="CJC7" s="33"/>
      <c r="CJD7" s="33"/>
      <c r="CJE7" s="33"/>
      <c r="CJF7" s="33"/>
      <c r="CJG7" s="33"/>
      <c r="CJH7" s="33"/>
      <c r="CJI7" s="33"/>
      <c r="CJJ7" s="33"/>
      <c r="CJK7" s="33"/>
      <c r="CJL7" s="33"/>
      <c r="CJM7" s="33"/>
      <c r="CJN7" s="33"/>
      <c r="CJO7" s="33"/>
      <c r="CJP7" s="33"/>
      <c r="CJQ7" s="33"/>
      <c r="CJR7" s="33"/>
      <c r="CJS7" s="33"/>
      <c r="CJT7" s="33"/>
      <c r="CJU7" s="33"/>
      <c r="CJV7" s="33"/>
      <c r="CJW7" s="33"/>
      <c r="CJX7" s="33"/>
      <c r="CJY7" s="33"/>
      <c r="CJZ7" s="33"/>
      <c r="CKA7" s="33"/>
      <c r="CKB7" s="33"/>
      <c r="CKC7" s="33"/>
      <c r="CKD7" s="33"/>
      <c r="CKE7" s="33"/>
      <c r="CKF7" s="33"/>
      <c r="CKG7" s="33"/>
      <c r="CKH7" s="33"/>
      <c r="CKI7" s="33"/>
      <c r="CKJ7" s="33"/>
      <c r="CKK7" s="33"/>
      <c r="CKL7" s="33"/>
      <c r="CKM7" s="33"/>
      <c r="CKN7" s="33"/>
      <c r="CKO7" s="33"/>
      <c r="CKP7" s="33"/>
      <c r="CKQ7" s="33"/>
      <c r="CKR7" s="33"/>
      <c r="CKS7" s="33"/>
      <c r="CKT7" s="33"/>
      <c r="CKU7" s="33"/>
      <c r="CKV7" s="33"/>
      <c r="CKW7" s="33"/>
      <c r="CKX7" s="33"/>
      <c r="CKY7" s="33"/>
      <c r="CKZ7" s="33"/>
      <c r="CLA7" s="33"/>
      <c r="CLB7" s="33"/>
      <c r="CLC7" s="33"/>
      <c r="CLD7" s="33"/>
      <c r="CLE7" s="33"/>
      <c r="CLF7" s="33"/>
      <c r="CLG7" s="33"/>
      <c r="CLH7" s="33"/>
      <c r="CLI7" s="33"/>
      <c r="CLJ7" s="33"/>
      <c r="CLK7" s="33"/>
      <c r="CLL7" s="33"/>
      <c r="CLM7" s="33"/>
      <c r="CLN7" s="33"/>
      <c r="CLO7" s="33"/>
      <c r="CLP7" s="33"/>
      <c r="CLQ7" s="33"/>
      <c r="CLR7" s="33"/>
      <c r="CLS7" s="33"/>
      <c r="CLT7" s="33"/>
      <c r="CLU7" s="33"/>
      <c r="CLV7" s="33"/>
      <c r="CLW7" s="33"/>
      <c r="CLX7" s="33"/>
      <c r="CLY7" s="33"/>
      <c r="CLZ7" s="33"/>
      <c r="CMA7" s="33"/>
      <c r="CMB7" s="33"/>
      <c r="CMC7" s="33"/>
      <c r="CMD7" s="33"/>
      <c r="CME7" s="33"/>
      <c r="CMF7" s="33"/>
      <c r="CMG7" s="33"/>
      <c r="CMH7" s="33"/>
      <c r="CMI7" s="33"/>
      <c r="CMJ7" s="33"/>
      <c r="CMK7" s="33"/>
      <c r="CML7" s="33"/>
      <c r="CMM7" s="33"/>
      <c r="CMN7" s="33"/>
      <c r="CMO7" s="33"/>
      <c r="CMP7" s="33"/>
      <c r="CMQ7" s="33"/>
      <c r="CMR7" s="33"/>
      <c r="CMS7" s="33"/>
      <c r="CMT7" s="33"/>
      <c r="CMU7" s="33"/>
      <c r="CMV7" s="33"/>
      <c r="CMW7" s="33"/>
      <c r="CMX7" s="33"/>
      <c r="CMY7" s="33"/>
      <c r="CMZ7" s="33"/>
      <c r="CNA7" s="33"/>
      <c r="CNB7" s="33"/>
      <c r="CNC7" s="33"/>
      <c r="CND7" s="33"/>
      <c r="CNE7" s="33"/>
      <c r="CNF7" s="33"/>
      <c r="CNG7" s="33"/>
      <c r="CNH7" s="33"/>
      <c r="CNI7" s="33"/>
      <c r="CNJ7" s="33"/>
      <c r="CNK7" s="33"/>
      <c r="CNL7" s="33"/>
      <c r="CNM7" s="33"/>
      <c r="CNN7" s="33"/>
      <c r="CNO7" s="33"/>
      <c r="CNP7" s="33"/>
      <c r="CNQ7" s="33"/>
      <c r="CNR7" s="33"/>
      <c r="CNS7" s="33"/>
      <c r="CNT7" s="33"/>
      <c r="CNU7" s="33"/>
      <c r="CNV7" s="33"/>
      <c r="CNW7" s="33"/>
      <c r="CNX7" s="33"/>
      <c r="CNY7" s="33"/>
      <c r="CNZ7" s="33"/>
      <c r="COA7" s="33"/>
      <c r="COB7" s="33"/>
      <c r="COC7" s="33"/>
      <c r="COD7" s="33"/>
      <c r="COE7" s="33"/>
      <c r="COF7" s="33"/>
      <c r="COG7" s="33"/>
      <c r="COH7" s="33"/>
      <c r="COI7" s="33"/>
      <c r="COJ7" s="33"/>
      <c r="COK7" s="33"/>
      <c r="COL7" s="33"/>
      <c r="COM7" s="33"/>
      <c r="CON7" s="33"/>
      <c r="COO7" s="33"/>
      <c r="COP7" s="33"/>
      <c r="COQ7" s="33"/>
      <c r="COR7" s="33"/>
      <c r="COS7" s="33"/>
      <c r="COT7" s="33"/>
      <c r="COU7" s="33"/>
      <c r="COV7" s="33"/>
      <c r="COW7" s="33"/>
      <c r="COX7" s="33"/>
      <c r="COY7" s="33"/>
      <c r="COZ7" s="33"/>
      <c r="CPA7" s="33"/>
      <c r="CPB7" s="33"/>
      <c r="CPC7" s="33"/>
      <c r="CPD7" s="33"/>
      <c r="CPE7" s="33"/>
      <c r="CPF7" s="33"/>
      <c r="CPG7" s="33"/>
      <c r="CPH7" s="33"/>
      <c r="CPI7" s="33"/>
      <c r="CPJ7" s="33"/>
      <c r="CPK7" s="33"/>
      <c r="CPL7" s="33"/>
      <c r="CPM7" s="33"/>
      <c r="CPN7" s="33"/>
      <c r="CPO7" s="33"/>
      <c r="CPP7" s="33"/>
      <c r="CPQ7" s="33"/>
      <c r="CPR7" s="33"/>
      <c r="CPS7" s="33"/>
      <c r="CPT7" s="33"/>
      <c r="CPU7" s="33"/>
      <c r="CPV7" s="33"/>
      <c r="CPW7" s="33"/>
      <c r="CPX7" s="33"/>
      <c r="CPY7" s="33"/>
      <c r="CPZ7" s="33"/>
      <c r="CQA7" s="33"/>
      <c r="CQB7" s="33"/>
      <c r="CQC7" s="33"/>
      <c r="CQD7" s="33"/>
      <c r="CQE7" s="33"/>
      <c r="CQF7" s="33"/>
      <c r="CQG7" s="33"/>
      <c r="CQH7" s="33"/>
      <c r="CQI7" s="33"/>
      <c r="CQJ7" s="33"/>
      <c r="CQK7" s="33"/>
      <c r="CQL7" s="33"/>
      <c r="CQM7" s="33"/>
      <c r="CQN7" s="33"/>
      <c r="CQO7" s="33"/>
      <c r="CQP7" s="33"/>
      <c r="CQQ7" s="33"/>
      <c r="CQR7" s="33"/>
      <c r="CQS7" s="33"/>
      <c r="CQT7" s="33"/>
      <c r="CQU7" s="33"/>
      <c r="CQV7" s="33"/>
      <c r="CQW7" s="33"/>
      <c r="CQX7" s="33"/>
      <c r="CQY7" s="33"/>
      <c r="CQZ7" s="33"/>
      <c r="CRA7" s="33"/>
      <c r="CRB7" s="33"/>
      <c r="CRC7" s="33"/>
      <c r="CRD7" s="33"/>
      <c r="CRE7" s="33"/>
      <c r="CRF7" s="33"/>
      <c r="CRG7" s="33"/>
      <c r="CRH7" s="33"/>
      <c r="CRI7" s="33"/>
      <c r="CRJ7" s="33"/>
      <c r="CRK7" s="33"/>
      <c r="CRL7" s="33"/>
      <c r="CRM7" s="33"/>
      <c r="CRN7" s="33"/>
      <c r="CRO7" s="33"/>
      <c r="CRP7" s="33"/>
      <c r="CRQ7" s="33"/>
      <c r="CRR7" s="33"/>
      <c r="CRS7" s="33"/>
      <c r="CRT7" s="33"/>
      <c r="CRU7" s="33"/>
      <c r="CRV7" s="33"/>
      <c r="CRW7" s="33"/>
      <c r="CRX7" s="33"/>
      <c r="CRY7" s="33"/>
      <c r="CRZ7" s="33"/>
      <c r="CSA7" s="33"/>
      <c r="CSB7" s="33"/>
      <c r="CSC7" s="33"/>
      <c r="CSD7" s="33"/>
      <c r="CSE7" s="33"/>
      <c r="CSF7" s="33"/>
      <c r="CSG7" s="33"/>
      <c r="CSH7" s="33"/>
      <c r="CSI7" s="33"/>
      <c r="CSJ7" s="33"/>
      <c r="CSK7" s="33"/>
      <c r="CSL7" s="33"/>
      <c r="CSM7" s="33"/>
      <c r="CSN7" s="33"/>
      <c r="CSO7" s="33"/>
      <c r="CSP7" s="33"/>
      <c r="CSQ7" s="33"/>
      <c r="CSR7" s="33"/>
      <c r="CSS7" s="33"/>
      <c r="CST7" s="33"/>
      <c r="CSU7" s="33"/>
      <c r="CSV7" s="33"/>
      <c r="CSW7" s="33"/>
      <c r="CSX7" s="33"/>
      <c r="CSY7" s="33"/>
      <c r="CSZ7" s="33"/>
      <c r="CTA7" s="33"/>
      <c r="CTB7" s="33"/>
      <c r="CTC7" s="33"/>
      <c r="CTD7" s="33"/>
      <c r="CTE7" s="33"/>
      <c r="CTF7" s="33"/>
      <c r="CTG7" s="33"/>
      <c r="CTH7" s="33"/>
      <c r="CTI7" s="33"/>
      <c r="CTJ7" s="33"/>
      <c r="CTK7" s="33"/>
      <c r="CTL7" s="33"/>
      <c r="CTM7" s="33"/>
      <c r="CTN7" s="33"/>
      <c r="CTO7" s="33"/>
      <c r="CTP7" s="33"/>
      <c r="CTQ7" s="33"/>
      <c r="CTR7" s="33"/>
      <c r="CTS7" s="33"/>
      <c r="CTT7" s="33"/>
      <c r="CTU7" s="33"/>
      <c r="CTV7" s="33"/>
      <c r="CTW7" s="33"/>
      <c r="CTX7" s="33"/>
      <c r="CTY7" s="33"/>
      <c r="CTZ7" s="33"/>
      <c r="CUA7" s="33"/>
      <c r="CUB7" s="33"/>
      <c r="CUC7" s="33"/>
      <c r="CUD7" s="33"/>
      <c r="CUE7" s="33"/>
      <c r="CUF7" s="33"/>
      <c r="CUG7" s="33"/>
      <c r="CUH7" s="33"/>
      <c r="CUI7" s="33"/>
      <c r="CUJ7" s="33"/>
      <c r="CUK7" s="33"/>
      <c r="CUL7" s="33"/>
      <c r="CUM7" s="33"/>
      <c r="CUN7" s="33"/>
      <c r="CUO7" s="33"/>
      <c r="CUP7" s="33"/>
      <c r="CUQ7" s="33"/>
      <c r="CUR7" s="33"/>
      <c r="CUS7" s="33"/>
      <c r="CUT7" s="33"/>
      <c r="CUU7" s="33"/>
      <c r="CUV7" s="33"/>
      <c r="CUW7" s="33"/>
      <c r="CUX7" s="33"/>
      <c r="CUY7" s="33"/>
      <c r="CUZ7" s="33"/>
      <c r="CVA7" s="33"/>
      <c r="CVB7" s="33"/>
      <c r="CVC7" s="33"/>
      <c r="CVD7" s="33"/>
      <c r="CVE7" s="33"/>
      <c r="CVF7" s="33"/>
      <c r="CVG7" s="33"/>
      <c r="CVH7" s="33"/>
      <c r="CVI7" s="33"/>
      <c r="CVJ7" s="33"/>
      <c r="CVK7" s="33"/>
      <c r="CVL7" s="33"/>
      <c r="CVM7" s="33"/>
      <c r="CVN7" s="33"/>
      <c r="CVO7" s="33"/>
      <c r="CVP7" s="33"/>
      <c r="CVQ7" s="33"/>
      <c r="CVR7" s="33"/>
      <c r="CVS7" s="33"/>
      <c r="CVT7" s="33"/>
      <c r="CVU7" s="33"/>
      <c r="CVV7" s="33"/>
      <c r="CVW7" s="33"/>
      <c r="CVX7" s="33"/>
      <c r="CVY7" s="33"/>
      <c r="CVZ7" s="33"/>
      <c r="CWA7" s="33"/>
      <c r="CWB7" s="33"/>
      <c r="CWC7" s="33"/>
      <c r="CWD7" s="33"/>
      <c r="CWE7" s="33"/>
      <c r="CWF7" s="33"/>
      <c r="CWG7" s="33"/>
      <c r="CWH7" s="33"/>
      <c r="CWI7" s="33"/>
      <c r="CWJ7" s="33"/>
      <c r="CWK7" s="33"/>
      <c r="CWL7" s="33"/>
      <c r="CWM7" s="33"/>
      <c r="CWN7" s="33"/>
      <c r="CWO7" s="33"/>
      <c r="CWP7" s="33"/>
      <c r="CWQ7" s="33"/>
      <c r="CWR7" s="33"/>
      <c r="CWS7" s="33"/>
      <c r="CWT7" s="33"/>
      <c r="CWU7" s="33"/>
      <c r="CWV7" s="33"/>
      <c r="CWW7" s="33"/>
      <c r="CWX7" s="33"/>
      <c r="CWY7" s="33"/>
      <c r="CWZ7" s="33"/>
      <c r="CXA7" s="33"/>
      <c r="CXB7" s="33"/>
      <c r="CXC7" s="33"/>
      <c r="CXD7" s="33"/>
      <c r="CXE7" s="33"/>
      <c r="CXF7" s="33"/>
      <c r="CXG7" s="33"/>
      <c r="CXH7" s="33"/>
      <c r="CXI7" s="33"/>
      <c r="CXJ7" s="33"/>
      <c r="CXK7" s="33"/>
      <c r="CXL7" s="33"/>
      <c r="CXM7" s="33"/>
      <c r="CXN7" s="33"/>
      <c r="CXO7" s="33"/>
      <c r="CXP7" s="33"/>
      <c r="CXQ7" s="33"/>
      <c r="CXR7" s="33"/>
      <c r="CXS7" s="33"/>
      <c r="CXT7" s="33"/>
      <c r="CXU7" s="33"/>
      <c r="CXV7" s="33"/>
      <c r="CXW7" s="33"/>
      <c r="CXX7" s="33"/>
      <c r="CXY7" s="33"/>
      <c r="CXZ7" s="33"/>
      <c r="CYA7" s="33"/>
      <c r="CYB7" s="33"/>
      <c r="CYC7" s="33"/>
      <c r="CYD7" s="33"/>
      <c r="CYE7" s="33"/>
      <c r="CYF7" s="33"/>
      <c r="CYG7" s="33"/>
      <c r="CYH7" s="33"/>
      <c r="CYI7" s="33"/>
      <c r="CYJ7" s="33"/>
      <c r="CYK7" s="33"/>
      <c r="CYL7" s="33"/>
      <c r="CYM7" s="33"/>
      <c r="CYN7" s="33"/>
      <c r="CYO7" s="33"/>
      <c r="CYP7" s="33"/>
      <c r="CYQ7" s="33"/>
      <c r="CYR7" s="33"/>
      <c r="CYS7" s="33"/>
      <c r="CYT7" s="33"/>
      <c r="CYU7" s="33"/>
      <c r="CYV7" s="33"/>
      <c r="CYW7" s="33"/>
      <c r="CYX7" s="33"/>
      <c r="CYY7" s="33"/>
      <c r="CYZ7" s="33"/>
      <c r="CZA7" s="33"/>
      <c r="CZB7" s="33"/>
      <c r="CZC7" s="33"/>
      <c r="CZD7" s="33"/>
      <c r="CZE7" s="33"/>
      <c r="CZF7" s="33"/>
      <c r="CZG7" s="33"/>
      <c r="CZH7" s="33"/>
      <c r="CZI7" s="33"/>
      <c r="CZJ7" s="33"/>
      <c r="CZK7" s="33"/>
      <c r="CZL7" s="33"/>
      <c r="CZM7" s="33"/>
      <c r="CZN7" s="33"/>
      <c r="CZO7" s="33"/>
      <c r="CZP7" s="33"/>
      <c r="CZQ7" s="33"/>
      <c r="CZR7" s="33"/>
      <c r="CZS7" s="33"/>
      <c r="CZT7" s="33"/>
      <c r="CZU7" s="33"/>
      <c r="CZV7" s="33"/>
      <c r="CZW7" s="33"/>
      <c r="CZX7" s="33"/>
      <c r="CZY7" s="33"/>
      <c r="CZZ7" s="33"/>
      <c r="DAA7" s="33"/>
      <c r="DAB7" s="33"/>
      <c r="DAC7" s="33"/>
      <c r="DAD7" s="33"/>
      <c r="DAE7" s="33"/>
      <c r="DAF7" s="33"/>
      <c r="DAG7" s="33"/>
      <c r="DAH7" s="33"/>
      <c r="DAI7" s="33"/>
      <c r="DAJ7" s="33"/>
      <c r="DAK7" s="33"/>
      <c r="DAL7" s="33"/>
      <c r="DAM7" s="33"/>
      <c r="DAN7" s="33"/>
      <c r="DAO7" s="33"/>
      <c r="DAP7" s="33"/>
      <c r="DAQ7" s="33"/>
      <c r="DAR7" s="33"/>
      <c r="DAS7" s="33"/>
      <c r="DAT7" s="33"/>
      <c r="DAU7" s="33"/>
      <c r="DAV7" s="33"/>
      <c r="DAW7" s="33"/>
      <c r="DAX7" s="33"/>
      <c r="DAY7" s="33"/>
      <c r="DAZ7" s="33"/>
      <c r="DBA7" s="33"/>
      <c r="DBB7" s="33"/>
      <c r="DBC7" s="33"/>
      <c r="DBD7" s="33"/>
      <c r="DBE7" s="33"/>
      <c r="DBF7" s="33"/>
      <c r="DBG7" s="33"/>
      <c r="DBH7" s="33"/>
      <c r="DBI7" s="33"/>
      <c r="DBJ7" s="33"/>
      <c r="DBK7" s="33"/>
      <c r="DBL7" s="33"/>
      <c r="DBM7" s="33"/>
      <c r="DBN7" s="33"/>
      <c r="DBO7" s="33"/>
      <c r="DBP7" s="33"/>
      <c r="DBQ7" s="33"/>
      <c r="DBR7" s="33"/>
      <c r="DBS7" s="33"/>
      <c r="DBT7" s="33"/>
      <c r="DBU7" s="33"/>
      <c r="DBV7" s="33"/>
      <c r="DBW7" s="33"/>
      <c r="DBX7" s="33"/>
      <c r="DBY7" s="33"/>
      <c r="DBZ7" s="33"/>
      <c r="DCA7" s="33"/>
      <c r="DCB7" s="33"/>
      <c r="DCC7" s="33"/>
      <c r="DCD7" s="33"/>
      <c r="DCE7" s="33"/>
      <c r="DCF7" s="33"/>
      <c r="DCG7" s="33"/>
      <c r="DCH7" s="33"/>
      <c r="DCI7" s="33"/>
      <c r="DCJ7" s="33"/>
      <c r="DCK7" s="33"/>
      <c r="DCL7" s="33"/>
      <c r="DCM7" s="33"/>
      <c r="DCN7" s="33"/>
      <c r="DCO7" s="33"/>
      <c r="DCP7" s="33"/>
      <c r="DCQ7" s="33"/>
      <c r="DCR7" s="33"/>
      <c r="DCS7" s="33"/>
      <c r="DCT7" s="33"/>
      <c r="DCU7" s="33"/>
      <c r="DCV7" s="33"/>
      <c r="DCW7" s="33"/>
      <c r="DCX7" s="33"/>
      <c r="DCY7" s="33"/>
      <c r="DCZ7" s="33"/>
      <c r="DDA7" s="33"/>
      <c r="DDB7" s="33"/>
      <c r="DDC7" s="33"/>
      <c r="DDD7" s="33"/>
      <c r="DDE7" s="33"/>
      <c r="DDF7" s="33"/>
      <c r="DDG7" s="33"/>
      <c r="DDH7" s="33"/>
      <c r="DDI7" s="33"/>
      <c r="DDJ7" s="33"/>
      <c r="DDK7" s="33"/>
      <c r="DDL7" s="33"/>
      <c r="DDM7" s="33"/>
      <c r="DDN7" s="33"/>
      <c r="DDO7" s="33"/>
      <c r="DDP7" s="33"/>
      <c r="DDQ7" s="33"/>
      <c r="DDR7" s="33"/>
      <c r="DDS7" s="33"/>
      <c r="DDT7" s="33"/>
      <c r="DDU7" s="33"/>
      <c r="DDV7" s="33"/>
      <c r="DDW7" s="33"/>
      <c r="DDX7" s="33"/>
      <c r="DDY7" s="33"/>
      <c r="DDZ7" s="33"/>
      <c r="DEA7" s="33"/>
      <c r="DEB7" s="33"/>
      <c r="DEC7" s="33"/>
      <c r="DED7" s="33"/>
      <c r="DEE7" s="33"/>
      <c r="DEF7" s="33"/>
      <c r="DEG7" s="33"/>
      <c r="DEH7" s="33"/>
      <c r="DEI7" s="33"/>
      <c r="DEJ7" s="33"/>
      <c r="DEK7" s="33"/>
      <c r="DEL7" s="33"/>
      <c r="DEM7" s="33"/>
      <c r="DEN7" s="33"/>
      <c r="DEO7" s="33"/>
      <c r="DEP7" s="33"/>
      <c r="DEQ7" s="33"/>
      <c r="DER7" s="33"/>
      <c r="DES7" s="33"/>
      <c r="DET7" s="33"/>
      <c r="DEU7" s="33"/>
      <c r="DEV7" s="33"/>
      <c r="DEW7" s="33"/>
      <c r="DEX7" s="33"/>
      <c r="DEY7" s="33"/>
      <c r="DEZ7" s="33"/>
      <c r="DFA7" s="33"/>
      <c r="DFB7" s="33"/>
      <c r="DFC7" s="33"/>
      <c r="DFD7" s="33"/>
      <c r="DFE7" s="33"/>
      <c r="DFF7" s="33"/>
      <c r="DFG7" s="33"/>
      <c r="DFH7" s="33"/>
      <c r="DFI7" s="33"/>
      <c r="DFJ7" s="33"/>
      <c r="DFK7" s="33"/>
      <c r="DFL7" s="33"/>
      <c r="DFM7" s="33"/>
      <c r="DFN7" s="33"/>
      <c r="DFO7" s="33"/>
      <c r="DFP7" s="33"/>
      <c r="DFQ7" s="33"/>
      <c r="DFR7" s="33"/>
      <c r="DFS7" s="33"/>
      <c r="DFT7" s="33"/>
      <c r="DFU7" s="33"/>
      <c r="DFV7" s="33"/>
      <c r="DFW7" s="33"/>
      <c r="DFX7" s="33"/>
      <c r="DFY7" s="33"/>
      <c r="DFZ7" s="33"/>
      <c r="DGA7" s="33"/>
      <c r="DGB7" s="33"/>
      <c r="DGC7" s="33"/>
      <c r="DGD7" s="33"/>
      <c r="DGE7" s="33"/>
      <c r="DGF7" s="33"/>
      <c r="DGG7" s="33"/>
      <c r="DGH7" s="33"/>
      <c r="DGI7" s="33"/>
      <c r="DGJ7" s="33"/>
      <c r="DGK7" s="33"/>
      <c r="DGL7" s="33"/>
      <c r="DGM7" s="33"/>
      <c r="DGN7" s="33"/>
      <c r="DGO7" s="33"/>
      <c r="DGP7" s="33"/>
      <c r="DGQ7" s="33"/>
      <c r="DGR7" s="33"/>
      <c r="DGS7" s="33"/>
      <c r="DGT7" s="33"/>
      <c r="DGU7" s="33"/>
      <c r="DGV7" s="33"/>
      <c r="DGW7" s="33"/>
      <c r="DGX7" s="33"/>
      <c r="DGY7" s="33"/>
      <c r="DGZ7" s="33"/>
      <c r="DHA7" s="33"/>
      <c r="DHB7" s="33"/>
      <c r="DHC7" s="33"/>
      <c r="DHD7" s="33"/>
      <c r="DHE7" s="33"/>
      <c r="DHF7" s="33"/>
      <c r="DHG7" s="33"/>
      <c r="DHH7" s="33"/>
      <c r="DHI7" s="33"/>
      <c r="DHJ7" s="33"/>
      <c r="DHK7" s="33"/>
      <c r="DHL7" s="33"/>
      <c r="DHM7" s="33"/>
      <c r="DHN7" s="33"/>
      <c r="DHO7" s="33"/>
      <c r="DHP7" s="33"/>
      <c r="DHQ7" s="33"/>
      <c r="DHR7" s="33"/>
      <c r="DHS7" s="33"/>
      <c r="DHT7" s="33"/>
      <c r="DHU7" s="33"/>
      <c r="DHV7" s="33"/>
      <c r="DHW7" s="33"/>
      <c r="DHX7" s="33"/>
      <c r="DHY7" s="33"/>
      <c r="DHZ7" s="33"/>
      <c r="DIA7" s="33"/>
      <c r="DIB7" s="33"/>
      <c r="DIC7" s="33"/>
      <c r="DID7" s="33"/>
      <c r="DIE7" s="33"/>
      <c r="DIF7" s="33"/>
      <c r="DIG7" s="33"/>
      <c r="DIH7" s="33"/>
      <c r="DII7" s="33"/>
      <c r="DIJ7" s="33"/>
      <c r="DIK7" s="33"/>
      <c r="DIL7" s="33"/>
      <c r="DIM7" s="33"/>
      <c r="DIN7" s="33"/>
      <c r="DIO7" s="33"/>
      <c r="DIP7" s="33"/>
      <c r="DIQ7" s="33"/>
      <c r="DIR7" s="33"/>
      <c r="DIS7" s="33"/>
      <c r="DIT7" s="33"/>
      <c r="DIU7" s="33"/>
      <c r="DIV7" s="33"/>
      <c r="DIW7" s="33"/>
      <c r="DIX7" s="33"/>
      <c r="DIY7" s="33"/>
      <c r="DIZ7" s="33"/>
      <c r="DJA7" s="33"/>
      <c r="DJB7" s="33"/>
      <c r="DJC7" s="33"/>
      <c r="DJD7" s="33"/>
      <c r="DJE7" s="33"/>
      <c r="DJF7" s="33"/>
      <c r="DJG7" s="33"/>
      <c r="DJH7" s="33"/>
      <c r="DJI7" s="33"/>
      <c r="DJJ7" s="33"/>
      <c r="DJK7" s="33"/>
      <c r="DJL7" s="33"/>
      <c r="DJM7" s="33"/>
      <c r="DJN7" s="33"/>
      <c r="DJO7" s="33"/>
      <c r="DJP7" s="33"/>
      <c r="DJQ7" s="33"/>
      <c r="DJR7" s="33"/>
      <c r="DJS7" s="33"/>
      <c r="DJT7" s="33"/>
      <c r="DJU7" s="33"/>
      <c r="DJV7" s="33"/>
      <c r="DJW7" s="33"/>
      <c r="DJX7" s="33"/>
      <c r="DJY7" s="33"/>
      <c r="DJZ7" s="33"/>
      <c r="DKA7" s="33"/>
      <c r="DKB7" s="33"/>
      <c r="DKC7" s="33"/>
      <c r="DKD7" s="33"/>
      <c r="DKE7" s="33"/>
      <c r="DKF7" s="33"/>
      <c r="DKG7" s="33"/>
      <c r="DKH7" s="33"/>
      <c r="DKI7" s="33"/>
      <c r="DKJ7" s="33"/>
      <c r="DKK7" s="33"/>
      <c r="DKL7" s="33"/>
      <c r="DKM7" s="33"/>
      <c r="DKN7" s="33"/>
      <c r="DKO7" s="33"/>
      <c r="DKP7" s="33"/>
      <c r="DKQ7" s="33"/>
      <c r="DKR7" s="33"/>
      <c r="DKS7" s="33"/>
      <c r="DKT7" s="33"/>
      <c r="DKU7" s="33"/>
      <c r="DKV7" s="33"/>
      <c r="DKW7" s="33"/>
      <c r="DKX7" s="33"/>
      <c r="DKY7" s="33"/>
      <c r="DKZ7" s="33"/>
      <c r="DLA7" s="33"/>
      <c r="DLB7" s="33"/>
      <c r="DLC7" s="33"/>
      <c r="DLD7" s="33"/>
      <c r="DLE7" s="33"/>
      <c r="DLF7" s="33"/>
      <c r="DLG7" s="33"/>
      <c r="DLH7" s="33"/>
      <c r="DLI7" s="33"/>
      <c r="DLJ7" s="33"/>
      <c r="DLK7" s="33"/>
      <c r="DLL7" s="33"/>
      <c r="DLM7" s="33"/>
      <c r="DLN7" s="33"/>
      <c r="DLO7" s="33"/>
      <c r="DLP7" s="33"/>
      <c r="DLQ7" s="33"/>
      <c r="DLR7" s="33"/>
      <c r="DLS7" s="33"/>
      <c r="DLT7" s="33"/>
      <c r="DLU7" s="33"/>
      <c r="DLV7" s="33"/>
      <c r="DLW7" s="33"/>
      <c r="DLX7" s="33"/>
      <c r="DLY7" s="33"/>
      <c r="DLZ7" s="33"/>
      <c r="DMA7" s="33"/>
      <c r="DMB7" s="33"/>
      <c r="DMC7" s="33"/>
      <c r="DMD7" s="33"/>
      <c r="DME7" s="33"/>
      <c r="DMF7" s="33"/>
      <c r="DMG7" s="33"/>
      <c r="DMH7" s="33"/>
      <c r="DMI7" s="33"/>
      <c r="DMJ7" s="33"/>
      <c r="DMK7" s="33"/>
      <c r="DML7" s="33"/>
      <c r="DMM7" s="33"/>
      <c r="DMN7" s="33"/>
      <c r="DMO7" s="33"/>
      <c r="DMP7" s="33"/>
      <c r="DMQ7" s="33"/>
      <c r="DMR7" s="33"/>
      <c r="DMS7" s="33"/>
      <c r="DMT7" s="33"/>
      <c r="DMU7" s="33"/>
      <c r="DMV7" s="33"/>
      <c r="DMW7" s="33"/>
      <c r="DMX7" s="33"/>
      <c r="DMY7" s="33"/>
      <c r="DMZ7" s="33"/>
      <c r="DNA7" s="33"/>
      <c r="DNB7" s="33"/>
      <c r="DNC7" s="33"/>
      <c r="DND7" s="33"/>
      <c r="DNE7" s="33"/>
      <c r="DNF7" s="33"/>
      <c r="DNG7" s="33"/>
      <c r="DNH7" s="33"/>
      <c r="DNI7" s="33"/>
      <c r="DNJ7" s="33"/>
      <c r="DNK7" s="33"/>
      <c r="DNL7" s="33"/>
      <c r="DNM7" s="33"/>
      <c r="DNN7" s="33"/>
      <c r="DNO7" s="33"/>
      <c r="DNP7" s="33"/>
      <c r="DNQ7" s="33"/>
      <c r="DNR7" s="33"/>
      <c r="DNS7" s="33"/>
      <c r="DNT7" s="33"/>
      <c r="DNU7" s="33"/>
      <c r="DNV7" s="33"/>
      <c r="DNW7" s="33"/>
      <c r="DNX7" s="33"/>
      <c r="DNY7" s="33"/>
      <c r="DNZ7" s="33"/>
      <c r="DOA7" s="33"/>
      <c r="DOB7" s="33"/>
      <c r="DOC7" s="33"/>
      <c r="DOD7" s="33"/>
      <c r="DOE7" s="33"/>
      <c r="DOF7" s="33"/>
      <c r="DOG7" s="33"/>
      <c r="DOH7" s="33"/>
      <c r="DOI7" s="33"/>
      <c r="DOJ7" s="33"/>
      <c r="DOK7" s="33"/>
      <c r="DOL7" s="33"/>
      <c r="DOM7" s="33"/>
      <c r="DON7" s="33"/>
      <c r="DOO7" s="33"/>
      <c r="DOP7" s="33"/>
      <c r="DOQ7" s="33"/>
      <c r="DOR7" s="33"/>
      <c r="DOS7" s="33"/>
      <c r="DOT7" s="33"/>
      <c r="DOU7" s="33"/>
      <c r="DOV7" s="33"/>
      <c r="DOW7" s="33"/>
      <c r="DOX7" s="33"/>
      <c r="DOY7" s="33"/>
      <c r="DOZ7" s="33"/>
      <c r="DPA7" s="33"/>
      <c r="DPB7" s="33"/>
      <c r="DPC7" s="33"/>
      <c r="DPD7" s="33"/>
      <c r="DPE7" s="33"/>
      <c r="DPF7" s="33"/>
      <c r="DPG7" s="33"/>
      <c r="DPH7" s="33"/>
      <c r="DPI7" s="33"/>
      <c r="DPJ7" s="33"/>
      <c r="DPK7" s="33"/>
      <c r="DPL7" s="33"/>
      <c r="DPM7" s="33"/>
      <c r="DPN7" s="33"/>
      <c r="DPO7" s="33"/>
      <c r="DPP7" s="33"/>
      <c r="DPQ7" s="33"/>
      <c r="DPR7" s="33"/>
      <c r="DPS7" s="33"/>
      <c r="DPT7" s="33"/>
      <c r="DPU7" s="33"/>
      <c r="DPV7" s="33"/>
      <c r="DPW7" s="33"/>
      <c r="DPX7" s="33"/>
      <c r="DPY7" s="33"/>
      <c r="DPZ7" s="33"/>
      <c r="DQA7" s="33"/>
      <c r="DQB7" s="33"/>
      <c r="DQC7" s="33"/>
      <c r="DQD7" s="33"/>
      <c r="DQE7" s="33"/>
      <c r="DQF7" s="33"/>
      <c r="DQG7" s="33"/>
      <c r="DQH7" s="33"/>
      <c r="DQI7" s="33"/>
      <c r="DQJ7" s="33"/>
      <c r="DQK7" s="33"/>
      <c r="DQL7" s="33"/>
      <c r="DQM7" s="33"/>
      <c r="DQN7" s="33"/>
      <c r="DQO7" s="33"/>
      <c r="DQP7" s="33"/>
      <c r="DQQ7" s="33"/>
      <c r="DQR7" s="33"/>
      <c r="DQS7" s="33"/>
      <c r="DQT7" s="33"/>
      <c r="DQU7" s="33"/>
      <c r="DQV7" s="33"/>
      <c r="DQW7" s="33"/>
      <c r="DQX7" s="33"/>
      <c r="DQY7" s="33"/>
      <c r="DQZ7" s="33"/>
      <c r="DRA7" s="33"/>
      <c r="DRB7" s="33"/>
      <c r="DRC7" s="33"/>
      <c r="DRD7" s="33"/>
      <c r="DRE7" s="33"/>
      <c r="DRF7" s="33"/>
      <c r="DRG7" s="33"/>
      <c r="DRH7" s="33"/>
      <c r="DRI7" s="33"/>
      <c r="DRJ7" s="33"/>
      <c r="DRK7" s="33"/>
      <c r="DRL7" s="33"/>
      <c r="DRM7" s="33"/>
      <c r="DRN7" s="33"/>
      <c r="DRO7" s="33"/>
      <c r="DRP7" s="33"/>
      <c r="DRQ7" s="33"/>
      <c r="DRR7" s="33"/>
      <c r="DRS7" s="33"/>
      <c r="DRT7" s="33"/>
      <c r="DRU7" s="33"/>
      <c r="DRV7" s="33"/>
      <c r="DRW7" s="33"/>
      <c r="DRX7" s="33"/>
      <c r="DRY7" s="33"/>
      <c r="DRZ7" s="33"/>
      <c r="DSA7" s="33"/>
      <c r="DSB7" s="33"/>
      <c r="DSC7" s="33"/>
      <c r="DSD7" s="33"/>
      <c r="DSE7" s="33"/>
      <c r="DSF7" s="33"/>
      <c r="DSG7" s="33"/>
      <c r="DSH7" s="33"/>
      <c r="DSI7" s="33"/>
      <c r="DSJ7" s="33"/>
      <c r="DSK7" s="33"/>
      <c r="DSL7" s="33"/>
      <c r="DSM7" s="33"/>
      <c r="DSN7" s="33"/>
      <c r="DSO7" s="33"/>
      <c r="DSP7" s="33"/>
      <c r="DSQ7" s="33"/>
      <c r="DSR7" s="33"/>
      <c r="DSS7" s="33"/>
      <c r="DST7" s="33"/>
      <c r="DSU7" s="33"/>
      <c r="DSV7" s="33"/>
      <c r="DSW7" s="33"/>
      <c r="DSX7" s="33"/>
      <c r="DSY7" s="33"/>
      <c r="DSZ7" s="33"/>
      <c r="DTA7" s="33"/>
      <c r="DTB7" s="33"/>
      <c r="DTC7" s="33"/>
      <c r="DTD7" s="33"/>
      <c r="DTE7" s="33"/>
      <c r="DTF7" s="33"/>
      <c r="DTG7" s="33"/>
      <c r="DTH7" s="33"/>
      <c r="DTI7" s="33"/>
      <c r="DTJ7" s="33"/>
      <c r="DTK7" s="33"/>
      <c r="DTL7" s="33"/>
      <c r="DTM7" s="33"/>
      <c r="DTN7" s="33"/>
      <c r="DTO7" s="33"/>
      <c r="DTP7" s="33"/>
      <c r="DTQ7" s="33"/>
      <c r="DTR7" s="33"/>
      <c r="DTS7" s="33"/>
      <c r="DTT7" s="33"/>
      <c r="DTU7" s="33"/>
      <c r="DTV7" s="33"/>
      <c r="DTW7" s="33"/>
      <c r="DTX7" s="33"/>
      <c r="DTY7" s="33"/>
      <c r="DTZ7" s="33"/>
      <c r="DUA7" s="33"/>
      <c r="DUB7" s="33"/>
      <c r="DUC7" s="33"/>
      <c r="DUD7" s="33"/>
      <c r="DUE7" s="33"/>
      <c r="DUF7" s="33"/>
      <c r="DUG7" s="33"/>
      <c r="DUH7" s="33"/>
      <c r="DUI7" s="33"/>
      <c r="DUJ7" s="33"/>
      <c r="DUK7" s="33"/>
      <c r="DUL7" s="33"/>
      <c r="DUM7" s="33"/>
      <c r="DUN7" s="33"/>
      <c r="DUO7" s="33"/>
      <c r="DUP7" s="33"/>
      <c r="DUQ7" s="33"/>
      <c r="DUR7" s="33"/>
      <c r="DUS7" s="33"/>
      <c r="DUT7" s="33"/>
      <c r="DUU7" s="33"/>
      <c r="DUV7" s="33"/>
      <c r="DUW7" s="33"/>
      <c r="DUX7" s="33"/>
      <c r="DUY7" s="33"/>
      <c r="DUZ7" s="33"/>
      <c r="DVA7" s="33"/>
      <c r="DVB7" s="33"/>
      <c r="DVC7" s="33"/>
      <c r="DVD7" s="33"/>
      <c r="DVE7" s="33"/>
      <c r="DVF7" s="33"/>
      <c r="DVG7" s="33"/>
      <c r="DVH7" s="33"/>
      <c r="DVI7" s="33"/>
      <c r="DVJ7" s="33"/>
      <c r="DVK7" s="33"/>
      <c r="DVL7" s="33"/>
      <c r="DVM7" s="33"/>
      <c r="DVN7" s="33"/>
      <c r="DVO7" s="33"/>
      <c r="DVP7" s="33"/>
      <c r="DVQ7" s="33"/>
      <c r="DVR7" s="33"/>
      <c r="DVS7" s="33"/>
      <c r="DVT7" s="33"/>
      <c r="DVU7" s="33"/>
      <c r="DVV7" s="33"/>
      <c r="DVW7" s="33"/>
      <c r="DVX7" s="33"/>
      <c r="DVY7" s="33"/>
      <c r="DVZ7" s="33"/>
      <c r="DWA7" s="33"/>
      <c r="DWB7" s="33"/>
      <c r="DWC7" s="33"/>
      <c r="DWD7" s="33"/>
      <c r="DWE7" s="33"/>
      <c r="DWF7" s="33"/>
      <c r="DWG7" s="33"/>
      <c r="DWH7" s="33"/>
      <c r="DWI7" s="33"/>
      <c r="DWJ7" s="33"/>
      <c r="DWK7" s="33"/>
      <c r="DWL7" s="33"/>
      <c r="DWM7" s="33"/>
      <c r="DWN7" s="33"/>
      <c r="DWO7" s="33"/>
      <c r="DWP7" s="33"/>
      <c r="DWQ7" s="33"/>
      <c r="DWR7" s="33"/>
      <c r="DWS7" s="33"/>
      <c r="DWT7" s="33"/>
      <c r="DWU7" s="33"/>
      <c r="DWV7" s="33"/>
      <c r="DWW7" s="33"/>
      <c r="DWX7" s="33"/>
      <c r="DWY7" s="33"/>
      <c r="DWZ7" s="33"/>
      <c r="DXA7" s="33"/>
      <c r="DXB7" s="33"/>
      <c r="DXC7" s="33"/>
      <c r="DXD7" s="33"/>
      <c r="DXE7" s="33"/>
      <c r="DXF7" s="33"/>
      <c r="DXG7" s="33"/>
      <c r="DXH7" s="33"/>
      <c r="DXI7" s="33"/>
      <c r="DXJ7" s="33"/>
      <c r="DXK7" s="33"/>
      <c r="DXL7" s="33"/>
      <c r="DXM7" s="33"/>
      <c r="DXN7" s="33"/>
      <c r="DXO7" s="33"/>
      <c r="DXP7" s="33"/>
      <c r="DXQ7" s="33"/>
      <c r="DXR7" s="33"/>
      <c r="DXS7" s="33"/>
      <c r="DXT7" s="33"/>
      <c r="DXU7" s="33"/>
      <c r="DXV7" s="33"/>
      <c r="DXW7" s="33"/>
      <c r="DXX7" s="33"/>
      <c r="DXY7" s="33"/>
      <c r="DXZ7" s="33"/>
      <c r="DYA7" s="33"/>
      <c r="DYB7" s="33"/>
      <c r="DYC7" s="33"/>
      <c r="DYD7" s="33"/>
      <c r="DYE7" s="33"/>
      <c r="DYF7" s="33"/>
      <c r="DYG7" s="33"/>
      <c r="DYH7" s="33"/>
      <c r="DYI7" s="33"/>
      <c r="DYJ7" s="33"/>
      <c r="DYK7" s="33"/>
      <c r="DYL7" s="33"/>
      <c r="DYM7" s="33"/>
      <c r="DYN7" s="33"/>
      <c r="DYO7" s="33"/>
      <c r="DYP7" s="33"/>
      <c r="DYQ7" s="33"/>
      <c r="DYR7" s="33"/>
      <c r="DYS7" s="33"/>
      <c r="DYT7" s="33"/>
      <c r="DYU7" s="33"/>
      <c r="DYV7" s="33"/>
      <c r="DYW7" s="33"/>
      <c r="DYX7" s="33"/>
      <c r="DYY7" s="33"/>
      <c r="DYZ7" s="33"/>
      <c r="DZA7" s="33"/>
      <c r="DZB7" s="33"/>
      <c r="DZC7" s="33"/>
      <c r="DZD7" s="33"/>
      <c r="DZE7" s="33"/>
      <c r="DZF7" s="33"/>
      <c r="DZG7" s="33"/>
      <c r="DZH7" s="33"/>
      <c r="DZI7" s="33"/>
      <c r="DZJ7" s="33"/>
      <c r="DZK7" s="33"/>
      <c r="DZL7" s="33"/>
      <c r="DZM7" s="33"/>
      <c r="DZN7" s="33"/>
      <c r="DZO7" s="33"/>
      <c r="DZP7" s="33"/>
      <c r="DZQ7" s="33"/>
      <c r="DZR7" s="33"/>
      <c r="DZS7" s="33"/>
      <c r="DZT7" s="33"/>
      <c r="DZU7" s="33"/>
      <c r="DZV7" s="33"/>
      <c r="DZW7" s="33"/>
      <c r="DZX7" s="33"/>
      <c r="DZY7" s="33"/>
      <c r="DZZ7" s="33"/>
      <c r="EAA7" s="33"/>
      <c r="EAB7" s="33"/>
      <c r="EAC7" s="33"/>
      <c r="EAD7" s="33"/>
      <c r="EAE7" s="33"/>
      <c r="EAF7" s="33"/>
      <c r="EAG7" s="33"/>
      <c r="EAH7" s="33"/>
      <c r="EAI7" s="33"/>
      <c r="EAJ7" s="33"/>
      <c r="EAK7" s="33"/>
      <c r="EAL7" s="33"/>
      <c r="EAM7" s="33"/>
      <c r="EAN7" s="33"/>
      <c r="EAO7" s="33"/>
      <c r="EAP7" s="33"/>
      <c r="EAQ7" s="33"/>
      <c r="EAR7" s="33"/>
      <c r="EAS7" s="33"/>
      <c r="EAT7" s="33"/>
      <c r="EAU7" s="33"/>
      <c r="EAV7" s="33"/>
      <c r="EAW7" s="33"/>
      <c r="EAX7" s="33"/>
      <c r="EAY7" s="33"/>
      <c r="EAZ7" s="33"/>
      <c r="EBA7" s="33"/>
      <c r="EBB7" s="33"/>
      <c r="EBC7" s="33"/>
      <c r="EBD7" s="33"/>
      <c r="EBE7" s="33"/>
      <c r="EBF7" s="33"/>
      <c r="EBG7" s="33"/>
      <c r="EBH7" s="33"/>
      <c r="EBI7" s="33"/>
      <c r="EBJ7" s="33"/>
      <c r="EBK7" s="33"/>
      <c r="EBL7" s="33"/>
      <c r="EBM7" s="33"/>
      <c r="EBN7" s="33"/>
      <c r="EBO7" s="33"/>
      <c r="EBP7" s="33"/>
      <c r="EBQ7" s="33"/>
      <c r="EBR7" s="33"/>
      <c r="EBS7" s="33"/>
      <c r="EBT7" s="33"/>
      <c r="EBU7" s="33"/>
      <c r="EBV7" s="33"/>
      <c r="EBW7" s="33"/>
      <c r="EBX7" s="33"/>
      <c r="EBY7" s="33"/>
      <c r="EBZ7" s="33"/>
      <c r="ECA7" s="33"/>
      <c r="ECB7" s="33"/>
      <c r="ECC7" s="33"/>
      <c r="ECD7" s="33"/>
      <c r="ECE7" s="33"/>
      <c r="ECF7" s="33"/>
      <c r="ECG7" s="33"/>
      <c r="ECH7" s="33"/>
      <c r="ECI7" s="33"/>
      <c r="ECJ7" s="33"/>
      <c r="ECK7" s="33"/>
      <c r="ECL7" s="33"/>
      <c r="ECM7" s="33"/>
      <c r="ECN7" s="33"/>
      <c r="ECO7" s="33"/>
      <c r="ECP7" s="33"/>
      <c r="ECQ7" s="33"/>
      <c r="ECR7" s="33"/>
      <c r="ECS7" s="33"/>
      <c r="ECT7" s="33"/>
      <c r="ECU7" s="33"/>
      <c r="ECV7" s="33"/>
      <c r="ECW7" s="33"/>
      <c r="ECX7" s="33"/>
      <c r="ECY7" s="33"/>
      <c r="ECZ7" s="33"/>
      <c r="EDA7" s="33"/>
      <c r="EDB7" s="33"/>
      <c r="EDC7" s="33"/>
      <c r="EDD7" s="33"/>
      <c r="EDE7" s="33"/>
      <c r="EDF7" s="33"/>
      <c r="EDG7" s="33"/>
      <c r="EDH7" s="33"/>
      <c r="EDI7" s="33"/>
      <c r="EDJ7" s="33"/>
      <c r="EDK7" s="33"/>
      <c r="EDL7" s="33"/>
      <c r="EDM7" s="33"/>
      <c r="EDN7" s="33"/>
      <c r="EDO7" s="33"/>
      <c r="EDP7" s="33"/>
      <c r="EDQ7" s="33"/>
      <c r="EDR7" s="33"/>
      <c r="EDS7" s="33"/>
      <c r="EDT7" s="33"/>
      <c r="EDU7" s="33"/>
      <c r="EDV7" s="33"/>
      <c r="EDW7" s="33"/>
      <c r="EDX7" s="33"/>
      <c r="EDY7" s="33"/>
      <c r="EDZ7" s="33"/>
      <c r="EEA7" s="33"/>
      <c r="EEB7" s="33"/>
      <c r="EEC7" s="33"/>
      <c r="EED7" s="33"/>
      <c r="EEE7" s="33"/>
      <c r="EEF7" s="33"/>
      <c r="EEG7" s="33"/>
      <c r="EEH7" s="33"/>
      <c r="EEI7" s="33"/>
      <c r="EEJ7" s="33"/>
      <c r="EEK7" s="33"/>
      <c r="EEL7" s="33"/>
      <c r="EEM7" s="33"/>
      <c r="EEN7" s="33"/>
      <c r="EEO7" s="33"/>
      <c r="EEP7" s="33"/>
      <c r="EEQ7" s="33"/>
      <c r="EER7" s="33"/>
      <c r="EES7" s="33"/>
      <c r="EET7" s="33"/>
      <c r="EEU7" s="33"/>
      <c r="EEV7" s="33"/>
      <c r="EEW7" s="33"/>
      <c r="EEX7" s="33"/>
      <c r="EEY7" s="33"/>
      <c r="EEZ7" s="33"/>
      <c r="EFA7" s="33"/>
      <c r="EFB7" s="33"/>
      <c r="EFC7" s="33"/>
      <c r="EFD7" s="33"/>
      <c r="EFE7" s="33"/>
      <c r="EFF7" s="33"/>
      <c r="EFG7" s="33"/>
      <c r="EFH7" s="33"/>
      <c r="EFI7" s="33"/>
      <c r="EFJ7" s="33"/>
      <c r="EFK7" s="33"/>
      <c r="EFL7" s="33"/>
      <c r="EFM7" s="33"/>
      <c r="EFN7" s="33"/>
      <c r="EFO7" s="33"/>
      <c r="EFP7" s="33"/>
      <c r="EFQ7" s="33"/>
      <c r="EFR7" s="33"/>
      <c r="EFS7" s="33"/>
      <c r="EFT7" s="33"/>
      <c r="EFU7" s="33"/>
      <c r="EFV7" s="33"/>
      <c r="EFW7" s="33"/>
      <c r="EFX7" s="33"/>
      <c r="EFY7" s="33"/>
      <c r="EFZ7" s="33"/>
      <c r="EGA7" s="33"/>
      <c r="EGB7" s="33"/>
      <c r="EGC7" s="33"/>
      <c r="EGD7" s="33"/>
      <c r="EGE7" s="33"/>
      <c r="EGF7" s="33"/>
      <c r="EGG7" s="33"/>
      <c r="EGH7" s="33"/>
      <c r="EGI7" s="33"/>
      <c r="EGJ7" s="33"/>
      <c r="EGK7" s="33"/>
      <c r="EGL7" s="33"/>
      <c r="EGM7" s="33"/>
      <c r="EGN7" s="33"/>
      <c r="EGO7" s="33"/>
      <c r="EGP7" s="33"/>
      <c r="EGQ7" s="33"/>
      <c r="EGR7" s="33"/>
      <c r="EGS7" s="33"/>
      <c r="EGT7" s="33"/>
      <c r="EGU7" s="33"/>
      <c r="EGV7" s="33"/>
      <c r="EGW7" s="33"/>
      <c r="EGX7" s="33"/>
      <c r="EGY7" s="33"/>
      <c r="EGZ7" s="33"/>
      <c r="EHA7" s="33"/>
      <c r="EHB7" s="33"/>
      <c r="EHC7" s="33"/>
      <c r="EHD7" s="33"/>
      <c r="EHE7" s="33"/>
      <c r="EHF7" s="33"/>
      <c r="EHG7" s="33"/>
      <c r="EHH7" s="33"/>
      <c r="EHI7" s="33"/>
      <c r="EHJ7" s="33"/>
      <c r="EHK7" s="33"/>
      <c r="EHL7" s="33"/>
      <c r="EHM7" s="33"/>
      <c r="EHN7" s="33"/>
      <c r="EHO7" s="33"/>
      <c r="EHP7" s="33"/>
      <c r="EHQ7" s="33"/>
      <c r="EHR7" s="33"/>
      <c r="EHS7" s="33"/>
      <c r="EHT7" s="33"/>
      <c r="EHU7" s="33"/>
      <c r="EHV7" s="33"/>
      <c r="EHW7" s="33"/>
      <c r="EHX7" s="33"/>
      <c r="EHY7" s="33"/>
      <c r="EHZ7" s="33"/>
      <c r="EIA7" s="33"/>
      <c r="EIB7" s="33"/>
      <c r="EIC7" s="33"/>
      <c r="EID7" s="33"/>
      <c r="EIE7" s="33"/>
      <c r="EIF7" s="33"/>
      <c r="EIG7" s="33"/>
      <c r="EIH7" s="33"/>
      <c r="EII7" s="33"/>
      <c r="EIJ7" s="33"/>
      <c r="EIK7" s="33"/>
      <c r="EIL7" s="33"/>
      <c r="EIM7" s="33"/>
      <c r="EIN7" s="33"/>
      <c r="EIO7" s="33"/>
      <c r="EIP7" s="33"/>
      <c r="EIQ7" s="33"/>
      <c r="EIR7" s="33"/>
      <c r="EIS7" s="33"/>
      <c r="EIT7" s="33"/>
      <c r="EIU7" s="33"/>
      <c r="EIV7" s="33"/>
      <c r="EIW7" s="33"/>
      <c r="EIX7" s="33"/>
      <c r="EIY7" s="33"/>
      <c r="EIZ7" s="33"/>
      <c r="EJA7" s="33"/>
      <c r="EJB7" s="33"/>
      <c r="EJC7" s="33"/>
      <c r="EJD7" s="33"/>
      <c r="EJE7" s="33"/>
      <c r="EJF7" s="33"/>
      <c r="EJG7" s="33"/>
      <c r="EJH7" s="33"/>
      <c r="EJI7" s="33"/>
      <c r="EJJ7" s="33"/>
      <c r="EJK7" s="33"/>
      <c r="EJL7" s="33"/>
      <c r="EJM7" s="33"/>
      <c r="EJN7" s="33"/>
      <c r="EJO7" s="33"/>
      <c r="EJP7" s="33"/>
      <c r="EJQ7" s="33"/>
      <c r="EJR7" s="33"/>
      <c r="EJS7" s="33"/>
      <c r="EJT7" s="33"/>
      <c r="EJU7" s="33"/>
      <c r="EJV7" s="33"/>
      <c r="EJW7" s="33"/>
      <c r="EJX7" s="33"/>
      <c r="EJY7" s="33"/>
      <c r="EJZ7" s="33"/>
      <c r="EKA7" s="33"/>
      <c r="EKB7" s="33"/>
      <c r="EKC7" s="33"/>
      <c r="EKD7" s="33"/>
      <c r="EKE7" s="33"/>
      <c r="EKF7" s="33"/>
      <c r="EKG7" s="33"/>
      <c r="EKH7" s="33"/>
      <c r="EKI7" s="33"/>
      <c r="EKJ7" s="33"/>
      <c r="EKK7" s="33"/>
      <c r="EKL7" s="33"/>
      <c r="EKM7" s="33"/>
      <c r="EKN7" s="33"/>
      <c r="EKO7" s="33"/>
      <c r="EKP7" s="33"/>
      <c r="EKQ7" s="33"/>
      <c r="EKR7" s="33"/>
      <c r="EKS7" s="33"/>
      <c r="EKT7" s="33"/>
      <c r="EKU7" s="33"/>
      <c r="EKV7" s="33"/>
      <c r="EKW7" s="33"/>
      <c r="EKX7" s="33"/>
      <c r="EKY7" s="33"/>
      <c r="EKZ7" s="33"/>
      <c r="ELA7" s="33"/>
      <c r="ELB7" s="33"/>
      <c r="ELC7" s="33"/>
      <c r="ELD7" s="33"/>
      <c r="ELE7" s="33"/>
      <c r="ELF7" s="33"/>
      <c r="ELG7" s="33"/>
      <c r="ELH7" s="33"/>
      <c r="ELI7" s="33"/>
      <c r="ELJ7" s="33"/>
      <c r="ELK7" s="33"/>
      <c r="ELL7" s="33"/>
      <c r="ELM7" s="33"/>
      <c r="ELN7" s="33"/>
      <c r="ELO7" s="33"/>
      <c r="ELP7" s="33"/>
      <c r="ELQ7" s="33"/>
      <c r="ELR7" s="33"/>
      <c r="ELS7" s="33"/>
      <c r="ELT7" s="33"/>
      <c r="ELU7" s="33"/>
      <c r="ELV7" s="33"/>
      <c r="ELW7" s="33"/>
      <c r="ELX7" s="33"/>
      <c r="ELY7" s="33"/>
      <c r="ELZ7" s="33"/>
      <c r="EMA7" s="33"/>
      <c r="EMB7" s="33"/>
      <c r="EMC7" s="33"/>
      <c r="EMD7" s="33"/>
      <c r="EME7" s="33"/>
      <c r="EMF7" s="33"/>
      <c r="EMG7" s="33"/>
      <c r="EMH7" s="33"/>
      <c r="EMI7" s="33"/>
      <c r="EMJ7" s="33"/>
      <c r="EMK7" s="33"/>
      <c r="EML7" s="33"/>
      <c r="EMM7" s="33"/>
      <c r="EMN7" s="33"/>
      <c r="EMO7" s="33"/>
      <c r="EMP7" s="33"/>
      <c r="EMQ7" s="33"/>
      <c r="EMR7" s="33"/>
      <c r="EMS7" s="33"/>
      <c r="EMT7" s="33"/>
      <c r="EMU7" s="33"/>
      <c r="EMV7" s="33"/>
      <c r="EMW7" s="33"/>
      <c r="EMX7" s="33"/>
      <c r="EMY7" s="33"/>
      <c r="EMZ7" s="33"/>
      <c r="ENA7" s="33"/>
      <c r="ENB7" s="33"/>
      <c r="ENC7" s="33"/>
      <c r="END7" s="33"/>
      <c r="ENE7" s="33"/>
      <c r="ENF7" s="33"/>
      <c r="ENG7" s="33"/>
      <c r="ENH7" s="33"/>
      <c r="ENI7" s="33"/>
      <c r="ENJ7" s="33"/>
      <c r="ENK7" s="33"/>
      <c r="ENL7" s="33"/>
      <c r="ENM7" s="33"/>
      <c r="ENN7" s="33"/>
      <c r="ENO7" s="33"/>
      <c r="ENP7" s="33"/>
      <c r="ENQ7" s="33"/>
      <c r="ENR7" s="33"/>
      <c r="ENS7" s="33"/>
      <c r="ENT7" s="33"/>
      <c r="ENU7" s="33"/>
      <c r="ENV7" s="33"/>
      <c r="ENW7" s="33"/>
      <c r="ENX7" s="33"/>
      <c r="ENY7" s="33"/>
      <c r="ENZ7" s="33"/>
      <c r="EOA7" s="33"/>
      <c r="EOB7" s="33"/>
      <c r="EOC7" s="33"/>
      <c r="EOD7" s="33"/>
      <c r="EOE7" s="33"/>
      <c r="EOF7" s="33"/>
      <c r="EOG7" s="33"/>
      <c r="EOH7" s="33"/>
      <c r="EOI7" s="33"/>
      <c r="EOJ7" s="33"/>
      <c r="EOK7" s="33"/>
      <c r="EOL7" s="33"/>
      <c r="EOM7" s="33"/>
      <c r="EON7" s="33"/>
      <c r="EOO7" s="33"/>
      <c r="EOP7" s="33"/>
      <c r="EOQ7" s="33"/>
      <c r="EOR7" s="33"/>
      <c r="EOS7" s="33"/>
      <c r="EOT7" s="33"/>
      <c r="EOU7" s="33"/>
      <c r="EOV7" s="33"/>
      <c r="EOW7" s="33"/>
      <c r="EOX7" s="33"/>
      <c r="EOY7" s="33"/>
      <c r="EOZ7" s="33"/>
      <c r="EPA7" s="33"/>
      <c r="EPB7" s="33"/>
      <c r="EPC7" s="33"/>
      <c r="EPD7" s="33"/>
      <c r="EPE7" s="33"/>
      <c r="EPF7" s="33"/>
      <c r="EPG7" s="33"/>
      <c r="EPH7" s="33"/>
      <c r="EPI7" s="33"/>
      <c r="EPJ7" s="33"/>
      <c r="EPK7" s="33"/>
      <c r="EPL7" s="33"/>
      <c r="EPM7" s="33"/>
      <c r="EPN7" s="33"/>
      <c r="EPO7" s="33"/>
      <c r="EPP7" s="33"/>
      <c r="EPQ7" s="33"/>
      <c r="EPR7" s="33"/>
      <c r="EPS7" s="33"/>
      <c r="EPT7" s="33"/>
      <c r="EPU7" s="33"/>
      <c r="EPV7" s="33"/>
      <c r="EPW7" s="33"/>
      <c r="EPX7" s="33"/>
      <c r="EPY7" s="33"/>
      <c r="EPZ7" s="33"/>
      <c r="EQA7" s="33"/>
      <c r="EQB7" s="33"/>
      <c r="EQC7" s="33"/>
      <c r="EQD7" s="33"/>
      <c r="EQE7" s="33"/>
      <c r="EQF7" s="33"/>
      <c r="EQG7" s="33"/>
      <c r="EQH7" s="33"/>
      <c r="EQI7" s="33"/>
      <c r="EQJ7" s="33"/>
      <c r="EQK7" s="33"/>
      <c r="EQL7" s="33"/>
      <c r="EQM7" s="33"/>
      <c r="EQN7" s="33"/>
      <c r="EQO7" s="33"/>
      <c r="EQP7" s="33"/>
      <c r="EQQ7" s="33"/>
      <c r="EQR7" s="33"/>
      <c r="EQS7" s="33"/>
      <c r="EQT7" s="33"/>
      <c r="EQU7" s="33"/>
      <c r="EQV7" s="33"/>
      <c r="EQW7" s="33"/>
      <c r="EQX7" s="33"/>
      <c r="EQY7" s="33"/>
      <c r="EQZ7" s="33"/>
      <c r="ERA7" s="33"/>
      <c r="ERB7" s="33"/>
      <c r="ERC7" s="33"/>
      <c r="ERD7" s="33"/>
      <c r="ERE7" s="33"/>
      <c r="ERF7" s="33"/>
      <c r="ERG7" s="33"/>
      <c r="ERH7" s="33"/>
      <c r="ERI7" s="33"/>
      <c r="ERJ7" s="33"/>
      <c r="ERK7" s="33"/>
      <c r="ERL7" s="33"/>
      <c r="ERM7" s="33"/>
      <c r="ERN7" s="33"/>
      <c r="ERO7" s="33"/>
      <c r="ERP7" s="33"/>
      <c r="ERQ7" s="33"/>
      <c r="ERR7" s="33"/>
      <c r="ERS7" s="33"/>
      <c r="ERT7" s="33"/>
      <c r="ERU7" s="33"/>
      <c r="ERV7" s="33"/>
      <c r="ERW7" s="33"/>
      <c r="ERX7" s="33"/>
      <c r="ERY7" s="33"/>
      <c r="ERZ7" s="33"/>
      <c r="ESA7" s="33"/>
      <c r="ESB7" s="33"/>
      <c r="ESC7" s="33"/>
      <c r="ESD7" s="33"/>
      <c r="ESE7" s="33"/>
      <c r="ESF7" s="33"/>
      <c r="ESG7" s="33"/>
      <c r="ESH7" s="33"/>
      <c r="ESI7" s="33"/>
      <c r="ESJ7" s="33"/>
      <c r="ESK7" s="33"/>
      <c r="ESL7" s="33"/>
      <c r="ESM7" s="33"/>
      <c r="ESN7" s="33"/>
      <c r="ESO7" s="33"/>
      <c r="ESP7" s="33"/>
      <c r="ESQ7" s="33"/>
      <c r="ESR7" s="33"/>
      <c r="ESS7" s="33"/>
      <c r="EST7" s="33"/>
      <c r="ESU7" s="33"/>
      <c r="ESV7" s="33"/>
      <c r="ESW7" s="33"/>
      <c r="ESX7" s="33"/>
      <c r="ESY7" s="33"/>
      <c r="ESZ7" s="33"/>
      <c r="ETA7" s="33"/>
      <c r="ETB7" s="33"/>
      <c r="ETC7" s="33"/>
      <c r="ETD7" s="33"/>
      <c r="ETE7" s="33"/>
      <c r="ETF7" s="33"/>
      <c r="ETG7" s="33"/>
      <c r="ETH7" s="33"/>
      <c r="ETI7" s="33"/>
      <c r="ETJ7" s="33"/>
      <c r="ETK7" s="33"/>
      <c r="ETL7" s="33"/>
      <c r="ETM7" s="33"/>
      <c r="ETN7" s="33"/>
      <c r="ETO7" s="33"/>
      <c r="ETP7" s="33"/>
      <c r="ETQ7" s="33"/>
      <c r="ETR7" s="33"/>
      <c r="ETS7" s="33"/>
      <c r="ETT7" s="33"/>
      <c r="ETU7" s="33"/>
      <c r="ETV7" s="33"/>
      <c r="ETW7" s="33"/>
      <c r="ETX7" s="33"/>
      <c r="ETY7" s="33"/>
      <c r="ETZ7" s="33"/>
      <c r="EUA7" s="33"/>
      <c r="EUB7" s="33"/>
      <c r="EUC7" s="33"/>
      <c r="EUD7" s="33"/>
      <c r="EUE7" s="33"/>
      <c r="EUF7" s="33"/>
      <c r="EUG7" s="33"/>
      <c r="EUH7" s="33"/>
      <c r="EUI7" s="33"/>
      <c r="EUJ7" s="33"/>
      <c r="EUK7" s="33"/>
      <c r="EUL7" s="33"/>
      <c r="EUM7" s="33"/>
      <c r="EUN7" s="33"/>
      <c r="EUO7" s="33"/>
      <c r="EUP7" s="33"/>
      <c r="EUQ7" s="33"/>
      <c r="EUR7" s="33"/>
      <c r="EUS7" s="33"/>
      <c r="EUT7" s="33"/>
      <c r="EUU7" s="33"/>
      <c r="EUV7" s="33"/>
      <c r="EUW7" s="33"/>
      <c r="EUX7" s="33"/>
      <c r="EUY7" s="33"/>
      <c r="EUZ7" s="33"/>
      <c r="EVA7" s="33"/>
      <c r="EVB7" s="33"/>
      <c r="EVC7" s="33"/>
      <c r="EVD7" s="33"/>
      <c r="EVE7" s="33"/>
      <c r="EVF7" s="33"/>
      <c r="EVG7" s="33"/>
      <c r="EVH7" s="33"/>
      <c r="EVI7" s="33"/>
      <c r="EVJ7" s="33"/>
      <c r="EVK7" s="33"/>
      <c r="EVL7" s="33"/>
      <c r="EVM7" s="33"/>
      <c r="EVN7" s="33"/>
      <c r="EVO7" s="33"/>
      <c r="EVP7" s="33"/>
      <c r="EVQ7" s="33"/>
      <c r="EVR7" s="33"/>
      <c r="EVS7" s="33"/>
      <c r="EVT7" s="33"/>
      <c r="EVU7" s="33"/>
      <c r="EVV7" s="33"/>
      <c r="EVW7" s="33"/>
      <c r="EVX7" s="33"/>
      <c r="EVY7" s="33"/>
      <c r="EVZ7" s="33"/>
      <c r="EWA7" s="33"/>
      <c r="EWB7" s="33"/>
      <c r="EWC7" s="33"/>
      <c r="EWD7" s="33"/>
      <c r="EWE7" s="33"/>
      <c r="EWF7" s="33"/>
      <c r="EWG7" s="33"/>
      <c r="EWH7" s="33"/>
      <c r="EWI7" s="33"/>
      <c r="EWJ7" s="33"/>
      <c r="EWK7" s="33"/>
      <c r="EWL7" s="33"/>
      <c r="EWM7" s="33"/>
      <c r="EWN7" s="33"/>
      <c r="EWO7" s="33"/>
      <c r="EWP7" s="33"/>
      <c r="EWQ7" s="33"/>
      <c r="EWR7" s="33"/>
      <c r="EWS7" s="33"/>
      <c r="EWT7" s="33"/>
      <c r="EWU7" s="33"/>
      <c r="EWV7" s="33"/>
      <c r="EWW7" s="33"/>
      <c r="EWX7" s="33"/>
      <c r="EWY7" s="33"/>
      <c r="EWZ7" s="33"/>
      <c r="EXA7" s="33"/>
      <c r="EXB7" s="33"/>
      <c r="EXC7" s="33"/>
      <c r="EXD7" s="33"/>
      <c r="EXE7" s="33"/>
      <c r="EXF7" s="33"/>
      <c r="EXG7" s="33"/>
      <c r="EXH7" s="33"/>
      <c r="EXI7" s="33"/>
      <c r="EXJ7" s="33"/>
      <c r="EXK7" s="33"/>
      <c r="EXL7" s="33"/>
      <c r="EXM7" s="33"/>
      <c r="EXN7" s="33"/>
      <c r="EXO7" s="33"/>
      <c r="EXP7" s="33"/>
      <c r="EXQ7" s="33"/>
      <c r="EXR7" s="33"/>
      <c r="EXS7" s="33"/>
      <c r="EXT7" s="33"/>
      <c r="EXU7" s="33"/>
      <c r="EXV7" s="33"/>
      <c r="EXW7" s="33"/>
      <c r="EXX7" s="33"/>
      <c r="EXY7" s="33"/>
      <c r="EXZ7" s="33"/>
      <c r="EYA7" s="33"/>
      <c r="EYB7" s="33"/>
      <c r="EYC7" s="33"/>
      <c r="EYD7" s="33"/>
      <c r="EYE7" s="33"/>
      <c r="EYF7" s="33"/>
      <c r="EYG7" s="33"/>
      <c r="EYH7" s="33"/>
      <c r="EYI7" s="33"/>
      <c r="EYJ7" s="33"/>
      <c r="EYK7" s="33"/>
      <c r="EYL7" s="33"/>
      <c r="EYM7" s="33"/>
      <c r="EYN7" s="33"/>
      <c r="EYO7" s="33"/>
      <c r="EYP7" s="33"/>
      <c r="EYQ7" s="33"/>
      <c r="EYR7" s="33"/>
      <c r="EYS7" s="33"/>
      <c r="EYT7" s="33"/>
      <c r="EYU7" s="33"/>
      <c r="EYV7" s="33"/>
      <c r="EYW7" s="33"/>
      <c r="EYX7" s="33"/>
      <c r="EYY7" s="33"/>
      <c r="EYZ7" s="33"/>
      <c r="EZA7" s="33"/>
      <c r="EZB7" s="33"/>
      <c r="EZC7" s="33"/>
      <c r="EZD7" s="33"/>
      <c r="EZE7" s="33"/>
      <c r="EZF7" s="33"/>
      <c r="EZG7" s="33"/>
      <c r="EZH7" s="33"/>
      <c r="EZI7" s="33"/>
      <c r="EZJ7" s="33"/>
      <c r="EZK7" s="33"/>
      <c r="EZL7" s="33"/>
      <c r="EZM7" s="33"/>
      <c r="EZN7" s="33"/>
      <c r="EZO7" s="33"/>
      <c r="EZP7" s="33"/>
      <c r="EZQ7" s="33"/>
      <c r="EZR7" s="33"/>
      <c r="EZS7" s="33"/>
      <c r="EZT7" s="33"/>
      <c r="EZU7" s="33"/>
      <c r="EZV7" s="33"/>
      <c r="EZW7" s="33"/>
      <c r="EZX7" s="33"/>
      <c r="EZY7" s="33"/>
      <c r="EZZ7" s="33"/>
      <c r="FAA7" s="33"/>
      <c r="FAB7" s="33"/>
      <c r="FAC7" s="33"/>
      <c r="FAD7" s="33"/>
      <c r="FAE7" s="33"/>
      <c r="FAF7" s="33"/>
      <c r="FAG7" s="33"/>
      <c r="FAH7" s="33"/>
      <c r="FAI7" s="33"/>
      <c r="FAJ7" s="33"/>
      <c r="FAK7" s="33"/>
      <c r="FAL7" s="33"/>
      <c r="FAM7" s="33"/>
      <c r="FAN7" s="33"/>
      <c r="FAO7" s="33"/>
      <c r="FAP7" s="33"/>
      <c r="FAQ7" s="33"/>
      <c r="FAR7" s="33"/>
      <c r="FAS7" s="33"/>
      <c r="FAT7" s="33"/>
      <c r="FAU7" s="33"/>
      <c r="FAV7" s="33"/>
      <c r="FAW7" s="33"/>
      <c r="FAX7" s="33"/>
      <c r="FAY7" s="33"/>
      <c r="FAZ7" s="33"/>
      <c r="FBA7" s="33"/>
      <c r="FBB7" s="33"/>
      <c r="FBC7" s="33"/>
      <c r="FBD7" s="33"/>
      <c r="FBE7" s="33"/>
      <c r="FBF7" s="33"/>
      <c r="FBG7" s="33"/>
      <c r="FBH7" s="33"/>
      <c r="FBI7" s="33"/>
      <c r="FBJ7" s="33"/>
      <c r="FBK7" s="33"/>
      <c r="FBL7" s="33"/>
      <c r="FBM7" s="33"/>
      <c r="FBN7" s="33"/>
      <c r="FBO7" s="33"/>
      <c r="FBP7" s="33"/>
      <c r="FBQ7" s="33"/>
      <c r="FBR7" s="33"/>
      <c r="FBS7" s="33"/>
      <c r="FBT7" s="33"/>
      <c r="FBU7" s="33"/>
      <c r="FBV7" s="33"/>
      <c r="FBW7" s="33"/>
      <c r="FBX7" s="33"/>
      <c r="FBY7" s="33"/>
      <c r="FBZ7" s="33"/>
      <c r="FCA7" s="33"/>
      <c r="FCB7" s="33"/>
      <c r="FCC7" s="33"/>
      <c r="FCD7" s="33"/>
      <c r="FCE7" s="33"/>
      <c r="FCF7" s="33"/>
      <c r="FCG7" s="33"/>
      <c r="FCH7" s="33"/>
      <c r="FCI7" s="33"/>
      <c r="FCJ7" s="33"/>
      <c r="FCK7" s="33"/>
      <c r="FCL7" s="33"/>
      <c r="FCM7" s="33"/>
      <c r="FCN7" s="33"/>
      <c r="FCO7" s="33"/>
      <c r="FCP7" s="33"/>
      <c r="FCQ7" s="33"/>
      <c r="FCR7" s="33"/>
      <c r="FCS7" s="33"/>
      <c r="FCT7" s="33"/>
      <c r="FCU7" s="33"/>
      <c r="FCV7" s="33"/>
      <c r="FCW7" s="33"/>
      <c r="FCX7" s="33"/>
      <c r="FCY7" s="33"/>
      <c r="FCZ7" s="33"/>
      <c r="FDA7" s="33"/>
      <c r="FDB7" s="33"/>
      <c r="FDC7" s="33"/>
      <c r="FDD7" s="33"/>
      <c r="FDE7" s="33"/>
      <c r="FDF7" s="33"/>
      <c r="FDG7" s="33"/>
      <c r="FDH7" s="33"/>
      <c r="FDI7" s="33"/>
      <c r="FDJ7" s="33"/>
      <c r="FDK7" s="33"/>
      <c r="FDL7" s="33"/>
      <c r="FDM7" s="33"/>
      <c r="FDN7" s="33"/>
      <c r="FDO7" s="33"/>
      <c r="FDP7" s="33"/>
      <c r="FDQ7" s="33"/>
      <c r="FDR7" s="33"/>
      <c r="FDS7" s="33"/>
      <c r="FDT7" s="33"/>
      <c r="FDU7" s="33"/>
      <c r="FDV7" s="33"/>
      <c r="FDW7" s="33"/>
      <c r="FDX7" s="33"/>
      <c r="FDY7" s="33"/>
      <c r="FDZ7" s="33"/>
      <c r="FEA7" s="33"/>
      <c r="FEB7" s="33"/>
      <c r="FEC7" s="33"/>
      <c r="FED7" s="33"/>
      <c r="FEE7" s="33"/>
      <c r="FEF7" s="33"/>
      <c r="FEG7" s="33"/>
      <c r="FEH7" s="33"/>
      <c r="FEI7" s="33"/>
      <c r="FEJ7" s="33"/>
      <c r="FEK7" s="33"/>
      <c r="FEL7" s="33"/>
      <c r="FEM7" s="33"/>
      <c r="FEN7" s="33"/>
      <c r="FEO7" s="33"/>
      <c r="FEP7" s="33"/>
      <c r="FEQ7" s="33"/>
      <c r="FER7" s="33"/>
      <c r="FES7" s="33"/>
      <c r="FET7" s="33"/>
      <c r="FEU7" s="33"/>
      <c r="FEV7" s="33"/>
      <c r="FEW7" s="33"/>
      <c r="FEX7" s="33"/>
      <c r="FEY7" s="33"/>
      <c r="FEZ7" s="33"/>
      <c r="FFA7" s="33"/>
      <c r="FFB7" s="33"/>
      <c r="FFC7" s="33"/>
      <c r="FFD7" s="33"/>
      <c r="FFE7" s="33"/>
      <c r="FFF7" s="33"/>
      <c r="FFG7" s="33"/>
      <c r="FFH7" s="33"/>
      <c r="FFI7" s="33"/>
      <c r="FFJ7" s="33"/>
      <c r="FFK7" s="33"/>
      <c r="FFL7" s="33"/>
      <c r="FFM7" s="33"/>
      <c r="FFN7" s="33"/>
      <c r="FFO7" s="33"/>
      <c r="FFP7" s="33"/>
      <c r="FFQ7" s="33"/>
      <c r="FFR7" s="33"/>
      <c r="FFS7" s="33"/>
      <c r="FFT7" s="33"/>
      <c r="FFU7" s="33"/>
      <c r="FFV7" s="33"/>
      <c r="FFW7" s="33"/>
      <c r="FFX7" s="33"/>
      <c r="FFY7" s="33"/>
      <c r="FFZ7" s="33"/>
      <c r="FGA7" s="33"/>
      <c r="FGB7" s="33"/>
      <c r="FGC7" s="33"/>
      <c r="FGD7" s="33"/>
      <c r="FGE7" s="33"/>
      <c r="FGF7" s="33"/>
      <c r="FGG7" s="33"/>
      <c r="FGH7" s="33"/>
      <c r="FGI7" s="33"/>
      <c r="FGJ7" s="33"/>
      <c r="FGK7" s="33"/>
      <c r="FGL7" s="33"/>
      <c r="FGM7" s="33"/>
      <c r="FGN7" s="33"/>
      <c r="FGO7" s="33"/>
      <c r="FGP7" s="33"/>
      <c r="FGQ7" s="33"/>
      <c r="FGR7" s="33"/>
      <c r="FGS7" s="33"/>
      <c r="FGT7" s="33"/>
      <c r="FGU7" s="33"/>
      <c r="FGV7" s="33"/>
      <c r="FGW7" s="33"/>
      <c r="FGX7" s="33"/>
      <c r="FGY7" s="33"/>
      <c r="FGZ7" s="33"/>
      <c r="FHA7" s="33"/>
      <c r="FHB7" s="33"/>
      <c r="FHC7" s="33"/>
      <c r="FHD7" s="33"/>
      <c r="FHE7" s="33"/>
      <c r="FHF7" s="33"/>
      <c r="FHG7" s="33"/>
      <c r="FHH7" s="33"/>
      <c r="FHI7" s="33"/>
      <c r="FHJ7" s="33"/>
      <c r="FHK7" s="33"/>
      <c r="FHL7" s="33"/>
      <c r="FHM7" s="33"/>
      <c r="FHN7" s="33"/>
      <c r="FHO7" s="33"/>
      <c r="FHP7" s="33"/>
      <c r="FHQ7" s="33"/>
      <c r="FHR7" s="33"/>
      <c r="FHS7" s="33"/>
      <c r="FHT7" s="33"/>
      <c r="FHU7" s="33"/>
      <c r="FHV7" s="33"/>
      <c r="FHW7" s="33"/>
      <c r="FHX7" s="33"/>
      <c r="FHY7" s="33"/>
      <c r="FHZ7" s="33"/>
      <c r="FIA7" s="33"/>
      <c r="FIB7" s="33"/>
      <c r="FIC7" s="33"/>
      <c r="FID7" s="33"/>
      <c r="FIE7" s="33"/>
      <c r="FIF7" s="33"/>
      <c r="FIG7" s="33"/>
      <c r="FIH7" s="33"/>
      <c r="FII7" s="33"/>
      <c r="FIJ7" s="33"/>
      <c r="FIK7" s="33"/>
      <c r="FIL7" s="33"/>
      <c r="FIM7" s="33"/>
      <c r="FIN7" s="33"/>
      <c r="FIO7" s="33"/>
      <c r="FIP7" s="33"/>
      <c r="FIQ7" s="33"/>
      <c r="FIR7" s="33"/>
      <c r="FIS7" s="33"/>
      <c r="FIT7" s="33"/>
      <c r="FIU7" s="33"/>
      <c r="FIV7" s="33"/>
      <c r="FIW7" s="33"/>
      <c r="FIX7" s="33"/>
      <c r="FIY7" s="33"/>
      <c r="FIZ7" s="33"/>
      <c r="FJA7" s="33"/>
      <c r="FJB7" s="33"/>
      <c r="FJC7" s="33"/>
      <c r="FJD7" s="33"/>
      <c r="FJE7" s="33"/>
      <c r="FJF7" s="33"/>
      <c r="FJG7" s="33"/>
      <c r="FJH7" s="33"/>
      <c r="FJI7" s="33"/>
      <c r="FJJ7" s="33"/>
      <c r="FJK7" s="33"/>
      <c r="FJL7" s="33"/>
      <c r="FJM7" s="33"/>
      <c r="FJN7" s="33"/>
      <c r="FJO7" s="33"/>
      <c r="FJP7" s="33"/>
      <c r="FJQ7" s="33"/>
      <c r="FJR7" s="33"/>
      <c r="FJS7" s="33"/>
      <c r="FJT7" s="33"/>
      <c r="FJU7" s="33"/>
      <c r="FJV7" s="33"/>
      <c r="FJW7" s="33"/>
      <c r="FJX7" s="33"/>
      <c r="FJY7" s="33"/>
      <c r="FJZ7" s="33"/>
      <c r="FKA7" s="33"/>
      <c r="FKB7" s="33"/>
      <c r="FKC7" s="33"/>
      <c r="FKD7" s="33"/>
      <c r="FKE7" s="33"/>
      <c r="FKF7" s="33"/>
      <c r="FKG7" s="33"/>
      <c r="FKH7" s="33"/>
      <c r="FKI7" s="33"/>
      <c r="FKJ7" s="33"/>
      <c r="FKK7" s="33"/>
      <c r="FKL7" s="33"/>
      <c r="FKM7" s="33"/>
      <c r="FKN7" s="33"/>
      <c r="FKO7" s="33"/>
      <c r="FKP7" s="33"/>
      <c r="FKQ7" s="33"/>
      <c r="FKR7" s="33"/>
      <c r="FKS7" s="33"/>
      <c r="FKT7" s="33"/>
      <c r="FKU7" s="33"/>
      <c r="FKV7" s="33"/>
      <c r="FKW7" s="33"/>
      <c r="FKX7" s="33"/>
      <c r="FKY7" s="33"/>
      <c r="FKZ7" s="33"/>
      <c r="FLA7" s="33"/>
      <c r="FLB7" s="33"/>
      <c r="FLC7" s="33"/>
      <c r="FLD7" s="33"/>
      <c r="FLE7" s="33"/>
      <c r="FLF7" s="33"/>
      <c r="FLG7" s="33"/>
      <c r="FLH7" s="33"/>
      <c r="FLI7" s="33"/>
      <c r="FLJ7" s="33"/>
      <c r="FLK7" s="33"/>
      <c r="FLL7" s="33"/>
      <c r="FLM7" s="33"/>
      <c r="FLN7" s="33"/>
      <c r="FLO7" s="33"/>
      <c r="FLP7" s="33"/>
      <c r="FLQ7" s="33"/>
      <c r="FLR7" s="33"/>
      <c r="FLS7" s="33"/>
      <c r="FLT7" s="33"/>
      <c r="FLU7" s="33"/>
      <c r="FLV7" s="33"/>
      <c r="FLW7" s="33"/>
      <c r="FLX7" s="33"/>
      <c r="FLY7" s="33"/>
      <c r="FLZ7" s="33"/>
      <c r="FMA7" s="33"/>
      <c r="FMB7" s="33"/>
      <c r="FMC7" s="33"/>
      <c r="FMD7" s="33"/>
      <c r="FME7" s="33"/>
      <c r="FMF7" s="33"/>
      <c r="FMG7" s="33"/>
      <c r="FMH7" s="33"/>
      <c r="FMI7" s="33"/>
      <c r="FMJ7" s="33"/>
      <c r="FMK7" s="33"/>
      <c r="FML7" s="33"/>
      <c r="FMM7" s="33"/>
      <c r="FMN7" s="33"/>
      <c r="FMO7" s="33"/>
      <c r="FMP7" s="33"/>
      <c r="FMQ7" s="33"/>
      <c r="FMR7" s="33"/>
      <c r="FMS7" s="33"/>
      <c r="FMT7" s="33"/>
      <c r="FMU7" s="33"/>
      <c r="FMV7" s="33"/>
      <c r="FMW7" s="33"/>
      <c r="FMX7" s="33"/>
      <c r="FMY7" s="33"/>
      <c r="FMZ7" s="33"/>
      <c r="FNA7" s="33"/>
      <c r="FNB7" s="33"/>
      <c r="FNC7" s="33"/>
      <c r="FND7" s="33"/>
      <c r="FNE7" s="33"/>
      <c r="FNF7" s="33"/>
      <c r="FNG7" s="33"/>
      <c r="FNH7" s="33"/>
      <c r="FNI7" s="33"/>
      <c r="FNJ7" s="33"/>
      <c r="FNK7" s="33"/>
      <c r="FNL7" s="33"/>
      <c r="FNM7" s="33"/>
      <c r="FNN7" s="33"/>
      <c r="FNO7" s="33"/>
      <c r="FNP7" s="33"/>
      <c r="FNQ7" s="33"/>
      <c r="FNR7" s="33"/>
      <c r="FNS7" s="33"/>
      <c r="FNT7" s="33"/>
      <c r="FNU7" s="33"/>
      <c r="FNV7" s="33"/>
      <c r="FNW7" s="33"/>
      <c r="FNX7" s="33"/>
      <c r="FNY7" s="33"/>
      <c r="FNZ7" s="33"/>
      <c r="FOA7" s="33"/>
      <c r="FOB7" s="33"/>
      <c r="FOC7" s="33"/>
      <c r="FOD7" s="33"/>
      <c r="FOE7" s="33"/>
      <c r="FOF7" s="33"/>
      <c r="FOG7" s="33"/>
      <c r="FOH7" s="33"/>
      <c r="FOI7" s="33"/>
      <c r="FOJ7" s="33"/>
      <c r="FOK7" s="33"/>
      <c r="FOL7" s="33"/>
      <c r="FOM7" s="33"/>
      <c r="FON7" s="33"/>
      <c r="FOO7" s="33"/>
      <c r="FOP7" s="33"/>
      <c r="FOQ7" s="33"/>
      <c r="FOR7" s="33"/>
      <c r="FOS7" s="33"/>
      <c r="FOT7" s="33"/>
      <c r="FOU7" s="33"/>
      <c r="FOV7" s="33"/>
      <c r="FOW7" s="33"/>
      <c r="FOX7" s="33"/>
      <c r="FOY7" s="33"/>
      <c r="FOZ7" s="33"/>
      <c r="FPA7" s="33"/>
      <c r="FPB7" s="33"/>
      <c r="FPC7" s="33"/>
      <c r="FPD7" s="33"/>
      <c r="FPE7" s="33"/>
      <c r="FPF7" s="33"/>
      <c r="FPG7" s="33"/>
      <c r="FPH7" s="33"/>
      <c r="FPI7" s="33"/>
      <c r="FPJ7" s="33"/>
      <c r="FPK7" s="33"/>
      <c r="FPL7" s="33"/>
      <c r="FPM7" s="33"/>
      <c r="FPN7" s="33"/>
      <c r="FPO7" s="33"/>
      <c r="FPP7" s="33"/>
      <c r="FPQ7" s="33"/>
      <c r="FPR7" s="33"/>
      <c r="FPS7" s="33"/>
      <c r="FPT7" s="33"/>
      <c r="FPU7" s="33"/>
      <c r="FPV7" s="33"/>
      <c r="FPW7" s="33"/>
      <c r="FPX7" s="33"/>
      <c r="FPY7" s="33"/>
      <c r="FPZ7" s="33"/>
      <c r="FQA7" s="33"/>
      <c r="FQB7" s="33"/>
      <c r="FQC7" s="33"/>
      <c r="FQD7" s="33"/>
      <c r="FQE7" s="33"/>
      <c r="FQF7" s="33"/>
      <c r="FQG7" s="33"/>
      <c r="FQH7" s="33"/>
      <c r="FQI7" s="33"/>
      <c r="FQJ7" s="33"/>
      <c r="FQK7" s="33"/>
      <c r="FQL7" s="33"/>
      <c r="FQM7" s="33"/>
      <c r="FQN7" s="33"/>
      <c r="FQO7" s="33"/>
      <c r="FQP7" s="33"/>
      <c r="FQQ7" s="33"/>
      <c r="FQR7" s="33"/>
      <c r="FQS7" s="33"/>
      <c r="FQT7" s="33"/>
      <c r="FQU7" s="33"/>
      <c r="FQV7" s="33"/>
      <c r="FQW7" s="33"/>
      <c r="FQX7" s="33"/>
      <c r="FQY7" s="33"/>
      <c r="FQZ7" s="33"/>
      <c r="FRA7" s="33"/>
      <c r="FRB7" s="33"/>
      <c r="FRC7" s="33"/>
      <c r="FRD7" s="33"/>
      <c r="FRE7" s="33"/>
      <c r="FRF7" s="33"/>
      <c r="FRG7" s="33"/>
      <c r="FRH7" s="33"/>
      <c r="FRI7" s="33"/>
      <c r="FRJ7" s="33"/>
      <c r="FRK7" s="33"/>
      <c r="FRL7" s="33"/>
      <c r="FRM7" s="33"/>
      <c r="FRN7" s="33"/>
      <c r="FRO7" s="33"/>
      <c r="FRP7" s="33"/>
      <c r="FRQ7" s="33"/>
      <c r="FRR7" s="33"/>
      <c r="FRS7" s="33"/>
      <c r="FRT7" s="33"/>
      <c r="FRU7" s="33"/>
      <c r="FRV7" s="33"/>
      <c r="FRW7" s="33"/>
      <c r="FRX7" s="33"/>
      <c r="FRY7" s="33"/>
      <c r="FRZ7" s="33"/>
      <c r="FSA7" s="33"/>
      <c r="FSB7" s="33"/>
      <c r="FSC7" s="33"/>
      <c r="FSD7" s="33"/>
      <c r="FSE7" s="33"/>
      <c r="FSF7" s="33"/>
      <c r="FSG7" s="33"/>
      <c r="FSH7" s="33"/>
      <c r="FSI7" s="33"/>
      <c r="FSJ7" s="33"/>
      <c r="FSK7" s="33"/>
      <c r="FSL7" s="33"/>
      <c r="FSM7" s="33"/>
      <c r="FSN7" s="33"/>
      <c r="FSO7" s="33"/>
      <c r="FSP7" s="33"/>
      <c r="FSQ7" s="33"/>
      <c r="FSR7" s="33"/>
      <c r="FSS7" s="33"/>
      <c r="FST7" s="33"/>
      <c r="FSU7" s="33"/>
      <c r="FSV7" s="33"/>
      <c r="FSW7" s="33"/>
      <c r="FSX7" s="33"/>
      <c r="FSY7" s="33"/>
      <c r="FSZ7" s="33"/>
      <c r="FTA7" s="33"/>
      <c r="FTB7" s="33"/>
      <c r="FTC7" s="33"/>
      <c r="FTD7" s="33"/>
      <c r="FTE7" s="33"/>
      <c r="FTF7" s="33"/>
      <c r="FTG7" s="33"/>
      <c r="FTH7" s="33"/>
      <c r="FTI7" s="33"/>
      <c r="FTJ7" s="33"/>
      <c r="FTK7" s="33"/>
      <c r="FTL7" s="33"/>
      <c r="FTM7" s="33"/>
      <c r="FTN7" s="33"/>
      <c r="FTO7" s="33"/>
      <c r="FTP7" s="33"/>
      <c r="FTQ7" s="33"/>
      <c r="FTR7" s="33"/>
      <c r="FTS7" s="33"/>
      <c r="FTT7" s="33"/>
      <c r="FTU7" s="33"/>
      <c r="FTV7" s="33"/>
      <c r="FTW7" s="33"/>
      <c r="FTX7" s="33"/>
      <c r="FTY7" s="33"/>
      <c r="FTZ7" s="33"/>
      <c r="FUA7" s="33"/>
      <c r="FUB7" s="33"/>
      <c r="FUC7" s="33"/>
      <c r="FUD7" s="33"/>
      <c r="FUE7" s="33"/>
      <c r="FUF7" s="33"/>
      <c r="FUG7" s="33"/>
      <c r="FUH7" s="33"/>
      <c r="FUI7" s="33"/>
      <c r="FUJ7" s="33"/>
      <c r="FUK7" s="33"/>
      <c r="FUL7" s="33"/>
      <c r="FUM7" s="33"/>
      <c r="FUN7" s="33"/>
      <c r="FUO7" s="33"/>
      <c r="FUP7" s="33"/>
      <c r="FUQ7" s="33"/>
      <c r="FUR7" s="33"/>
      <c r="FUS7" s="33"/>
      <c r="FUT7" s="33"/>
      <c r="FUU7" s="33"/>
      <c r="FUV7" s="33"/>
      <c r="FUW7" s="33"/>
      <c r="FUX7" s="33"/>
      <c r="FUY7" s="33"/>
      <c r="FUZ7" s="33"/>
      <c r="FVA7" s="33"/>
      <c r="FVB7" s="33"/>
      <c r="FVC7" s="33"/>
      <c r="FVD7" s="33"/>
      <c r="FVE7" s="33"/>
      <c r="FVF7" s="33"/>
      <c r="FVG7" s="33"/>
      <c r="FVH7" s="33"/>
      <c r="FVI7" s="33"/>
      <c r="FVJ7" s="33"/>
      <c r="FVK7" s="33"/>
      <c r="FVL7" s="33"/>
      <c r="FVM7" s="33"/>
      <c r="FVN7" s="33"/>
      <c r="FVO7" s="33"/>
      <c r="FVP7" s="33"/>
      <c r="FVQ7" s="33"/>
      <c r="FVR7" s="33"/>
      <c r="FVS7" s="33"/>
      <c r="FVT7" s="33"/>
      <c r="FVU7" s="33"/>
      <c r="FVV7" s="33"/>
      <c r="FVW7" s="33"/>
      <c r="FVX7" s="33"/>
      <c r="FVY7" s="33"/>
      <c r="FVZ7" s="33"/>
      <c r="FWA7" s="33"/>
      <c r="FWB7" s="33"/>
      <c r="FWC7" s="33"/>
      <c r="FWD7" s="33"/>
      <c r="FWE7" s="33"/>
      <c r="FWF7" s="33"/>
      <c r="FWG7" s="33"/>
      <c r="FWH7" s="33"/>
      <c r="FWI7" s="33"/>
      <c r="FWJ7" s="33"/>
      <c r="FWK7" s="33"/>
      <c r="FWL7" s="33"/>
      <c r="FWM7" s="33"/>
      <c r="FWN7" s="33"/>
      <c r="FWO7" s="33"/>
      <c r="FWP7" s="33"/>
      <c r="FWQ7" s="33"/>
      <c r="FWR7" s="33"/>
      <c r="FWS7" s="33"/>
      <c r="FWT7" s="33"/>
      <c r="FWU7" s="33"/>
      <c r="FWV7" s="33"/>
      <c r="FWW7" s="33"/>
      <c r="FWX7" s="33"/>
      <c r="FWY7" s="33"/>
      <c r="FWZ7" s="33"/>
      <c r="FXA7" s="33"/>
      <c r="FXB7" s="33"/>
      <c r="FXC7" s="33"/>
      <c r="FXD7" s="33"/>
      <c r="FXE7" s="33"/>
      <c r="FXF7" s="33"/>
      <c r="FXG7" s="33"/>
      <c r="FXH7" s="33"/>
      <c r="FXI7" s="33"/>
      <c r="FXJ7" s="33"/>
      <c r="FXK7" s="33"/>
      <c r="FXL7" s="33"/>
      <c r="FXM7" s="33"/>
      <c r="FXN7" s="33"/>
      <c r="FXO7" s="33"/>
      <c r="FXP7" s="33"/>
      <c r="FXQ7" s="33"/>
      <c r="FXR7" s="33"/>
      <c r="FXS7" s="33"/>
      <c r="FXT7" s="33"/>
      <c r="FXU7" s="33"/>
      <c r="FXV7" s="33"/>
      <c r="FXW7" s="33"/>
      <c r="FXX7" s="33"/>
      <c r="FXY7" s="33"/>
      <c r="FXZ7" s="33"/>
      <c r="FYA7" s="33"/>
      <c r="FYB7" s="33"/>
      <c r="FYC7" s="33"/>
      <c r="FYD7" s="33"/>
      <c r="FYE7" s="33"/>
      <c r="FYF7" s="33"/>
      <c r="FYG7" s="33"/>
      <c r="FYH7" s="33"/>
      <c r="FYI7" s="33"/>
      <c r="FYJ7" s="33"/>
      <c r="FYK7" s="33"/>
      <c r="FYL7" s="33"/>
      <c r="FYM7" s="33"/>
      <c r="FYN7" s="33"/>
      <c r="FYO7" s="33"/>
      <c r="FYP7" s="33"/>
      <c r="FYQ7" s="33"/>
      <c r="FYR7" s="33"/>
      <c r="FYS7" s="33"/>
      <c r="FYT7" s="33"/>
      <c r="FYU7" s="33"/>
      <c r="FYV7" s="33"/>
      <c r="FYW7" s="33"/>
      <c r="FYX7" s="33"/>
      <c r="FYY7" s="33"/>
      <c r="FYZ7" s="33"/>
      <c r="FZA7" s="33"/>
      <c r="FZB7" s="33"/>
      <c r="FZC7" s="33"/>
      <c r="FZD7" s="33"/>
      <c r="FZE7" s="33"/>
      <c r="FZF7" s="33"/>
      <c r="FZG7" s="33"/>
      <c r="FZH7" s="33"/>
      <c r="FZI7" s="33"/>
      <c r="FZJ7" s="33"/>
      <c r="FZK7" s="33"/>
      <c r="FZL7" s="33"/>
      <c r="FZM7" s="33"/>
      <c r="FZN7" s="33"/>
      <c r="FZO7" s="33"/>
      <c r="FZP7" s="33"/>
      <c r="FZQ7" s="33"/>
      <c r="FZR7" s="33"/>
      <c r="FZS7" s="33"/>
      <c r="FZT7" s="33"/>
      <c r="FZU7" s="33"/>
      <c r="FZV7" s="33"/>
      <c r="FZW7" s="33"/>
      <c r="FZX7" s="33"/>
      <c r="FZY7" s="33"/>
      <c r="FZZ7" s="33"/>
      <c r="GAA7" s="33"/>
      <c r="GAB7" s="33"/>
      <c r="GAC7" s="33"/>
      <c r="GAD7" s="33"/>
      <c r="GAE7" s="33"/>
      <c r="GAF7" s="33"/>
      <c r="GAG7" s="33"/>
      <c r="GAH7" s="33"/>
      <c r="GAI7" s="33"/>
      <c r="GAJ7" s="33"/>
      <c r="GAK7" s="33"/>
      <c r="GAL7" s="33"/>
      <c r="GAM7" s="33"/>
      <c r="GAN7" s="33"/>
      <c r="GAO7" s="33"/>
      <c r="GAP7" s="33"/>
      <c r="GAQ7" s="33"/>
      <c r="GAR7" s="33"/>
      <c r="GAS7" s="33"/>
      <c r="GAT7" s="33"/>
      <c r="GAU7" s="33"/>
      <c r="GAV7" s="33"/>
      <c r="GAW7" s="33"/>
      <c r="GAX7" s="33"/>
      <c r="GAY7" s="33"/>
      <c r="GAZ7" s="33"/>
      <c r="GBA7" s="33"/>
      <c r="GBB7" s="33"/>
      <c r="GBC7" s="33"/>
      <c r="GBD7" s="33"/>
      <c r="GBE7" s="33"/>
      <c r="GBF7" s="33"/>
      <c r="GBG7" s="33"/>
      <c r="GBH7" s="33"/>
      <c r="GBI7" s="33"/>
      <c r="GBJ7" s="33"/>
      <c r="GBK7" s="33"/>
      <c r="GBL7" s="33"/>
      <c r="GBM7" s="33"/>
      <c r="GBN7" s="33"/>
      <c r="GBO7" s="33"/>
      <c r="GBP7" s="33"/>
      <c r="GBQ7" s="33"/>
      <c r="GBR7" s="33"/>
      <c r="GBS7" s="33"/>
      <c r="GBT7" s="33"/>
      <c r="GBU7" s="33"/>
      <c r="GBV7" s="33"/>
      <c r="GBW7" s="33"/>
      <c r="GBX7" s="33"/>
      <c r="GBY7" s="33"/>
      <c r="GBZ7" s="33"/>
      <c r="GCA7" s="33"/>
      <c r="GCB7" s="33"/>
      <c r="GCC7" s="33"/>
      <c r="GCD7" s="33"/>
      <c r="GCE7" s="33"/>
      <c r="GCF7" s="33"/>
      <c r="GCG7" s="33"/>
      <c r="GCH7" s="33"/>
      <c r="GCI7" s="33"/>
      <c r="GCJ7" s="33"/>
      <c r="GCK7" s="33"/>
      <c r="GCL7" s="33"/>
      <c r="GCM7" s="33"/>
      <c r="GCN7" s="33"/>
      <c r="GCO7" s="33"/>
      <c r="GCP7" s="33"/>
      <c r="GCQ7" s="33"/>
      <c r="GCR7" s="33"/>
      <c r="GCS7" s="33"/>
      <c r="GCT7" s="33"/>
      <c r="GCU7" s="33"/>
      <c r="GCV7" s="33"/>
      <c r="GCW7" s="33"/>
      <c r="GCX7" s="33"/>
      <c r="GCY7" s="33"/>
      <c r="GCZ7" s="33"/>
      <c r="GDA7" s="33"/>
      <c r="GDB7" s="33"/>
      <c r="GDC7" s="33"/>
      <c r="GDD7" s="33"/>
      <c r="GDE7" s="33"/>
      <c r="GDF7" s="33"/>
      <c r="GDG7" s="33"/>
      <c r="GDH7" s="33"/>
      <c r="GDI7" s="33"/>
      <c r="GDJ7" s="33"/>
      <c r="GDK7" s="33"/>
      <c r="GDL7" s="33"/>
      <c r="GDM7" s="33"/>
      <c r="GDN7" s="33"/>
      <c r="GDO7" s="33"/>
      <c r="GDP7" s="33"/>
      <c r="GDQ7" s="33"/>
      <c r="GDR7" s="33"/>
      <c r="GDS7" s="33"/>
      <c r="GDT7" s="33"/>
      <c r="GDU7" s="33"/>
      <c r="GDV7" s="33"/>
      <c r="GDW7" s="33"/>
      <c r="GDX7" s="33"/>
      <c r="GDY7" s="33"/>
      <c r="GDZ7" s="33"/>
      <c r="GEA7" s="33"/>
      <c r="GEB7" s="33"/>
      <c r="GEC7" s="33"/>
      <c r="GED7" s="33"/>
      <c r="GEE7" s="33"/>
      <c r="GEF7" s="33"/>
      <c r="GEG7" s="33"/>
      <c r="GEH7" s="33"/>
      <c r="GEI7" s="33"/>
      <c r="GEJ7" s="33"/>
      <c r="GEK7" s="33"/>
      <c r="GEL7" s="33"/>
      <c r="GEM7" s="33"/>
      <c r="GEN7" s="33"/>
      <c r="GEO7" s="33"/>
      <c r="GEP7" s="33"/>
      <c r="GEQ7" s="33"/>
      <c r="GER7" s="33"/>
      <c r="GES7" s="33"/>
      <c r="GET7" s="33"/>
      <c r="GEU7" s="33"/>
      <c r="GEV7" s="33"/>
      <c r="GEW7" s="33"/>
      <c r="GEX7" s="33"/>
      <c r="GEY7" s="33"/>
      <c r="GEZ7" s="33"/>
      <c r="GFA7" s="33"/>
      <c r="GFB7" s="33"/>
      <c r="GFC7" s="33"/>
      <c r="GFD7" s="33"/>
      <c r="GFE7" s="33"/>
      <c r="GFF7" s="33"/>
      <c r="GFG7" s="33"/>
      <c r="GFH7" s="33"/>
      <c r="GFI7" s="33"/>
      <c r="GFJ7" s="33"/>
      <c r="GFK7" s="33"/>
      <c r="GFL7" s="33"/>
      <c r="GFM7" s="33"/>
      <c r="GFN7" s="33"/>
      <c r="GFO7" s="33"/>
      <c r="GFP7" s="33"/>
      <c r="GFQ7" s="33"/>
      <c r="GFR7" s="33"/>
      <c r="GFS7" s="33"/>
      <c r="GFT7" s="33"/>
      <c r="GFU7" s="33"/>
      <c r="GFV7" s="33"/>
      <c r="GFW7" s="33"/>
      <c r="GFX7" s="33"/>
      <c r="GFY7" s="33"/>
      <c r="GFZ7" s="33"/>
      <c r="GGA7" s="33"/>
      <c r="GGB7" s="33"/>
      <c r="GGC7" s="33"/>
      <c r="GGD7" s="33"/>
      <c r="GGE7" s="33"/>
      <c r="GGF7" s="33"/>
      <c r="GGG7" s="33"/>
      <c r="GGH7" s="33"/>
      <c r="GGI7" s="33"/>
      <c r="GGJ7" s="33"/>
      <c r="GGK7" s="33"/>
      <c r="GGL7" s="33"/>
      <c r="GGM7" s="33"/>
      <c r="GGN7" s="33"/>
      <c r="GGO7" s="33"/>
      <c r="GGP7" s="33"/>
      <c r="GGQ7" s="33"/>
      <c r="GGR7" s="33"/>
      <c r="GGS7" s="33"/>
      <c r="GGT7" s="33"/>
      <c r="GGU7" s="33"/>
      <c r="GGV7" s="33"/>
      <c r="GGW7" s="33"/>
      <c r="GGX7" s="33"/>
      <c r="GGY7" s="33"/>
      <c r="GGZ7" s="33"/>
      <c r="GHA7" s="33"/>
      <c r="GHB7" s="33"/>
      <c r="GHC7" s="33"/>
      <c r="GHD7" s="33"/>
      <c r="GHE7" s="33"/>
      <c r="GHF7" s="33"/>
      <c r="GHG7" s="33"/>
      <c r="GHH7" s="33"/>
      <c r="GHI7" s="33"/>
      <c r="GHJ7" s="33"/>
      <c r="GHK7" s="33"/>
      <c r="GHL7" s="33"/>
      <c r="GHM7" s="33"/>
      <c r="GHN7" s="33"/>
      <c r="GHO7" s="33"/>
      <c r="GHP7" s="33"/>
      <c r="GHQ7" s="33"/>
      <c r="GHR7" s="33"/>
      <c r="GHS7" s="33"/>
      <c r="GHT7" s="33"/>
      <c r="GHU7" s="33"/>
      <c r="GHV7" s="33"/>
      <c r="GHW7" s="33"/>
      <c r="GHX7" s="33"/>
      <c r="GHY7" s="33"/>
      <c r="GHZ7" s="33"/>
      <c r="GIA7" s="33"/>
      <c r="GIB7" s="33"/>
      <c r="GIC7" s="33"/>
      <c r="GID7" s="33"/>
      <c r="GIE7" s="33"/>
      <c r="GIF7" s="33"/>
      <c r="GIG7" s="33"/>
      <c r="GIH7" s="33"/>
      <c r="GII7" s="33"/>
      <c r="GIJ7" s="33"/>
      <c r="GIK7" s="33"/>
      <c r="GIL7" s="33"/>
      <c r="GIM7" s="33"/>
      <c r="GIN7" s="33"/>
      <c r="GIO7" s="33"/>
      <c r="GIP7" s="33"/>
      <c r="GIQ7" s="33"/>
      <c r="GIR7" s="33"/>
      <c r="GIS7" s="33"/>
      <c r="GIT7" s="33"/>
      <c r="GIU7" s="33"/>
      <c r="GIV7" s="33"/>
      <c r="GIW7" s="33"/>
      <c r="GIX7" s="33"/>
      <c r="GIY7" s="33"/>
      <c r="GIZ7" s="33"/>
      <c r="GJA7" s="33"/>
      <c r="GJB7" s="33"/>
      <c r="GJC7" s="33"/>
      <c r="GJD7" s="33"/>
      <c r="GJE7" s="33"/>
      <c r="GJF7" s="33"/>
      <c r="GJG7" s="33"/>
      <c r="GJH7" s="33"/>
      <c r="GJI7" s="33"/>
      <c r="GJJ7" s="33"/>
      <c r="GJK7" s="33"/>
      <c r="GJL7" s="33"/>
      <c r="GJM7" s="33"/>
      <c r="GJN7" s="33"/>
      <c r="GJO7" s="33"/>
      <c r="GJP7" s="33"/>
      <c r="GJQ7" s="33"/>
      <c r="GJR7" s="33"/>
      <c r="GJS7" s="33"/>
      <c r="GJT7" s="33"/>
      <c r="GJU7" s="33"/>
      <c r="GJV7" s="33"/>
      <c r="GJW7" s="33"/>
      <c r="GJX7" s="33"/>
      <c r="GJY7" s="33"/>
      <c r="GJZ7" s="33"/>
      <c r="GKA7" s="33"/>
      <c r="GKB7" s="33"/>
      <c r="GKC7" s="33"/>
      <c r="GKD7" s="33"/>
      <c r="GKE7" s="33"/>
      <c r="GKF7" s="33"/>
      <c r="GKG7" s="33"/>
      <c r="GKH7" s="33"/>
      <c r="GKI7" s="33"/>
      <c r="GKJ7" s="33"/>
      <c r="GKK7" s="33"/>
      <c r="GKL7" s="33"/>
      <c r="GKM7" s="33"/>
      <c r="GKN7" s="33"/>
      <c r="GKO7" s="33"/>
      <c r="GKP7" s="33"/>
      <c r="GKQ7" s="33"/>
      <c r="GKR7" s="33"/>
      <c r="GKS7" s="33"/>
      <c r="GKT7" s="33"/>
      <c r="GKU7" s="33"/>
      <c r="GKV7" s="33"/>
      <c r="GKW7" s="33"/>
      <c r="GKX7" s="33"/>
      <c r="GKY7" s="33"/>
      <c r="GKZ7" s="33"/>
      <c r="GLA7" s="33"/>
      <c r="GLB7" s="33"/>
      <c r="GLC7" s="33"/>
      <c r="GLD7" s="33"/>
      <c r="GLE7" s="33"/>
      <c r="GLF7" s="33"/>
      <c r="GLG7" s="33"/>
      <c r="GLH7" s="33"/>
      <c r="GLI7" s="33"/>
      <c r="GLJ7" s="33"/>
      <c r="GLK7" s="33"/>
      <c r="GLL7" s="33"/>
      <c r="GLM7" s="33"/>
      <c r="GLN7" s="33"/>
      <c r="GLO7" s="33"/>
      <c r="GLP7" s="33"/>
      <c r="GLQ7" s="33"/>
      <c r="GLR7" s="33"/>
      <c r="GLS7" s="33"/>
      <c r="GLT7" s="33"/>
      <c r="GLU7" s="33"/>
      <c r="GLV7" s="33"/>
      <c r="GLW7" s="33"/>
      <c r="GLX7" s="33"/>
      <c r="GLY7" s="33"/>
      <c r="GLZ7" s="33"/>
      <c r="GMA7" s="33"/>
      <c r="GMB7" s="33"/>
      <c r="GMC7" s="33"/>
      <c r="GMD7" s="33"/>
      <c r="GME7" s="33"/>
      <c r="GMF7" s="33"/>
      <c r="GMG7" s="33"/>
      <c r="GMH7" s="33"/>
      <c r="GMI7" s="33"/>
      <c r="GMJ7" s="33"/>
      <c r="GMK7" s="33"/>
      <c r="GML7" s="33"/>
      <c r="GMM7" s="33"/>
      <c r="GMN7" s="33"/>
      <c r="GMO7" s="33"/>
      <c r="GMP7" s="33"/>
      <c r="GMQ7" s="33"/>
      <c r="GMR7" s="33"/>
      <c r="GMS7" s="33"/>
      <c r="GMT7" s="33"/>
      <c r="GMU7" s="33"/>
      <c r="GMV7" s="33"/>
      <c r="GMW7" s="33"/>
      <c r="GMX7" s="33"/>
      <c r="GMY7" s="33"/>
      <c r="GMZ7" s="33"/>
      <c r="GNA7" s="33"/>
      <c r="GNB7" s="33"/>
      <c r="GNC7" s="33"/>
      <c r="GND7" s="33"/>
      <c r="GNE7" s="33"/>
      <c r="GNF7" s="33"/>
      <c r="GNG7" s="33"/>
      <c r="GNH7" s="33"/>
      <c r="GNI7" s="33"/>
      <c r="GNJ7" s="33"/>
      <c r="GNK7" s="33"/>
      <c r="GNL7" s="33"/>
      <c r="GNM7" s="33"/>
      <c r="GNN7" s="33"/>
      <c r="GNO7" s="33"/>
      <c r="GNP7" s="33"/>
      <c r="GNQ7" s="33"/>
      <c r="GNR7" s="33"/>
      <c r="GNS7" s="33"/>
      <c r="GNT7" s="33"/>
      <c r="GNU7" s="33"/>
      <c r="GNV7" s="33"/>
      <c r="GNW7" s="33"/>
      <c r="GNX7" s="33"/>
      <c r="GNY7" s="33"/>
      <c r="GNZ7" s="33"/>
      <c r="GOA7" s="33"/>
      <c r="GOB7" s="33"/>
      <c r="GOC7" s="33"/>
      <c r="GOD7" s="33"/>
      <c r="GOE7" s="33"/>
      <c r="GOF7" s="33"/>
      <c r="GOG7" s="33"/>
      <c r="GOH7" s="33"/>
      <c r="GOI7" s="33"/>
      <c r="GOJ7" s="33"/>
      <c r="GOK7" s="33"/>
      <c r="GOL7" s="33"/>
      <c r="GOM7" s="33"/>
      <c r="GON7" s="33"/>
      <c r="GOO7" s="33"/>
      <c r="GOP7" s="33"/>
      <c r="GOQ7" s="33"/>
      <c r="GOR7" s="33"/>
      <c r="GOS7" s="33"/>
      <c r="GOT7" s="33"/>
      <c r="GOU7" s="33"/>
      <c r="GOV7" s="33"/>
      <c r="GOW7" s="33"/>
      <c r="GOX7" s="33"/>
      <c r="GOY7" s="33"/>
      <c r="GOZ7" s="33"/>
      <c r="GPA7" s="33"/>
      <c r="GPB7" s="33"/>
      <c r="GPC7" s="33"/>
      <c r="GPD7" s="33"/>
      <c r="GPE7" s="33"/>
      <c r="GPF7" s="33"/>
      <c r="GPG7" s="33"/>
      <c r="GPH7" s="33"/>
      <c r="GPI7" s="33"/>
      <c r="GPJ7" s="33"/>
      <c r="GPK7" s="33"/>
      <c r="GPL7" s="33"/>
      <c r="GPM7" s="33"/>
      <c r="GPN7" s="33"/>
      <c r="GPO7" s="33"/>
      <c r="GPP7" s="33"/>
      <c r="GPQ7" s="33"/>
      <c r="GPR7" s="33"/>
      <c r="GPS7" s="33"/>
      <c r="GPT7" s="33"/>
      <c r="GPU7" s="33"/>
      <c r="GPV7" s="33"/>
      <c r="GPW7" s="33"/>
      <c r="GPX7" s="33"/>
      <c r="GPY7" s="33"/>
      <c r="GPZ7" s="33"/>
      <c r="GQA7" s="33"/>
      <c r="GQB7" s="33"/>
      <c r="GQC7" s="33"/>
      <c r="GQD7" s="33"/>
      <c r="GQE7" s="33"/>
      <c r="GQF7" s="33"/>
      <c r="GQG7" s="33"/>
      <c r="GQH7" s="33"/>
      <c r="GQI7" s="33"/>
      <c r="GQJ7" s="33"/>
      <c r="GQK7" s="33"/>
      <c r="GQL7" s="33"/>
      <c r="GQM7" s="33"/>
      <c r="GQN7" s="33"/>
      <c r="GQO7" s="33"/>
      <c r="GQP7" s="33"/>
      <c r="GQQ7" s="33"/>
      <c r="GQR7" s="33"/>
      <c r="GQS7" s="33"/>
      <c r="GQT7" s="33"/>
      <c r="GQU7" s="33"/>
      <c r="GQV7" s="33"/>
      <c r="GQW7" s="33"/>
      <c r="GQX7" s="33"/>
      <c r="GQY7" s="33"/>
      <c r="GQZ7" s="33"/>
      <c r="GRA7" s="33"/>
      <c r="GRB7" s="33"/>
      <c r="GRC7" s="33"/>
      <c r="GRD7" s="33"/>
      <c r="GRE7" s="33"/>
      <c r="GRF7" s="33"/>
      <c r="GRG7" s="33"/>
      <c r="GRH7" s="33"/>
      <c r="GRI7" s="33"/>
      <c r="GRJ7" s="33"/>
      <c r="GRK7" s="33"/>
      <c r="GRL7" s="33"/>
      <c r="GRM7" s="33"/>
      <c r="GRN7" s="33"/>
      <c r="GRO7" s="33"/>
      <c r="GRP7" s="33"/>
      <c r="GRQ7" s="33"/>
      <c r="GRR7" s="33"/>
      <c r="GRS7" s="33"/>
      <c r="GRT7" s="33"/>
      <c r="GRU7" s="33"/>
      <c r="GRV7" s="33"/>
      <c r="GRW7" s="33"/>
      <c r="GRX7" s="33"/>
      <c r="GRY7" s="33"/>
      <c r="GRZ7" s="33"/>
      <c r="GSA7" s="33"/>
      <c r="GSB7" s="33"/>
      <c r="GSC7" s="33"/>
      <c r="GSD7" s="33"/>
      <c r="GSE7" s="33"/>
      <c r="GSF7" s="33"/>
      <c r="GSG7" s="33"/>
      <c r="GSH7" s="33"/>
      <c r="GSI7" s="33"/>
      <c r="GSJ7" s="33"/>
      <c r="GSK7" s="33"/>
      <c r="GSL7" s="33"/>
      <c r="GSM7" s="33"/>
      <c r="GSN7" s="33"/>
      <c r="GSO7" s="33"/>
      <c r="GSP7" s="33"/>
      <c r="GSQ7" s="33"/>
      <c r="GSR7" s="33"/>
      <c r="GSS7" s="33"/>
      <c r="GST7" s="33"/>
      <c r="GSU7" s="33"/>
      <c r="GSV7" s="33"/>
      <c r="GSW7" s="33"/>
      <c r="GSX7" s="33"/>
      <c r="GSY7" s="33"/>
      <c r="GSZ7" s="33"/>
      <c r="GTA7" s="33"/>
      <c r="GTB7" s="33"/>
      <c r="GTC7" s="33"/>
      <c r="GTD7" s="33"/>
      <c r="GTE7" s="33"/>
      <c r="GTF7" s="33"/>
      <c r="GTG7" s="33"/>
      <c r="GTH7" s="33"/>
      <c r="GTI7" s="33"/>
      <c r="GTJ7" s="33"/>
      <c r="GTK7" s="33"/>
      <c r="GTL7" s="33"/>
      <c r="GTM7" s="33"/>
      <c r="GTN7" s="33"/>
      <c r="GTO7" s="33"/>
      <c r="GTP7" s="33"/>
      <c r="GTQ7" s="33"/>
      <c r="GTR7" s="33"/>
      <c r="GTS7" s="33"/>
      <c r="GTT7" s="33"/>
      <c r="GTU7" s="33"/>
      <c r="GTV7" s="33"/>
      <c r="GTW7" s="33"/>
      <c r="GTX7" s="33"/>
      <c r="GTY7" s="33"/>
      <c r="GTZ7" s="33"/>
      <c r="GUA7" s="33"/>
      <c r="GUB7" s="33"/>
      <c r="GUC7" s="33"/>
      <c r="GUD7" s="33"/>
      <c r="GUE7" s="33"/>
      <c r="GUF7" s="33"/>
      <c r="GUG7" s="33"/>
      <c r="GUH7" s="33"/>
      <c r="GUI7" s="33"/>
      <c r="GUJ7" s="33"/>
      <c r="GUK7" s="33"/>
      <c r="GUL7" s="33"/>
      <c r="GUM7" s="33"/>
      <c r="GUN7" s="33"/>
      <c r="GUO7" s="33"/>
      <c r="GUP7" s="33"/>
      <c r="GUQ7" s="33"/>
      <c r="GUR7" s="33"/>
      <c r="GUS7" s="33"/>
      <c r="GUT7" s="33"/>
      <c r="GUU7" s="33"/>
      <c r="GUV7" s="33"/>
      <c r="GUW7" s="33"/>
      <c r="GUX7" s="33"/>
      <c r="GUY7" s="33"/>
      <c r="GUZ7" s="33"/>
      <c r="GVA7" s="33"/>
      <c r="GVB7" s="33"/>
      <c r="GVC7" s="33"/>
      <c r="GVD7" s="33"/>
      <c r="GVE7" s="33"/>
      <c r="GVF7" s="33"/>
      <c r="GVG7" s="33"/>
      <c r="GVH7" s="33"/>
      <c r="GVI7" s="33"/>
      <c r="GVJ7" s="33"/>
      <c r="GVK7" s="33"/>
      <c r="GVL7" s="33"/>
      <c r="GVM7" s="33"/>
      <c r="GVN7" s="33"/>
      <c r="GVO7" s="33"/>
      <c r="GVP7" s="33"/>
      <c r="GVQ7" s="33"/>
      <c r="GVR7" s="33"/>
      <c r="GVS7" s="33"/>
      <c r="GVT7" s="33"/>
      <c r="GVU7" s="33"/>
      <c r="GVV7" s="33"/>
      <c r="GVW7" s="33"/>
      <c r="GVX7" s="33"/>
      <c r="GVY7" s="33"/>
      <c r="GVZ7" s="33"/>
      <c r="GWA7" s="33"/>
      <c r="GWB7" s="33"/>
      <c r="GWC7" s="33"/>
      <c r="GWD7" s="33"/>
      <c r="GWE7" s="33"/>
      <c r="GWF7" s="33"/>
      <c r="GWG7" s="33"/>
      <c r="GWH7" s="33"/>
      <c r="GWI7" s="33"/>
      <c r="GWJ7" s="33"/>
      <c r="GWK7" s="33"/>
      <c r="GWL7" s="33"/>
      <c r="GWM7" s="33"/>
      <c r="GWN7" s="33"/>
      <c r="GWO7" s="33"/>
      <c r="GWP7" s="33"/>
      <c r="GWQ7" s="33"/>
      <c r="GWR7" s="33"/>
      <c r="GWS7" s="33"/>
      <c r="GWT7" s="33"/>
      <c r="GWU7" s="33"/>
      <c r="GWV7" s="33"/>
      <c r="GWW7" s="33"/>
      <c r="GWX7" s="33"/>
      <c r="GWY7" s="33"/>
      <c r="GWZ7" s="33"/>
      <c r="GXA7" s="33"/>
      <c r="GXB7" s="33"/>
      <c r="GXC7" s="33"/>
      <c r="GXD7" s="33"/>
      <c r="GXE7" s="33"/>
      <c r="GXF7" s="33"/>
      <c r="GXG7" s="33"/>
      <c r="GXH7" s="33"/>
      <c r="GXI7" s="33"/>
      <c r="GXJ7" s="33"/>
      <c r="GXK7" s="33"/>
      <c r="GXL7" s="33"/>
      <c r="GXM7" s="33"/>
      <c r="GXN7" s="33"/>
      <c r="GXO7" s="33"/>
      <c r="GXP7" s="33"/>
      <c r="GXQ7" s="33"/>
      <c r="GXR7" s="33"/>
      <c r="GXS7" s="33"/>
      <c r="GXT7" s="33"/>
      <c r="GXU7" s="33"/>
      <c r="GXV7" s="33"/>
      <c r="GXW7" s="33"/>
      <c r="GXX7" s="33"/>
      <c r="GXY7" s="33"/>
      <c r="GXZ7" s="33"/>
      <c r="GYA7" s="33"/>
      <c r="GYB7" s="33"/>
      <c r="GYC7" s="33"/>
      <c r="GYD7" s="33"/>
      <c r="GYE7" s="33"/>
      <c r="GYF7" s="33"/>
      <c r="GYG7" s="33"/>
      <c r="GYH7" s="33"/>
      <c r="GYI7" s="33"/>
      <c r="GYJ7" s="33"/>
      <c r="GYK7" s="33"/>
      <c r="GYL7" s="33"/>
      <c r="GYM7" s="33"/>
      <c r="GYN7" s="33"/>
      <c r="GYO7" s="33"/>
      <c r="GYP7" s="33"/>
      <c r="GYQ7" s="33"/>
      <c r="GYR7" s="33"/>
      <c r="GYS7" s="33"/>
      <c r="GYT7" s="33"/>
      <c r="GYU7" s="33"/>
      <c r="GYV7" s="33"/>
      <c r="GYW7" s="33"/>
      <c r="GYX7" s="33"/>
      <c r="GYY7" s="33"/>
      <c r="GYZ7" s="33"/>
      <c r="GZA7" s="33"/>
      <c r="GZB7" s="33"/>
      <c r="GZC7" s="33"/>
      <c r="GZD7" s="33"/>
      <c r="GZE7" s="33"/>
      <c r="GZF7" s="33"/>
      <c r="GZG7" s="33"/>
      <c r="GZH7" s="33"/>
      <c r="GZI7" s="33"/>
      <c r="GZJ7" s="33"/>
      <c r="GZK7" s="33"/>
      <c r="GZL7" s="33"/>
      <c r="GZM7" s="33"/>
      <c r="GZN7" s="33"/>
      <c r="GZO7" s="33"/>
      <c r="GZP7" s="33"/>
      <c r="GZQ7" s="33"/>
      <c r="GZR7" s="33"/>
      <c r="GZS7" s="33"/>
      <c r="GZT7" s="33"/>
      <c r="GZU7" s="33"/>
      <c r="GZV7" s="33"/>
      <c r="GZW7" s="33"/>
      <c r="GZX7" s="33"/>
      <c r="GZY7" s="33"/>
      <c r="GZZ7" s="33"/>
      <c r="HAA7" s="33"/>
      <c r="HAB7" s="33"/>
      <c r="HAC7" s="33"/>
      <c r="HAD7" s="33"/>
      <c r="HAE7" s="33"/>
      <c r="HAF7" s="33"/>
      <c r="HAG7" s="33"/>
      <c r="HAH7" s="33"/>
      <c r="HAI7" s="33"/>
      <c r="HAJ7" s="33"/>
      <c r="HAK7" s="33"/>
      <c r="HAL7" s="33"/>
      <c r="HAM7" s="33"/>
      <c r="HAN7" s="33"/>
      <c r="HAO7" s="33"/>
      <c r="HAP7" s="33"/>
      <c r="HAQ7" s="33"/>
      <c r="HAR7" s="33"/>
      <c r="HAS7" s="33"/>
      <c r="HAT7" s="33"/>
      <c r="HAU7" s="33"/>
      <c r="HAV7" s="33"/>
      <c r="HAW7" s="33"/>
      <c r="HAX7" s="33"/>
      <c r="HAY7" s="33"/>
      <c r="HAZ7" s="33"/>
      <c r="HBA7" s="33"/>
      <c r="HBB7" s="33"/>
      <c r="HBC7" s="33"/>
      <c r="HBD7" s="33"/>
      <c r="HBE7" s="33"/>
      <c r="HBF7" s="33"/>
      <c r="HBG7" s="33"/>
      <c r="HBH7" s="33"/>
      <c r="HBI7" s="33"/>
      <c r="HBJ7" s="33"/>
      <c r="HBK7" s="33"/>
      <c r="HBL7" s="33"/>
      <c r="HBM7" s="33"/>
      <c r="HBN7" s="33"/>
      <c r="HBO7" s="33"/>
      <c r="HBP7" s="33"/>
      <c r="HBQ7" s="33"/>
      <c r="HBR7" s="33"/>
      <c r="HBS7" s="33"/>
      <c r="HBT7" s="33"/>
      <c r="HBU7" s="33"/>
      <c r="HBV7" s="33"/>
      <c r="HBW7" s="33"/>
      <c r="HBX7" s="33"/>
      <c r="HBY7" s="33"/>
      <c r="HBZ7" s="33"/>
      <c r="HCA7" s="33"/>
      <c r="HCB7" s="33"/>
      <c r="HCC7" s="33"/>
      <c r="HCD7" s="33"/>
      <c r="HCE7" s="33"/>
      <c r="HCF7" s="33"/>
      <c r="HCG7" s="33"/>
      <c r="HCH7" s="33"/>
      <c r="HCI7" s="33"/>
      <c r="HCJ7" s="33"/>
      <c r="HCK7" s="33"/>
      <c r="HCL7" s="33"/>
      <c r="HCM7" s="33"/>
      <c r="HCN7" s="33"/>
      <c r="HCO7" s="33"/>
      <c r="HCP7" s="33"/>
      <c r="HCQ7" s="33"/>
      <c r="HCR7" s="33"/>
      <c r="HCS7" s="33"/>
      <c r="HCT7" s="33"/>
      <c r="HCU7" s="33"/>
      <c r="HCV7" s="33"/>
      <c r="HCW7" s="33"/>
      <c r="HCX7" s="33"/>
      <c r="HCY7" s="33"/>
      <c r="HCZ7" s="33"/>
      <c r="HDA7" s="33"/>
      <c r="HDB7" s="33"/>
      <c r="HDC7" s="33"/>
      <c r="HDD7" s="33"/>
      <c r="HDE7" s="33"/>
      <c r="HDF7" s="33"/>
      <c r="HDG7" s="33"/>
      <c r="HDH7" s="33"/>
      <c r="HDI7" s="33"/>
      <c r="HDJ7" s="33"/>
      <c r="HDK7" s="33"/>
      <c r="HDL7" s="33"/>
      <c r="HDM7" s="33"/>
      <c r="HDN7" s="33"/>
      <c r="HDO7" s="33"/>
      <c r="HDP7" s="33"/>
      <c r="HDQ7" s="33"/>
      <c r="HDR7" s="33"/>
      <c r="HDS7" s="33"/>
      <c r="HDT7" s="33"/>
      <c r="HDU7" s="33"/>
      <c r="HDV7" s="33"/>
      <c r="HDW7" s="33"/>
      <c r="HDX7" s="33"/>
      <c r="HDY7" s="33"/>
      <c r="HDZ7" s="33"/>
      <c r="HEA7" s="33"/>
      <c r="HEB7" s="33"/>
      <c r="HEC7" s="33"/>
      <c r="HED7" s="33"/>
      <c r="HEE7" s="33"/>
      <c r="HEF7" s="33"/>
      <c r="HEG7" s="33"/>
      <c r="HEH7" s="33"/>
      <c r="HEI7" s="33"/>
      <c r="HEJ7" s="33"/>
      <c r="HEK7" s="33"/>
      <c r="HEL7" s="33"/>
      <c r="HEM7" s="33"/>
      <c r="HEN7" s="33"/>
      <c r="HEO7" s="33"/>
      <c r="HEP7" s="33"/>
      <c r="HEQ7" s="33"/>
      <c r="HER7" s="33"/>
      <c r="HES7" s="33"/>
      <c r="HET7" s="33"/>
      <c r="HEU7" s="33"/>
      <c r="HEV7" s="33"/>
      <c r="HEW7" s="33"/>
      <c r="HEX7" s="33"/>
      <c r="HEY7" s="33"/>
      <c r="HEZ7" s="33"/>
      <c r="HFA7" s="33"/>
      <c r="HFB7" s="33"/>
      <c r="HFC7" s="33"/>
      <c r="HFD7" s="33"/>
      <c r="HFE7" s="33"/>
      <c r="HFF7" s="33"/>
      <c r="HFG7" s="33"/>
      <c r="HFH7" s="33"/>
      <c r="HFI7" s="33"/>
      <c r="HFJ7" s="33"/>
      <c r="HFK7" s="33"/>
      <c r="HFL7" s="33"/>
      <c r="HFM7" s="33"/>
      <c r="HFN7" s="33"/>
      <c r="HFO7" s="33"/>
      <c r="HFP7" s="33"/>
      <c r="HFQ7" s="33"/>
      <c r="HFR7" s="33"/>
      <c r="HFS7" s="33"/>
      <c r="HFT7" s="33"/>
      <c r="HFU7" s="33"/>
      <c r="HFV7" s="33"/>
      <c r="HFW7" s="33"/>
      <c r="HFX7" s="33"/>
      <c r="HFY7" s="33"/>
      <c r="HFZ7" s="33"/>
      <c r="HGA7" s="33"/>
      <c r="HGB7" s="33"/>
      <c r="HGC7" s="33"/>
      <c r="HGD7" s="33"/>
      <c r="HGE7" s="33"/>
      <c r="HGF7" s="33"/>
      <c r="HGG7" s="33"/>
      <c r="HGH7" s="33"/>
      <c r="HGI7" s="33"/>
      <c r="HGJ7" s="33"/>
      <c r="HGK7" s="33"/>
      <c r="HGL7" s="33"/>
      <c r="HGM7" s="33"/>
      <c r="HGN7" s="33"/>
      <c r="HGO7" s="33"/>
      <c r="HGP7" s="33"/>
      <c r="HGQ7" s="33"/>
      <c r="HGR7" s="33"/>
      <c r="HGS7" s="33"/>
      <c r="HGT7" s="33"/>
      <c r="HGU7" s="33"/>
      <c r="HGV7" s="33"/>
      <c r="HGW7" s="33"/>
      <c r="HGX7" s="33"/>
      <c r="HGY7" s="33"/>
      <c r="HGZ7" s="33"/>
      <c r="HHA7" s="33"/>
      <c r="HHB7" s="33"/>
      <c r="HHC7" s="33"/>
      <c r="HHD7" s="33"/>
      <c r="HHE7" s="33"/>
      <c r="HHF7" s="33"/>
      <c r="HHG7" s="33"/>
      <c r="HHH7" s="33"/>
      <c r="HHI7" s="33"/>
      <c r="HHJ7" s="33"/>
      <c r="HHK7" s="33"/>
      <c r="HHL7" s="33"/>
      <c r="HHM7" s="33"/>
      <c r="HHN7" s="33"/>
      <c r="HHO7" s="33"/>
      <c r="HHP7" s="33"/>
      <c r="HHQ7" s="33"/>
      <c r="HHR7" s="33"/>
      <c r="HHS7" s="33"/>
      <c r="HHT7" s="33"/>
      <c r="HHU7" s="33"/>
      <c r="HHV7" s="33"/>
      <c r="HHW7" s="33"/>
      <c r="HHX7" s="33"/>
      <c r="HHY7" s="33"/>
      <c r="HHZ7" s="33"/>
      <c r="HIA7" s="33"/>
      <c r="HIB7" s="33"/>
      <c r="HIC7" s="33"/>
      <c r="HID7" s="33"/>
      <c r="HIE7" s="33"/>
      <c r="HIF7" s="33"/>
      <c r="HIG7" s="33"/>
      <c r="HIH7" s="33"/>
      <c r="HII7" s="33"/>
      <c r="HIJ7" s="33"/>
      <c r="HIK7" s="33"/>
      <c r="HIL7" s="33"/>
      <c r="HIM7" s="33"/>
      <c r="HIN7" s="33"/>
      <c r="HIO7" s="33"/>
      <c r="HIP7" s="33"/>
      <c r="HIQ7" s="33"/>
      <c r="HIR7" s="33"/>
      <c r="HIS7" s="33"/>
      <c r="HIT7" s="33"/>
      <c r="HIU7" s="33"/>
      <c r="HIV7" s="33"/>
      <c r="HIW7" s="33"/>
      <c r="HIX7" s="33"/>
      <c r="HIY7" s="33"/>
      <c r="HIZ7" s="33"/>
      <c r="HJA7" s="33"/>
      <c r="HJB7" s="33"/>
      <c r="HJC7" s="33"/>
      <c r="HJD7" s="33"/>
      <c r="HJE7" s="33"/>
      <c r="HJF7" s="33"/>
      <c r="HJG7" s="33"/>
      <c r="HJH7" s="33"/>
      <c r="HJI7" s="33"/>
      <c r="HJJ7" s="33"/>
      <c r="HJK7" s="33"/>
      <c r="HJL7" s="33"/>
      <c r="HJM7" s="33"/>
      <c r="HJN7" s="33"/>
      <c r="HJO7" s="33"/>
      <c r="HJP7" s="33"/>
      <c r="HJQ7" s="33"/>
      <c r="HJR7" s="33"/>
      <c r="HJS7" s="33"/>
      <c r="HJT7" s="33"/>
      <c r="HJU7" s="33"/>
      <c r="HJV7" s="33"/>
      <c r="HJW7" s="33"/>
      <c r="HJX7" s="33"/>
      <c r="HJY7" s="33"/>
      <c r="HJZ7" s="33"/>
      <c r="HKA7" s="33"/>
      <c r="HKB7" s="33"/>
      <c r="HKC7" s="33"/>
      <c r="HKD7" s="33"/>
      <c r="HKE7" s="33"/>
      <c r="HKF7" s="33"/>
      <c r="HKG7" s="33"/>
      <c r="HKH7" s="33"/>
      <c r="HKI7" s="33"/>
      <c r="HKJ7" s="33"/>
      <c r="HKK7" s="33"/>
      <c r="HKL7" s="33"/>
      <c r="HKM7" s="33"/>
      <c r="HKN7" s="33"/>
      <c r="HKO7" s="33"/>
      <c r="HKP7" s="33"/>
      <c r="HKQ7" s="33"/>
      <c r="HKR7" s="33"/>
      <c r="HKS7" s="33"/>
      <c r="HKT7" s="33"/>
      <c r="HKU7" s="33"/>
      <c r="HKV7" s="33"/>
      <c r="HKW7" s="33"/>
      <c r="HKX7" s="33"/>
      <c r="HKY7" s="33"/>
      <c r="HKZ7" s="33"/>
      <c r="HLA7" s="33"/>
      <c r="HLB7" s="33"/>
      <c r="HLC7" s="33"/>
      <c r="HLD7" s="33"/>
      <c r="HLE7" s="33"/>
      <c r="HLF7" s="33"/>
      <c r="HLG7" s="33"/>
      <c r="HLH7" s="33"/>
      <c r="HLI7" s="33"/>
      <c r="HLJ7" s="33"/>
      <c r="HLK7" s="33"/>
      <c r="HLL7" s="33"/>
      <c r="HLM7" s="33"/>
      <c r="HLN7" s="33"/>
      <c r="HLO7" s="33"/>
      <c r="HLP7" s="33"/>
      <c r="HLQ7" s="33"/>
      <c r="HLR7" s="33"/>
      <c r="HLS7" s="33"/>
      <c r="HLT7" s="33"/>
      <c r="HLU7" s="33"/>
      <c r="HLV7" s="33"/>
      <c r="HLW7" s="33"/>
      <c r="HLX7" s="33"/>
      <c r="HLY7" s="33"/>
      <c r="HLZ7" s="33"/>
      <c r="HMA7" s="33"/>
      <c r="HMB7" s="33"/>
      <c r="HMC7" s="33"/>
      <c r="HMD7" s="33"/>
      <c r="HME7" s="33"/>
      <c r="HMF7" s="33"/>
      <c r="HMG7" s="33"/>
      <c r="HMH7" s="33"/>
      <c r="HMI7" s="33"/>
      <c r="HMJ7" s="33"/>
      <c r="HMK7" s="33"/>
      <c r="HML7" s="33"/>
      <c r="HMM7" s="33"/>
      <c r="HMN7" s="33"/>
      <c r="HMO7" s="33"/>
      <c r="HMP7" s="33"/>
      <c r="HMQ7" s="33"/>
      <c r="HMR7" s="33"/>
      <c r="HMS7" s="33"/>
      <c r="HMT7" s="33"/>
      <c r="HMU7" s="33"/>
      <c r="HMV7" s="33"/>
      <c r="HMW7" s="33"/>
      <c r="HMX7" s="33"/>
      <c r="HMY7" s="33"/>
      <c r="HMZ7" s="33"/>
      <c r="HNA7" s="33"/>
      <c r="HNB7" s="33"/>
      <c r="HNC7" s="33"/>
      <c r="HND7" s="33"/>
      <c r="HNE7" s="33"/>
      <c r="HNF7" s="33"/>
      <c r="HNG7" s="33"/>
      <c r="HNH7" s="33"/>
      <c r="HNI7" s="33"/>
      <c r="HNJ7" s="33"/>
      <c r="HNK7" s="33"/>
      <c r="HNL7" s="33"/>
      <c r="HNM7" s="33"/>
      <c r="HNN7" s="33"/>
      <c r="HNO7" s="33"/>
      <c r="HNP7" s="33"/>
      <c r="HNQ7" s="33"/>
      <c r="HNR7" s="33"/>
      <c r="HNS7" s="33"/>
      <c r="HNT7" s="33"/>
      <c r="HNU7" s="33"/>
      <c r="HNV7" s="33"/>
      <c r="HNW7" s="33"/>
      <c r="HNX7" s="33"/>
      <c r="HNY7" s="33"/>
      <c r="HNZ7" s="33"/>
      <c r="HOA7" s="33"/>
      <c r="HOB7" s="33"/>
      <c r="HOC7" s="33"/>
      <c r="HOD7" s="33"/>
      <c r="HOE7" s="33"/>
      <c r="HOF7" s="33"/>
      <c r="HOG7" s="33"/>
      <c r="HOH7" s="33"/>
      <c r="HOI7" s="33"/>
      <c r="HOJ7" s="33"/>
      <c r="HOK7" s="33"/>
      <c r="HOL7" s="33"/>
      <c r="HOM7" s="33"/>
      <c r="HON7" s="33"/>
      <c r="HOO7" s="33"/>
      <c r="HOP7" s="33"/>
      <c r="HOQ7" s="33"/>
      <c r="HOR7" s="33"/>
      <c r="HOS7" s="33"/>
      <c r="HOT7" s="33"/>
      <c r="HOU7" s="33"/>
      <c r="HOV7" s="33"/>
      <c r="HOW7" s="33"/>
      <c r="HOX7" s="33"/>
      <c r="HOY7" s="33"/>
      <c r="HOZ7" s="33"/>
      <c r="HPA7" s="33"/>
      <c r="HPB7" s="33"/>
      <c r="HPC7" s="33"/>
      <c r="HPD7" s="33"/>
      <c r="HPE7" s="33"/>
      <c r="HPF7" s="33"/>
      <c r="HPG7" s="33"/>
      <c r="HPH7" s="33"/>
      <c r="HPI7" s="33"/>
      <c r="HPJ7" s="33"/>
      <c r="HPK7" s="33"/>
      <c r="HPL7" s="33"/>
      <c r="HPM7" s="33"/>
      <c r="HPN7" s="33"/>
      <c r="HPO7" s="33"/>
      <c r="HPP7" s="33"/>
      <c r="HPQ7" s="33"/>
      <c r="HPR7" s="33"/>
      <c r="HPS7" s="33"/>
      <c r="HPT7" s="33"/>
      <c r="HPU7" s="33"/>
      <c r="HPV7" s="33"/>
      <c r="HPW7" s="33"/>
      <c r="HPX7" s="33"/>
      <c r="HPY7" s="33"/>
      <c r="HPZ7" s="33"/>
      <c r="HQA7" s="33"/>
      <c r="HQB7" s="33"/>
      <c r="HQC7" s="33"/>
      <c r="HQD7" s="33"/>
      <c r="HQE7" s="33"/>
      <c r="HQF7" s="33"/>
      <c r="HQG7" s="33"/>
      <c r="HQH7" s="33"/>
      <c r="HQI7" s="33"/>
      <c r="HQJ7" s="33"/>
      <c r="HQK7" s="33"/>
      <c r="HQL7" s="33"/>
      <c r="HQM7" s="33"/>
      <c r="HQN7" s="33"/>
      <c r="HQO7" s="33"/>
      <c r="HQP7" s="33"/>
      <c r="HQQ7" s="33"/>
      <c r="HQR7" s="33"/>
      <c r="HQS7" s="33"/>
      <c r="HQT7" s="33"/>
      <c r="HQU7" s="33"/>
      <c r="HQV7" s="33"/>
      <c r="HQW7" s="33"/>
      <c r="HQX7" s="33"/>
      <c r="HQY7" s="33"/>
      <c r="HQZ7" s="33"/>
      <c r="HRA7" s="33"/>
      <c r="HRB7" s="33"/>
      <c r="HRC7" s="33"/>
      <c r="HRD7" s="33"/>
      <c r="HRE7" s="33"/>
      <c r="HRF7" s="33"/>
      <c r="HRG7" s="33"/>
      <c r="HRH7" s="33"/>
      <c r="HRI7" s="33"/>
      <c r="HRJ7" s="33"/>
      <c r="HRK7" s="33"/>
      <c r="HRL7" s="33"/>
      <c r="HRM7" s="33"/>
      <c r="HRN7" s="33"/>
      <c r="HRO7" s="33"/>
      <c r="HRP7" s="33"/>
      <c r="HRQ7" s="33"/>
      <c r="HRR7" s="33"/>
      <c r="HRS7" s="33"/>
      <c r="HRT7" s="33"/>
      <c r="HRU7" s="33"/>
      <c r="HRV7" s="33"/>
      <c r="HRW7" s="33"/>
      <c r="HRX7" s="33"/>
      <c r="HRY7" s="33"/>
      <c r="HRZ7" s="33"/>
      <c r="HSA7" s="33"/>
      <c r="HSB7" s="33"/>
      <c r="HSC7" s="33"/>
      <c r="HSD7" s="33"/>
      <c r="HSE7" s="33"/>
      <c r="HSF7" s="33"/>
      <c r="HSG7" s="33"/>
      <c r="HSH7" s="33"/>
      <c r="HSI7" s="33"/>
      <c r="HSJ7" s="33"/>
      <c r="HSK7" s="33"/>
      <c r="HSL7" s="33"/>
      <c r="HSM7" s="33"/>
      <c r="HSN7" s="33"/>
      <c r="HSO7" s="33"/>
      <c r="HSP7" s="33"/>
      <c r="HSQ7" s="33"/>
      <c r="HSR7" s="33"/>
      <c r="HSS7" s="33"/>
      <c r="HST7" s="33"/>
      <c r="HSU7" s="33"/>
      <c r="HSV7" s="33"/>
      <c r="HSW7" s="33"/>
      <c r="HSX7" s="33"/>
      <c r="HSY7" s="33"/>
      <c r="HSZ7" s="33"/>
      <c r="HTA7" s="33"/>
      <c r="HTB7" s="33"/>
      <c r="HTC7" s="33"/>
      <c r="HTD7" s="33"/>
      <c r="HTE7" s="33"/>
      <c r="HTF7" s="33"/>
      <c r="HTG7" s="33"/>
      <c r="HTH7" s="33"/>
      <c r="HTI7" s="33"/>
      <c r="HTJ7" s="33"/>
      <c r="HTK7" s="33"/>
      <c r="HTL7" s="33"/>
      <c r="HTM7" s="33"/>
      <c r="HTN7" s="33"/>
      <c r="HTO7" s="33"/>
      <c r="HTP7" s="33"/>
      <c r="HTQ7" s="33"/>
      <c r="HTR7" s="33"/>
      <c r="HTS7" s="33"/>
      <c r="HTT7" s="33"/>
      <c r="HTU7" s="33"/>
      <c r="HTV7" s="33"/>
      <c r="HTW7" s="33"/>
      <c r="HTX7" s="33"/>
      <c r="HTY7" s="33"/>
      <c r="HTZ7" s="33"/>
      <c r="HUA7" s="33"/>
      <c r="HUB7" s="33"/>
      <c r="HUC7" s="33"/>
      <c r="HUD7" s="33"/>
      <c r="HUE7" s="33"/>
      <c r="HUF7" s="33"/>
      <c r="HUG7" s="33"/>
      <c r="HUH7" s="33"/>
      <c r="HUI7" s="33"/>
      <c r="HUJ7" s="33"/>
      <c r="HUK7" s="33"/>
      <c r="HUL7" s="33"/>
      <c r="HUM7" s="33"/>
      <c r="HUN7" s="33"/>
      <c r="HUO7" s="33"/>
      <c r="HUP7" s="33"/>
      <c r="HUQ7" s="33"/>
      <c r="HUR7" s="33"/>
      <c r="HUS7" s="33"/>
      <c r="HUT7" s="33"/>
      <c r="HUU7" s="33"/>
      <c r="HUV7" s="33"/>
      <c r="HUW7" s="33"/>
      <c r="HUX7" s="33"/>
      <c r="HUY7" s="33"/>
      <c r="HUZ7" s="33"/>
      <c r="HVA7" s="33"/>
      <c r="HVB7" s="33"/>
      <c r="HVC7" s="33"/>
      <c r="HVD7" s="33"/>
      <c r="HVE7" s="33"/>
      <c r="HVF7" s="33"/>
      <c r="HVG7" s="33"/>
      <c r="HVH7" s="33"/>
      <c r="HVI7" s="33"/>
      <c r="HVJ7" s="33"/>
      <c r="HVK7" s="33"/>
      <c r="HVL7" s="33"/>
      <c r="HVM7" s="33"/>
      <c r="HVN7" s="33"/>
      <c r="HVO7" s="33"/>
      <c r="HVP7" s="33"/>
      <c r="HVQ7" s="33"/>
      <c r="HVR7" s="33"/>
      <c r="HVS7" s="33"/>
      <c r="HVT7" s="33"/>
      <c r="HVU7" s="33"/>
      <c r="HVV7" s="33"/>
      <c r="HVW7" s="33"/>
      <c r="HVX7" s="33"/>
      <c r="HVY7" s="33"/>
      <c r="HVZ7" s="33"/>
      <c r="HWA7" s="33"/>
      <c r="HWB7" s="33"/>
      <c r="HWC7" s="33"/>
      <c r="HWD7" s="33"/>
      <c r="HWE7" s="33"/>
      <c r="HWF7" s="33"/>
      <c r="HWG7" s="33"/>
      <c r="HWH7" s="33"/>
      <c r="HWI7" s="33"/>
      <c r="HWJ7" s="33"/>
      <c r="HWK7" s="33"/>
      <c r="HWL7" s="33"/>
      <c r="HWM7" s="33"/>
      <c r="HWN7" s="33"/>
      <c r="HWO7" s="33"/>
      <c r="HWP7" s="33"/>
      <c r="HWQ7" s="33"/>
      <c r="HWR7" s="33"/>
      <c r="HWS7" s="33"/>
      <c r="HWT7" s="33"/>
      <c r="HWU7" s="33"/>
      <c r="HWV7" s="33"/>
      <c r="HWW7" s="33"/>
      <c r="HWX7" s="33"/>
      <c r="HWY7" s="33"/>
      <c r="HWZ7" s="33"/>
      <c r="HXA7" s="33"/>
      <c r="HXB7" s="33"/>
      <c r="HXC7" s="33"/>
      <c r="HXD7" s="33"/>
      <c r="HXE7" s="33"/>
      <c r="HXF7" s="33"/>
      <c r="HXG7" s="33"/>
      <c r="HXH7" s="33"/>
      <c r="HXI7" s="33"/>
      <c r="HXJ7" s="33"/>
      <c r="HXK7" s="33"/>
      <c r="HXL7" s="33"/>
      <c r="HXM7" s="33"/>
      <c r="HXN7" s="33"/>
      <c r="HXO7" s="33"/>
      <c r="HXP7" s="33"/>
      <c r="HXQ7" s="33"/>
      <c r="HXR7" s="33"/>
      <c r="HXS7" s="33"/>
      <c r="HXT7" s="33"/>
      <c r="HXU7" s="33"/>
      <c r="HXV7" s="33"/>
      <c r="HXW7" s="33"/>
      <c r="HXX7" s="33"/>
      <c r="HXY7" s="33"/>
      <c r="HXZ7" s="33"/>
      <c r="HYA7" s="33"/>
      <c r="HYB7" s="33"/>
      <c r="HYC7" s="33"/>
      <c r="HYD7" s="33"/>
      <c r="HYE7" s="33"/>
      <c r="HYF7" s="33"/>
      <c r="HYG7" s="33"/>
      <c r="HYH7" s="33"/>
      <c r="HYI7" s="33"/>
      <c r="HYJ7" s="33"/>
      <c r="HYK7" s="33"/>
      <c r="HYL7" s="33"/>
      <c r="HYM7" s="33"/>
      <c r="HYN7" s="33"/>
      <c r="HYO7" s="33"/>
      <c r="HYP7" s="33"/>
      <c r="HYQ7" s="33"/>
      <c r="HYR7" s="33"/>
      <c r="HYS7" s="33"/>
      <c r="HYT7" s="33"/>
      <c r="HYU7" s="33"/>
      <c r="HYV7" s="33"/>
      <c r="HYW7" s="33"/>
      <c r="HYX7" s="33"/>
      <c r="HYY7" s="33"/>
      <c r="HYZ7" s="33"/>
      <c r="HZA7" s="33"/>
      <c r="HZB7" s="33"/>
      <c r="HZC7" s="33"/>
      <c r="HZD7" s="33"/>
      <c r="HZE7" s="33"/>
      <c r="HZF7" s="33"/>
      <c r="HZG7" s="33"/>
      <c r="HZH7" s="33"/>
      <c r="HZI7" s="33"/>
      <c r="HZJ7" s="33"/>
      <c r="HZK7" s="33"/>
      <c r="HZL7" s="33"/>
      <c r="HZM7" s="33"/>
      <c r="HZN7" s="33"/>
      <c r="HZO7" s="33"/>
      <c r="HZP7" s="33"/>
      <c r="HZQ7" s="33"/>
      <c r="HZR7" s="33"/>
      <c r="HZS7" s="33"/>
      <c r="HZT7" s="33"/>
      <c r="HZU7" s="33"/>
      <c r="HZV7" s="33"/>
      <c r="HZW7" s="33"/>
      <c r="HZX7" s="33"/>
      <c r="HZY7" s="33"/>
      <c r="HZZ7" s="33"/>
      <c r="IAA7" s="33"/>
      <c r="IAB7" s="33"/>
      <c r="IAC7" s="33"/>
      <c r="IAD7" s="33"/>
      <c r="IAE7" s="33"/>
      <c r="IAF7" s="33"/>
      <c r="IAG7" s="33"/>
      <c r="IAH7" s="33"/>
      <c r="IAI7" s="33"/>
      <c r="IAJ7" s="33"/>
      <c r="IAK7" s="33"/>
      <c r="IAL7" s="33"/>
      <c r="IAM7" s="33"/>
      <c r="IAN7" s="33"/>
      <c r="IAO7" s="33"/>
      <c r="IAP7" s="33"/>
      <c r="IAQ7" s="33"/>
      <c r="IAR7" s="33"/>
      <c r="IAS7" s="33"/>
      <c r="IAT7" s="33"/>
      <c r="IAU7" s="33"/>
      <c r="IAV7" s="33"/>
      <c r="IAW7" s="33"/>
      <c r="IAX7" s="33"/>
      <c r="IAY7" s="33"/>
      <c r="IAZ7" s="33"/>
      <c r="IBA7" s="33"/>
      <c r="IBB7" s="33"/>
      <c r="IBC7" s="33"/>
      <c r="IBD7" s="33"/>
      <c r="IBE7" s="33"/>
      <c r="IBF7" s="33"/>
      <c r="IBG7" s="33"/>
      <c r="IBH7" s="33"/>
      <c r="IBI7" s="33"/>
      <c r="IBJ7" s="33"/>
      <c r="IBK7" s="33"/>
      <c r="IBL7" s="33"/>
      <c r="IBM7" s="33"/>
      <c r="IBN7" s="33"/>
      <c r="IBO7" s="33"/>
      <c r="IBP7" s="33"/>
      <c r="IBQ7" s="33"/>
      <c r="IBR7" s="33"/>
      <c r="IBS7" s="33"/>
      <c r="IBT7" s="33"/>
      <c r="IBU7" s="33"/>
      <c r="IBV7" s="33"/>
      <c r="IBW7" s="33"/>
      <c r="IBX7" s="33"/>
      <c r="IBY7" s="33"/>
      <c r="IBZ7" s="33"/>
      <c r="ICA7" s="33"/>
      <c r="ICB7" s="33"/>
      <c r="ICC7" s="33"/>
      <c r="ICD7" s="33"/>
      <c r="ICE7" s="33"/>
      <c r="ICF7" s="33"/>
      <c r="ICG7" s="33"/>
      <c r="ICH7" s="33"/>
      <c r="ICI7" s="33"/>
      <c r="ICJ7" s="33"/>
      <c r="ICK7" s="33"/>
      <c r="ICL7" s="33"/>
      <c r="ICM7" s="33"/>
      <c r="ICN7" s="33"/>
      <c r="ICO7" s="33"/>
      <c r="ICP7" s="33"/>
      <c r="ICQ7" s="33"/>
      <c r="ICR7" s="33"/>
      <c r="ICS7" s="33"/>
      <c r="ICT7" s="33"/>
      <c r="ICU7" s="33"/>
      <c r="ICV7" s="33"/>
      <c r="ICW7" s="33"/>
      <c r="ICX7" s="33"/>
      <c r="ICY7" s="33"/>
      <c r="ICZ7" s="33"/>
      <c r="IDA7" s="33"/>
      <c r="IDB7" s="33"/>
      <c r="IDC7" s="33"/>
      <c r="IDD7" s="33"/>
      <c r="IDE7" s="33"/>
      <c r="IDF7" s="33"/>
      <c r="IDG7" s="33"/>
      <c r="IDH7" s="33"/>
      <c r="IDI7" s="33"/>
      <c r="IDJ7" s="33"/>
      <c r="IDK7" s="33"/>
      <c r="IDL7" s="33"/>
      <c r="IDM7" s="33"/>
      <c r="IDN7" s="33"/>
      <c r="IDO7" s="33"/>
      <c r="IDP7" s="33"/>
      <c r="IDQ7" s="33"/>
      <c r="IDR7" s="33"/>
      <c r="IDS7" s="33"/>
      <c r="IDT7" s="33"/>
      <c r="IDU7" s="33"/>
      <c r="IDV7" s="33"/>
      <c r="IDW7" s="33"/>
      <c r="IDX7" s="33"/>
      <c r="IDY7" s="33"/>
      <c r="IDZ7" s="33"/>
      <c r="IEA7" s="33"/>
      <c r="IEB7" s="33"/>
      <c r="IEC7" s="33"/>
      <c r="IED7" s="33"/>
      <c r="IEE7" s="33"/>
      <c r="IEF7" s="33"/>
      <c r="IEG7" s="33"/>
      <c r="IEH7" s="33"/>
      <c r="IEI7" s="33"/>
      <c r="IEJ7" s="33"/>
      <c r="IEK7" s="33"/>
      <c r="IEL7" s="33"/>
      <c r="IEM7" s="33"/>
      <c r="IEN7" s="33"/>
      <c r="IEO7" s="33"/>
      <c r="IEP7" s="33"/>
      <c r="IEQ7" s="33"/>
      <c r="IER7" s="33"/>
      <c r="IES7" s="33"/>
      <c r="IET7" s="33"/>
      <c r="IEU7" s="33"/>
      <c r="IEV7" s="33"/>
      <c r="IEW7" s="33"/>
      <c r="IEX7" s="33"/>
      <c r="IEY7" s="33"/>
      <c r="IEZ7" s="33"/>
      <c r="IFA7" s="33"/>
      <c r="IFB7" s="33"/>
      <c r="IFC7" s="33"/>
      <c r="IFD7" s="33"/>
      <c r="IFE7" s="33"/>
      <c r="IFF7" s="33"/>
      <c r="IFG7" s="33"/>
      <c r="IFH7" s="33"/>
      <c r="IFI7" s="33"/>
      <c r="IFJ7" s="33"/>
      <c r="IFK7" s="33"/>
      <c r="IFL7" s="33"/>
      <c r="IFM7" s="33"/>
      <c r="IFN7" s="33"/>
      <c r="IFO7" s="33"/>
      <c r="IFP7" s="33"/>
      <c r="IFQ7" s="33"/>
      <c r="IFR7" s="33"/>
      <c r="IFS7" s="33"/>
      <c r="IFT7" s="33"/>
      <c r="IFU7" s="33"/>
      <c r="IFV7" s="33"/>
      <c r="IFW7" s="33"/>
      <c r="IFX7" s="33"/>
      <c r="IFY7" s="33"/>
      <c r="IFZ7" s="33"/>
      <c r="IGA7" s="33"/>
      <c r="IGB7" s="33"/>
      <c r="IGC7" s="33"/>
      <c r="IGD7" s="33"/>
      <c r="IGE7" s="33"/>
      <c r="IGF7" s="33"/>
      <c r="IGG7" s="33"/>
      <c r="IGH7" s="33"/>
      <c r="IGI7" s="33"/>
      <c r="IGJ7" s="33"/>
      <c r="IGK7" s="33"/>
      <c r="IGL7" s="33"/>
      <c r="IGM7" s="33"/>
      <c r="IGN7" s="33"/>
      <c r="IGO7" s="33"/>
      <c r="IGP7" s="33"/>
      <c r="IGQ7" s="33"/>
      <c r="IGR7" s="33"/>
      <c r="IGS7" s="33"/>
      <c r="IGT7" s="33"/>
      <c r="IGU7" s="33"/>
      <c r="IGV7" s="33"/>
      <c r="IGW7" s="33"/>
      <c r="IGX7" s="33"/>
      <c r="IGY7" s="33"/>
      <c r="IGZ7" s="33"/>
      <c r="IHA7" s="33"/>
      <c r="IHB7" s="33"/>
      <c r="IHC7" s="33"/>
      <c r="IHD7" s="33"/>
      <c r="IHE7" s="33"/>
      <c r="IHF7" s="33"/>
      <c r="IHG7" s="33"/>
      <c r="IHH7" s="33"/>
      <c r="IHI7" s="33"/>
      <c r="IHJ7" s="33"/>
      <c r="IHK7" s="33"/>
      <c r="IHL7" s="33"/>
      <c r="IHM7" s="33"/>
      <c r="IHN7" s="33"/>
      <c r="IHO7" s="33"/>
      <c r="IHP7" s="33"/>
      <c r="IHQ7" s="33"/>
      <c r="IHR7" s="33"/>
      <c r="IHS7" s="33"/>
      <c r="IHT7" s="33"/>
      <c r="IHU7" s="33"/>
      <c r="IHV7" s="33"/>
      <c r="IHW7" s="33"/>
      <c r="IHX7" s="33"/>
      <c r="IHY7" s="33"/>
      <c r="IHZ7" s="33"/>
      <c r="IIA7" s="33"/>
      <c r="IIB7" s="33"/>
      <c r="IIC7" s="33"/>
      <c r="IID7" s="33"/>
      <c r="IIE7" s="33"/>
      <c r="IIF7" s="33"/>
      <c r="IIG7" s="33"/>
      <c r="IIH7" s="33"/>
      <c r="III7" s="33"/>
      <c r="IIJ7" s="33"/>
      <c r="IIK7" s="33"/>
      <c r="IIL7" s="33"/>
      <c r="IIM7" s="33"/>
      <c r="IIN7" s="33"/>
      <c r="IIO7" s="33"/>
      <c r="IIP7" s="33"/>
      <c r="IIQ7" s="33"/>
      <c r="IIR7" s="33"/>
      <c r="IIS7" s="33"/>
      <c r="IIT7" s="33"/>
      <c r="IIU7" s="33"/>
      <c r="IIV7" s="33"/>
      <c r="IIW7" s="33"/>
      <c r="IIX7" s="33"/>
      <c r="IIY7" s="33"/>
      <c r="IIZ7" s="33"/>
      <c r="IJA7" s="33"/>
      <c r="IJB7" s="33"/>
      <c r="IJC7" s="33"/>
      <c r="IJD7" s="33"/>
      <c r="IJE7" s="33"/>
      <c r="IJF7" s="33"/>
      <c r="IJG7" s="33"/>
      <c r="IJH7" s="33"/>
      <c r="IJI7" s="33"/>
      <c r="IJJ7" s="33"/>
      <c r="IJK7" s="33"/>
      <c r="IJL7" s="33"/>
      <c r="IJM7" s="33"/>
      <c r="IJN7" s="33"/>
      <c r="IJO7" s="33"/>
      <c r="IJP7" s="33"/>
      <c r="IJQ7" s="33"/>
      <c r="IJR7" s="33"/>
      <c r="IJS7" s="33"/>
      <c r="IJT7" s="33"/>
      <c r="IJU7" s="33"/>
      <c r="IJV7" s="33"/>
      <c r="IJW7" s="33"/>
      <c r="IJX7" s="33"/>
      <c r="IJY7" s="33"/>
      <c r="IJZ7" s="33"/>
      <c r="IKA7" s="33"/>
      <c r="IKB7" s="33"/>
      <c r="IKC7" s="33"/>
      <c r="IKD7" s="33"/>
      <c r="IKE7" s="33"/>
      <c r="IKF7" s="33"/>
      <c r="IKG7" s="33"/>
      <c r="IKH7" s="33"/>
      <c r="IKI7" s="33"/>
      <c r="IKJ7" s="33"/>
      <c r="IKK7" s="33"/>
      <c r="IKL7" s="33"/>
      <c r="IKM7" s="33"/>
      <c r="IKN7" s="33"/>
      <c r="IKO7" s="33"/>
      <c r="IKP7" s="33"/>
      <c r="IKQ7" s="33"/>
      <c r="IKR7" s="33"/>
      <c r="IKS7" s="33"/>
      <c r="IKT7" s="33"/>
      <c r="IKU7" s="33"/>
      <c r="IKV7" s="33"/>
      <c r="IKW7" s="33"/>
      <c r="IKX7" s="33"/>
      <c r="IKY7" s="33"/>
      <c r="IKZ7" s="33"/>
      <c r="ILA7" s="33"/>
      <c r="ILB7" s="33"/>
      <c r="ILC7" s="33"/>
      <c r="ILD7" s="33"/>
      <c r="ILE7" s="33"/>
      <c r="ILF7" s="33"/>
      <c r="ILG7" s="33"/>
      <c r="ILH7" s="33"/>
      <c r="ILI7" s="33"/>
      <c r="ILJ7" s="33"/>
      <c r="ILK7" s="33"/>
      <c r="ILL7" s="33"/>
      <c r="ILM7" s="33"/>
      <c r="ILN7" s="33"/>
      <c r="ILO7" s="33"/>
      <c r="ILP7" s="33"/>
      <c r="ILQ7" s="33"/>
      <c r="ILR7" s="33"/>
      <c r="ILS7" s="33"/>
      <c r="ILT7" s="33"/>
      <c r="ILU7" s="33"/>
      <c r="ILV7" s="33"/>
      <c r="ILW7" s="33"/>
      <c r="ILX7" s="33"/>
      <c r="ILY7" s="33"/>
      <c r="ILZ7" s="33"/>
      <c r="IMA7" s="33"/>
      <c r="IMB7" s="33"/>
      <c r="IMC7" s="33"/>
      <c r="IMD7" s="33"/>
      <c r="IME7" s="33"/>
      <c r="IMF7" s="33"/>
      <c r="IMG7" s="33"/>
      <c r="IMH7" s="33"/>
      <c r="IMI7" s="33"/>
      <c r="IMJ7" s="33"/>
      <c r="IMK7" s="33"/>
      <c r="IML7" s="33"/>
      <c r="IMM7" s="33"/>
      <c r="IMN7" s="33"/>
      <c r="IMO7" s="33"/>
      <c r="IMP7" s="33"/>
      <c r="IMQ7" s="33"/>
      <c r="IMR7" s="33"/>
      <c r="IMS7" s="33"/>
      <c r="IMT7" s="33"/>
      <c r="IMU7" s="33"/>
      <c r="IMV7" s="33"/>
      <c r="IMW7" s="33"/>
      <c r="IMX7" s="33"/>
      <c r="IMY7" s="33"/>
      <c r="IMZ7" s="33"/>
      <c r="INA7" s="33"/>
      <c r="INB7" s="33"/>
      <c r="INC7" s="33"/>
      <c r="IND7" s="33"/>
      <c r="INE7" s="33"/>
      <c r="INF7" s="33"/>
      <c r="ING7" s="33"/>
      <c r="INH7" s="33"/>
      <c r="INI7" s="33"/>
      <c r="INJ7" s="33"/>
      <c r="INK7" s="33"/>
      <c r="INL7" s="33"/>
      <c r="INM7" s="33"/>
      <c r="INN7" s="33"/>
      <c r="INO7" s="33"/>
      <c r="INP7" s="33"/>
      <c r="INQ7" s="33"/>
      <c r="INR7" s="33"/>
      <c r="INS7" s="33"/>
      <c r="INT7" s="33"/>
      <c r="INU7" s="33"/>
      <c r="INV7" s="33"/>
      <c r="INW7" s="33"/>
      <c r="INX7" s="33"/>
      <c r="INY7" s="33"/>
      <c r="INZ7" s="33"/>
      <c r="IOA7" s="33"/>
      <c r="IOB7" s="33"/>
      <c r="IOC7" s="33"/>
      <c r="IOD7" s="33"/>
      <c r="IOE7" s="33"/>
      <c r="IOF7" s="33"/>
      <c r="IOG7" s="33"/>
      <c r="IOH7" s="33"/>
      <c r="IOI7" s="33"/>
      <c r="IOJ7" s="33"/>
      <c r="IOK7" s="33"/>
      <c r="IOL7" s="33"/>
      <c r="IOM7" s="33"/>
      <c r="ION7" s="33"/>
      <c r="IOO7" s="33"/>
      <c r="IOP7" s="33"/>
      <c r="IOQ7" s="33"/>
      <c r="IOR7" s="33"/>
      <c r="IOS7" s="33"/>
      <c r="IOT7" s="33"/>
      <c r="IOU7" s="33"/>
      <c r="IOV7" s="33"/>
      <c r="IOW7" s="33"/>
      <c r="IOX7" s="33"/>
      <c r="IOY7" s="33"/>
      <c r="IOZ7" s="33"/>
      <c r="IPA7" s="33"/>
      <c r="IPB7" s="33"/>
      <c r="IPC7" s="33"/>
      <c r="IPD7" s="33"/>
      <c r="IPE7" s="33"/>
      <c r="IPF7" s="33"/>
      <c r="IPG7" s="33"/>
      <c r="IPH7" s="33"/>
      <c r="IPI7" s="33"/>
      <c r="IPJ7" s="33"/>
      <c r="IPK7" s="33"/>
      <c r="IPL7" s="33"/>
      <c r="IPM7" s="33"/>
      <c r="IPN7" s="33"/>
      <c r="IPO7" s="33"/>
      <c r="IPP7" s="33"/>
      <c r="IPQ7" s="33"/>
      <c r="IPR7" s="33"/>
      <c r="IPS7" s="33"/>
      <c r="IPT7" s="33"/>
      <c r="IPU7" s="33"/>
      <c r="IPV7" s="33"/>
      <c r="IPW7" s="33"/>
      <c r="IPX7" s="33"/>
      <c r="IPY7" s="33"/>
      <c r="IPZ7" s="33"/>
      <c r="IQA7" s="33"/>
      <c r="IQB7" s="33"/>
      <c r="IQC7" s="33"/>
      <c r="IQD7" s="33"/>
      <c r="IQE7" s="33"/>
      <c r="IQF7" s="33"/>
      <c r="IQG7" s="33"/>
      <c r="IQH7" s="33"/>
      <c r="IQI7" s="33"/>
      <c r="IQJ7" s="33"/>
      <c r="IQK7" s="33"/>
      <c r="IQL7" s="33"/>
      <c r="IQM7" s="33"/>
      <c r="IQN7" s="33"/>
      <c r="IQO7" s="33"/>
      <c r="IQP7" s="33"/>
      <c r="IQQ7" s="33"/>
      <c r="IQR7" s="33"/>
      <c r="IQS7" s="33"/>
      <c r="IQT7" s="33"/>
      <c r="IQU7" s="33"/>
      <c r="IQV7" s="33"/>
      <c r="IQW7" s="33"/>
      <c r="IQX7" s="33"/>
      <c r="IQY7" s="33"/>
      <c r="IQZ7" s="33"/>
      <c r="IRA7" s="33"/>
      <c r="IRB7" s="33"/>
      <c r="IRC7" s="33"/>
      <c r="IRD7" s="33"/>
      <c r="IRE7" s="33"/>
      <c r="IRF7" s="33"/>
      <c r="IRG7" s="33"/>
      <c r="IRH7" s="33"/>
      <c r="IRI7" s="33"/>
      <c r="IRJ7" s="33"/>
      <c r="IRK7" s="33"/>
      <c r="IRL7" s="33"/>
      <c r="IRM7" s="33"/>
      <c r="IRN7" s="33"/>
      <c r="IRO7" s="33"/>
      <c r="IRP7" s="33"/>
      <c r="IRQ7" s="33"/>
      <c r="IRR7" s="33"/>
      <c r="IRS7" s="33"/>
      <c r="IRT7" s="33"/>
      <c r="IRU7" s="33"/>
      <c r="IRV7" s="33"/>
      <c r="IRW7" s="33"/>
      <c r="IRX7" s="33"/>
      <c r="IRY7" s="33"/>
      <c r="IRZ7" s="33"/>
      <c r="ISA7" s="33"/>
      <c r="ISB7" s="33"/>
      <c r="ISC7" s="33"/>
      <c r="ISD7" s="33"/>
      <c r="ISE7" s="33"/>
      <c r="ISF7" s="33"/>
      <c r="ISG7" s="33"/>
      <c r="ISH7" s="33"/>
      <c r="ISI7" s="33"/>
      <c r="ISJ7" s="33"/>
      <c r="ISK7" s="33"/>
      <c r="ISL7" s="33"/>
      <c r="ISM7" s="33"/>
      <c r="ISN7" s="33"/>
      <c r="ISO7" s="33"/>
      <c r="ISP7" s="33"/>
      <c r="ISQ7" s="33"/>
      <c r="ISR7" s="33"/>
      <c r="ISS7" s="33"/>
      <c r="IST7" s="33"/>
      <c r="ISU7" s="33"/>
      <c r="ISV7" s="33"/>
      <c r="ISW7" s="33"/>
      <c r="ISX7" s="33"/>
      <c r="ISY7" s="33"/>
      <c r="ISZ7" s="33"/>
      <c r="ITA7" s="33"/>
      <c r="ITB7" s="33"/>
      <c r="ITC7" s="33"/>
      <c r="ITD7" s="33"/>
      <c r="ITE7" s="33"/>
      <c r="ITF7" s="33"/>
      <c r="ITG7" s="33"/>
      <c r="ITH7" s="33"/>
      <c r="ITI7" s="33"/>
      <c r="ITJ7" s="33"/>
      <c r="ITK7" s="33"/>
      <c r="ITL7" s="33"/>
      <c r="ITM7" s="33"/>
      <c r="ITN7" s="33"/>
      <c r="ITO7" s="33"/>
      <c r="ITP7" s="33"/>
      <c r="ITQ7" s="33"/>
      <c r="ITR7" s="33"/>
      <c r="ITS7" s="33"/>
      <c r="ITT7" s="33"/>
      <c r="ITU7" s="33"/>
      <c r="ITV7" s="33"/>
      <c r="ITW7" s="33"/>
      <c r="ITX7" s="33"/>
      <c r="ITY7" s="33"/>
      <c r="ITZ7" s="33"/>
      <c r="IUA7" s="33"/>
      <c r="IUB7" s="33"/>
      <c r="IUC7" s="33"/>
      <c r="IUD7" s="33"/>
      <c r="IUE7" s="33"/>
      <c r="IUF7" s="33"/>
      <c r="IUG7" s="33"/>
      <c r="IUH7" s="33"/>
      <c r="IUI7" s="33"/>
      <c r="IUJ7" s="33"/>
      <c r="IUK7" s="33"/>
      <c r="IUL7" s="33"/>
      <c r="IUM7" s="33"/>
      <c r="IUN7" s="33"/>
      <c r="IUO7" s="33"/>
      <c r="IUP7" s="33"/>
      <c r="IUQ7" s="33"/>
      <c r="IUR7" s="33"/>
      <c r="IUS7" s="33"/>
      <c r="IUT7" s="33"/>
      <c r="IUU7" s="33"/>
      <c r="IUV7" s="33"/>
      <c r="IUW7" s="33"/>
      <c r="IUX7" s="33"/>
      <c r="IUY7" s="33"/>
      <c r="IUZ7" s="33"/>
      <c r="IVA7" s="33"/>
      <c r="IVB7" s="33"/>
      <c r="IVC7" s="33"/>
      <c r="IVD7" s="33"/>
      <c r="IVE7" s="33"/>
      <c r="IVF7" s="33"/>
      <c r="IVG7" s="33"/>
      <c r="IVH7" s="33"/>
      <c r="IVI7" s="33"/>
      <c r="IVJ7" s="33"/>
      <c r="IVK7" s="33"/>
      <c r="IVL7" s="33"/>
      <c r="IVM7" s="33"/>
      <c r="IVN7" s="33"/>
      <c r="IVO7" s="33"/>
      <c r="IVP7" s="33"/>
      <c r="IVQ7" s="33"/>
      <c r="IVR7" s="33"/>
      <c r="IVS7" s="33"/>
      <c r="IVT7" s="33"/>
      <c r="IVU7" s="33"/>
      <c r="IVV7" s="33"/>
      <c r="IVW7" s="33"/>
      <c r="IVX7" s="33"/>
      <c r="IVY7" s="33"/>
      <c r="IVZ7" s="33"/>
      <c r="IWA7" s="33"/>
      <c r="IWB7" s="33"/>
      <c r="IWC7" s="33"/>
      <c r="IWD7" s="33"/>
      <c r="IWE7" s="33"/>
      <c r="IWF7" s="33"/>
      <c r="IWG7" s="33"/>
      <c r="IWH7" s="33"/>
      <c r="IWI7" s="33"/>
      <c r="IWJ7" s="33"/>
      <c r="IWK7" s="33"/>
      <c r="IWL7" s="33"/>
      <c r="IWM7" s="33"/>
      <c r="IWN7" s="33"/>
      <c r="IWO7" s="33"/>
      <c r="IWP7" s="33"/>
      <c r="IWQ7" s="33"/>
      <c r="IWR7" s="33"/>
      <c r="IWS7" s="33"/>
      <c r="IWT7" s="33"/>
      <c r="IWU7" s="33"/>
      <c r="IWV7" s="33"/>
      <c r="IWW7" s="33"/>
      <c r="IWX7" s="33"/>
      <c r="IWY7" s="33"/>
      <c r="IWZ7" s="33"/>
      <c r="IXA7" s="33"/>
      <c r="IXB7" s="33"/>
      <c r="IXC7" s="33"/>
      <c r="IXD7" s="33"/>
      <c r="IXE7" s="33"/>
      <c r="IXF7" s="33"/>
      <c r="IXG7" s="33"/>
      <c r="IXH7" s="33"/>
      <c r="IXI7" s="33"/>
      <c r="IXJ7" s="33"/>
      <c r="IXK7" s="33"/>
      <c r="IXL7" s="33"/>
      <c r="IXM7" s="33"/>
      <c r="IXN7" s="33"/>
      <c r="IXO7" s="33"/>
      <c r="IXP7" s="33"/>
      <c r="IXQ7" s="33"/>
      <c r="IXR7" s="33"/>
      <c r="IXS7" s="33"/>
      <c r="IXT7" s="33"/>
      <c r="IXU7" s="33"/>
      <c r="IXV7" s="33"/>
      <c r="IXW7" s="33"/>
      <c r="IXX7" s="33"/>
      <c r="IXY7" s="33"/>
      <c r="IXZ7" s="33"/>
      <c r="IYA7" s="33"/>
      <c r="IYB7" s="33"/>
      <c r="IYC7" s="33"/>
      <c r="IYD7" s="33"/>
      <c r="IYE7" s="33"/>
      <c r="IYF7" s="33"/>
      <c r="IYG7" s="33"/>
      <c r="IYH7" s="33"/>
      <c r="IYI7" s="33"/>
      <c r="IYJ7" s="33"/>
      <c r="IYK7" s="33"/>
      <c r="IYL7" s="33"/>
      <c r="IYM7" s="33"/>
      <c r="IYN7" s="33"/>
      <c r="IYO7" s="33"/>
      <c r="IYP7" s="33"/>
      <c r="IYQ7" s="33"/>
      <c r="IYR7" s="33"/>
      <c r="IYS7" s="33"/>
      <c r="IYT7" s="33"/>
      <c r="IYU7" s="33"/>
      <c r="IYV7" s="33"/>
      <c r="IYW7" s="33"/>
      <c r="IYX7" s="33"/>
      <c r="IYY7" s="33"/>
      <c r="IYZ7" s="33"/>
      <c r="IZA7" s="33"/>
      <c r="IZB7" s="33"/>
      <c r="IZC7" s="33"/>
      <c r="IZD7" s="33"/>
      <c r="IZE7" s="33"/>
      <c r="IZF7" s="33"/>
      <c r="IZG7" s="33"/>
      <c r="IZH7" s="33"/>
      <c r="IZI7" s="33"/>
      <c r="IZJ7" s="33"/>
      <c r="IZK7" s="33"/>
      <c r="IZL7" s="33"/>
      <c r="IZM7" s="33"/>
      <c r="IZN7" s="33"/>
      <c r="IZO7" s="33"/>
      <c r="IZP7" s="33"/>
      <c r="IZQ7" s="33"/>
      <c r="IZR7" s="33"/>
      <c r="IZS7" s="33"/>
      <c r="IZT7" s="33"/>
      <c r="IZU7" s="33"/>
      <c r="IZV7" s="33"/>
      <c r="IZW7" s="33"/>
      <c r="IZX7" s="33"/>
      <c r="IZY7" s="33"/>
      <c r="IZZ7" s="33"/>
      <c r="JAA7" s="33"/>
      <c r="JAB7" s="33"/>
      <c r="JAC7" s="33"/>
      <c r="JAD7" s="33"/>
      <c r="JAE7" s="33"/>
      <c r="JAF7" s="33"/>
      <c r="JAG7" s="33"/>
      <c r="JAH7" s="33"/>
      <c r="JAI7" s="33"/>
      <c r="JAJ7" s="33"/>
      <c r="JAK7" s="33"/>
      <c r="JAL7" s="33"/>
      <c r="JAM7" s="33"/>
      <c r="JAN7" s="33"/>
      <c r="JAO7" s="33"/>
      <c r="JAP7" s="33"/>
      <c r="JAQ7" s="33"/>
      <c r="JAR7" s="33"/>
      <c r="JAS7" s="33"/>
      <c r="JAT7" s="33"/>
      <c r="JAU7" s="33"/>
      <c r="JAV7" s="33"/>
      <c r="JAW7" s="33"/>
      <c r="JAX7" s="33"/>
      <c r="JAY7" s="33"/>
      <c r="JAZ7" s="33"/>
      <c r="JBA7" s="33"/>
      <c r="JBB7" s="33"/>
      <c r="JBC7" s="33"/>
      <c r="JBD7" s="33"/>
      <c r="JBE7" s="33"/>
      <c r="JBF7" s="33"/>
      <c r="JBG7" s="33"/>
      <c r="JBH7" s="33"/>
      <c r="JBI7" s="33"/>
      <c r="JBJ7" s="33"/>
      <c r="JBK7" s="33"/>
      <c r="JBL7" s="33"/>
      <c r="JBM7" s="33"/>
      <c r="JBN7" s="33"/>
      <c r="JBO7" s="33"/>
      <c r="JBP7" s="33"/>
      <c r="JBQ7" s="33"/>
      <c r="JBR7" s="33"/>
      <c r="JBS7" s="33"/>
      <c r="JBT7" s="33"/>
      <c r="JBU7" s="33"/>
      <c r="JBV7" s="33"/>
      <c r="JBW7" s="33"/>
      <c r="JBX7" s="33"/>
      <c r="JBY7" s="33"/>
      <c r="JBZ7" s="33"/>
      <c r="JCA7" s="33"/>
      <c r="JCB7" s="33"/>
      <c r="JCC7" s="33"/>
      <c r="JCD7" s="33"/>
      <c r="JCE7" s="33"/>
      <c r="JCF7" s="33"/>
      <c r="JCG7" s="33"/>
      <c r="JCH7" s="33"/>
      <c r="JCI7" s="33"/>
      <c r="JCJ7" s="33"/>
      <c r="JCK7" s="33"/>
      <c r="JCL7" s="33"/>
      <c r="JCM7" s="33"/>
      <c r="JCN7" s="33"/>
      <c r="JCO7" s="33"/>
      <c r="JCP7" s="33"/>
      <c r="JCQ7" s="33"/>
      <c r="JCR7" s="33"/>
      <c r="JCS7" s="33"/>
      <c r="JCT7" s="33"/>
      <c r="JCU7" s="33"/>
      <c r="JCV7" s="33"/>
      <c r="JCW7" s="33"/>
      <c r="JCX7" s="33"/>
      <c r="JCY7" s="33"/>
      <c r="JCZ7" s="33"/>
      <c r="JDA7" s="33"/>
      <c r="JDB7" s="33"/>
      <c r="JDC7" s="33"/>
      <c r="JDD7" s="33"/>
      <c r="JDE7" s="33"/>
      <c r="JDF7" s="33"/>
      <c r="JDG7" s="33"/>
      <c r="JDH7" s="33"/>
      <c r="JDI7" s="33"/>
      <c r="JDJ7" s="33"/>
      <c r="JDK7" s="33"/>
      <c r="JDL7" s="33"/>
      <c r="JDM7" s="33"/>
      <c r="JDN7" s="33"/>
      <c r="JDO7" s="33"/>
      <c r="JDP7" s="33"/>
      <c r="JDQ7" s="33"/>
      <c r="JDR7" s="33"/>
      <c r="JDS7" s="33"/>
      <c r="JDT7" s="33"/>
      <c r="JDU7" s="33"/>
      <c r="JDV7" s="33"/>
      <c r="JDW7" s="33"/>
      <c r="JDX7" s="33"/>
      <c r="JDY7" s="33"/>
      <c r="JDZ7" s="33"/>
      <c r="JEA7" s="33"/>
      <c r="JEB7" s="33"/>
      <c r="JEC7" s="33"/>
      <c r="JED7" s="33"/>
      <c r="JEE7" s="33"/>
      <c r="JEF7" s="33"/>
      <c r="JEG7" s="33"/>
      <c r="JEH7" s="33"/>
      <c r="JEI7" s="33"/>
      <c r="JEJ7" s="33"/>
      <c r="JEK7" s="33"/>
      <c r="JEL7" s="33"/>
      <c r="JEM7" s="33"/>
      <c r="JEN7" s="33"/>
      <c r="JEO7" s="33"/>
      <c r="JEP7" s="33"/>
      <c r="JEQ7" s="33"/>
      <c r="JER7" s="33"/>
      <c r="JES7" s="33"/>
      <c r="JET7" s="33"/>
      <c r="JEU7" s="33"/>
      <c r="JEV7" s="33"/>
      <c r="JEW7" s="33"/>
      <c r="JEX7" s="33"/>
      <c r="JEY7" s="33"/>
      <c r="JEZ7" s="33"/>
      <c r="JFA7" s="33"/>
      <c r="JFB7" s="33"/>
      <c r="JFC7" s="33"/>
      <c r="JFD7" s="33"/>
      <c r="JFE7" s="33"/>
      <c r="JFF7" s="33"/>
      <c r="JFG7" s="33"/>
      <c r="JFH7" s="33"/>
      <c r="JFI7" s="33"/>
      <c r="JFJ7" s="33"/>
      <c r="JFK7" s="33"/>
      <c r="JFL7" s="33"/>
      <c r="JFM7" s="33"/>
      <c r="JFN7" s="33"/>
      <c r="JFO7" s="33"/>
      <c r="JFP7" s="33"/>
      <c r="JFQ7" s="33"/>
      <c r="JFR7" s="33"/>
      <c r="JFS7" s="33"/>
      <c r="JFT7" s="33"/>
      <c r="JFU7" s="33"/>
      <c r="JFV7" s="33"/>
      <c r="JFW7" s="33"/>
      <c r="JFX7" s="33"/>
      <c r="JFY7" s="33"/>
      <c r="JFZ7" s="33"/>
      <c r="JGA7" s="33"/>
      <c r="JGB7" s="33"/>
      <c r="JGC7" s="33"/>
      <c r="JGD7" s="33"/>
      <c r="JGE7" s="33"/>
      <c r="JGF7" s="33"/>
      <c r="JGG7" s="33"/>
      <c r="JGH7" s="33"/>
      <c r="JGI7" s="33"/>
      <c r="JGJ7" s="33"/>
      <c r="JGK7" s="33"/>
      <c r="JGL7" s="33"/>
      <c r="JGM7" s="33"/>
      <c r="JGN7" s="33"/>
      <c r="JGO7" s="33"/>
      <c r="JGP7" s="33"/>
      <c r="JGQ7" s="33"/>
      <c r="JGR7" s="33"/>
      <c r="JGS7" s="33"/>
      <c r="JGT7" s="33"/>
      <c r="JGU7" s="33"/>
      <c r="JGV7" s="33"/>
      <c r="JGW7" s="33"/>
      <c r="JGX7" s="33"/>
      <c r="JGY7" s="33"/>
      <c r="JGZ7" s="33"/>
      <c r="JHA7" s="33"/>
      <c r="JHB7" s="33"/>
      <c r="JHC7" s="33"/>
      <c r="JHD7" s="33"/>
      <c r="JHE7" s="33"/>
      <c r="JHF7" s="33"/>
      <c r="JHG7" s="33"/>
      <c r="JHH7" s="33"/>
      <c r="JHI7" s="33"/>
      <c r="JHJ7" s="33"/>
      <c r="JHK7" s="33"/>
      <c r="JHL7" s="33"/>
      <c r="JHM7" s="33"/>
      <c r="JHN7" s="33"/>
      <c r="JHO7" s="33"/>
      <c r="JHP7" s="33"/>
      <c r="JHQ7" s="33"/>
      <c r="JHR7" s="33"/>
      <c r="JHS7" s="33"/>
      <c r="JHT7" s="33"/>
      <c r="JHU7" s="33"/>
      <c r="JHV7" s="33"/>
      <c r="JHW7" s="33"/>
      <c r="JHX7" s="33"/>
      <c r="JHY7" s="33"/>
      <c r="JHZ7" s="33"/>
      <c r="JIA7" s="33"/>
      <c r="JIB7" s="33"/>
      <c r="JIC7" s="33"/>
      <c r="JID7" s="33"/>
      <c r="JIE7" s="33"/>
      <c r="JIF7" s="33"/>
      <c r="JIG7" s="33"/>
      <c r="JIH7" s="33"/>
      <c r="JII7" s="33"/>
      <c r="JIJ7" s="33"/>
      <c r="JIK7" s="33"/>
      <c r="JIL7" s="33"/>
      <c r="JIM7" s="33"/>
      <c r="JIN7" s="33"/>
      <c r="JIO7" s="33"/>
      <c r="JIP7" s="33"/>
      <c r="JIQ7" s="33"/>
      <c r="JIR7" s="33"/>
      <c r="JIS7" s="33"/>
      <c r="JIT7" s="33"/>
      <c r="JIU7" s="33"/>
      <c r="JIV7" s="33"/>
      <c r="JIW7" s="33"/>
      <c r="JIX7" s="33"/>
      <c r="JIY7" s="33"/>
      <c r="JIZ7" s="33"/>
      <c r="JJA7" s="33"/>
      <c r="JJB7" s="33"/>
      <c r="JJC7" s="33"/>
      <c r="JJD7" s="33"/>
      <c r="JJE7" s="33"/>
      <c r="JJF7" s="33"/>
      <c r="JJG7" s="33"/>
      <c r="JJH7" s="33"/>
      <c r="JJI7" s="33"/>
      <c r="JJJ7" s="33"/>
      <c r="JJK7" s="33"/>
      <c r="JJL7" s="33"/>
      <c r="JJM7" s="33"/>
      <c r="JJN7" s="33"/>
      <c r="JJO7" s="33"/>
      <c r="JJP7" s="33"/>
      <c r="JJQ7" s="33"/>
      <c r="JJR7" s="33"/>
      <c r="JJS7" s="33"/>
      <c r="JJT7" s="33"/>
      <c r="JJU7" s="33"/>
      <c r="JJV7" s="33"/>
      <c r="JJW7" s="33"/>
      <c r="JJX7" s="33"/>
      <c r="JJY7" s="33"/>
      <c r="JJZ7" s="33"/>
      <c r="JKA7" s="33"/>
      <c r="JKB7" s="33"/>
      <c r="JKC7" s="33"/>
      <c r="JKD7" s="33"/>
      <c r="JKE7" s="33"/>
      <c r="JKF7" s="33"/>
      <c r="JKG7" s="33"/>
      <c r="JKH7" s="33"/>
      <c r="JKI7" s="33"/>
      <c r="JKJ7" s="33"/>
      <c r="JKK7" s="33"/>
      <c r="JKL7" s="33"/>
      <c r="JKM7" s="33"/>
      <c r="JKN7" s="33"/>
      <c r="JKO7" s="33"/>
      <c r="JKP7" s="33"/>
      <c r="JKQ7" s="33"/>
      <c r="JKR7" s="33"/>
      <c r="JKS7" s="33"/>
      <c r="JKT7" s="33"/>
      <c r="JKU7" s="33"/>
      <c r="JKV7" s="33"/>
      <c r="JKW7" s="33"/>
      <c r="JKX7" s="33"/>
      <c r="JKY7" s="33"/>
      <c r="JKZ7" s="33"/>
      <c r="JLA7" s="33"/>
      <c r="JLB7" s="33"/>
      <c r="JLC7" s="33"/>
      <c r="JLD7" s="33"/>
      <c r="JLE7" s="33"/>
      <c r="JLF7" s="33"/>
      <c r="JLG7" s="33"/>
      <c r="JLH7" s="33"/>
      <c r="JLI7" s="33"/>
      <c r="JLJ7" s="33"/>
      <c r="JLK7" s="33"/>
      <c r="JLL7" s="33"/>
      <c r="JLM7" s="33"/>
      <c r="JLN7" s="33"/>
      <c r="JLO7" s="33"/>
      <c r="JLP7" s="33"/>
      <c r="JLQ7" s="33"/>
      <c r="JLR7" s="33"/>
      <c r="JLS7" s="33"/>
      <c r="JLT7" s="33"/>
      <c r="JLU7" s="33"/>
      <c r="JLV7" s="33"/>
      <c r="JLW7" s="33"/>
      <c r="JLX7" s="33"/>
      <c r="JLY7" s="33"/>
      <c r="JLZ7" s="33"/>
      <c r="JMA7" s="33"/>
      <c r="JMB7" s="33"/>
      <c r="JMC7" s="33"/>
      <c r="JMD7" s="33"/>
      <c r="JME7" s="33"/>
      <c r="JMF7" s="33"/>
      <c r="JMG7" s="33"/>
      <c r="JMH7" s="33"/>
      <c r="JMI7" s="33"/>
      <c r="JMJ7" s="33"/>
      <c r="JMK7" s="33"/>
      <c r="JML7" s="33"/>
      <c r="JMM7" s="33"/>
      <c r="JMN7" s="33"/>
      <c r="JMO7" s="33"/>
      <c r="JMP7" s="33"/>
      <c r="JMQ7" s="33"/>
      <c r="JMR7" s="33"/>
      <c r="JMS7" s="33"/>
      <c r="JMT7" s="33"/>
      <c r="JMU7" s="33"/>
      <c r="JMV7" s="33"/>
      <c r="JMW7" s="33"/>
      <c r="JMX7" s="33"/>
      <c r="JMY7" s="33"/>
      <c r="JMZ7" s="33"/>
      <c r="JNA7" s="33"/>
      <c r="JNB7" s="33"/>
      <c r="JNC7" s="33"/>
      <c r="JND7" s="33"/>
      <c r="JNE7" s="33"/>
      <c r="JNF7" s="33"/>
      <c r="JNG7" s="33"/>
      <c r="JNH7" s="33"/>
      <c r="JNI7" s="33"/>
      <c r="JNJ7" s="33"/>
      <c r="JNK7" s="33"/>
      <c r="JNL7" s="33"/>
      <c r="JNM7" s="33"/>
      <c r="JNN7" s="33"/>
      <c r="JNO7" s="33"/>
      <c r="JNP7" s="33"/>
      <c r="JNQ7" s="33"/>
      <c r="JNR7" s="33"/>
      <c r="JNS7" s="33"/>
      <c r="JNT7" s="33"/>
      <c r="JNU7" s="33"/>
      <c r="JNV7" s="33"/>
      <c r="JNW7" s="33"/>
      <c r="JNX7" s="33"/>
      <c r="JNY7" s="33"/>
      <c r="JNZ7" s="33"/>
      <c r="JOA7" s="33"/>
      <c r="JOB7" s="33"/>
      <c r="JOC7" s="33"/>
      <c r="JOD7" s="33"/>
      <c r="JOE7" s="33"/>
      <c r="JOF7" s="33"/>
      <c r="JOG7" s="33"/>
      <c r="JOH7" s="33"/>
      <c r="JOI7" s="33"/>
      <c r="JOJ7" s="33"/>
      <c r="JOK7" s="33"/>
      <c r="JOL7" s="33"/>
      <c r="JOM7" s="33"/>
      <c r="JON7" s="33"/>
      <c r="JOO7" s="33"/>
      <c r="JOP7" s="33"/>
      <c r="JOQ7" s="33"/>
      <c r="JOR7" s="33"/>
      <c r="JOS7" s="33"/>
      <c r="JOT7" s="33"/>
      <c r="JOU7" s="33"/>
      <c r="JOV7" s="33"/>
      <c r="JOW7" s="33"/>
      <c r="JOX7" s="33"/>
      <c r="JOY7" s="33"/>
      <c r="JOZ7" s="33"/>
      <c r="JPA7" s="33"/>
      <c r="JPB7" s="33"/>
      <c r="JPC7" s="33"/>
      <c r="JPD7" s="33"/>
      <c r="JPE7" s="33"/>
      <c r="JPF7" s="33"/>
      <c r="JPG7" s="33"/>
      <c r="JPH7" s="33"/>
      <c r="JPI7" s="33"/>
      <c r="JPJ7" s="33"/>
      <c r="JPK7" s="33"/>
      <c r="JPL7" s="33"/>
      <c r="JPM7" s="33"/>
      <c r="JPN7" s="33"/>
      <c r="JPO7" s="33"/>
      <c r="JPP7" s="33"/>
      <c r="JPQ7" s="33"/>
      <c r="JPR7" s="33"/>
      <c r="JPS7" s="33"/>
      <c r="JPT7" s="33"/>
      <c r="JPU7" s="33"/>
      <c r="JPV7" s="33"/>
      <c r="JPW7" s="33"/>
      <c r="JPX7" s="33"/>
      <c r="JPY7" s="33"/>
      <c r="JPZ7" s="33"/>
      <c r="JQA7" s="33"/>
      <c r="JQB7" s="33"/>
      <c r="JQC7" s="33"/>
      <c r="JQD7" s="33"/>
      <c r="JQE7" s="33"/>
      <c r="JQF7" s="33"/>
      <c r="JQG7" s="33"/>
      <c r="JQH7" s="33"/>
      <c r="JQI7" s="33"/>
      <c r="JQJ7" s="33"/>
      <c r="JQK7" s="33"/>
      <c r="JQL7" s="33"/>
      <c r="JQM7" s="33"/>
      <c r="JQN7" s="33"/>
      <c r="JQO7" s="33"/>
      <c r="JQP7" s="33"/>
      <c r="JQQ7" s="33"/>
      <c r="JQR7" s="33"/>
      <c r="JQS7" s="33"/>
      <c r="JQT7" s="33"/>
      <c r="JQU7" s="33"/>
      <c r="JQV7" s="33"/>
      <c r="JQW7" s="33"/>
      <c r="JQX7" s="33"/>
      <c r="JQY7" s="33"/>
      <c r="JQZ7" s="33"/>
      <c r="JRA7" s="33"/>
      <c r="JRB7" s="33"/>
      <c r="JRC7" s="33"/>
      <c r="JRD7" s="33"/>
      <c r="JRE7" s="33"/>
      <c r="JRF7" s="33"/>
      <c r="JRG7" s="33"/>
      <c r="JRH7" s="33"/>
      <c r="JRI7" s="33"/>
      <c r="JRJ7" s="33"/>
      <c r="JRK7" s="33"/>
      <c r="JRL7" s="33"/>
      <c r="JRM7" s="33"/>
      <c r="JRN7" s="33"/>
      <c r="JRO7" s="33"/>
      <c r="JRP7" s="33"/>
      <c r="JRQ7" s="33"/>
      <c r="JRR7" s="33"/>
      <c r="JRS7" s="33"/>
      <c r="JRT7" s="33"/>
      <c r="JRU7" s="33"/>
      <c r="JRV7" s="33"/>
      <c r="JRW7" s="33"/>
      <c r="JRX7" s="33"/>
      <c r="JRY7" s="33"/>
      <c r="JRZ7" s="33"/>
      <c r="JSA7" s="33"/>
      <c r="JSB7" s="33"/>
      <c r="JSC7" s="33"/>
      <c r="JSD7" s="33"/>
      <c r="JSE7" s="33"/>
      <c r="JSF7" s="33"/>
      <c r="JSG7" s="33"/>
      <c r="JSH7" s="33"/>
      <c r="JSI7" s="33"/>
      <c r="JSJ7" s="33"/>
      <c r="JSK7" s="33"/>
      <c r="JSL7" s="33"/>
      <c r="JSM7" s="33"/>
      <c r="JSN7" s="33"/>
      <c r="JSO7" s="33"/>
      <c r="JSP7" s="33"/>
      <c r="JSQ7" s="33"/>
      <c r="JSR7" s="33"/>
      <c r="JSS7" s="33"/>
      <c r="JST7" s="33"/>
      <c r="JSU7" s="33"/>
      <c r="JSV7" s="33"/>
      <c r="JSW7" s="33"/>
      <c r="JSX7" s="33"/>
      <c r="JSY7" s="33"/>
      <c r="JSZ7" s="33"/>
      <c r="JTA7" s="33"/>
      <c r="JTB7" s="33"/>
      <c r="JTC7" s="33"/>
      <c r="JTD7" s="33"/>
      <c r="JTE7" s="33"/>
      <c r="JTF7" s="33"/>
      <c r="JTG7" s="33"/>
      <c r="JTH7" s="33"/>
      <c r="JTI7" s="33"/>
      <c r="JTJ7" s="33"/>
      <c r="JTK7" s="33"/>
      <c r="JTL7" s="33"/>
      <c r="JTM7" s="33"/>
      <c r="JTN7" s="33"/>
      <c r="JTO7" s="33"/>
      <c r="JTP7" s="33"/>
      <c r="JTQ7" s="33"/>
      <c r="JTR7" s="33"/>
      <c r="JTS7" s="33"/>
      <c r="JTT7" s="33"/>
      <c r="JTU7" s="33"/>
      <c r="JTV7" s="33"/>
      <c r="JTW7" s="33"/>
      <c r="JTX7" s="33"/>
      <c r="JTY7" s="33"/>
      <c r="JTZ7" s="33"/>
      <c r="JUA7" s="33"/>
      <c r="JUB7" s="33"/>
      <c r="JUC7" s="33"/>
      <c r="JUD7" s="33"/>
      <c r="JUE7" s="33"/>
      <c r="JUF7" s="33"/>
      <c r="JUG7" s="33"/>
      <c r="JUH7" s="33"/>
      <c r="JUI7" s="33"/>
      <c r="JUJ7" s="33"/>
      <c r="JUK7" s="33"/>
      <c r="JUL7" s="33"/>
      <c r="JUM7" s="33"/>
      <c r="JUN7" s="33"/>
      <c r="JUO7" s="33"/>
      <c r="JUP7" s="33"/>
      <c r="JUQ7" s="33"/>
      <c r="JUR7" s="33"/>
      <c r="JUS7" s="33"/>
      <c r="JUT7" s="33"/>
      <c r="JUU7" s="33"/>
      <c r="JUV7" s="33"/>
      <c r="JUW7" s="33"/>
      <c r="JUX7" s="33"/>
      <c r="JUY7" s="33"/>
      <c r="JUZ7" s="33"/>
      <c r="JVA7" s="33"/>
      <c r="JVB7" s="33"/>
      <c r="JVC7" s="33"/>
      <c r="JVD7" s="33"/>
      <c r="JVE7" s="33"/>
      <c r="JVF7" s="33"/>
      <c r="JVG7" s="33"/>
      <c r="JVH7" s="33"/>
      <c r="JVI7" s="33"/>
      <c r="JVJ7" s="33"/>
      <c r="JVK7" s="33"/>
      <c r="JVL7" s="33"/>
      <c r="JVM7" s="33"/>
      <c r="JVN7" s="33"/>
      <c r="JVO7" s="33"/>
      <c r="JVP7" s="33"/>
      <c r="JVQ7" s="33"/>
      <c r="JVR7" s="33"/>
      <c r="JVS7" s="33"/>
      <c r="JVT7" s="33"/>
      <c r="JVU7" s="33"/>
      <c r="JVV7" s="33"/>
      <c r="JVW7" s="33"/>
      <c r="JVX7" s="33"/>
      <c r="JVY7" s="33"/>
      <c r="JVZ7" s="33"/>
      <c r="JWA7" s="33"/>
      <c r="JWB7" s="33"/>
      <c r="JWC7" s="33"/>
      <c r="JWD7" s="33"/>
      <c r="JWE7" s="33"/>
      <c r="JWF7" s="33"/>
      <c r="JWG7" s="33"/>
      <c r="JWH7" s="33"/>
      <c r="JWI7" s="33"/>
      <c r="JWJ7" s="33"/>
      <c r="JWK7" s="33"/>
      <c r="JWL7" s="33"/>
      <c r="JWM7" s="33"/>
      <c r="JWN7" s="33"/>
      <c r="JWO7" s="33"/>
      <c r="JWP7" s="33"/>
      <c r="JWQ7" s="33"/>
      <c r="JWR7" s="33"/>
      <c r="JWS7" s="33"/>
      <c r="JWT7" s="33"/>
      <c r="JWU7" s="33"/>
      <c r="JWV7" s="33"/>
      <c r="JWW7" s="33"/>
      <c r="JWX7" s="33"/>
      <c r="JWY7" s="33"/>
      <c r="JWZ7" s="33"/>
      <c r="JXA7" s="33"/>
      <c r="JXB7" s="33"/>
      <c r="JXC7" s="33"/>
      <c r="JXD7" s="33"/>
      <c r="JXE7" s="33"/>
      <c r="JXF7" s="33"/>
      <c r="JXG7" s="33"/>
      <c r="JXH7" s="33"/>
      <c r="JXI7" s="33"/>
      <c r="JXJ7" s="33"/>
      <c r="JXK7" s="33"/>
      <c r="JXL7" s="33"/>
      <c r="JXM7" s="33"/>
      <c r="JXN7" s="33"/>
      <c r="JXO7" s="33"/>
      <c r="JXP7" s="33"/>
      <c r="JXQ7" s="33"/>
      <c r="JXR7" s="33"/>
      <c r="JXS7" s="33"/>
      <c r="JXT7" s="33"/>
      <c r="JXU7" s="33"/>
      <c r="JXV7" s="33"/>
      <c r="JXW7" s="33"/>
      <c r="JXX7" s="33"/>
      <c r="JXY7" s="33"/>
      <c r="JXZ7" s="33"/>
      <c r="JYA7" s="33"/>
      <c r="JYB7" s="33"/>
      <c r="JYC7" s="33"/>
      <c r="JYD7" s="33"/>
      <c r="JYE7" s="33"/>
      <c r="JYF7" s="33"/>
      <c r="JYG7" s="33"/>
      <c r="JYH7" s="33"/>
      <c r="JYI7" s="33"/>
      <c r="JYJ7" s="33"/>
      <c r="JYK7" s="33"/>
      <c r="JYL7" s="33"/>
      <c r="JYM7" s="33"/>
      <c r="JYN7" s="33"/>
      <c r="JYO7" s="33"/>
      <c r="JYP7" s="33"/>
      <c r="JYQ7" s="33"/>
      <c r="JYR7" s="33"/>
      <c r="JYS7" s="33"/>
      <c r="JYT7" s="33"/>
      <c r="JYU7" s="33"/>
      <c r="JYV7" s="33"/>
      <c r="JYW7" s="33"/>
      <c r="JYX7" s="33"/>
      <c r="JYY7" s="33"/>
      <c r="JYZ7" s="33"/>
      <c r="JZA7" s="33"/>
      <c r="JZB7" s="33"/>
      <c r="JZC7" s="33"/>
      <c r="JZD7" s="33"/>
      <c r="JZE7" s="33"/>
      <c r="JZF7" s="33"/>
      <c r="JZG7" s="33"/>
      <c r="JZH7" s="33"/>
      <c r="JZI7" s="33"/>
      <c r="JZJ7" s="33"/>
      <c r="JZK7" s="33"/>
      <c r="JZL7" s="33"/>
      <c r="JZM7" s="33"/>
      <c r="JZN7" s="33"/>
      <c r="JZO7" s="33"/>
      <c r="JZP7" s="33"/>
      <c r="JZQ7" s="33"/>
      <c r="JZR7" s="33"/>
      <c r="JZS7" s="33"/>
      <c r="JZT7" s="33"/>
      <c r="JZU7" s="33"/>
      <c r="JZV7" s="33"/>
      <c r="JZW7" s="33"/>
      <c r="JZX7" s="33"/>
      <c r="JZY7" s="33"/>
      <c r="JZZ7" s="33"/>
      <c r="KAA7" s="33"/>
      <c r="KAB7" s="33"/>
      <c r="KAC7" s="33"/>
      <c r="KAD7" s="33"/>
      <c r="KAE7" s="33"/>
      <c r="KAF7" s="33"/>
      <c r="KAG7" s="33"/>
      <c r="KAH7" s="33"/>
      <c r="KAI7" s="33"/>
      <c r="KAJ7" s="33"/>
      <c r="KAK7" s="33"/>
      <c r="KAL7" s="33"/>
      <c r="KAM7" s="33"/>
      <c r="KAN7" s="33"/>
      <c r="KAO7" s="33"/>
      <c r="KAP7" s="33"/>
      <c r="KAQ7" s="33"/>
      <c r="KAR7" s="33"/>
      <c r="KAS7" s="33"/>
      <c r="KAT7" s="33"/>
      <c r="KAU7" s="33"/>
      <c r="KAV7" s="33"/>
      <c r="KAW7" s="33"/>
      <c r="KAX7" s="33"/>
      <c r="KAY7" s="33"/>
      <c r="KAZ7" s="33"/>
      <c r="KBA7" s="33"/>
      <c r="KBB7" s="33"/>
      <c r="KBC7" s="33"/>
      <c r="KBD7" s="33"/>
      <c r="KBE7" s="33"/>
      <c r="KBF7" s="33"/>
      <c r="KBG7" s="33"/>
      <c r="KBH7" s="33"/>
      <c r="KBI7" s="33"/>
      <c r="KBJ7" s="33"/>
      <c r="KBK7" s="33"/>
      <c r="KBL7" s="33"/>
      <c r="KBM7" s="33"/>
      <c r="KBN7" s="33"/>
      <c r="KBO7" s="33"/>
      <c r="KBP7" s="33"/>
      <c r="KBQ7" s="33"/>
      <c r="KBR7" s="33"/>
      <c r="KBS7" s="33"/>
      <c r="KBT7" s="33"/>
      <c r="KBU7" s="33"/>
      <c r="KBV7" s="33"/>
      <c r="KBW7" s="33"/>
      <c r="KBX7" s="33"/>
      <c r="KBY7" s="33"/>
      <c r="KBZ7" s="33"/>
      <c r="KCA7" s="33"/>
      <c r="KCB7" s="33"/>
      <c r="KCC7" s="33"/>
      <c r="KCD7" s="33"/>
      <c r="KCE7" s="33"/>
      <c r="KCF7" s="33"/>
      <c r="KCG7" s="33"/>
      <c r="KCH7" s="33"/>
      <c r="KCI7" s="33"/>
      <c r="KCJ7" s="33"/>
      <c r="KCK7" s="33"/>
      <c r="KCL7" s="33"/>
      <c r="KCM7" s="33"/>
      <c r="KCN7" s="33"/>
      <c r="KCO7" s="33"/>
      <c r="KCP7" s="33"/>
      <c r="KCQ7" s="33"/>
      <c r="KCR7" s="33"/>
      <c r="KCS7" s="33"/>
      <c r="KCT7" s="33"/>
      <c r="KCU7" s="33"/>
      <c r="KCV7" s="33"/>
      <c r="KCW7" s="33"/>
      <c r="KCX7" s="33"/>
      <c r="KCY7" s="33"/>
      <c r="KCZ7" s="33"/>
      <c r="KDA7" s="33"/>
      <c r="KDB7" s="33"/>
      <c r="KDC7" s="33"/>
      <c r="KDD7" s="33"/>
      <c r="KDE7" s="33"/>
      <c r="KDF7" s="33"/>
      <c r="KDG7" s="33"/>
      <c r="KDH7" s="33"/>
      <c r="KDI7" s="33"/>
      <c r="KDJ7" s="33"/>
      <c r="KDK7" s="33"/>
      <c r="KDL7" s="33"/>
      <c r="KDM7" s="33"/>
      <c r="KDN7" s="33"/>
      <c r="KDO7" s="33"/>
      <c r="KDP7" s="33"/>
      <c r="KDQ7" s="33"/>
      <c r="KDR7" s="33"/>
      <c r="KDS7" s="33"/>
      <c r="KDT7" s="33"/>
      <c r="KDU7" s="33"/>
      <c r="KDV7" s="33"/>
      <c r="KDW7" s="33"/>
      <c r="KDX7" s="33"/>
      <c r="KDY7" s="33"/>
      <c r="KDZ7" s="33"/>
      <c r="KEA7" s="33"/>
      <c r="KEB7" s="33"/>
      <c r="KEC7" s="33"/>
      <c r="KED7" s="33"/>
      <c r="KEE7" s="33"/>
      <c r="KEF7" s="33"/>
      <c r="KEG7" s="33"/>
      <c r="KEH7" s="33"/>
      <c r="KEI7" s="33"/>
      <c r="KEJ7" s="33"/>
      <c r="KEK7" s="33"/>
      <c r="KEL7" s="33"/>
      <c r="KEM7" s="33"/>
      <c r="KEN7" s="33"/>
      <c r="KEO7" s="33"/>
      <c r="KEP7" s="33"/>
      <c r="KEQ7" s="33"/>
      <c r="KER7" s="33"/>
      <c r="KES7" s="33"/>
      <c r="KET7" s="33"/>
      <c r="KEU7" s="33"/>
      <c r="KEV7" s="33"/>
      <c r="KEW7" s="33"/>
      <c r="KEX7" s="33"/>
      <c r="KEY7" s="33"/>
      <c r="KEZ7" s="33"/>
      <c r="KFA7" s="33"/>
      <c r="KFB7" s="33"/>
      <c r="KFC7" s="33"/>
      <c r="KFD7" s="33"/>
      <c r="KFE7" s="33"/>
      <c r="KFF7" s="33"/>
      <c r="KFG7" s="33"/>
      <c r="KFH7" s="33"/>
      <c r="KFI7" s="33"/>
      <c r="KFJ7" s="33"/>
      <c r="KFK7" s="33"/>
      <c r="KFL7" s="33"/>
      <c r="KFM7" s="33"/>
      <c r="KFN7" s="33"/>
      <c r="KFO7" s="33"/>
      <c r="KFP7" s="33"/>
      <c r="KFQ7" s="33"/>
      <c r="KFR7" s="33"/>
      <c r="KFS7" s="33"/>
      <c r="KFT7" s="33"/>
      <c r="KFU7" s="33"/>
      <c r="KFV7" s="33"/>
      <c r="KFW7" s="33"/>
      <c r="KFX7" s="33"/>
      <c r="KFY7" s="33"/>
      <c r="KFZ7" s="33"/>
      <c r="KGA7" s="33"/>
      <c r="KGB7" s="33"/>
      <c r="KGC7" s="33"/>
      <c r="KGD7" s="33"/>
      <c r="KGE7" s="33"/>
      <c r="KGF7" s="33"/>
      <c r="KGG7" s="33"/>
      <c r="KGH7" s="33"/>
      <c r="KGI7" s="33"/>
      <c r="KGJ7" s="33"/>
      <c r="KGK7" s="33"/>
      <c r="KGL7" s="33"/>
      <c r="KGM7" s="33"/>
      <c r="KGN7" s="33"/>
      <c r="KGO7" s="33"/>
      <c r="KGP7" s="33"/>
      <c r="KGQ7" s="33"/>
      <c r="KGR7" s="33"/>
      <c r="KGS7" s="33"/>
      <c r="KGT7" s="33"/>
      <c r="KGU7" s="33"/>
      <c r="KGV7" s="33"/>
      <c r="KGW7" s="33"/>
      <c r="KGX7" s="33"/>
      <c r="KGY7" s="33"/>
      <c r="KGZ7" s="33"/>
      <c r="KHA7" s="33"/>
      <c r="KHB7" s="33"/>
      <c r="KHC7" s="33"/>
      <c r="KHD7" s="33"/>
      <c r="KHE7" s="33"/>
      <c r="KHF7" s="33"/>
      <c r="KHG7" s="33"/>
      <c r="KHH7" s="33"/>
      <c r="KHI7" s="33"/>
      <c r="KHJ7" s="33"/>
      <c r="KHK7" s="33"/>
      <c r="KHL7" s="33"/>
      <c r="KHM7" s="33"/>
      <c r="KHN7" s="33"/>
      <c r="KHO7" s="33"/>
      <c r="KHP7" s="33"/>
      <c r="KHQ7" s="33"/>
      <c r="KHR7" s="33"/>
      <c r="KHS7" s="33"/>
      <c r="KHT7" s="33"/>
      <c r="KHU7" s="33"/>
      <c r="KHV7" s="33"/>
      <c r="KHW7" s="33"/>
      <c r="KHX7" s="33"/>
      <c r="KHY7" s="33"/>
      <c r="KHZ7" s="33"/>
      <c r="KIA7" s="33"/>
      <c r="KIB7" s="33"/>
      <c r="KIC7" s="33"/>
      <c r="KID7" s="33"/>
      <c r="KIE7" s="33"/>
      <c r="KIF7" s="33"/>
      <c r="KIG7" s="33"/>
      <c r="KIH7" s="33"/>
      <c r="KII7" s="33"/>
      <c r="KIJ7" s="33"/>
      <c r="KIK7" s="33"/>
      <c r="KIL7" s="33"/>
      <c r="KIM7" s="33"/>
      <c r="KIN7" s="33"/>
      <c r="KIO7" s="33"/>
      <c r="KIP7" s="33"/>
      <c r="KIQ7" s="33"/>
      <c r="KIR7" s="33"/>
      <c r="KIS7" s="33"/>
      <c r="KIT7" s="33"/>
      <c r="KIU7" s="33"/>
      <c r="KIV7" s="33"/>
      <c r="KIW7" s="33"/>
      <c r="KIX7" s="33"/>
      <c r="KIY7" s="33"/>
      <c r="KIZ7" s="33"/>
      <c r="KJA7" s="33"/>
      <c r="KJB7" s="33"/>
      <c r="KJC7" s="33"/>
      <c r="KJD7" s="33"/>
      <c r="KJE7" s="33"/>
      <c r="KJF7" s="33"/>
      <c r="KJG7" s="33"/>
      <c r="KJH7" s="33"/>
      <c r="KJI7" s="33"/>
      <c r="KJJ7" s="33"/>
      <c r="KJK7" s="33"/>
      <c r="KJL7" s="33"/>
      <c r="KJM7" s="33"/>
      <c r="KJN7" s="33"/>
      <c r="KJO7" s="33"/>
      <c r="KJP7" s="33"/>
      <c r="KJQ7" s="33"/>
      <c r="KJR7" s="33"/>
      <c r="KJS7" s="33"/>
      <c r="KJT7" s="33"/>
      <c r="KJU7" s="33"/>
      <c r="KJV7" s="33"/>
      <c r="KJW7" s="33"/>
      <c r="KJX7" s="33"/>
      <c r="KJY7" s="33"/>
      <c r="KJZ7" s="33"/>
      <c r="KKA7" s="33"/>
      <c r="KKB7" s="33"/>
      <c r="KKC7" s="33"/>
      <c r="KKD7" s="33"/>
      <c r="KKE7" s="33"/>
      <c r="KKF7" s="33"/>
      <c r="KKG7" s="33"/>
      <c r="KKH7" s="33"/>
      <c r="KKI7" s="33"/>
      <c r="KKJ7" s="33"/>
      <c r="KKK7" s="33"/>
      <c r="KKL7" s="33"/>
      <c r="KKM7" s="33"/>
      <c r="KKN7" s="33"/>
      <c r="KKO7" s="33"/>
      <c r="KKP7" s="33"/>
      <c r="KKQ7" s="33"/>
      <c r="KKR7" s="33"/>
      <c r="KKS7" s="33"/>
      <c r="KKT7" s="33"/>
      <c r="KKU7" s="33"/>
      <c r="KKV7" s="33"/>
      <c r="KKW7" s="33"/>
      <c r="KKX7" s="33"/>
      <c r="KKY7" s="33"/>
      <c r="KKZ7" s="33"/>
      <c r="KLA7" s="33"/>
      <c r="KLB7" s="33"/>
      <c r="KLC7" s="33"/>
      <c r="KLD7" s="33"/>
      <c r="KLE7" s="33"/>
      <c r="KLF7" s="33"/>
      <c r="KLG7" s="33"/>
      <c r="KLH7" s="33"/>
      <c r="KLI7" s="33"/>
      <c r="KLJ7" s="33"/>
      <c r="KLK7" s="33"/>
      <c r="KLL7" s="33"/>
      <c r="KLM7" s="33"/>
      <c r="KLN7" s="33"/>
      <c r="KLO7" s="33"/>
      <c r="KLP7" s="33"/>
      <c r="KLQ7" s="33"/>
      <c r="KLR7" s="33"/>
      <c r="KLS7" s="33"/>
      <c r="KLT7" s="33"/>
      <c r="KLU7" s="33"/>
      <c r="KLV7" s="33"/>
      <c r="KLW7" s="33"/>
      <c r="KLX7" s="33"/>
      <c r="KLY7" s="33"/>
      <c r="KLZ7" s="33"/>
      <c r="KMA7" s="33"/>
      <c r="KMB7" s="33"/>
      <c r="KMC7" s="33"/>
      <c r="KMD7" s="33"/>
      <c r="KME7" s="33"/>
      <c r="KMF7" s="33"/>
      <c r="KMG7" s="33"/>
      <c r="KMH7" s="33"/>
      <c r="KMI7" s="33"/>
      <c r="KMJ7" s="33"/>
      <c r="KMK7" s="33"/>
      <c r="KML7" s="33"/>
      <c r="KMM7" s="33"/>
      <c r="KMN7" s="33"/>
      <c r="KMO7" s="33"/>
      <c r="KMP7" s="33"/>
      <c r="KMQ7" s="33"/>
      <c r="KMR7" s="33"/>
      <c r="KMS7" s="33"/>
      <c r="KMT7" s="33"/>
      <c r="KMU7" s="33"/>
      <c r="KMV7" s="33"/>
      <c r="KMW7" s="33"/>
      <c r="KMX7" s="33"/>
      <c r="KMY7" s="33"/>
      <c r="KMZ7" s="33"/>
      <c r="KNA7" s="33"/>
      <c r="KNB7" s="33"/>
      <c r="KNC7" s="33"/>
      <c r="KND7" s="33"/>
      <c r="KNE7" s="33"/>
      <c r="KNF7" s="33"/>
      <c r="KNG7" s="33"/>
      <c r="KNH7" s="33"/>
      <c r="KNI7" s="33"/>
      <c r="KNJ7" s="33"/>
      <c r="KNK7" s="33"/>
      <c r="KNL7" s="33"/>
      <c r="KNM7" s="33"/>
      <c r="KNN7" s="33"/>
      <c r="KNO7" s="33"/>
      <c r="KNP7" s="33"/>
      <c r="KNQ7" s="33"/>
      <c r="KNR7" s="33"/>
      <c r="KNS7" s="33"/>
      <c r="KNT7" s="33"/>
      <c r="KNU7" s="33"/>
      <c r="KNV7" s="33"/>
      <c r="KNW7" s="33"/>
      <c r="KNX7" s="33"/>
      <c r="KNY7" s="33"/>
      <c r="KNZ7" s="33"/>
      <c r="KOA7" s="33"/>
      <c r="KOB7" s="33"/>
      <c r="KOC7" s="33"/>
      <c r="KOD7" s="33"/>
      <c r="KOE7" s="33"/>
      <c r="KOF7" s="33"/>
      <c r="KOG7" s="33"/>
      <c r="KOH7" s="33"/>
      <c r="KOI7" s="33"/>
      <c r="KOJ7" s="33"/>
      <c r="KOK7" s="33"/>
      <c r="KOL7" s="33"/>
      <c r="KOM7" s="33"/>
      <c r="KON7" s="33"/>
      <c r="KOO7" s="33"/>
      <c r="KOP7" s="33"/>
      <c r="KOQ7" s="33"/>
      <c r="KOR7" s="33"/>
      <c r="KOS7" s="33"/>
      <c r="KOT7" s="33"/>
      <c r="KOU7" s="33"/>
      <c r="KOV7" s="33"/>
      <c r="KOW7" s="33"/>
      <c r="KOX7" s="33"/>
      <c r="KOY7" s="33"/>
      <c r="KOZ7" s="33"/>
      <c r="KPA7" s="33"/>
      <c r="KPB7" s="33"/>
      <c r="KPC7" s="33"/>
      <c r="KPD7" s="33"/>
      <c r="KPE7" s="33"/>
      <c r="KPF7" s="33"/>
      <c r="KPG7" s="33"/>
      <c r="KPH7" s="33"/>
      <c r="KPI7" s="33"/>
      <c r="KPJ7" s="33"/>
      <c r="KPK7" s="33"/>
      <c r="KPL7" s="33"/>
      <c r="KPM7" s="33"/>
      <c r="KPN7" s="33"/>
      <c r="KPO7" s="33"/>
      <c r="KPP7" s="33"/>
      <c r="KPQ7" s="33"/>
      <c r="KPR7" s="33"/>
      <c r="KPS7" s="33"/>
      <c r="KPT7" s="33"/>
      <c r="KPU7" s="33"/>
      <c r="KPV7" s="33"/>
      <c r="KPW7" s="33"/>
      <c r="KPX7" s="33"/>
      <c r="KPY7" s="33"/>
      <c r="KPZ7" s="33"/>
      <c r="KQA7" s="33"/>
      <c r="KQB7" s="33"/>
      <c r="KQC7" s="33"/>
      <c r="KQD7" s="33"/>
      <c r="KQE7" s="33"/>
      <c r="KQF7" s="33"/>
      <c r="KQG7" s="33"/>
      <c r="KQH7" s="33"/>
      <c r="KQI7" s="33"/>
      <c r="KQJ7" s="33"/>
      <c r="KQK7" s="33"/>
      <c r="KQL7" s="33"/>
      <c r="KQM7" s="33"/>
      <c r="KQN7" s="33"/>
      <c r="KQO7" s="33"/>
      <c r="KQP7" s="33"/>
      <c r="KQQ7" s="33"/>
      <c r="KQR7" s="33"/>
      <c r="KQS7" s="33"/>
      <c r="KQT7" s="33"/>
      <c r="KQU7" s="33"/>
      <c r="KQV7" s="33"/>
      <c r="KQW7" s="33"/>
      <c r="KQX7" s="33"/>
      <c r="KQY7" s="33"/>
      <c r="KQZ7" s="33"/>
      <c r="KRA7" s="33"/>
      <c r="KRB7" s="33"/>
      <c r="KRC7" s="33"/>
      <c r="KRD7" s="33"/>
      <c r="KRE7" s="33"/>
      <c r="KRF7" s="33"/>
      <c r="KRG7" s="33"/>
      <c r="KRH7" s="33"/>
      <c r="KRI7" s="33"/>
      <c r="KRJ7" s="33"/>
      <c r="KRK7" s="33"/>
      <c r="KRL7" s="33"/>
      <c r="KRM7" s="33"/>
      <c r="KRN7" s="33"/>
      <c r="KRO7" s="33"/>
      <c r="KRP7" s="33"/>
      <c r="KRQ7" s="33"/>
      <c r="KRR7" s="33"/>
      <c r="KRS7" s="33"/>
      <c r="KRT7" s="33"/>
      <c r="KRU7" s="33"/>
      <c r="KRV7" s="33"/>
      <c r="KRW7" s="33"/>
      <c r="KRX7" s="33"/>
      <c r="KRY7" s="33"/>
      <c r="KRZ7" s="33"/>
      <c r="KSA7" s="33"/>
      <c r="KSB7" s="33"/>
      <c r="KSC7" s="33"/>
      <c r="KSD7" s="33"/>
      <c r="KSE7" s="33"/>
      <c r="KSF7" s="33"/>
      <c r="KSG7" s="33"/>
      <c r="KSH7" s="33"/>
      <c r="KSI7" s="33"/>
      <c r="KSJ7" s="33"/>
      <c r="KSK7" s="33"/>
      <c r="KSL7" s="33"/>
      <c r="KSM7" s="33"/>
      <c r="KSN7" s="33"/>
      <c r="KSO7" s="33"/>
      <c r="KSP7" s="33"/>
      <c r="KSQ7" s="33"/>
      <c r="KSR7" s="33"/>
      <c r="KSS7" s="33"/>
      <c r="KST7" s="33"/>
      <c r="KSU7" s="33"/>
      <c r="KSV7" s="33"/>
      <c r="KSW7" s="33"/>
      <c r="KSX7" s="33"/>
      <c r="KSY7" s="33"/>
      <c r="KSZ7" s="33"/>
      <c r="KTA7" s="33"/>
      <c r="KTB7" s="33"/>
      <c r="KTC7" s="33"/>
      <c r="KTD7" s="33"/>
      <c r="KTE7" s="33"/>
      <c r="KTF7" s="33"/>
      <c r="KTG7" s="33"/>
      <c r="KTH7" s="33"/>
      <c r="KTI7" s="33"/>
      <c r="KTJ7" s="33"/>
      <c r="KTK7" s="33"/>
      <c r="KTL7" s="33"/>
      <c r="KTM7" s="33"/>
      <c r="KTN7" s="33"/>
      <c r="KTO7" s="33"/>
      <c r="KTP7" s="33"/>
      <c r="KTQ7" s="33"/>
      <c r="KTR7" s="33"/>
      <c r="KTS7" s="33"/>
      <c r="KTT7" s="33"/>
      <c r="KTU7" s="33"/>
      <c r="KTV7" s="33"/>
      <c r="KTW7" s="33"/>
      <c r="KTX7" s="33"/>
      <c r="KTY7" s="33"/>
      <c r="KTZ7" s="33"/>
      <c r="KUA7" s="33"/>
      <c r="KUB7" s="33"/>
      <c r="KUC7" s="33"/>
      <c r="KUD7" s="33"/>
      <c r="KUE7" s="33"/>
      <c r="KUF7" s="33"/>
      <c r="KUG7" s="33"/>
      <c r="KUH7" s="33"/>
      <c r="KUI7" s="33"/>
      <c r="KUJ7" s="33"/>
      <c r="KUK7" s="33"/>
      <c r="KUL7" s="33"/>
      <c r="KUM7" s="33"/>
      <c r="KUN7" s="33"/>
      <c r="KUO7" s="33"/>
      <c r="KUP7" s="33"/>
      <c r="KUQ7" s="33"/>
      <c r="KUR7" s="33"/>
      <c r="KUS7" s="33"/>
      <c r="KUT7" s="33"/>
      <c r="KUU7" s="33"/>
      <c r="KUV7" s="33"/>
      <c r="KUW7" s="33"/>
      <c r="KUX7" s="33"/>
      <c r="KUY7" s="33"/>
      <c r="KUZ7" s="33"/>
      <c r="KVA7" s="33"/>
      <c r="KVB7" s="33"/>
      <c r="KVC7" s="33"/>
      <c r="KVD7" s="33"/>
      <c r="KVE7" s="33"/>
      <c r="KVF7" s="33"/>
      <c r="KVG7" s="33"/>
      <c r="KVH7" s="33"/>
      <c r="KVI7" s="33"/>
      <c r="KVJ7" s="33"/>
      <c r="KVK7" s="33"/>
      <c r="KVL7" s="33"/>
      <c r="KVM7" s="33"/>
      <c r="KVN7" s="33"/>
      <c r="KVO7" s="33"/>
      <c r="KVP7" s="33"/>
      <c r="KVQ7" s="33"/>
      <c r="KVR7" s="33"/>
      <c r="KVS7" s="33"/>
      <c r="KVT7" s="33"/>
      <c r="KVU7" s="33"/>
      <c r="KVV7" s="33"/>
      <c r="KVW7" s="33"/>
      <c r="KVX7" s="33"/>
      <c r="KVY7" s="33"/>
      <c r="KVZ7" s="33"/>
      <c r="KWA7" s="33"/>
      <c r="KWB7" s="33"/>
      <c r="KWC7" s="33"/>
      <c r="KWD7" s="33"/>
      <c r="KWE7" s="33"/>
      <c r="KWF7" s="33"/>
      <c r="KWG7" s="33"/>
      <c r="KWH7" s="33"/>
      <c r="KWI7" s="33"/>
      <c r="KWJ7" s="33"/>
      <c r="KWK7" s="33"/>
      <c r="KWL7" s="33"/>
      <c r="KWM7" s="33"/>
      <c r="KWN7" s="33"/>
      <c r="KWO7" s="33"/>
      <c r="KWP7" s="33"/>
      <c r="KWQ7" s="33"/>
      <c r="KWR7" s="33"/>
      <c r="KWS7" s="33"/>
      <c r="KWT7" s="33"/>
      <c r="KWU7" s="33"/>
      <c r="KWV7" s="33"/>
      <c r="KWW7" s="33"/>
      <c r="KWX7" s="33"/>
      <c r="KWY7" s="33"/>
      <c r="KWZ7" s="33"/>
      <c r="KXA7" s="33"/>
      <c r="KXB7" s="33"/>
      <c r="KXC7" s="33"/>
      <c r="KXD7" s="33"/>
      <c r="KXE7" s="33"/>
      <c r="KXF7" s="33"/>
      <c r="KXG7" s="33"/>
      <c r="KXH7" s="33"/>
      <c r="KXI7" s="33"/>
      <c r="KXJ7" s="33"/>
      <c r="KXK7" s="33"/>
      <c r="KXL7" s="33"/>
      <c r="KXM7" s="33"/>
      <c r="KXN7" s="33"/>
      <c r="KXO7" s="33"/>
      <c r="KXP7" s="33"/>
      <c r="KXQ7" s="33"/>
      <c r="KXR7" s="33"/>
      <c r="KXS7" s="33"/>
      <c r="KXT7" s="33"/>
      <c r="KXU7" s="33"/>
      <c r="KXV7" s="33"/>
      <c r="KXW7" s="33"/>
      <c r="KXX7" s="33"/>
      <c r="KXY7" s="33"/>
      <c r="KXZ7" s="33"/>
      <c r="KYA7" s="33"/>
      <c r="KYB7" s="33"/>
      <c r="KYC7" s="33"/>
      <c r="KYD7" s="33"/>
      <c r="KYE7" s="33"/>
      <c r="KYF7" s="33"/>
      <c r="KYG7" s="33"/>
      <c r="KYH7" s="33"/>
      <c r="KYI7" s="33"/>
      <c r="KYJ7" s="33"/>
      <c r="KYK7" s="33"/>
      <c r="KYL7" s="33"/>
      <c r="KYM7" s="33"/>
      <c r="KYN7" s="33"/>
      <c r="KYO7" s="33"/>
      <c r="KYP7" s="33"/>
      <c r="KYQ7" s="33"/>
      <c r="KYR7" s="33"/>
      <c r="KYS7" s="33"/>
      <c r="KYT7" s="33"/>
      <c r="KYU7" s="33"/>
      <c r="KYV7" s="33"/>
      <c r="KYW7" s="33"/>
      <c r="KYX7" s="33"/>
      <c r="KYY7" s="33"/>
      <c r="KYZ7" s="33"/>
      <c r="KZA7" s="33"/>
      <c r="KZB7" s="33"/>
      <c r="KZC7" s="33"/>
      <c r="KZD7" s="33"/>
      <c r="KZE7" s="33"/>
      <c r="KZF7" s="33"/>
      <c r="KZG7" s="33"/>
      <c r="KZH7" s="33"/>
      <c r="KZI7" s="33"/>
      <c r="KZJ7" s="33"/>
      <c r="KZK7" s="33"/>
      <c r="KZL7" s="33"/>
      <c r="KZM7" s="33"/>
      <c r="KZN7" s="33"/>
      <c r="KZO7" s="33"/>
      <c r="KZP7" s="33"/>
      <c r="KZQ7" s="33"/>
      <c r="KZR7" s="33"/>
      <c r="KZS7" s="33"/>
      <c r="KZT7" s="33"/>
      <c r="KZU7" s="33"/>
      <c r="KZV7" s="33"/>
      <c r="KZW7" s="33"/>
      <c r="KZX7" s="33"/>
      <c r="KZY7" s="33"/>
      <c r="KZZ7" s="33"/>
      <c r="LAA7" s="33"/>
      <c r="LAB7" s="33"/>
      <c r="LAC7" s="33"/>
      <c r="LAD7" s="33"/>
      <c r="LAE7" s="33"/>
      <c r="LAF7" s="33"/>
      <c r="LAG7" s="33"/>
      <c r="LAH7" s="33"/>
      <c r="LAI7" s="33"/>
      <c r="LAJ7" s="33"/>
      <c r="LAK7" s="33"/>
      <c r="LAL7" s="33"/>
      <c r="LAM7" s="33"/>
      <c r="LAN7" s="33"/>
      <c r="LAO7" s="33"/>
      <c r="LAP7" s="33"/>
      <c r="LAQ7" s="33"/>
      <c r="LAR7" s="33"/>
      <c r="LAS7" s="33"/>
      <c r="LAT7" s="33"/>
      <c r="LAU7" s="33"/>
      <c r="LAV7" s="33"/>
      <c r="LAW7" s="33"/>
      <c r="LAX7" s="33"/>
      <c r="LAY7" s="33"/>
      <c r="LAZ7" s="33"/>
      <c r="LBA7" s="33"/>
      <c r="LBB7" s="33"/>
      <c r="LBC7" s="33"/>
      <c r="LBD7" s="33"/>
      <c r="LBE7" s="33"/>
      <c r="LBF7" s="33"/>
      <c r="LBG7" s="33"/>
      <c r="LBH7" s="33"/>
      <c r="LBI7" s="33"/>
      <c r="LBJ7" s="33"/>
      <c r="LBK7" s="33"/>
      <c r="LBL7" s="33"/>
      <c r="LBM7" s="33"/>
      <c r="LBN7" s="33"/>
      <c r="LBO7" s="33"/>
      <c r="LBP7" s="33"/>
      <c r="LBQ7" s="33"/>
      <c r="LBR7" s="33"/>
      <c r="LBS7" s="33"/>
      <c r="LBT7" s="33"/>
      <c r="LBU7" s="33"/>
      <c r="LBV7" s="33"/>
      <c r="LBW7" s="33"/>
      <c r="LBX7" s="33"/>
      <c r="LBY7" s="33"/>
      <c r="LBZ7" s="33"/>
      <c r="LCA7" s="33"/>
      <c r="LCB7" s="33"/>
      <c r="LCC7" s="33"/>
      <c r="LCD7" s="33"/>
      <c r="LCE7" s="33"/>
      <c r="LCF7" s="33"/>
      <c r="LCG7" s="33"/>
      <c r="LCH7" s="33"/>
      <c r="LCI7" s="33"/>
      <c r="LCJ7" s="33"/>
      <c r="LCK7" s="33"/>
      <c r="LCL7" s="33"/>
      <c r="LCM7" s="33"/>
      <c r="LCN7" s="33"/>
      <c r="LCO7" s="33"/>
      <c r="LCP7" s="33"/>
      <c r="LCQ7" s="33"/>
      <c r="LCR7" s="33"/>
      <c r="LCS7" s="33"/>
      <c r="LCT7" s="33"/>
      <c r="LCU7" s="33"/>
      <c r="LCV7" s="33"/>
      <c r="LCW7" s="33"/>
      <c r="LCX7" s="33"/>
      <c r="LCY7" s="33"/>
      <c r="LCZ7" s="33"/>
      <c r="LDA7" s="33"/>
      <c r="LDB7" s="33"/>
      <c r="LDC7" s="33"/>
      <c r="LDD7" s="33"/>
      <c r="LDE7" s="33"/>
      <c r="LDF7" s="33"/>
      <c r="LDG7" s="33"/>
      <c r="LDH7" s="33"/>
      <c r="LDI7" s="33"/>
      <c r="LDJ7" s="33"/>
      <c r="LDK7" s="33"/>
      <c r="LDL7" s="33"/>
      <c r="LDM7" s="33"/>
      <c r="LDN7" s="33"/>
      <c r="LDO7" s="33"/>
      <c r="LDP7" s="33"/>
      <c r="LDQ7" s="33"/>
      <c r="LDR7" s="33"/>
      <c r="LDS7" s="33"/>
      <c r="LDT7" s="33"/>
      <c r="LDU7" s="33"/>
      <c r="LDV7" s="33"/>
      <c r="LDW7" s="33"/>
      <c r="LDX7" s="33"/>
      <c r="LDY7" s="33"/>
      <c r="LDZ7" s="33"/>
      <c r="LEA7" s="33"/>
      <c r="LEB7" s="33"/>
      <c r="LEC7" s="33"/>
      <c r="LED7" s="33"/>
      <c r="LEE7" s="33"/>
      <c r="LEF7" s="33"/>
      <c r="LEG7" s="33"/>
      <c r="LEH7" s="33"/>
      <c r="LEI7" s="33"/>
      <c r="LEJ7" s="33"/>
      <c r="LEK7" s="33"/>
      <c r="LEL7" s="33"/>
      <c r="LEM7" s="33"/>
      <c r="LEN7" s="33"/>
      <c r="LEO7" s="33"/>
      <c r="LEP7" s="33"/>
      <c r="LEQ7" s="33"/>
      <c r="LER7" s="33"/>
      <c r="LES7" s="33"/>
      <c r="LET7" s="33"/>
      <c r="LEU7" s="33"/>
      <c r="LEV7" s="33"/>
      <c r="LEW7" s="33"/>
      <c r="LEX7" s="33"/>
      <c r="LEY7" s="33"/>
      <c r="LEZ7" s="33"/>
      <c r="LFA7" s="33"/>
      <c r="LFB7" s="33"/>
      <c r="LFC7" s="33"/>
      <c r="LFD7" s="33"/>
      <c r="LFE7" s="33"/>
      <c r="LFF7" s="33"/>
      <c r="LFG7" s="33"/>
      <c r="LFH7" s="33"/>
      <c r="LFI7" s="33"/>
      <c r="LFJ7" s="33"/>
      <c r="LFK7" s="33"/>
      <c r="LFL7" s="33"/>
      <c r="LFM7" s="33"/>
      <c r="LFN7" s="33"/>
      <c r="LFO7" s="33"/>
      <c r="LFP7" s="33"/>
      <c r="LFQ7" s="33"/>
      <c r="LFR7" s="33"/>
      <c r="LFS7" s="33"/>
      <c r="LFT7" s="33"/>
      <c r="LFU7" s="33"/>
      <c r="LFV7" s="33"/>
      <c r="LFW7" s="33"/>
      <c r="LFX7" s="33"/>
      <c r="LFY7" s="33"/>
      <c r="LFZ7" s="33"/>
      <c r="LGA7" s="33"/>
      <c r="LGB7" s="33"/>
      <c r="LGC7" s="33"/>
      <c r="LGD7" s="33"/>
      <c r="LGE7" s="33"/>
      <c r="LGF7" s="33"/>
      <c r="LGG7" s="33"/>
      <c r="LGH7" s="33"/>
      <c r="LGI7" s="33"/>
      <c r="LGJ7" s="33"/>
      <c r="LGK7" s="33"/>
      <c r="LGL7" s="33"/>
      <c r="LGM7" s="33"/>
      <c r="LGN7" s="33"/>
      <c r="LGO7" s="33"/>
      <c r="LGP7" s="33"/>
      <c r="LGQ7" s="33"/>
      <c r="LGR7" s="33"/>
      <c r="LGS7" s="33"/>
      <c r="LGT7" s="33"/>
      <c r="LGU7" s="33"/>
      <c r="LGV7" s="33"/>
      <c r="LGW7" s="33"/>
      <c r="LGX7" s="33"/>
      <c r="LGY7" s="33"/>
      <c r="LGZ7" s="33"/>
      <c r="LHA7" s="33"/>
      <c r="LHB7" s="33"/>
      <c r="LHC7" s="33"/>
      <c r="LHD7" s="33"/>
      <c r="LHE7" s="33"/>
      <c r="LHF7" s="33"/>
      <c r="LHG7" s="33"/>
      <c r="LHH7" s="33"/>
      <c r="LHI7" s="33"/>
      <c r="LHJ7" s="33"/>
      <c r="LHK7" s="33"/>
      <c r="LHL7" s="33"/>
      <c r="LHM7" s="33"/>
      <c r="LHN7" s="33"/>
      <c r="LHO7" s="33"/>
      <c r="LHP7" s="33"/>
      <c r="LHQ7" s="33"/>
      <c r="LHR7" s="33"/>
      <c r="LHS7" s="33"/>
      <c r="LHT7" s="33"/>
      <c r="LHU7" s="33"/>
      <c r="LHV7" s="33"/>
      <c r="LHW7" s="33"/>
      <c r="LHX7" s="33"/>
      <c r="LHY7" s="33"/>
      <c r="LHZ7" s="33"/>
      <c r="LIA7" s="33"/>
      <c r="LIB7" s="33"/>
      <c r="LIC7" s="33"/>
      <c r="LID7" s="33"/>
      <c r="LIE7" s="33"/>
      <c r="LIF7" s="33"/>
      <c r="LIG7" s="33"/>
      <c r="LIH7" s="33"/>
      <c r="LII7" s="33"/>
      <c r="LIJ7" s="33"/>
      <c r="LIK7" s="33"/>
      <c r="LIL7" s="33"/>
      <c r="LIM7" s="33"/>
      <c r="LIN7" s="33"/>
      <c r="LIO7" s="33"/>
      <c r="LIP7" s="33"/>
      <c r="LIQ7" s="33"/>
      <c r="LIR7" s="33"/>
      <c r="LIS7" s="33"/>
      <c r="LIT7" s="33"/>
      <c r="LIU7" s="33"/>
      <c r="LIV7" s="33"/>
      <c r="LIW7" s="33"/>
      <c r="LIX7" s="33"/>
      <c r="LIY7" s="33"/>
      <c r="LIZ7" s="33"/>
      <c r="LJA7" s="33"/>
      <c r="LJB7" s="33"/>
      <c r="LJC7" s="33"/>
      <c r="LJD7" s="33"/>
      <c r="LJE7" s="33"/>
      <c r="LJF7" s="33"/>
      <c r="LJG7" s="33"/>
      <c r="LJH7" s="33"/>
      <c r="LJI7" s="33"/>
      <c r="LJJ7" s="33"/>
      <c r="LJK7" s="33"/>
      <c r="LJL7" s="33"/>
      <c r="LJM7" s="33"/>
      <c r="LJN7" s="33"/>
      <c r="LJO7" s="33"/>
      <c r="LJP7" s="33"/>
      <c r="LJQ7" s="33"/>
      <c r="LJR7" s="33"/>
      <c r="LJS7" s="33"/>
      <c r="LJT7" s="33"/>
      <c r="LJU7" s="33"/>
      <c r="LJV7" s="33"/>
      <c r="LJW7" s="33"/>
      <c r="LJX7" s="33"/>
      <c r="LJY7" s="33"/>
      <c r="LJZ7" s="33"/>
      <c r="LKA7" s="33"/>
      <c r="LKB7" s="33"/>
      <c r="LKC7" s="33"/>
      <c r="LKD7" s="33"/>
      <c r="LKE7" s="33"/>
      <c r="LKF7" s="33"/>
      <c r="LKG7" s="33"/>
      <c r="LKH7" s="33"/>
      <c r="LKI7" s="33"/>
      <c r="LKJ7" s="33"/>
      <c r="LKK7" s="33"/>
      <c r="LKL7" s="33"/>
      <c r="LKM7" s="33"/>
      <c r="LKN7" s="33"/>
      <c r="LKO7" s="33"/>
      <c r="LKP7" s="33"/>
      <c r="LKQ7" s="33"/>
      <c r="LKR7" s="33"/>
      <c r="LKS7" s="33"/>
      <c r="LKT7" s="33"/>
      <c r="LKU7" s="33"/>
      <c r="LKV7" s="33"/>
      <c r="LKW7" s="33"/>
      <c r="LKX7" s="33"/>
      <c r="LKY7" s="33"/>
      <c r="LKZ7" s="33"/>
      <c r="LLA7" s="33"/>
      <c r="LLB7" s="33"/>
      <c r="LLC7" s="33"/>
      <c r="LLD7" s="33"/>
      <c r="LLE7" s="33"/>
      <c r="LLF7" s="33"/>
      <c r="LLG7" s="33"/>
      <c r="LLH7" s="33"/>
      <c r="LLI7" s="33"/>
      <c r="LLJ7" s="33"/>
      <c r="LLK7" s="33"/>
      <c r="LLL7" s="33"/>
      <c r="LLM7" s="33"/>
      <c r="LLN7" s="33"/>
      <c r="LLO7" s="33"/>
      <c r="LLP7" s="33"/>
      <c r="LLQ7" s="33"/>
      <c r="LLR7" s="33"/>
      <c r="LLS7" s="33"/>
      <c r="LLT7" s="33"/>
      <c r="LLU7" s="33"/>
      <c r="LLV7" s="33"/>
      <c r="LLW7" s="33"/>
      <c r="LLX7" s="33"/>
      <c r="LLY7" s="33"/>
      <c r="LLZ7" s="33"/>
      <c r="LMA7" s="33"/>
      <c r="LMB7" s="33"/>
      <c r="LMC7" s="33"/>
      <c r="LMD7" s="33"/>
      <c r="LME7" s="33"/>
      <c r="LMF7" s="33"/>
      <c r="LMG7" s="33"/>
      <c r="LMH7" s="33"/>
      <c r="LMI7" s="33"/>
      <c r="LMJ7" s="33"/>
      <c r="LMK7" s="33"/>
      <c r="LML7" s="33"/>
      <c r="LMM7" s="33"/>
      <c r="LMN7" s="33"/>
      <c r="LMO7" s="33"/>
      <c r="LMP7" s="33"/>
      <c r="LMQ7" s="33"/>
      <c r="LMR7" s="33"/>
      <c r="LMS7" s="33"/>
      <c r="LMT7" s="33"/>
      <c r="LMU7" s="33"/>
      <c r="LMV7" s="33"/>
      <c r="LMW7" s="33"/>
      <c r="LMX7" s="33"/>
      <c r="LMY7" s="33"/>
      <c r="LMZ7" s="33"/>
      <c r="LNA7" s="33"/>
      <c r="LNB7" s="33"/>
      <c r="LNC7" s="33"/>
      <c r="LND7" s="33"/>
      <c r="LNE7" s="33"/>
      <c r="LNF7" s="33"/>
      <c r="LNG7" s="33"/>
      <c r="LNH7" s="33"/>
      <c r="LNI7" s="33"/>
      <c r="LNJ7" s="33"/>
      <c r="LNK7" s="33"/>
      <c r="LNL7" s="33"/>
      <c r="LNM7" s="33"/>
      <c r="LNN7" s="33"/>
      <c r="LNO7" s="33"/>
      <c r="LNP7" s="33"/>
      <c r="LNQ7" s="33"/>
      <c r="LNR7" s="33"/>
      <c r="LNS7" s="33"/>
      <c r="LNT7" s="33"/>
      <c r="LNU7" s="33"/>
      <c r="LNV7" s="33"/>
      <c r="LNW7" s="33"/>
      <c r="LNX7" s="33"/>
      <c r="LNY7" s="33"/>
      <c r="LNZ7" s="33"/>
      <c r="LOA7" s="33"/>
      <c r="LOB7" s="33"/>
      <c r="LOC7" s="33"/>
      <c r="LOD7" s="33"/>
      <c r="LOE7" s="33"/>
      <c r="LOF7" s="33"/>
      <c r="LOG7" s="33"/>
      <c r="LOH7" s="33"/>
      <c r="LOI7" s="33"/>
      <c r="LOJ7" s="33"/>
      <c r="LOK7" s="33"/>
      <c r="LOL7" s="33"/>
      <c r="LOM7" s="33"/>
      <c r="LON7" s="33"/>
      <c r="LOO7" s="33"/>
      <c r="LOP7" s="33"/>
      <c r="LOQ7" s="33"/>
      <c r="LOR7" s="33"/>
      <c r="LOS7" s="33"/>
      <c r="LOT7" s="33"/>
      <c r="LOU7" s="33"/>
      <c r="LOV7" s="33"/>
      <c r="LOW7" s="33"/>
      <c r="LOX7" s="33"/>
      <c r="LOY7" s="33"/>
      <c r="LOZ7" s="33"/>
      <c r="LPA7" s="33"/>
      <c r="LPB7" s="33"/>
      <c r="LPC7" s="33"/>
      <c r="LPD7" s="33"/>
      <c r="LPE7" s="33"/>
      <c r="LPF7" s="33"/>
      <c r="LPG7" s="33"/>
      <c r="LPH7" s="33"/>
      <c r="LPI7" s="33"/>
      <c r="LPJ7" s="33"/>
      <c r="LPK7" s="33"/>
      <c r="LPL7" s="33"/>
      <c r="LPM7" s="33"/>
      <c r="LPN7" s="33"/>
      <c r="LPO7" s="33"/>
      <c r="LPP7" s="33"/>
      <c r="LPQ7" s="33"/>
      <c r="LPR7" s="33"/>
      <c r="LPS7" s="33"/>
      <c r="LPT7" s="33"/>
      <c r="LPU7" s="33"/>
      <c r="LPV7" s="33"/>
      <c r="LPW7" s="33"/>
      <c r="LPX7" s="33"/>
      <c r="LPY7" s="33"/>
      <c r="LPZ7" s="33"/>
      <c r="LQA7" s="33"/>
      <c r="LQB7" s="33"/>
      <c r="LQC7" s="33"/>
      <c r="LQD7" s="33"/>
      <c r="LQE7" s="33"/>
      <c r="LQF7" s="33"/>
      <c r="LQG7" s="33"/>
      <c r="LQH7" s="33"/>
      <c r="LQI7" s="33"/>
      <c r="LQJ7" s="33"/>
      <c r="LQK7" s="33"/>
      <c r="LQL7" s="33"/>
      <c r="LQM7" s="33"/>
      <c r="LQN7" s="33"/>
      <c r="LQO7" s="33"/>
      <c r="LQP7" s="33"/>
      <c r="LQQ7" s="33"/>
      <c r="LQR7" s="33"/>
      <c r="LQS7" s="33"/>
      <c r="LQT7" s="33"/>
      <c r="LQU7" s="33"/>
      <c r="LQV7" s="33"/>
      <c r="LQW7" s="33"/>
      <c r="LQX7" s="33"/>
      <c r="LQY7" s="33"/>
      <c r="LQZ7" s="33"/>
      <c r="LRA7" s="33"/>
      <c r="LRB7" s="33"/>
      <c r="LRC7" s="33"/>
      <c r="LRD7" s="33"/>
      <c r="LRE7" s="33"/>
      <c r="LRF7" s="33"/>
      <c r="LRG7" s="33"/>
      <c r="LRH7" s="33"/>
      <c r="LRI7" s="33"/>
      <c r="LRJ7" s="33"/>
      <c r="LRK7" s="33"/>
      <c r="LRL7" s="33"/>
      <c r="LRM7" s="33"/>
      <c r="LRN7" s="33"/>
      <c r="LRO7" s="33"/>
      <c r="LRP7" s="33"/>
      <c r="LRQ7" s="33"/>
      <c r="LRR7" s="33"/>
      <c r="LRS7" s="33"/>
      <c r="LRT7" s="33"/>
      <c r="LRU7" s="33"/>
      <c r="LRV7" s="33"/>
      <c r="LRW7" s="33"/>
      <c r="LRX7" s="33"/>
      <c r="LRY7" s="33"/>
      <c r="LRZ7" s="33"/>
      <c r="LSA7" s="33"/>
      <c r="LSB7" s="33"/>
      <c r="LSC7" s="33"/>
      <c r="LSD7" s="33"/>
      <c r="LSE7" s="33"/>
      <c r="LSF7" s="33"/>
      <c r="LSG7" s="33"/>
      <c r="LSH7" s="33"/>
      <c r="LSI7" s="33"/>
      <c r="LSJ7" s="33"/>
      <c r="LSK7" s="33"/>
      <c r="LSL7" s="33"/>
      <c r="LSM7" s="33"/>
      <c r="LSN7" s="33"/>
      <c r="LSO7" s="33"/>
      <c r="LSP7" s="33"/>
      <c r="LSQ7" s="33"/>
      <c r="LSR7" s="33"/>
      <c r="LSS7" s="33"/>
      <c r="LST7" s="33"/>
      <c r="LSU7" s="33"/>
      <c r="LSV7" s="33"/>
      <c r="LSW7" s="33"/>
      <c r="LSX7" s="33"/>
      <c r="LSY7" s="33"/>
      <c r="LSZ7" s="33"/>
      <c r="LTA7" s="33"/>
      <c r="LTB7" s="33"/>
      <c r="LTC7" s="33"/>
      <c r="LTD7" s="33"/>
      <c r="LTE7" s="33"/>
      <c r="LTF7" s="33"/>
      <c r="LTG7" s="33"/>
      <c r="LTH7" s="33"/>
      <c r="LTI7" s="33"/>
      <c r="LTJ7" s="33"/>
      <c r="LTK7" s="33"/>
      <c r="LTL7" s="33"/>
      <c r="LTM7" s="33"/>
      <c r="LTN7" s="33"/>
      <c r="LTO7" s="33"/>
      <c r="LTP7" s="33"/>
      <c r="LTQ7" s="33"/>
      <c r="LTR7" s="33"/>
      <c r="LTS7" s="33"/>
      <c r="LTT7" s="33"/>
      <c r="LTU7" s="33"/>
      <c r="LTV7" s="33"/>
      <c r="LTW7" s="33"/>
      <c r="LTX7" s="33"/>
      <c r="LTY7" s="33"/>
      <c r="LTZ7" s="33"/>
      <c r="LUA7" s="33"/>
      <c r="LUB7" s="33"/>
      <c r="LUC7" s="33"/>
      <c r="LUD7" s="33"/>
      <c r="LUE7" s="33"/>
      <c r="LUF7" s="33"/>
      <c r="LUG7" s="33"/>
      <c r="LUH7" s="33"/>
      <c r="LUI7" s="33"/>
      <c r="LUJ7" s="33"/>
      <c r="LUK7" s="33"/>
      <c r="LUL7" s="33"/>
      <c r="LUM7" s="33"/>
      <c r="LUN7" s="33"/>
      <c r="LUO7" s="33"/>
      <c r="LUP7" s="33"/>
      <c r="LUQ7" s="33"/>
      <c r="LUR7" s="33"/>
      <c r="LUS7" s="33"/>
      <c r="LUT7" s="33"/>
      <c r="LUU7" s="33"/>
      <c r="LUV7" s="33"/>
      <c r="LUW7" s="33"/>
      <c r="LUX7" s="33"/>
      <c r="LUY7" s="33"/>
      <c r="LUZ7" s="33"/>
      <c r="LVA7" s="33"/>
      <c r="LVB7" s="33"/>
      <c r="LVC7" s="33"/>
      <c r="LVD7" s="33"/>
      <c r="LVE7" s="33"/>
      <c r="LVF7" s="33"/>
      <c r="LVG7" s="33"/>
      <c r="LVH7" s="33"/>
      <c r="LVI7" s="33"/>
      <c r="LVJ7" s="33"/>
      <c r="LVK7" s="33"/>
      <c r="LVL7" s="33"/>
      <c r="LVM7" s="33"/>
      <c r="LVN7" s="33"/>
      <c r="LVO7" s="33"/>
      <c r="LVP7" s="33"/>
      <c r="LVQ7" s="33"/>
      <c r="LVR7" s="33"/>
      <c r="LVS7" s="33"/>
      <c r="LVT7" s="33"/>
      <c r="LVU7" s="33"/>
      <c r="LVV7" s="33"/>
      <c r="LVW7" s="33"/>
      <c r="LVX7" s="33"/>
      <c r="LVY7" s="33"/>
      <c r="LVZ7" s="33"/>
      <c r="LWA7" s="33"/>
      <c r="LWB7" s="33"/>
      <c r="LWC7" s="33"/>
      <c r="LWD7" s="33"/>
      <c r="LWE7" s="33"/>
      <c r="LWF7" s="33"/>
      <c r="LWG7" s="33"/>
      <c r="LWH7" s="33"/>
      <c r="LWI7" s="33"/>
      <c r="LWJ7" s="33"/>
      <c r="LWK7" s="33"/>
      <c r="LWL7" s="33"/>
      <c r="LWM7" s="33"/>
      <c r="LWN7" s="33"/>
      <c r="LWO7" s="33"/>
      <c r="LWP7" s="33"/>
      <c r="LWQ7" s="33"/>
      <c r="LWR7" s="33"/>
      <c r="LWS7" s="33"/>
      <c r="LWT7" s="33"/>
      <c r="LWU7" s="33"/>
      <c r="LWV7" s="33"/>
      <c r="LWW7" s="33"/>
      <c r="LWX7" s="33"/>
      <c r="LWY7" s="33"/>
      <c r="LWZ7" s="33"/>
      <c r="LXA7" s="33"/>
      <c r="LXB7" s="33"/>
      <c r="LXC7" s="33"/>
      <c r="LXD7" s="33"/>
      <c r="LXE7" s="33"/>
      <c r="LXF7" s="33"/>
      <c r="LXG7" s="33"/>
      <c r="LXH7" s="33"/>
      <c r="LXI7" s="33"/>
      <c r="LXJ7" s="33"/>
      <c r="LXK7" s="33"/>
      <c r="LXL7" s="33"/>
      <c r="LXM7" s="33"/>
      <c r="LXN7" s="33"/>
      <c r="LXO7" s="33"/>
      <c r="LXP7" s="33"/>
      <c r="LXQ7" s="33"/>
      <c r="LXR7" s="33"/>
      <c r="LXS7" s="33"/>
      <c r="LXT7" s="33"/>
      <c r="LXU7" s="33"/>
      <c r="LXV7" s="33"/>
      <c r="LXW7" s="33"/>
      <c r="LXX7" s="33"/>
      <c r="LXY7" s="33"/>
      <c r="LXZ7" s="33"/>
      <c r="LYA7" s="33"/>
      <c r="LYB7" s="33"/>
      <c r="LYC7" s="33"/>
      <c r="LYD7" s="33"/>
      <c r="LYE7" s="33"/>
      <c r="LYF7" s="33"/>
      <c r="LYG7" s="33"/>
      <c r="LYH7" s="33"/>
      <c r="LYI7" s="33"/>
      <c r="LYJ7" s="33"/>
      <c r="LYK7" s="33"/>
      <c r="LYL7" s="33"/>
      <c r="LYM7" s="33"/>
      <c r="LYN7" s="33"/>
      <c r="LYO7" s="33"/>
      <c r="LYP7" s="33"/>
      <c r="LYQ7" s="33"/>
      <c r="LYR7" s="33"/>
      <c r="LYS7" s="33"/>
      <c r="LYT7" s="33"/>
      <c r="LYU7" s="33"/>
      <c r="LYV7" s="33"/>
      <c r="LYW7" s="33"/>
      <c r="LYX7" s="33"/>
      <c r="LYY7" s="33"/>
      <c r="LYZ7" s="33"/>
      <c r="LZA7" s="33"/>
      <c r="LZB7" s="33"/>
      <c r="LZC7" s="33"/>
      <c r="LZD7" s="33"/>
      <c r="LZE7" s="33"/>
      <c r="LZF7" s="33"/>
      <c r="LZG7" s="33"/>
      <c r="LZH7" s="33"/>
      <c r="LZI7" s="33"/>
      <c r="LZJ7" s="33"/>
      <c r="LZK7" s="33"/>
      <c r="LZL7" s="33"/>
      <c r="LZM7" s="33"/>
      <c r="LZN7" s="33"/>
      <c r="LZO7" s="33"/>
      <c r="LZP7" s="33"/>
      <c r="LZQ7" s="33"/>
      <c r="LZR7" s="33"/>
      <c r="LZS7" s="33"/>
      <c r="LZT7" s="33"/>
      <c r="LZU7" s="33"/>
      <c r="LZV7" s="33"/>
      <c r="LZW7" s="33"/>
      <c r="LZX7" s="33"/>
      <c r="LZY7" s="33"/>
      <c r="LZZ7" s="33"/>
      <c r="MAA7" s="33"/>
      <c r="MAB7" s="33"/>
      <c r="MAC7" s="33"/>
      <c r="MAD7" s="33"/>
      <c r="MAE7" s="33"/>
      <c r="MAF7" s="33"/>
      <c r="MAG7" s="33"/>
      <c r="MAH7" s="33"/>
      <c r="MAI7" s="33"/>
      <c r="MAJ7" s="33"/>
      <c r="MAK7" s="33"/>
      <c r="MAL7" s="33"/>
      <c r="MAM7" s="33"/>
      <c r="MAN7" s="33"/>
      <c r="MAO7" s="33"/>
      <c r="MAP7" s="33"/>
      <c r="MAQ7" s="33"/>
      <c r="MAR7" s="33"/>
      <c r="MAS7" s="33"/>
      <c r="MAT7" s="33"/>
      <c r="MAU7" s="33"/>
      <c r="MAV7" s="33"/>
      <c r="MAW7" s="33"/>
      <c r="MAX7" s="33"/>
      <c r="MAY7" s="33"/>
      <c r="MAZ7" s="33"/>
      <c r="MBA7" s="33"/>
      <c r="MBB7" s="33"/>
      <c r="MBC7" s="33"/>
      <c r="MBD7" s="33"/>
      <c r="MBE7" s="33"/>
      <c r="MBF7" s="33"/>
      <c r="MBG7" s="33"/>
      <c r="MBH7" s="33"/>
      <c r="MBI7" s="33"/>
      <c r="MBJ7" s="33"/>
      <c r="MBK7" s="33"/>
      <c r="MBL7" s="33"/>
      <c r="MBM7" s="33"/>
      <c r="MBN7" s="33"/>
      <c r="MBO7" s="33"/>
      <c r="MBP7" s="33"/>
      <c r="MBQ7" s="33"/>
      <c r="MBR7" s="33"/>
      <c r="MBS7" s="33"/>
      <c r="MBT7" s="33"/>
      <c r="MBU7" s="33"/>
      <c r="MBV7" s="33"/>
      <c r="MBW7" s="33"/>
      <c r="MBX7" s="33"/>
      <c r="MBY7" s="33"/>
      <c r="MBZ7" s="33"/>
      <c r="MCA7" s="33"/>
      <c r="MCB7" s="33"/>
      <c r="MCC7" s="33"/>
      <c r="MCD7" s="33"/>
      <c r="MCE7" s="33"/>
      <c r="MCF7" s="33"/>
      <c r="MCG7" s="33"/>
      <c r="MCH7" s="33"/>
      <c r="MCI7" s="33"/>
      <c r="MCJ7" s="33"/>
      <c r="MCK7" s="33"/>
      <c r="MCL7" s="33"/>
      <c r="MCM7" s="33"/>
      <c r="MCN7" s="33"/>
      <c r="MCO7" s="33"/>
      <c r="MCP7" s="33"/>
      <c r="MCQ7" s="33"/>
      <c r="MCR7" s="33"/>
      <c r="MCS7" s="33"/>
      <c r="MCT7" s="33"/>
      <c r="MCU7" s="33"/>
      <c r="MCV7" s="33"/>
      <c r="MCW7" s="33"/>
      <c r="MCX7" s="33"/>
      <c r="MCY7" s="33"/>
      <c r="MCZ7" s="33"/>
      <c r="MDA7" s="33"/>
      <c r="MDB7" s="33"/>
      <c r="MDC7" s="33"/>
      <c r="MDD7" s="33"/>
      <c r="MDE7" s="33"/>
      <c r="MDF7" s="33"/>
      <c r="MDG7" s="33"/>
      <c r="MDH7" s="33"/>
      <c r="MDI7" s="33"/>
      <c r="MDJ7" s="33"/>
      <c r="MDK7" s="33"/>
      <c r="MDL7" s="33"/>
      <c r="MDM7" s="33"/>
      <c r="MDN7" s="33"/>
      <c r="MDO7" s="33"/>
      <c r="MDP7" s="33"/>
      <c r="MDQ7" s="33"/>
      <c r="MDR7" s="33"/>
      <c r="MDS7" s="33"/>
      <c r="MDT7" s="33"/>
      <c r="MDU7" s="33"/>
      <c r="MDV7" s="33"/>
      <c r="MDW7" s="33"/>
      <c r="MDX7" s="33"/>
      <c r="MDY7" s="33"/>
      <c r="MDZ7" s="33"/>
      <c r="MEA7" s="33"/>
      <c r="MEB7" s="33"/>
      <c r="MEC7" s="33"/>
      <c r="MED7" s="33"/>
      <c r="MEE7" s="33"/>
      <c r="MEF7" s="33"/>
      <c r="MEG7" s="33"/>
      <c r="MEH7" s="33"/>
      <c r="MEI7" s="33"/>
      <c r="MEJ7" s="33"/>
      <c r="MEK7" s="33"/>
      <c r="MEL7" s="33"/>
      <c r="MEM7" s="33"/>
      <c r="MEN7" s="33"/>
      <c r="MEO7" s="33"/>
      <c r="MEP7" s="33"/>
      <c r="MEQ7" s="33"/>
      <c r="MER7" s="33"/>
      <c r="MES7" s="33"/>
      <c r="MET7" s="33"/>
      <c r="MEU7" s="33"/>
      <c r="MEV7" s="33"/>
      <c r="MEW7" s="33"/>
      <c r="MEX7" s="33"/>
      <c r="MEY7" s="33"/>
      <c r="MEZ7" s="33"/>
      <c r="MFA7" s="33"/>
      <c r="MFB7" s="33"/>
      <c r="MFC7" s="33"/>
      <c r="MFD7" s="33"/>
      <c r="MFE7" s="33"/>
      <c r="MFF7" s="33"/>
      <c r="MFG7" s="33"/>
      <c r="MFH7" s="33"/>
      <c r="MFI7" s="33"/>
      <c r="MFJ7" s="33"/>
      <c r="MFK7" s="33"/>
      <c r="MFL7" s="33"/>
      <c r="MFM7" s="33"/>
      <c r="MFN7" s="33"/>
      <c r="MFO7" s="33"/>
      <c r="MFP7" s="33"/>
      <c r="MFQ7" s="33"/>
      <c r="MFR7" s="33"/>
      <c r="MFS7" s="33"/>
      <c r="MFT7" s="33"/>
      <c r="MFU7" s="33"/>
      <c r="MFV7" s="33"/>
      <c r="MFW7" s="33"/>
      <c r="MFX7" s="33"/>
      <c r="MFY7" s="33"/>
      <c r="MFZ7" s="33"/>
      <c r="MGA7" s="33"/>
      <c r="MGB7" s="33"/>
      <c r="MGC7" s="33"/>
      <c r="MGD7" s="33"/>
      <c r="MGE7" s="33"/>
      <c r="MGF7" s="33"/>
      <c r="MGG7" s="33"/>
      <c r="MGH7" s="33"/>
      <c r="MGI7" s="33"/>
      <c r="MGJ7" s="33"/>
      <c r="MGK7" s="33"/>
      <c r="MGL7" s="33"/>
      <c r="MGM7" s="33"/>
      <c r="MGN7" s="33"/>
      <c r="MGO7" s="33"/>
      <c r="MGP7" s="33"/>
      <c r="MGQ7" s="33"/>
      <c r="MGR7" s="33"/>
      <c r="MGS7" s="33"/>
      <c r="MGT7" s="33"/>
      <c r="MGU7" s="33"/>
      <c r="MGV7" s="33"/>
      <c r="MGW7" s="33"/>
      <c r="MGX7" s="33"/>
      <c r="MGY7" s="33"/>
      <c r="MGZ7" s="33"/>
      <c r="MHA7" s="33"/>
      <c r="MHB7" s="33"/>
      <c r="MHC7" s="33"/>
      <c r="MHD7" s="33"/>
      <c r="MHE7" s="33"/>
      <c r="MHF7" s="33"/>
      <c r="MHG7" s="33"/>
      <c r="MHH7" s="33"/>
      <c r="MHI7" s="33"/>
      <c r="MHJ7" s="33"/>
      <c r="MHK7" s="33"/>
      <c r="MHL7" s="33"/>
      <c r="MHM7" s="33"/>
      <c r="MHN7" s="33"/>
      <c r="MHO7" s="33"/>
      <c r="MHP7" s="33"/>
      <c r="MHQ7" s="33"/>
      <c r="MHR7" s="33"/>
      <c r="MHS7" s="33"/>
      <c r="MHT7" s="33"/>
      <c r="MHU7" s="33"/>
      <c r="MHV7" s="33"/>
      <c r="MHW7" s="33"/>
      <c r="MHX7" s="33"/>
      <c r="MHY7" s="33"/>
      <c r="MHZ7" s="33"/>
      <c r="MIA7" s="33"/>
      <c r="MIB7" s="33"/>
      <c r="MIC7" s="33"/>
      <c r="MID7" s="33"/>
      <c r="MIE7" s="33"/>
      <c r="MIF7" s="33"/>
      <c r="MIG7" s="33"/>
      <c r="MIH7" s="33"/>
      <c r="MII7" s="33"/>
      <c r="MIJ7" s="33"/>
      <c r="MIK7" s="33"/>
      <c r="MIL7" s="33"/>
      <c r="MIM7" s="33"/>
      <c r="MIN7" s="33"/>
      <c r="MIO7" s="33"/>
      <c r="MIP7" s="33"/>
      <c r="MIQ7" s="33"/>
      <c r="MIR7" s="33"/>
      <c r="MIS7" s="33"/>
      <c r="MIT7" s="33"/>
      <c r="MIU7" s="33"/>
      <c r="MIV7" s="33"/>
      <c r="MIW7" s="33"/>
      <c r="MIX7" s="33"/>
      <c r="MIY7" s="33"/>
      <c r="MIZ7" s="33"/>
      <c r="MJA7" s="33"/>
      <c r="MJB7" s="33"/>
      <c r="MJC7" s="33"/>
      <c r="MJD7" s="33"/>
      <c r="MJE7" s="33"/>
      <c r="MJF7" s="33"/>
      <c r="MJG7" s="33"/>
      <c r="MJH7" s="33"/>
      <c r="MJI7" s="33"/>
      <c r="MJJ7" s="33"/>
      <c r="MJK7" s="33"/>
      <c r="MJL7" s="33"/>
      <c r="MJM7" s="33"/>
      <c r="MJN7" s="33"/>
      <c r="MJO7" s="33"/>
      <c r="MJP7" s="33"/>
      <c r="MJQ7" s="33"/>
      <c r="MJR7" s="33"/>
      <c r="MJS7" s="33"/>
      <c r="MJT7" s="33"/>
      <c r="MJU7" s="33"/>
      <c r="MJV7" s="33"/>
      <c r="MJW7" s="33"/>
      <c r="MJX7" s="33"/>
      <c r="MJY7" s="33"/>
      <c r="MJZ7" s="33"/>
      <c r="MKA7" s="33"/>
      <c r="MKB7" s="33"/>
      <c r="MKC7" s="33"/>
      <c r="MKD7" s="33"/>
      <c r="MKE7" s="33"/>
      <c r="MKF7" s="33"/>
      <c r="MKG7" s="33"/>
      <c r="MKH7" s="33"/>
      <c r="MKI7" s="33"/>
      <c r="MKJ7" s="33"/>
      <c r="MKK7" s="33"/>
      <c r="MKL7" s="33"/>
      <c r="MKM7" s="33"/>
      <c r="MKN7" s="33"/>
      <c r="MKO7" s="33"/>
      <c r="MKP7" s="33"/>
      <c r="MKQ7" s="33"/>
      <c r="MKR7" s="33"/>
      <c r="MKS7" s="33"/>
      <c r="MKT7" s="33"/>
      <c r="MKU7" s="33"/>
      <c r="MKV7" s="33"/>
      <c r="MKW7" s="33"/>
      <c r="MKX7" s="33"/>
      <c r="MKY7" s="33"/>
      <c r="MKZ7" s="33"/>
      <c r="MLA7" s="33"/>
      <c r="MLB7" s="33"/>
      <c r="MLC7" s="33"/>
      <c r="MLD7" s="33"/>
      <c r="MLE7" s="33"/>
      <c r="MLF7" s="33"/>
      <c r="MLG7" s="33"/>
      <c r="MLH7" s="33"/>
      <c r="MLI7" s="33"/>
      <c r="MLJ7" s="33"/>
      <c r="MLK7" s="33"/>
      <c r="MLL7" s="33"/>
      <c r="MLM7" s="33"/>
      <c r="MLN7" s="33"/>
      <c r="MLO7" s="33"/>
      <c r="MLP7" s="33"/>
      <c r="MLQ7" s="33"/>
      <c r="MLR7" s="33"/>
      <c r="MLS7" s="33"/>
      <c r="MLT7" s="33"/>
      <c r="MLU7" s="33"/>
      <c r="MLV7" s="33"/>
      <c r="MLW7" s="33"/>
      <c r="MLX7" s="33"/>
      <c r="MLY7" s="33"/>
      <c r="MLZ7" s="33"/>
      <c r="MMA7" s="33"/>
      <c r="MMB7" s="33"/>
      <c r="MMC7" s="33"/>
      <c r="MMD7" s="33"/>
      <c r="MME7" s="33"/>
      <c r="MMF7" s="33"/>
      <c r="MMG7" s="33"/>
      <c r="MMH7" s="33"/>
      <c r="MMI7" s="33"/>
      <c r="MMJ7" s="33"/>
      <c r="MMK7" s="33"/>
      <c r="MML7" s="33"/>
      <c r="MMM7" s="33"/>
      <c r="MMN7" s="33"/>
      <c r="MMO7" s="33"/>
      <c r="MMP7" s="33"/>
      <c r="MMQ7" s="33"/>
      <c r="MMR7" s="33"/>
      <c r="MMS7" s="33"/>
      <c r="MMT7" s="33"/>
      <c r="MMU7" s="33"/>
      <c r="MMV7" s="33"/>
      <c r="MMW7" s="33"/>
      <c r="MMX7" s="33"/>
      <c r="MMY7" s="33"/>
      <c r="MMZ7" s="33"/>
      <c r="MNA7" s="33"/>
      <c r="MNB7" s="33"/>
      <c r="MNC7" s="33"/>
      <c r="MND7" s="33"/>
      <c r="MNE7" s="33"/>
      <c r="MNF7" s="33"/>
      <c r="MNG7" s="33"/>
      <c r="MNH7" s="33"/>
      <c r="MNI7" s="33"/>
      <c r="MNJ7" s="33"/>
      <c r="MNK7" s="33"/>
      <c r="MNL7" s="33"/>
      <c r="MNM7" s="33"/>
      <c r="MNN7" s="33"/>
      <c r="MNO7" s="33"/>
      <c r="MNP7" s="33"/>
      <c r="MNQ7" s="33"/>
      <c r="MNR7" s="33"/>
      <c r="MNS7" s="33"/>
      <c r="MNT7" s="33"/>
      <c r="MNU7" s="33"/>
      <c r="MNV7" s="33"/>
      <c r="MNW7" s="33"/>
      <c r="MNX7" s="33"/>
      <c r="MNY7" s="33"/>
      <c r="MNZ7" s="33"/>
      <c r="MOA7" s="33"/>
      <c r="MOB7" s="33"/>
      <c r="MOC7" s="33"/>
      <c r="MOD7" s="33"/>
      <c r="MOE7" s="33"/>
      <c r="MOF7" s="33"/>
      <c r="MOG7" s="33"/>
      <c r="MOH7" s="33"/>
      <c r="MOI7" s="33"/>
      <c r="MOJ7" s="33"/>
      <c r="MOK7" s="33"/>
      <c r="MOL7" s="33"/>
      <c r="MOM7" s="33"/>
      <c r="MON7" s="33"/>
      <c r="MOO7" s="33"/>
      <c r="MOP7" s="33"/>
      <c r="MOQ7" s="33"/>
      <c r="MOR7" s="33"/>
      <c r="MOS7" s="33"/>
      <c r="MOT7" s="33"/>
      <c r="MOU7" s="33"/>
      <c r="MOV7" s="33"/>
      <c r="MOW7" s="33"/>
      <c r="MOX7" s="33"/>
      <c r="MOY7" s="33"/>
      <c r="MOZ7" s="33"/>
      <c r="MPA7" s="33"/>
      <c r="MPB7" s="33"/>
      <c r="MPC7" s="33"/>
      <c r="MPD7" s="33"/>
      <c r="MPE7" s="33"/>
      <c r="MPF7" s="33"/>
      <c r="MPG7" s="33"/>
      <c r="MPH7" s="33"/>
      <c r="MPI7" s="33"/>
      <c r="MPJ7" s="33"/>
      <c r="MPK7" s="33"/>
      <c r="MPL7" s="33"/>
      <c r="MPM7" s="33"/>
      <c r="MPN7" s="33"/>
      <c r="MPO7" s="33"/>
      <c r="MPP7" s="33"/>
      <c r="MPQ7" s="33"/>
      <c r="MPR7" s="33"/>
      <c r="MPS7" s="33"/>
      <c r="MPT7" s="33"/>
      <c r="MPU7" s="33"/>
      <c r="MPV7" s="33"/>
      <c r="MPW7" s="33"/>
      <c r="MPX7" s="33"/>
      <c r="MPY7" s="33"/>
      <c r="MPZ7" s="33"/>
      <c r="MQA7" s="33"/>
      <c r="MQB7" s="33"/>
      <c r="MQC7" s="33"/>
      <c r="MQD7" s="33"/>
      <c r="MQE7" s="33"/>
      <c r="MQF7" s="33"/>
      <c r="MQG7" s="33"/>
      <c r="MQH7" s="33"/>
      <c r="MQI7" s="33"/>
      <c r="MQJ7" s="33"/>
      <c r="MQK7" s="33"/>
      <c r="MQL7" s="33"/>
      <c r="MQM7" s="33"/>
      <c r="MQN7" s="33"/>
      <c r="MQO7" s="33"/>
      <c r="MQP7" s="33"/>
      <c r="MQQ7" s="33"/>
      <c r="MQR7" s="33"/>
      <c r="MQS7" s="33"/>
      <c r="MQT7" s="33"/>
      <c r="MQU7" s="33"/>
      <c r="MQV7" s="33"/>
      <c r="MQW7" s="33"/>
      <c r="MQX7" s="33"/>
      <c r="MQY7" s="33"/>
      <c r="MQZ7" s="33"/>
      <c r="MRA7" s="33"/>
      <c r="MRB7" s="33"/>
      <c r="MRC7" s="33"/>
      <c r="MRD7" s="33"/>
      <c r="MRE7" s="33"/>
      <c r="MRF7" s="33"/>
      <c r="MRG7" s="33"/>
      <c r="MRH7" s="33"/>
      <c r="MRI7" s="33"/>
      <c r="MRJ7" s="33"/>
      <c r="MRK7" s="33"/>
      <c r="MRL7" s="33"/>
      <c r="MRM7" s="33"/>
      <c r="MRN7" s="33"/>
      <c r="MRO7" s="33"/>
      <c r="MRP7" s="33"/>
      <c r="MRQ7" s="33"/>
      <c r="MRR7" s="33"/>
      <c r="MRS7" s="33"/>
      <c r="MRT7" s="33"/>
      <c r="MRU7" s="33"/>
      <c r="MRV7" s="33"/>
      <c r="MRW7" s="33"/>
      <c r="MRX7" s="33"/>
      <c r="MRY7" s="33"/>
      <c r="MRZ7" s="33"/>
      <c r="MSA7" s="33"/>
      <c r="MSB7" s="33"/>
      <c r="MSC7" s="33"/>
      <c r="MSD7" s="33"/>
      <c r="MSE7" s="33"/>
      <c r="MSF7" s="33"/>
      <c r="MSG7" s="33"/>
      <c r="MSH7" s="33"/>
      <c r="MSI7" s="33"/>
      <c r="MSJ7" s="33"/>
      <c r="MSK7" s="33"/>
      <c r="MSL7" s="33"/>
      <c r="MSM7" s="33"/>
      <c r="MSN7" s="33"/>
      <c r="MSO7" s="33"/>
      <c r="MSP7" s="33"/>
      <c r="MSQ7" s="33"/>
      <c r="MSR7" s="33"/>
      <c r="MSS7" s="33"/>
      <c r="MST7" s="33"/>
      <c r="MSU7" s="33"/>
      <c r="MSV7" s="33"/>
      <c r="MSW7" s="33"/>
      <c r="MSX7" s="33"/>
      <c r="MSY7" s="33"/>
      <c r="MSZ7" s="33"/>
      <c r="MTA7" s="33"/>
      <c r="MTB7" s="33"/>
      <c r="MTC7" s="33"/>
      <c r="MTD7" s="33"/>
      <c r="MTE7" s="33"/>
      <c r="MTF7" s="33"/>
      <c r="MTG7" s="33"/>
      <c r="MTH7" s="33"/>
      <c r="MTI7" s="33"/>
      <c r="MTJ7" s="33"/>
      <c r="MTK7" s="33"/>
      <c r="MTL7" s="33"/>
      <c r="MTM7" s="33"/>
      <c r="MTN7" s="33"/>
      <c r="MTO7" s="33"/>
      <c r="MTP7" s="33"/>
      <c r="MTQ7" s="33"/>
      <c r="MTR7" s="33"/>
      <c r="MTS7" s="33"/>
      <c r="MTT7" s="33"/>
      <c r="MTU7" s="33"/>
      <c r="MTV7" s="33"/>
      <c r="MTW7" s="33"/>
      <c r="MTX7" s="33"/>
      <c r="MTY7" s="33"/>
      <c r="MTZ7" s="33"/>
      <c r="MUA7" s="33"/>
      <c r="MUB7" s="33"/>
      <c r="MUC7" s="33"/>
      <c r="MUD7" s="33"/>
      <c r="MUE7" s="33"/>
      <c r="MUF7" s="33"/>
      <c r="MUG7" s="33"/>
      <c r="MUH7" s="33"/>
      <c r="MUI7" s="33"/>
      <c r="MUJ7" s="33"/>
      <c r="MUK7" s="33"/>
      <c r="MUL7" s="33"/>
      <c r="MUM7" s="33"/>
      <c r="MUN7" s="33"/>
      <c r="MUO7" s="33"/>
      <c r="MUP7" s="33"/>
      <c r="MUQ7" s="33"/>
      <c r="MUR7" s="33"/>
      <c r="MUS7" s="33"/>
      <c r="MUT7" s="33"/>
      <c r="MUU7" s="33"/>
      <c r="MUV7" s="33"/>
      <c r="MUW7" s="33"/>
      <c r="MUX7" s="33"/>
      <c r="MUY7" s="33"/>
      <c r="MUZ7" s="33"/>
      <c r="MVA7" s="33"/>
      <c r="MVB7" s="33"/>
      <c r="MVC7" s="33"/>
      <c r="MVD7" s="33"/>
      <c r="MVE7" s="33"/>
      <c r="MVF7" s="33"/>
      <c r="MVG7" s="33"/>
      <c r="MVH7" s="33"/>
      <c r="MVI7" s="33"/>
      <c r="MVJ7" s="33"/>
      <c r="MVK7" s="33"/>
      <c r="MVL7" s="33"/>
      <c r="MVM7" s="33"/>
      <c r="MVN7" s="33"/>
      <c r="MVO7" s="33"/>
      <c r="MVP7" s="33"/>
      <c r="MVQ7" s="33"/>
      <c r="MVR7" s="33"/>
      <c r="MVS7" s="33"/>
      <c r="MVT7" s="33"/>
      <c r="MVU7" s="33"/>
      <c r="MVV7" s="33"/>
      <c r="MVW7" s="33"/>
      <c r="MVX7" s="33"/>
      <c r="MVY7" s="33"/>
      <c r="MVZ7" s="33"/>
      <c r="MWA7" s="33"/>
      <c r="MWB7" s="33"/>
      <c r="MWC7" s="33"/>
      <c r="MWD7" s="33"/>
      <c r="MWE7" s="33"/>
      <c r="MWF7" s="33"/>
      <c r="MWG7" s="33"/>
      <c r="MWH7" s="33"/>
      <c r="MWI7" s="33"/>
      <c r="MWJ7" s="33"/>
      <c r="MWK7" s="33"/>
      <c r="MWL7" s="33"/>
      <c r="MWM7" s="33"/>
      <c r="MWN7" s="33"/>
      <c r="MWO7" s="33"/>
      <c r="MWP7" s="33"/>
      <c r="MWQ7" s="33"/>
      <c r="MWR7" s="33"/>
      <c r="MWS7" s="33"/>
      <c r="MWT7" s="33"/>
      <c r="MWU7" s="33"/>
      <c r="MWV7" s="33"/>
      <c r="MWW7" s="33"/>
      <c r="MWX7" s="33"/>
      <c r="MWY7" s="33"/>
      <c r="MWZ7" s="33"/>
      <c r="MXA7" s="33"/>
      <c r="MXB7" s="33"/>
      <c r="MXC7" s="33"/>
      <c r="MXD7" s="33"/>
      <c r="MXE7" s="33"/>
      <c r="MXF7" s="33"/>
      <c r="MXG7" s="33"/>
      <c r="MXH7" s="33"/>
      <c r="MXI7" s="33"/>
      <c r="MXJ7" s="33"/>
      <c r="MXK7" s="33"/>
      <c r="MXL7" s="33"/>
      <c r="MXM7" s="33"/>
      <c r="MXN7" s="33"/>
      <c r="MXO7" s="33"/>
      <c r="MXP7" s="33"/>
      <c r="MXQ7" s="33"/>
      <c r="MXR7" s="33"/>
      <c r="MXS7" s="33"/>
      <c r="MXT7" s="33"/>
      <c r="MXU7" s="33"/>
      <c r="MXV7" s="33"/>
      <c r="MXW7" s="33"/>
      <c r="MXX7" s="33"/>
      <c r="MXY7" s="33"/>
      <c r="MXZ7" s="33"/>
      <c r="MYA7" s="33"/>
      <c r="MYB7" s="33"/>
      <c r="MYC7" s="33"/>
      <c r="MYD7" s="33"/>
      <c r="MYE7" s="33"/>
      <c r="MYF7" s="33"/>
      <c r="MYG7" s="33"/>
      <c r="MYH7" s="33"/>
      <c r="MYI7" s="33"/>
      <c r="MYJ7" s="33"/>
      <c r="MYK7" s="33"/>
      <c r="MYL7" s="33"/>
      <c r="MYM7" s="33"/>
      <c r="MYN7" s="33"/>
      <c r="MYO7" s="33"/>
      <c r="MYP7" s="33"/>
      <c r="MYQ7" s="33"/>
      <c r="MYR7" s="33"/>
      <c r="MYS7" s="33"/>
      <c r="MYT7" s="33"/>
      <c r="MYU7" s="33"/>
      <c r="MYV7" s="33"/>
      <c r="MYW7" s="33"/>
      <c r="MYX7" s="33"/>
      <c r="MYY7" s="33"/>
      <c r="MYZ7" s="33"/>
      <c r="MZA7" s="33"/>
      <c r="MZB7" s="33"/>
      <c r="MZC7" s="33"/>
      <c r="MZD7" s="33"/>
      <c r="MZE7" s="33"/>
      <c r="MZF7" s="33"/>
      <c r="MZG7" s="33"/>
      <c r="MZH7" s="33"/>
      <c r="MZI7" s="33"/>
      <c r="MZJ7" s="33"/>
      <c r="MZK7" s="33"/>
      <c r="MZL7" s="33"/>
      <c r="MZM7" s="33"/>
      <c r="MZN7" s="33"/>
      <c r="MZO7" s="33"/>
      <c r="MZP7" s="33"/>
      <c r="MZQ7" s="33"/>
      <c r="MZR7" s="33"/>
      <c r="MZS7" s="33"/>
      <c r="MZT7" s="33"/>
      <c r="MZU7" s="33"/>
      <c r="MZV7" s="33"/>
      <c r="MZW7" s="33"/>
      <c r="MZX7" s="33"/>
      <c r="MZY7" s="33"/>
      <c r="MZZ7" s="33"/>
      <c r="NAA7" s="33"/>
      <c r="NAB7" s="33"/>
      <c r="NAC7" s="33"/>
      <c r="NAD7" s="33"/>
      <c r="NAE7" s="33"/>
      <c r="NAF7" s="33"/>
      <c r="NAG7" s="33"/>
      <c r="NAH7" s="33"/>
      <c r="NAI7" s="33"/>
      <c r="NAJ7" s="33"/>
      <c r="NAK7" s="33"/>
      <c r="NAL7" s="33"/>
      <c r="NAM7" s="33"/>
      <c r="NAN7" s="33"/>
      <c r="NAO7" s="33"/>
      <c r="NAP7" s="33"/>
      <c r="NAQ7" s="33"/>
      <c r="NAR7" s="33"/>
      <c r="NAS7" s="33"/>
      <c r="NAT7" s="33"/>
      <c r="NAU7" s="33"/>
      <c r="NAV7" s="33"/>
      <c r="NAW7" s="33"/>
      <c r="NAX7" s="33"/>
      <c r="NAY7" s="33"/>
      <c r="NAZ7" s="33"/>
      <c r="NBA7" s="33"/>
      <c r="NBB7" s="33"/>
      <c r="NBC7" s="33"/>
      <c r="NBD7" s="33"/>
      <c r="NBE7" s="33"/>
      <c r="NBF7" s="33"/>
      <c r="NBG7" s="33"/>
      <c r="NBH7" s="33"/>
      <c r="NBI7" s="33"/>
      <c r="NBJ7" s="33"/>
      <c r="NBK7" s="33"/>
      <c r="NBL7" s="33"/>
      <c r="NBM7" s="33"/>
      <c r="NBN7" s="33"/>
      <c r="NBO7" s="33"/>
      <c r="NBP7" s="33"/>
      <c r="NBQ7" s="33"/>
      <c r="NBR7" s="33"/>
      <c r="NBS7" s="33"/>
      <c r="NBT7" s="33"/>
      <c r="NBU7" s="33"/>
      <c r="NBV7" s="33"/>
      <c r="NBW7" s="33"/>
      <c r="NBX7" s="33"/>
      <c r="NBY7" s="33"/>
      <c r="NBZ7" s="33"/>
      <c r="NCA7" s="33"/>
      <c r="NCB7" s="33"/>
      <c r="NCC7" s="33"/>
      <c r="NCD7" s="33"/>
      <c r="NCE7" s="33"/>
      <c r="NCF7" s="33"/>
      <c r="NCG7" s="33"/>
      <c r="NCH7" s="33"/>
      <c r="NCI7" s="33"/>
      <c r="NCJ7" s="33"/>
      <c r="NCK7" s="33"/>
      <c r="NCL7" s="33"/>
      <c r="NCM7" s="33"/>
      <c r="NCN7" s="33"/>
      <c r="NCO7" s="33"/>
      <c r="NCP7" s="33"/>
      <c r="NCQ7" s="33"/>
      <c r="NCR7" s="33"/>
      <c r="NCS7" s="33"/>
      <c r="NCT7" s="33"/>
      <c r="NCU7" s="33"/>
      <c r="NCV7" s="33"/>
      <c r="NCW7" s="33"/>
      <c r="NCX7" s="33"/>
      <c r="NCY7" s="33"/>
      <c r="NCZ7" s="33"/>
      <c r="NDA7" s="33"/>
      <c r="NDB7" s="33"/>
      <c r="NDC7" s="33"/>
      <c r="NDD7" s="33"/>
      <c r="NDE7" s="33"/>
      <c r="NDF7" s="33"/>
      <c r="NDG7" s="33"/>
      <c r="NDH7" s="33"/>
      <c r="NDI7" s="33"/>
      <c r="NDJ7" s="33"/>
      <c r="NDK7" s="33"/>
      <c r="NDL7" s="33"/>
      <c r="NDM7" s="33"/>
      <c r="NDN7" s="33"/>
      <c r="NDO7" s="33"/>
      <c r="NDP7" s="33"/>
      <c r="NDQ7" s="33"/>
      <c r="NDR7" s="33"/>
      <c r="NDS7" s="33"/>
      <c r="NDT7" s="33"/>
      <c r="NDU7" s="33"/>
      <c r="NDV7" s="33"/>
      <c r="NDW7" s="33"/>
      <c r="NDX7" s="33"/>
      <c r="NDY7" s="33"/>
      <c r="NDZ7" s="33"/>
      <c r="NEA7" s="33"/>
      <c r="NEB7" s="33"/>
      <c r="NEC7" s="33"/>
      <c r="NED7" s="33"/>
      <c r="NEE7" s="33"/>
      <c r="NEF7" s="33"/>
      <c r="NEG7" s="33"/>
      <c r="NEH7" s="33"/>
      <c r="NEI7" s="33"/>
      <c r="NEJ7" s="33"/>
      <c r="NEK7" s="33"/>
      <c r="NEL7" s="33"/>
      <c r="NEM7" s="33"/>
      <c r="NEN7" s="33"/>
      <c r="NEO7" s="33"/>
      <c r="NEP7" s="33"/>
      <c r="NEQ7" s="33"/>
      <c r="NER7" s="33"/>
      <c r="NES7" s="33"/>
      <c r="NET7" s="33"/>
      <c r="NEU7" s="33"/>
      <c r="NEV7" s="33"/>
      <c r="NEW7" s="33"/>
      <c r="NEX7" s="33"/>
      <c r="NEY7" s="33"/>
      <c r="NEZ7" s="33"/>
      <c r="NFA7" s="33"/>
      <c r="NFB7" s="33"/>
      <c r="NFC7" s="33"/>
      <c r="NFD7" s="33"/>
      <c r="NFE7" s="33"/>
      <c r="NFF7" s="33"/>
      <c r="NFG7" s="33"/>
      <c r="NFH7" s="33"/>
      <c r="NFI7" s="33"/>
      <c r="NFJ7" s="33"/>
      <c r="NFK7" s="33"/>
      <c r="NFL7" s="33"/>
      <c r="NFM7" s="33"/>
      <c r="NFN7" s="33"/>
      <c r="NFO7" s="33"/>
      <c r="NFP7" s="33"/>
      <c r="NFQ7" s="33"/>
      <c r="NFR7" s="33"/>
      <c r="NFS7" s="33"/>
      <c r="NFT7" s="33"/>
      <c r="NFU7" s="33"/>
      <c r="NFV7" s="33"/>
      <c r="NFW7" s="33"/>
      <c r="NFX7" s="33"/>
      <c r="NFY7" s="33"/>
      <c r="NFZ7" s="33"/>
      <c r="NGA7" s="33"/>
      <c r="NGB7" s="33"/>
      <c r="NGC7" s="33"/>
      <c r="NGD7" s="33"/>
      <c r="NGE7" s="33"/>
      <c r="NGF7" s="33"/>
      <c r="NGG7" s="33"/>
      <c r="NGH7" s="33"/>
      <c r="NGI7" s="33"/>
      <c r="NGJ7" s="33"/>
      <c r="NGK7" s="33"/>
      <c r="NGL7" s="33"/>
      <c r="NGM7" s="33"/>
      <c r="NGN7" s="33"/>
      <c r="NGO7" s="33"/>
      <c r="NGP7" s="33"/>
      <c r="NGQ7" s="33"/>
      <c r="NGR7" s="33"/>
      <c r="NGS7" s="33"/>
      <c r="NGT7" s="33"/>
      <c r="NGU7" s="33"/>
      <c r="NGV7" s="33"/>
      <c r="NGW7" s="33"/>
      <c r="NGX7" s="33"/>
      <c r="NGY7" s="33"/>
      <c r="NGZ7" s="33"/>
      <c r="NHA7" s="33"/>
      <c r="NHB7" s="33"/>
      <c r="NHC7" s="33"/>
      <c r="NHD7" s="33"/>
      <c r="NHE7" s="33"/>
      <c r="NHF7" s="33"/>
      <c r="NHG7" s="33"/>
      <c r="NHH7" s="33"/>
      <c r="NHI7" s="33"/>
      <c r="NHJ7" s="33"/>
      <c r="NHK7" s="33"/>
      <c r="NHL7" s="33"/>
      <c r="NHM7" s="33"/>
      <c r="NHN7" s="33"/>
      <c r="NHO7" s="33"/>
      <c r="NHP7" s="33"/>
      <c r="NHQ7" s="33"/>
      <c r="NHR7" s="33"/>
      <c r="NHS7" s="33"/>
      <c r="NHT7" s="33"/>
      <c r="NHU7" s="33"/>
      <c r="NHV7" s="33"/>
      <c r="NHW7" s="33"/>
      <c r="NHX7" s="33"/>
      <c r="NHY7" s="33"/>
      <c r="NHZ7" s="33"/>
      <c r="NIA7" s="33"/>
      <c r="NIB7" s="33"/>
      <c r="NIC7" s="33"/>
      <c r="NID7" s="33"/>
      <c r="NIE7" s="33"/>
      <c r="NIF7" s="33"/>
      <c r="NIG7" s="33"/>
      <c r="NIH7" s="33"/>
      <c r="NII7" s="33"/>
      <c r="NIJ7" s="33"/>
      <c r="NIK7" s="33"/>
      <c r="NIL7" s="33"/>
      <c r="NIM7" s="33"/>
      <c r="NIN7" s="33"/>
      <c r="NIO7" s="33"/>
      <c r="NIP7" s="33"/>
      <c r="NIQ7" s="33"/>
      <c r="NIR7" s="33"/>
      <c r="NIS7" s="33"/>
      <c r="NIT7" s="33"/>
      <c r="NIU7" s="33"/>
      <c r="NIV7" s="33"/>
      <c r="NIW7" s="33"/>
      <c r="NIX7" s="33"/>
      <c r="NIY7" s="33"/>
      <c r="NIZ7" s="33"/>
      <c r="NJA7" s="33"/>
      <c r="NJB7" s="33"/>
      <c r="NJC7" s="33"/>
      <c r="NJD7" s="33"/>
      <c r="NJE7" s="33"/>
      <c r="NJF7" s="33"/>
      <c r="NJG7" s="33"/>
      <c r="NJH7" s="33"/>
      <c r="NJI7" s="33"/>
      <c r="NJJ7" s="33"/>
      <c r="NJK7" s="33"/>
      <c r="NJL7" s="33"/>
      <c r="NJM7" s="33"/>
      <c r="NJN7" s="33"/>
      <c r="NJO7" s="33"/>
      <c r="NJP7" s="33"/>
      <c r="NJQ7" s="33"/>
      <c r="NJR7" s="33"/>
      <c r="NJS7" s="33"/>
      <c r="NJT7" s="33"/>
      <c r="NJU7" s="33"/>
      <c r="NJV7" s="33"/>
      <c r="NJW7" s="33"/>
      <c r="NJX7" s="33"/>
      <c r="NJY7" s="33"/>
      <c r="NJZ7" s="33"/>
      <c r="NKA7" s="33"/>
      <c r="NKB7" s="33"/>
      <c r="NKC7" s="33"/>
      <c r="NKD7" s="33"/>
      <c r="NKE7" s="33"/>
      <c r="NKF7" s="33"/>
      <c r="NKG7" s="33"/>
      <c r="NKH7" s="33"/>
      <c r="NKI7" s="33"/>
      <c r="NKJ7" s="33"/>
      <c r="NKK7" s="33"/>
      <c r="NKL7" s="33"/>
      <c r="NKM7" s="33"/>
      <c r="NKN7" s="33"/>
      <c r="NKO7" s="33"/>
      <c r="NKP7" s="33"/>
      <c r="NKQ7" s="33"/>
      <c r="NKR7" s="33"/>
      <c r="NKS7" s="33"/>
      <c r="NKT7" s="33"/>
      <c r="NKU7" s="33"/>
      <c r="NKV7" s="33"/>
      <c r="NKW7" s="33"/>
      <c r="NKX7" s="33"/>
      <c r="NKY7" s="33"/>
      <c r="NKZ7" s="33"/>
      <c r="NLA7" s="33"/>
      <c r="NLB7" s="33"/>
      <c r="NLC7" s="33"/>
      <c r="NLD7" s="33"/>
      <c r="NLE7" s="33"/>
      <c r="NLF7" s="33"/>
      <c r="NLG7" s="33"/>
      <c r="NLH7" s="33"/>
      <c r="NLI7" s="33"/>
      <c r="NLJ7" s="33"/>
      <c r="NLK7" s="33"/>
      <c r="NLL7" s="33"/>
      <c r="NLM7" s="33"/>
      <c r="NLN7" s="33"/>
      <c r="NLO7" s="33"/>
      <c r="NLP7" s="33"/>
      <c r="NLQ7" s="33"/>
      <c r="NLR7" s="33"/>
      <c r="NLS7" s="33"/>
      <c r="NLT7" s="33"/>
      <c r="NLU7" s="33"/>
      <c r="NLV7" s="33"/>
      <c r="NLW7" s="33"/>
      <c r="NLX7" s="33"/>
      <c r="NLY7" s="33"/>
      <c r="NLZ7" s="33"/>
      <c r="NMA7" s="33"/>
      <c r="NMB7" s="33"/>
      <c r="NMC7" s="33"/>
      <c r="NMD7" s="33"/>
      <c r="NME7" s="33"/>
      <c r="NMF7" s="33"/>
      <c r="NMG7" s="33"/>
      <c r="NMH7" s="33"/>
      <c r="NMI7" s="33"/>
      <c r="NMJ7" s="33"/>
      <c r="NMK7" s="33"/>
      <c r="NML7" s="33"/>
      <c r="NMM7" s="33"/>
      <c r="NMN7" s="33"/>
      <c r="NMO7" s="33"/>
      <c r="NMP7" s="33"/>
      <c r="NMQ7" s="33"/>
      <c r="NMR7" s="33"/>
      <c r="NMS7" s="33"/>
      <c r="NMT7" s="33"/>
      <c r="NMU7" s="33"/>
      <c r="NMV7" s="33"/>
      <c r="NMW7" s="33"/>
      <c r="NMX7" s="33"/>
      <c r="NMY7" s="33"/>
      <c r="NMZ7" s="33"/>
      <c r="NNA7" s="33"/>
      <c r="NNB7" s="33"/>
      <c r="NNC7" s="33"/>
      <c r="NND7" s="33"/>
      <c r="NNE7" s="33"/>
      <c r="NNF7" s="33"/>
      <c r="NNG7" s="33"/>
      <c r="NNH7" s="33"/>
      <c r="NNI7" s="33"/>
      <c r="NNJ7" s="33"/>
      <c r="NNK7" s="33"/>
      <c r="NNL7" s="33"/>
      <c r="NNM7" s="33"/>
      <c r="NNN7" s="33"/>
      <c r="NNO7" s="33"/>
      <c r="NNP7" s="33"/>
      <c r="NNQ7" s="33"/>
      <c r="NNR7" s="33"/>
      <c r="NNS7" s="33"/>
      <c r="NNT7" s="33"/>
      <c r="NNU7" s="33"/>
      <c r="NNV7" s="33"/>
      <c r="NNW7" s="33"/>
      <c r="NNX7" s="33"/>
      <c r="NNY7" s="33"/>
      <c r="NNZ7" s="33"/>
      <c r="NOA7" s="33"/>
      <c r="NOB7" s="33"/>
      <c r="NOC7" s="33"/>
      <c r="NOD7" s="33"/>
      <c r="NOE7" s="33"/>
      <c r="NOF7" s="33"/>
      <c r="NOG7" s="33"/>
      <c r="NOH7" s="33"/>
      <c r="NOI7" s="33"/>
      <c r="NOJ7" s="33"/>
      <c r="NOK7" s="33"/>
      <c r="NOL7" s="33"/>
      <c r="NOM7" s="33"/>
      <c r="NON7" s="33"/>
      <c r="NOO7" s="33"/>
      <c r="NOP7" s="33"/>
      <c r="NOQ7" s="33"/>
      <c r="NOR7" s="33"/>
      <c r="NOS7" s="33"/>
      <c r="NOT7" s="33"/>
      <c r="NOU7" s="33"/>
      <c r="NOV7" s="33"/>
      <c r="NOW7" s="33"/>
      <c r="NOX7" s="33"/>
      <c r="NOY7" s="33"/>
      <c r="NOZ7" s="33"/>
      <c r="NPA7" s="33"/>
      <c r="NPB7" s="33"/>
      <c r="NPC7" s="33"/>
      <c r="NPD7" s="33"/>
      <c r="NPE7" s="33"/>
      <c r="NPF7" s="33"/>
      <c r="NPG7" s="33"/>
      <c r="NPH7" s="33"/>
      <c r="NPI7" s="33"/>
      <c r="NPJ7" s="33"/>
      <c r="NPK7" s="33"/>
      <c r="NPL7" s="33"/>
      <c r="NPM7" s="33"/>
      <c r="NPN7" s="33"/>
      <c r="NPO7" s="33"/>
      <c r="NPP7" s="33"/>
      <c r="NPQ7" s="33"/>
      <c r="NPR7" s="33"/>
      <c r="NPS7" s="33"/>
      <c r="NPT7" s="33"/>
      <c r="NPU7" s="33"/>
      <c r="NPV7" s="33"/>
      <c r="NPW7" s="33"/>
      <c r="NPX7" s="33"/>
      <c r="NPY7" s="33"/>
      <c r="NPZ7" s="33"/>
      <c r="NQA7" s="33"/>
      <c r="NQB7" s="33"/>
      <c r="NQC7" s="33"/>
      <c r="NQD7" s="33"/>
      <c r="NQE7" s="33"/>
      <c r="NQF7" s="33"/>
      <c r="NQG7" s="33"/>
      <c r="NQH7" s="33"/>
      <c r="NQI7" s="33"/>
      <c r="NQJ7" s="33"/>
      <c r="NQK7" s="33"/>
      <c r="NQL7" s="33"/>
      <c r="NQM7" s="33"/>
      <c r="NQN7" s="33"/>
      <c r="NQO7" s="33"/>
      <c r="NQP7" s="33"/>
      <c r="NQQ7" s="33"/>
      <c r="NQR7" s="33"/>
      <c r="NQS7" s="33"/>
      <c r="NQT7" s="33"/>
      <c r="NQU7" s="33"/>
      <c r="NQV7" s="33"/>
      <c r="NQW7" s="33"/>
      <c r="NQX7" s="33"/>
      <c r="NQY7" s="33"/>
      <c r="NQZ7" s="33"/>
      <c r="NRA7" s="33"/>
      <c r="NRB7" s="33"/>
      <c r="NRC7" s="33"/>
      <c r="NRD7" s="33"/>
      <c r="NRE7" s="33"/>
      <c r="NRF7" s="33"/>
      <c r="NRG7" s="33"/>
      <c r="NRH7" s="33"/>
      <c r="NRI7" s="33"/>
      <c r="NRJ7" s="33"/>
      <c r="NRK7" s="33"/>
      <c r="NRL7" s="33"/>
      <c r="NRM7" s="33"/>
      <c r="NRN7" s="33"/>
      <c r="NRO7" s="33"/>
      <c r="NRP7" s="33"/>
      <c r="NRQ7" s="33"/>
      <c r="NRR7" s="33"/>
      <c r="NRS7" s="33"/>
      <c r="NRT7" s="33"/>
      <c r="NRU7" s="33"/>
      <c r="NRV7" s="33"/>
      <c r="NRW7" s="33"/>
      <c r="NRX7" s="33"/>
      <c r="NRY7" s="33"/>
      <c r="NRZ7" s="33"/>
      <c r="NSA7" s="33"/>
      <c r="NSB7" s="33"/>
      <c r="NSC7" s="33"/>
      <c r="NSD7" s="33"/>
      <c r="NSE7" s="33"/>
      <c r="NSF7" s="33"/>
      <c r="NSG7" s="33"/>
      <c r="NSH7" s="33"/>
      <c r="NSI7" s="33"/>
      <c r="NSJ7" s="33"/>
      <c r="NSK7" s="33"/>
      <c r="NSL7" s="33"/>
      <c r="NSM7" s="33"/>
      <c r="NSN7" s="33"/>
      <c r="NSO7" s="33"/>
      <c r="NSP7" s="33"/>
      <c r="NSQ7" s="33"/>
      <c r="NSR7" s="33"/>
      <c r="NSS7" s="33"/>
      <c r="NST7" s="33"/>
      <c r="NSU7" s="33"/>
      <c r="NSV7" s="33"/>
      <c r="NSW7" s="33"/>
      <c r="NSX7" s="33"/>
      <c r="NSY7" s="33"/>
      <c r="NSZ7" s="33"/>
      <c r="NTA7" s="33"/>
      <c r="NTB7" s="33"/>
      <c r="NTC7" s="33"/>
      <c r="NTD7" s="33"/>
      <c r="NTE7" s="33"/>
      <c r="NTF7" s="33"/>
      <c r="NTG7" s="33"/>
      <c r="NTH7" s="33"/>
      <c r="NTI7" s="33"/>
      <c r="NTJ7" s="33"/>
      <c r="NTK7" s="33"/>
      <c r="NTL7" s="33"/>
      <c r="NTM7" s="33"/>
      <c r="NTN7" s="33"/>
      <c r="NTO7" s="33"/>
      <c r="NTP7" s="33"/>
      <c r="NTQ7" s="33"/>
      <c r="NTR7" s="33"/>
      <c r="NTS7" s="33"/>
      <c r="NTT7" s="33"/>
      <c r="NTU7" s="33"/>
      <c r="NTV7" s="33"/>
      <c r="NTW7" s="33"/>
      <c r="NTX7" s="33"/>
      <c r="NTY7" s="33"/>
      <c r="NTZ7" s="33"/>
      <c r="NUA7" s="33"/>
      <c r="NUB7" s="33"/>
      <c r="NUC7" s="33"/>
      <c r="NUD7" s="33"/>
      <c r="NUE7" s="33"/>
      <c r="NUF7" s="33"/>
      <c r="NUG7" s="33"/>
      <c r="NUH7" s="33"/>
      <c r="NUI7" s="33"/>
      <c r="NUJ7" s="33"/>
      <c r="NUK7" s="33"/>
      <c r="NUL7" s="33"/>
      <c r="NUM7" s="33"/>
      <c r="NUN7" s="33"/>
      <c r="NUO7" s="33"/>
      <c r="NUP7" s="33"/>
      <c r="NUQ7" s="33"/>
      <c r="NUR7" s="33"/>
      <c r="NUS7" s="33"/>
      <c r="NUT7" s="33"/>
      <c r="NUU7" s="33"/>
      <c r="NUV7" s="33"/>
      <c r="NUW7" s="33"/>
      <c r="NUX7" s="33"/>
      <c r="NUY7" s="33"/>
      <c r="NUZ7" s="33"/>
      <c r="NVA7" s="33"/>
      <c r="NVB7" s="33"/>
      <c r="NVC7" s="33"/>
      <c r="NVD7" s="33"/>
      <c r="NVE7" s="33"/>
      <c r="NVF7" s="33"/>
      <c r="NVG7" s="33"/>
      <c r="NVH7" s="33"/>
      <c r="NVI7" s="33"/>
      <c r="NVJ7" s="33"/>
      <c r="NVK7" s="33"/>
      <c r="NVL7" s="33"/>
      <c r="NVM7" s="33"/>
      <c r="NVN7" s="33"/>
      <c r="NVO7" s="33"/>
      <c r="NVP7" s="33"/>
      <c r="NVQ7" s="33"/>
      <c r="NVR7" s="33"/>
      <c r="NVS7" s="33"/>
      <c r="NVT7" s="33"/>
      <c r="NVU7" s="33"/>
      <c r="NVV7" s="33"/>
      <c r="NVW7" s="33"/>
      <c r="NVX7" s="33"/>
      <c r="NVY7" s="33"/>
      <c r="NVZ7" s="33"/>
      <c r="NWA7" s="33"/>
      <c r="NWB7" s="33"/>
      <c r="NWC7" s="33"/>
      <c r="NWD7" s="33"/>
      <c r="NWE7" s="33"/>
      <c r="NWF7" s="33"/>
      <c r="NWG7" s="33"/>
      <c r="NWH7" s="33"/>
      <c r="NWI7" s="33"/>
      <c r="NWJ7" s="33"/>
      <c r="NWK7" s="33"/>
      <c r="NWL7" s="33"/>
      <c r="NWM7" s="33"/>
      <c r="NWN7" s="33"/>
      <c r="NWO7" s="33"/>
      <c r="NWP7" s="33"/>
      <c r="NWQ7" s="33"/>
      <c r="NWR7" s="33"/>
      <c r="NWS7" s="33"/>
      <c r="NWT7" s="33"/>
      <c r="NWU7" s="33"/>
      <c r="NWV7" s="33"/>
      <c r="NWW7" s="33"/>
      <c r="NWX7" s="33"/>
      <c r="NWY7" s="33"/>
      <c r="NWZ7" s="33"/>
      <c r="NXA7" s="33"/>
      <c r="NXB7" s="33"/>
      <c r="NXC7" s="33"/>
      <c r="NXD7" s="33"/>
      <c r="NXE7" s="33"/>
      <c r="NXF7" s="33"/>
      <c r="NXG7" s="33"/>
      <c r="NXH7" s="33"/>
      <c r="NXI7" s="33"/>
      <c r="NXJ7" s="33"/>
      <c r="NXK7" s="33"/>
      <c r="NXL7" s="33"/>
      <c r="NXM7" s="33"/>
      <c r="NXN7" s="33"/>
      <c r="NXO7" s="33"/>
      <c r="NXP7" s="33"/>
      <c r="NXQ7" s="33"/>
      <c r="NXR7" s="33"/>
      <c r="NXS7" s="33"/>
      <c r="NXT7" s="33"/>
      <c r="NXU7" s="33"/>
      <c r="NXV7" s="33"/>
      <c r="NXW7" s="33"/>
      <c r="NXX7" s="33"/>
      <c r="NXY7" s="33"/>
      <c r="NXZ7" s="33"/>
      <c r="NYA7" s="33"/>
      <c r="NYB7" s="33"/>
      <c r="NYC7" s="33"/>
      <c r="NYD7" s="33"/>
      <c r="NYE7" s="33"/>
      <c r="NYF7" s="33"/>
      <c r="NYG7" s="33"/>
      <c r="NYH7" s="33"/>
      <c r="NYI7" s="33"/>
      <c r="NYJ7" s="33"/>
      <c r="NYK7" s="33"/>
      <c r="NYL7" s="33"/>
      <c r="NYM7" s="33"/>
      <c r="NYN7" s="33"/>
      <c r="NYO7" s="33"/>
      <c r="NYP7" s="33"/>
      <c r="NYQ7" s="33"/>
      <c r="NYR7" s="33"/>
      <c r="NYS7" s="33"/>
      <c r="NYT7" s="33"/>
      <c r="NYU7" s="33"/>
      <c r="NYV7" s="33"/>
      <c r="NYW7" s="33"/>
      <c r="NYX7" s="33"/>
      <c r="NYY7" s="33"/>
      <c r="NYZ7" s="33"/>
      <c r="NZA7" s="33"/>
      <c r="NZB7" s="33"/>
      <c r="NZC7" s="33"/>
      <c r="NZD7" s="33"/>
      <c r="NZE7" s="33"/>
      <c r="NZF7" s="33"/>
      <c r="NZG7" s="33"/>
      <c r="NZH7" s="33"/>
      <c r="NZI7" s="33"/>
      <c r="NZJ7" s="33"/>
      <c r="NZK7" s="33"/>
      <c r="NZL7" s="33"/>
      <c r="NZM7" s="33"/>
      <c r="NZN7" s="33"/>
      <c r="NZO7" s="33"/>
      <c r="NZP7" s="33"/>
      <c r="NZQ7" s="33"/>
      <c r="NZR7" s="33"/>
      <c r="NZS7" s="33"/>
      <c r="NZT7" s="33"/>
      <c r="NZU7" s="33"/>
      <c r="NZV7" s="33"/>
      <c r="NZW7" s="33"/>
      <c r="NZX7" s="33"/>
      <c r="NZY7" s="33"/>
      <c r="NZZ7" s="33"/>
      <c r="OAA7" s="33"/>
      <c r="OAB7" s="33"/>
      <c r="OAC7" s="33"/>
      <c r="OAD7" s="33"/>
      <c r="OAE7" s="33"/>
      <c r="OAF7" s="33"/>
      <c r="OAG7" s="33"/>
      <c r="OAH7" s="33"/>
      <c r="OAI7" s="33"/>
      <c r="OAJ7" s="33"/>
      <c r="OAK7" s="33"/>
      <c r="OAL7" s="33"/>
      <c r="OAM7" s="33"/>
      <c r="OAN7" s="33"/>
      <c r="OAO7" s="33"/>
      <c r="OAP7" s="33"/>
      <c r="OAQ7" s="33"/>
      <c r="OAR7" s="33"/>
      <c r="OAS7" s="33"/>
      <c r="OAT7" s="33"/>
      <c r="OAU7" s="33"/>
      <c r="OAV7" s="33"/>
      <c r="OAW7" s="33"/>
      <c r="OAX7" s="33"/>
      <c r="OAY7" s="33"/>
      <c r="OAZ7" s="33"/>
      <c r="OBA7" s="33"/>
      <c r="OBB7" s="33"/>
      <c r="OBC7" s="33"/>
      <c r="OBD7" s="33"/>
      <c r="OBE7" s="33"/>
      <c r="OBF7" s="33"/>
      <c r="OBG7" s="33"/>
      <c r="OBH7" s="33"/>
      <c r="OBI7" s="33"/>
      <c r="OBJ7" s="33"/>
      <c r="OBK7" s="33"/>
      <c r="OBL7" s="33"/>
      <c r="OBM7" s="33"/>
      <c r="OBN7" s="33"/>
      <c r="OBO7" s="33"/>
      <c r="OBP7" s="33"/>
      <c r="OBQ7" s="33"/>
      <c r="OBR7" s="33"/>
      <c r="OBS7" s="33"/>
      <c r="OBT7" s="33"/>
      <c r="OBU7" s="33"/>
      <c r="OBV7" s="33"/>
      <c r="OBW7" s="33"/>
      <c r="OBX7" s="33"/>
      <c r="OBY7" s="33"/>
      <c r="OBZ7" s="33"/>
      <c r="OCA7" s="33"/>
      <c r="OCB7" s="33"/>
      <c r="OCC7" s="33"/>
      <c r="OCD7" s="33"/>
      <c r="OCE7" s="33"/>
      <c r="OCF7" s="33"/>
      <c r="OCG7" s="33"/>
      <c r="OCH7" s="33"/>
      <c r="OCI7" s="33"/>
      <c r="OCJ7" s="33"/>
      <c r="OCK7" s="33"/>
      <c r="OCL7" s="33"/>
      <c r="OCM7" s="33"/>
      <c r="OCN7" s="33"/>
      <c r="OCO7" s="33"/>
      <c r="OCP7" s="33"/>
      <c r="OCQ7" s="33"/>
      <c r="OCR7" s="33"/>
      <c r="OCS7" s="33"/>
      <c r="OCT7" s="33"/>
      <c r="OCU7" s="33"/>
      <c r="OCV7" s="33"/>
      <c r="OCW7" s="33"/>
      <c r="OCX7" s="33"/>
      <c r="OCY7" s="33"/>
      <c r="OCZ7" s="33"/>
      <c r="ODA7" s="33"/>
      <c r="ODB7" s="33"/>
      <c r="ODC7" s="33"/>
      <c r="ODD7" s="33"/>
      <c r="ODE7" s="33"/>
      <c r="ODF7" s="33"/>
      <c r="ODG7" s="33"/>
      <c r="ODH7" s="33"/>
      <c r="ODI7" s="33"/>
      <c r="ODJ7" s="33"/>
      <c r="ODK7" s="33"/>
      <c r="ODL7" s="33"/>
      <c r="ODM7" s="33"/>
      <c r="ODN7" s="33"/>
      <c r="ODO7" s="33"/>
      <c r="ODP7" s="33"/>
      <c r="ODQ7" s="33"/>
      <c r="ODR7" s="33"/>
      <c r="ODS7" s="33"/>
      <c r="ODT7" s="33"/>
      <c r="ODU7" s="33"/>
      <c r="ODV7" s="33"/>
      <c r="ODW7" s="33"/>
      <c r="ODX7" s="33"/>
      <c r="ODY7" s="33"/>
      <c r="ODZ7" s="33"/>
      <c r="OEA7" s="33"/>
      <c r="OEB7" s="33"/>
      <c r="OEC7" s="33"/>
      <c r="OED7" s="33"/>
      <c r="OEE7" s="33"/>
      <c r="OEF7" s="33"/>
      <c r="OEG7" s="33"/>
      <c r="OEH7" s="33"/>
      <c r="OEI7" s="33"/>
      <c r="OEJ7" s="33"/>
      <c r="OEK7" s="33"/>
      <c r="OEL7" s="33"/>
      <c r="OEM7" s="33"/>
      <c r="OEN7" s="33"/>
      <c r="OEO7" s="33"/>
      <c r="OEP7" s="33"/>
      <c r="OEQ7" s="33"/>
      <c r="OER7" s="33"/>
      <c r="OES7" s="33"/>
      <c r="OET7" s="33"/>
      <c r="OEU7" s="33"/>
      <c r="OEV7" s="33"/>
      <c r="OEW7" s="33"/>
      <c r="OEX7" s="33"/>
      <c r="OEY7" s="33"/>
      <c r="OEZ7" s="33"/>
      <c r="OFA7" s="33"/>
      <c r="OFB7" s="33"/>
      <c r="OFC7" s="33"/>
      <c r="OFD7" s="33"/>
      <c r="OFE7" s="33"/>
      <c r="OFF7" s="33"/>
      <c r="OFG7" s="33"/>
      <c r="OFH7" s="33"/>
      <c r="OFI7" s="33"/>
      <c r="OFJ7" s="33"/>
      <c r="OFK7" s="33"/>
      <c r="OFL7" s="33"/>
      <c r="OFM7" s="33"/>
      <c r="OFN7" s="33"/>
      <c r="OFO7" s="33"/>
      <c r="OFP7" s="33"/>
      <c r="OFQ7" s="33"/>
      <c r="OFR7" s="33"/>
      <c r="OFS7" s="33"/>
      <c r="OFT7" s="33"/>
      <c r="OFU7" s="33"/>
      <c r="OFV7" s="33"/>
      <c r="OFW7" s="33"/>
      <c r="OFX7" s="33"/>
      <c r="OFY7" s="33"/>
      <c r="OFZ7" s="33"/>
      <c r="OGA7" s="33"/>
      <c r="OGB7" s="33"/>
      <c r="OGC7" s="33"/>
      <c r="OGD7" s="33"/>
      <c r="OGE7" s="33"/>
      <c r="OGF7" s="33"/>
      <c r="OGG7" s="33"/>
      <c r="OGH7" s="33"/>
      <c r="OGI7" s="33"/>
      <c r="OGJ7" s="33"/>
      <c r="OGK7" s="33"/>
      <c r="OGL7" s="33"/>
      <c r="OGM7" s="33"/>
      <c r="OGN7" s="33"/>
      <c r="OGO7" s="33"/>
      <c r="OGP7" s="33"/>
      <c r="OGQ7" s="33"/>
      <c r="OGR7" s="33"/>
      <c r="OGS7" s="33"/>
      <c r="OGT7" s="33"/>
      <c r="OGU7" s="33"/>
      <c r="OGV7" s="33"/>
      <c r="OGW7" s="33"/>
      <c r="OGX7" s="33"/>
      <c r="OGY7" s="33"/>
      <c r="OGZ7" s="33"/>
      <c r="OHA7" s="33"/>
      <c r="OHB7" s="33"/>
      <c r="OHC7" s="33"/>
      <c r="OHD7" s="33"/>
      <c r="OHE7" s="33"/>
      <c r="OHF7" s="33"/>
      <c r="OHG7" s="33"/>
      <c r="OHH7" s="33"/>
      <c r="OHI7" s="33"/>
      <c r="OHJ7" s="33"/>
      <c r="OHK7" s="33"/>
      <c r="OHL7" s="33"/>
      <c r="OHM7" s="33"/>
      <c r="OHN7" s="33"/>
      <c r="OHO7" s="33"/>
      <c r="OHP7" s="33"/>
      <c r="OHQ7" s="33"/>
      <c r="OHR7" s="33"/>
      <c r="OHS7" s="33"/>
      <c r="OHT7" s="33"/>
      <c r="OHU7" s="33"/>
      <c r="OHV7" s="33"/>
      <c r="OHW7" s="33"/>
      <c r="OHX7" s="33"/>
      <c r="OHY7" s="33"/>
      <c r="OHZ7" s="33"/>
      <c r="OIA7" s="33"/>
      <c r="OIB7" s="33"/>
      <c r="OIC7" s="33"/>
      <c r="OID7" s="33"/>
      <c r="OIE7" s="33"/>
      <c r="OIF7" s="33"/>
      <c r="OIG7" s="33"/>
      <c r="OIH7" s="33"/>
      <c r="OII7" s="33"/>
      <c r="OIJ7" s="33"/>
      <c r="OIK7" s="33"/>
      <c r="OIL7" s="33"/>
      <c r="OIM7" s="33"/>
      <c r="OIN7" s="33"/>
      <c r="OIO7" s="33"/>
      <c r="OIP7" s="33"/>
      <c r="OIQ7" s="33"/>
      <c r="OIR7" s="33"/>
      <c r="OIS7" s="33"/>
      <c r="OIT7" s="33"/>
      <c r="OIU7" s="33"/>
      <c r="OIV7" s="33"/>
      <c r="OIW7" s="33"/>
      <c r="OIX7" s="33"/>
      <c r="OIY7" s="33"/>
      <c r="OIZ7" s="33"/>
      <c r="OJA7" s="33"/>
      <c r="OJB7" s="33"/>
      <c r="OJC7" s="33"/>
      <c r="OJD7" s="33"/>
      <c r="OJE7" s="33"/>
      <c r="OJF7" s="33"/>
      <c r="OJG7" s="33"/>
      <c r="OJH7" s="33"/>
      <c r="OJI7" s="33"/>
      <c r="OJJ7" s="33"/>
      <c r="OJK7" s="33"/>
      <c r="OJL7" s="33"/>
      <c r="OJM7" s="33"/>
      <c r="OJN7" s="33"/>
      <c r="OJO7" s="33"/>
      <c r="OJP7" s="33"/>
      <c r="OJQ7" s="33"/>
      <c r="OJR7" s="33"/>
      <c r="OJS7" s="33"/>
      <c r="OJT7" s="33"/>
      <c r="OJU7" s="33"/>
      <c r="OJV7" s="33"/>
      <c r="OJW7" s="33"/>
      <c r="OJX7" s="33"/>
      <c r="OJY7" s="33"/>
      <c r="OJZ7" s="33"/>
      <c r="OKA7" s="33"/>
      <c r="OKB7" s="33"/>
      <c r="OKC7" s="33"/>
      <c r="OKD7" s="33"/>
      <c r="OKE7" s="33"/>
      <c r="OKF7" s="33"/>
      <c r="OKG7" s="33"/>
      <c r="OKH7" s="33"/>
      <c r="OKI7" s="33"/>
      <c r="OKJ7" s="33"/>
      <c r="OKK7" s="33"/>
      <c r="OKL7" s="33"/>
      <c r="OKM7" s="33"/>
      <c r="OKN7" s="33"/>
      <c r="OKO7" s="33"/>
      <c r="OKP7" s="33"/>
      <c r="OKQ7" s="33"/>
      <c r="OKR7" s="33"/>
      <c r="OKS7" s="33"/>
      <c r="OKT7" s="33"/>
      <c r="OKU7" s="33"/>
      <c r="OKV7" s="33"/>
      <c r="OKW7" s="33"/>
      <c r="OKX7" s="33"/>
      <c r="OKY7" s="33"/>
      <c r="OKZ7" s="33"/>
      <c r="OLA7" s="33"/>
      <c r="OLB7" s="33"/>
      <c r="OLC7" s="33"/>
      <c r="OLD7" s="33"/>
      <c r="OLE7" s="33"/>
      <c r="OLF7" s="33"/>
      <c r="OLG7" s="33"/>
      <c r="OLH7" s="33"/>
      <c r="OLI7" s="33"/>
      <c r="OLJ7" s="33"/>
      <c r="OLK7" s="33"/>
      <c r="OLL7" s="33"/>
      <c r="OLM7" s="33"/>
      <c r="OLN7" s="33"/>
      <c r="OLO7" s="33"/>
      <c r="OLP7" s="33"/>
      <c r="OLQ7" s="33"/>
      <c r="OLR7" s="33"/>
      <c r="OLS7" s="33"/>
      <c r="OLT7" s="33"/>
      <c r="OLU7" s="33"/>
      <c r="OLV7" s="33"/>
      <c r="OLW7" s="33"/>
      <c r="OLX7" s="33"/>
      <c r="OLY7" s="33"/>
      <c r="OLZ7" s="33"/>
      <c r="OMA7" s="33"/>
      <c r="OMB7" s="33"/>
      <c r="OMC7" s="33"/>
      <c r="OMD7" s="33"/>
      <c r="OME7" s="33"/>
      <c r="OMF7" s="33"/>
      <c r="OMG7" s="33"/>
      <c r="OMH7" s="33"/>
      <c r="OMI7" s="33"/>
      <c r="OMJ7" s="33"/>
      <c r="OMK7" s="33"/>
      <c r="OML7" s="33"/>
      <c r="OMM7" s="33"/>
      <c r="OMN7" s="33"/>
      <c r="OMO7" s="33"/>
      <c r="OMP7" s="33"/>
      <c r="OMQ7" s="33"/>
      <c r="OMR7" s="33"/>
      <c r="OMS7" s="33"/>
      <c r="OMT7" s="33"/>
      <c r="OMU7" s="33"/>
      <c r="OMV7" s="33"/>
      <c r="OMW7" s="33"/>
      <c r="OMX7" s="33"/>
      <c r="OMY7" s="33"/>
      <c r="OMZ7" s="33"/>
      <c r="ONA7" s="33"/>
      <c r="ONB7" s="33"/>
      <c r="ONC7" s="33"/>
      <c r="OND7" s="33"/>
      <c r="ONE7" s="33"/>
      <c r="ONF7" s="33"/>
      <c r="ONG7" s="33"/>
      <c r="ONH7" s="33"/>
      <c r="ONI7" s="33"/>
      <c r="ONJ7" s="33"/>
      <c r="ONK7" s="33"/>
      <c r="ONL7" s="33"/>
      <c r="ONM7" s="33"/>
      <c r="ONN7" s="33"/>
      <c r="ONO7" s="33"/>
      <c r="ONP7" s="33"/>
      <c r="ONQ7" s="33"/>
      <c r="ONR7" s="33"/>
      <c r="ONS7" s="33"/>
      <c r="ONT7" s="33"/>
      <c r="ONU7" s="33"/>
      <c r="ONV7" s="33"/>
      <c r="ONW7" s="33"/>
      <c r="ONX7" s="33"/>
      <c r="ONY7" s="33"/>
      <c r="ONZ7" s="33"/>
      <c r="OOA7" s="33"/>
      <c r="OOB7" s="33"/>
      <c r="OOC7" s="33"/>
      <c r="OOD7" s="33"/>
      <c r="OOE7" s="33"/>
      <c r="OOF7" s="33"/>
      <c r="OOG7" s="33"/>
      <c r="OOH7" s="33"/>
      <c r="OOI7" s="33"/>
      <c r="OOJ7" s="33"/>
      <c r="OOK7" s="33"/>
      <c r="OOL7" s="33"/>
      <c r="OOM7" s="33"/>
      <c r="OON7" s="33"/>
      <c r="OOO7" s="33"/>
      <c r="OOP7" s="33"/>
      <c r="OOQ7" s="33"/>
      <c r="OOR7" s="33"/>
      <c r="OOS7" s="33"/>
      <c r="OOT7" s="33"/>
      <c r="OOU7" s="33"/>
      <c r="OOV7" s="33"/>
      <c r="OOW7" s="33"/>
      <c r="OOX7" s="33"/>
      <c r="OOY7" s="33"/>
      <c r="OOZ7" s="33"/>
      <c r="OPA7" s="33"/>
      <c r="OPB7" s="33"/>
      <c r="OPC7" s="33"/>
      <c r="OPD7" s="33"/>
      <c r="OPE7" s="33"/>
      <c r="OPF7" s="33"/>
      <c r="OPG7" s="33"/>
      <c r="OPH7" s="33"/>
      <c r="OPI7" s="33"/>
      <c r="OPJ7" s="33"/>
      <c r="OPK7" s="33"/>
      <c r="OPL7" s="33"/>
      <c r="OPM7" s="33"/>
      <c r="OPN7" s="33"/>
      <c r="OPO7" s="33"/>
      <c r="OPP7" s="33"/>
      <c r="OPQ7" s="33"/>
      <c r="OPR7" s="33"/>
      <c r="OPS7" s="33"/>
      <c r="OPT7" s="33"/>
      <c r="OPU7" s="33"/>
      <c r="OPV7" s="33"/>
      <c r="OPW7" s="33"/>
      <c r="OPX7" s="33"/>
      <c r="OPY7" s="33"/>
      <c r="OPZ7" s="33"/>
      <c r="OQA7" s="33"/>
      <c r="OQB7" s="33"/>
      <c r="OQC7" s="33"/>
      <c r="OQD7" s="33"/>
      <c r="OQE7" s="33"/>
      <c r="OQF7" s="33"/>
      <c r="OQG7" s="33"/>
      <c r="OQH7" s="33"/>
      <c r="OQI7" s="33"/>
      <c r="OQJ7" s="33"/>
      <c r="OQK7" s="33"/>
      <c r="OQL7" s="33"/>
      <c r="OQM7" s="33"/>
      <c r="OQN7" s="33"/>
      <c r="OQO7" s="33"/>
      <c r="OQP7" s="33"/>
      <c r="OQQ7" s="33"/>
      <c r="OQR7" s="33"/>
      <c r="OQS7" s="33"/>
      <c r="OQT7" s="33"/>
      <c r="OQU7" s="33"/>
      <c r="OQV7" s="33"/>
      <c r="OQW7" s="33"/>
      <c r="OQX7" s="33"/>
      <c r="OQY7" s="33"/>
      <c r="OQZ7" s="33"/>
      <c r="ORA7" s="33"/>
      <c r="ORB7" s="33"/>
      <c r="ORC7" s="33"/>
      <c r="ORD7" s="33"/>
      <c r="ORE7" s="33"/>
      <c r="ORF7" s="33"/>
      <c r="ORG7" s="33"/>
      <c r="ORH7" s="33"/>
      <c r="ORI7" s="33"/>
      <c r="ORJ7" s="33"/>
      <c r="ORK7" s="33"/>
      <c r="ORL7" s="33"/>
      <c r="ORM7" s="33"/>
      <c r="ORN7" s="33"/>
      <c r="ORO7" s="33"/>
      <c r="ORP7" s="33"/>
      <c r="ORQ7" s="33"/>
      <c r="ORR7" s="33"/>
      <c r="ORS7" s="33"/>
      <c r="ORT7" s="33"/>
      <c r="ORU7" s="33"/>
      <c r="ORV7" s="33"/>
      <c r="ORW7" s="33"/>
      <c r="ORX7" s="33"/>
      <c r="ORY7" s="33"/>
      <c r="ORZ7" s="33"/>
      <c r="OSA7" s="33"/>
      <c r="OSB7" s="33"/>
      <c r="OSC7" s="33"/>
      <c r="OSD7" s="33"/>
      <c r="OSE7" s="33"/>
      <c r="OSF7" s="33"/>
      <c r="OSG7" s="33"/>
      <c r="OSH7" s="33"/>
      <c r="OSI7" s="33"/>
      <c r="OSJ7" s="33"/>
      <c r="OSK7" s="33"/>
      <c r="OSL7" s="33"/>
      <c r="OSM7" s="33"/>
      <c r="OSN7" s="33"/>
      <c r="OSO7" s="33"/>
      <c r="OSP7" s="33"/>
      <c r="OSQ7" s="33"/>
      <c r="OSR7" s="33"/>
      <c r="OSS7" s="33"/>
      <c r="OST7" s="33"/>
      <c r="OSU7" s="33"/>
      <c r="OSV7" s="33"/>
      <c r="OSW7" s="33"/>
      <c r="OSX7" s="33"/>
      <c r="OSY7" s="33"/>
      <c r="OSZ7" s="33"/>
      <c r="OTA7" s="33"/>
      <c r="OTB7" s="33"/>
      <c r="OTC7" s="33"/>
      <c r="OTD7" s="33"/>
      <c r="OTE7" s="33"/>
      <c r="OTF7" s="33"/>
      <c r="OTG7" s="33"/>
      <c r="OTH7" s="33"/>
      <c r="OTI7" s="33"/>
      <c r="OTJ7" s="33"/>
      <c r="OTK7" s="33"/>
      <c r="OTL7" s="33"/>
      <c r="OTM7" s="33"/>
      <c r="OTN7" s="33"/>
      <c r="OTO7" s="33"/>
      <c r="OTP7" s="33"/>
      <c r="OTQ7" s="33"/>
      <c r="OTR7" s="33"/>
      <c r="OTS7" s="33"/>
      <c r="OTT7" s="33"/>
      <c r="OTU7" s="33"/>
      <c r="OTV7" s="33"/>
      <c r="OTW7" s="33"/>
      <c r="OTX7" s="33"/>
      <c r="OTY7" s="33"/>
      <c r="OTZ7" s="33"/>
      <c r="OUA7" s="33"/>
      <c r="OUB7" s="33"/>
      <c r="OUC7" s="33"/>
      <c r="OUD7" s="33"/>
      <c r="OUE7" s="33"/>
      <c r="OUF7" s="33"/>
      <c r="OUG7" s="33"/>
      <c r="OUH7" s="33"/>
      <c r="OUI7" s="33"/>
      <c r="OUJ7" s="33"/>
      <c r="OUK7" s="33"/>
      <c r="OUL7" s="33"/>
      <c r="OUM7" s="33"/>
      <c r="OUN7" s="33"/>
      <c r="OUO7" s="33"/>
      <c r="OUP7" s="33"/>
      <c r="OUQ7" s="33"/>
      <c r="OUR7" s="33"/>
      <c r="OUS7" s="33"/>
      <c r="OUT7" s="33"/>
      <c r="OUU7" s="33"/>
      <c r="OUV7" s="33"/>
      <c r="OUW7" s="33"/>
      <c r="OUX7" s="33"/>
      <c r="OUY7" s="33"/>
      <c r="OUZ7" s="33"/>
      <c r="OVA7" s="33"/>
      <c r="OVB7" s="33"/>
      <c r="OVC7" s="33"/>
      <c r="OVD7" s="33"/>
      <c r="OVE7" s="33"/>
      <c r="OVF7" s="33"/>
      <c r="OVG7" s="33"/>
      <c r="OVH7" s="33"/>
      <c r="OVI7" s="33"/>
      <c r="OVJ7" s="33"/>
      <c r="OVK7" s="33"/>
      <c r="OVL7" s="33"/>
      <c r="OVM7" s="33"/>
      <c r="OVN7" s="33"/>
      <c r="OVO7" s="33"/>
      <c r="OVP7" s="33"/>
      <c r="OVQ7" s="33"/>
      <c r="OVR7" s="33"/>
      <c r="OVS7" s="33"/>
      <c r="OVT7" s="33"/>
      <c r="OVU7" s="33"/>
      <c r="OVV7" s="33"/>
      <c r="OVW7" s="33"/>
      <c r="OVX7" s="33"/>
      <c r="OVY7" s="33"/>
      <c r="OVZ7" s="33"/>
      <c r="OWA7" s="33"/>
      <c r="OWB7" s="33"/>
      <c r="OWC7" s="33"/>
      <c r="OWD7" s="33"/>
      <c r="OWE7" s="33"/>
      <c r="OWF7" s="33"/>
      <c r="OWG7" s="33"/>
      <c r="OWH7" s="33"/>
      <c r="OWI7" s="33"/>
      <c r="OWJ7" s="33"/>
      <c r="OWK7" s="33"/>
      <c r="OWL7" s="33"/>
      <c r="OWM7" s="33"/>
      <c r="OWN7" s="33"/>
      <c r="OWO7" s="33"/>
      <c r="OWP7" s="33"/>
      <c r="OWQ7" s="33"/>
      <c r="OWR7" s="33"/>
      <c r="OWS7" s="33"/>
      <c r="OWT7" s="33"/>
      <c r="OWU7" s="33"/>
      <c r="OWV7" s="33"/>
      <c r="OWW7" s="33"/>
      <c r="OWX7" s="33"/>
      <c r="OWY7" s="33"/>
      <c r="OWZ7" s="33"/>
      <c r="OXA7" s="33"/>
      <c r="OXB7" s="33"/>
      <c r="OXC7" s="33"/>
      <c r="OXD7" s="33"/>
      <c r="OXE7" s="33"/>
      <c r="OXF7" s="33"/>
      <c r="OXG7" s="33"/>
      <c r="OXH7" s="33"/>
      <c r="OXI7" s="33"/>
      <c r="OXJ7" s="33"/>
      <c r="OXK7" s="33"/>
      <c r="OXL7" s="33"/>
      <c r="OXM7" s="33"/>
      <c r="OXN7" s="33"/>
      <c r="OXO7" s="33"/>
      <c r="OXP7" s="33"/>
      <c r="OXQ7" s="33"/>
      <c r="OXR7" s="33"/>
      <c r="OXS7" s="33"/>
      <c r="OXT7" s="33"/>
      <c r="OXU7" s="33"/>
      <c r="OXV7" s="33"/>
      <c r="OXW7" s="33"/>
      <c r="OXX7" s="33"/>
      <c r="OXY7" s="33"/>
      <c r="OXZ7" s="33"/>
      <c r="OYA7" s="33"/>
      <c r="OYB7" s="33"/>
      <c r="OYC7" s="33"/>
      <c r="OYD7" s="33"/>
      <c r="OYE7" s="33"/>
      <c r="OYF7" s="33"/>
      <c r="OYG7" s="33"/>
      <c r="OYH7" s="33"/>
      <c r="OYI7" s="33"/>
      <c r="OYJ7" s="33"/>
      <c r="OYK7" s="33"/>
      <c r="OYL7" s="33"/>
      <c r="OYM7" s="33"/>
      <c r="OYN7" s="33"/>
      <c r="OYO7" s="33"/>
      <c r="OYP7" s="33"/>
      <c r="OYQ7" s="33"/>
      <c r="OYR7" s="33"/>
      <c r="OYS7" s="33"/>
      <c r="OYT7" s="33"/>
      <c r="OYU7" s="33"/>
      <c r="OYV7" s="33"/>
      <c r="OYW7" s="33"/>
      <c r="OYX7" s="33"/>
      <c r="OYY7" s="33"/>
      <c r="OYZ7" s="33"/>
      <c r="OZA7" s="33"/>
      <c r="OZB7" s="33"/>
      <c r="OZC7" s="33"/>
      <c r="OZD7" s="33"/>
      <c r="OZE7" s="33"/>
      <c r="OZF7" s="33"/>
      <c r="OZG7" s="33"/>
      <c r="OZH7" s="33"/>
      <c r="OZI7" s="33"/>
      <c r="OZJ7" s="33"/>
      <c r="OZK7" s="33"/>
      <c r="OZL7" s="33"/>
      <c r="OZM7" s="33"/>
      <c r="OZN7" s="33"/>
      <c r="OZO7" s="33"/>
      <c r="OZP7" s="33"/>
      <c r="OZQ7" s="33"/>
      <c r="OZR7" s="33"/>
      <c r="OZS7" s="33"/>
      <c r="OZT7" s="33"/>
      <c r="OZU7" s="33"/>
      <c r="OZV7" s="33"/>
      <c r="OZW7" s="33"/>
      <c r="OZX7" s="33"/>
      <c r="OZY7" s="33"/>
      <c r="OZZ7" s="33"/>
      <c r="PAA7" s="33"/>
      <c r="PAB7" s="33"/>
      <c r="PAC7" s="33"/>
      <c r="PAD7" s="33"/>
      <c r="PAE7" s="33"/>
      <c r="PAF7" s="33"/>
      <c r="PAG7" s="33"/>
      <c r="PAH7" s="33"/>
      <c r="PAI7" s="33"/>
      <c r="PAJ7" s="33"/>
      <c r="PAK7" s="33"/>
      <c r="PAL7" s="33"/>
      <c r="PAM7" s="33"/>
      <c r="PAN7" s="33"/>
      <c r="PAO7" s="33"/>
      <c r="PAP7" s="33"/>
      <c r="PAQ7" s="33"/>
      <c r="PAR7" s="33"/>
      <c r="PAS7" s="33"/>
      <c r="PAT7" s="33"/>
      <c r="PAU7" s="33"/>
      <c r="PAV7" s="33"/>
      <c r="PAW7" s="33"/>
      <c r="PAX7" s="33"/>
      <c r="PAY7" s="33"/>
      <c r="PAZ7" s="33"/>
      <c r="PBA7" s="33"/>
      <c r="PBB7" s="33"/>
      <c r="PBC7" s="33"/>
      <c r="PBD7" s="33"/>
      <c r="PBE7" s="33"/>
      <c r="PBF7" s="33"/>
      <c r="PBG7" s="33"/>
      <c r="PBH7" s="33"/>
      <c r="PBI7" s="33"/>
      <c r="PBJ7" s="33"/>
      <c r="PBK7" s="33"/>
      <c r="PBL7" s="33"/>
      <c r="PBM7" s="33"/>
      <c r="PBN7" s="33"/>
      <c r="PBO7" s="33"/>
      <c r="PBP7" s="33"/>
      <c r="PBQ7" s="33"/>
      <c r="PBR7" s="33"/>
      <c r="PBS7" s="33"/>
      <c r="PBT7" s="33"/>
      <c r="PBU7" s="33"/>
      <c r="PBV7" s="33"/>
      <c r="PBW7" s="33"/>
      <c r="PBX7" s="33"/>
      <c r="PBY7" s="33"/>
      <c r="PBZ7" s="33"/>
      <c r="PCA7" s="33"/>
      <c r="PCB7" s="33"/>
      <c r="PCC7" s="33"/>
      <c r="PCD7" s="33"/>
      <c r="PCE7" s="33"/>
      <c r="PCF7" s="33"/>
      <c r="PCG7" s="33"/>
      <c r="PCH7" s="33"/>
      <c r="PCI7" s="33"/>
      <c r="PCJ7" s="33"/>
      <c r="PCK7" s="33"/>
      <c r="PCL7" s="33"/>
      <c r="PCM7" s="33"/>
      <c r="PCN7" s="33"/>
      <c r="PCO7" s="33"/>
      <c r="PCP7" s="33"/>
      <c r="PCQ7" s="33"/>
      <c r="PCR7" s="33"/>
      <c r="PCS7" s="33"/>
      <c r="PCT7" s="33"/>
      <c r="PCU7" s="33"/>
      <c r="PCV7" s="33"/>
      <c r="PCW7" s="33"/>
      <c r="PCX7" s="33"/>
      <c r="PCY7" s="33"/>
      <c r="PCZ7" s="33"/>
      <c r="PDA7" s="33"/>
      <c r="PDB7" s="33"/>
      <c r="PDC7" s="33"/>
      <c r="PDD7" s="33"/>
      <c r="PDE7" s="33"/>
      <c r="PDF7" s="33"/>
      <c r="PDG7" s="33"/>
      <c r="PDH7" s="33"/>
      <c r="PDI7" s="33"/>
      <c r="PDJ7" s="33"/>
      <c r="PDK7" s="33"/>
      <c r="PDL7" s="33"/>
      <c r="PDM7" s="33"/>
      <c r="PDN7" s="33"/>
      <c r="PDO7" s="33"/>
      <c r="PDP7" s="33"/>
      <c r="PDQ7" s="33"/>
      <c r="PDR7" s="33"/>
      <c r="PDS7" s="33"/>
      <c r="PDT7" s="33"/>
      <c r="PDU7" s="33"/>
      <c r="PDV7" s="33"/>
      <c r="PDW7" s="33"/>
      <c r="PDX7" s="33"/>
      <c r="PDY7" s="33"/>
      <c r="PDZ7" s="33"/>
      <c r="PEA7" s="33"/>
      <c r="PEB7" s="33"/>
      <c r="PEC7" s="33"/>
      <c r="PED7" s="33"/>
      <c r="PEE7" s="33"/>
      <c r="PEF7" s="33"/>
      <c r="PEG7" s="33"/>
      <c r="PEH7" s="33"/>
      <c r="PEI7" s="33"/>
      <c r="PEJ7" s="33"/>
      <c r="PEK7" s="33"/>
      <c r="PEL7" s="33"/>
      <c r="PEM7" s="33"/>
      <c r="PEN7" s="33"/>
      <c r="PEO7" s="33"/>
      <c r="PEP7" s="33"/>
      <c r="PEQ7" s="33"/>
      <c r="PER7" s="33"/>
      <c r="PES7" s="33"/>
      <c r="PET7" s="33"/>
      <c r="PEU7" s="33"/>
      <c r="PEV7" s="33"/>
      <c r="PEW7" s="33"/>
      <c r="PEX7" s="33"/>
      <c r="PEY7" s="33"/>
      <c r="PEZ7" s="33"/>
      <c r="PFA7" s="33"/>
      <c r="PFB7" s="33"/>
      <c r="PFC7" s="33"/>
      <c r="PFD7" s="33"/>
      <c r="PFE7" s="33"/>
      <c r="PFF7" s="33"/>
      <c r="PFG7" s="33"/>
      <c r="PFH7" s="33"/>
      <c r="PFI7" s="33"/>
      <c r="PFJ7" s="33"/>
      <c r="PFK7" s="33"/>
      <c r="PFL7" s="33"/>
      <c r="PFM7" s="33"/>
      <c r="PFN7" s="33"/>
      <c r="PFO7" s="33"/>
      <c r="PFP7" s="33"/>
      <c r="PFQ7" s="33"/>
      <c r="PFR7" s="33"/>
      <c r="PFS7" s="33"/>
      <c r="PFT7" s="33"/>
      <c r="PFU7" s="33"/>
      <c r="PFV7" s="33"/>
      <c r="PFW7" s="33"/>
      <c r="PFX7" s="33"/>
      <c r="PFY7" s="33"/>
      <c r="PFZ7" s="33"/>
      <c r="PGA7" s="33"/>
      <c r="PGB7" s="33"/>
      <c r="PGC7" s="33"/>
      <c r="PGD7" s="33"/>
      <c r="PGE7" s="33"/>
      <c r="PGF7" s="33"/>
      <c r="PGG7" s="33"/>
      <c r="PGH7" s="33"/>
      <c r="PGI7" s="33"/>
      <c r="PGJ7" s="33"/>
      <c r="PGK7" s="33"/>
      <c r="PGL7" s="33"/>
      <c r="PGM7" s="33"/>
      <c r="PGN7" s="33"/>
      <c r="PGO7" s="33"/>
      <c r="PGP7" s="33"/>
      <c r="PGQ7" s="33"/>
      <c r="PGR7" s="33"/>
      <c r="PGS7" s="33"/>
      <c r="PGT7" s="33"/>
      <c r="PGU7" s="33"/>
      <c r="PGV7" s="33"/>
      <c r="PGW7" s="33"/>
      <c r="PGX7" s="33"/>
      <c r="PGY7" s="33"/>
      <c r="PGZ7" s="33"/>
      <c r="PHA7" s="33"/>
      <c r="PHB7" s="33"/>
      <c r="PHC7" s="33"/>
      <c r="PHD7" s="33"/>
      <c r="PHE7" s="33"/>
      <c r="PHF7" s="33"/>
      <c r="PHG7" s="33"/>
      <c r="PHH7" s="33"/>
      <c r="PHI7" s="33"/>
      <c r="PHJ7" s="33"/>
      <c r="PHK7" s="33"/>
      <c r="PHL7" s="33"/>
      <c r="PHM7" s="33"/>
      <c r="PHN7" s="33"/>
      <c r="PHO7" s="33"/>
      <c r="PHP7" s="33"/>
      <c r="PHQ7" s="33"/>
      <c r="PHR7" s="33"/>
      <c r="PHS7" s="33"/>
      <c r="PHT7" s="33"/>
      <c r="PHU7" s="33"/>
      <c r="PHV7" s="33"/>
      <c r="PHW7" s="33"/>
      <c r="PHX7" s="33"/>
      <c r="PHY7" s="33"/>
      <c r="PHZ7" s="33"/>
      <c r="PIA7" s="33"/>
      <c r="PIB7" s="33"/>
      <c r="PIC7" s="33"/>
      <c r="PID7" s="33"/>
      <c r="PIE7" s="33"/>
      <c r="PIF7" s="33"/>
      <c r="PIG7" s="33"/>
      <c r="PIH7" s="33"/>
      <c r="PII7" s="33"/>
      <c r="PIJ7" s="33"/>
      <c r="PIK7" s="33"/>
      <c r="PIL7" s="33"/>
      <c r="PIM7" s="33"/>
      <c r="PIN7" s="33"/>
      <c r="PIO7" s="33"/>
      <c r="PIP7" s="33"/>
      <c r="PIQ7" s="33"/>
      <c r="PIR7" s="33"/>
      <c r="PIS7" s="33"/>
      <c r="PIT7" s="33"/>
      <c r="PIU7" s="33"/>
      <c r="PIV7" s="33"/>
      <c r="PIW7" s="33"/>
      <c r="PIX7" s="33"/>
      <c r="PIY7" s="33"/>
      <c r="PIZ7" s="33"/>
      <c r="PJA7" s="33"/>
      <c r="PJB7" s="33"/>
      <c r="PJC7" s="33"/>
      <c r="PJD7" s="33"/>
      <c r="PJE7" s="33"/>
      <c r="PJF7" s="33"/>
      <c r="PJG7" s="33"/>
      <c r="PJH7" s="33"/>
      <c r="PJI7" s="33"/>
      <c r="PJJ7" s="33"/>
      <c r="PJK7" s="33"/>
      <c r="PJL7" s="33"/>
      <c r="PJM7" s="33"/>
      <c r="PJN7" s="33"/>
      <c r="PJO7" s="33"/>
      <c r="PJP7" s="33"/>
      <c r="PJQ7" s="33"/>
      <c r="PJR7" s="33"/>
      <c r="PJS7" s="33"/>
      <c r="PJT7" s="33"/>
      <c r="PJU7" s="33"/>
      <c r="PJV7" s="33"/>
      <c r="PJW7" s="33"/>
      <c r="PJX7" s="33"/>
      <c r="PJY7" s="33"/>
      <c r="PJZ7" s="33"/>
      <c r="PKA7" s="33"/>
      <c r="PKB7" s="33"/>
      <c r="PKC7" s="33"/>
      <c r="PKD7" s="33"/>
      <c r="PKE7" s="33"/>
      <c r="PKF7" s="33"/>
      <c r="PKG7" s="33"/>
      <c r="PKH7" s="33"/>
      <c r="PKI7" s="33"/>
      <c r="PKJ7" s="33"/>
      <c r="PKK7" s="33"/>
      <c r="PKL7" s="33"/>
      <c r="PKM7" s="33"/>
      <c r="PKN7" s="33"/>
      <c r="PKO7" s="33"/>
      <c r="PKP7" s="33"/>
      <c r="PKQ7" s="33"/>
      <c r="PKR7" s="33"/>
      <c r="PKS7" s="33"/>
      <c r="PKT7" s="33"/>
      <c r="PKU7" s="33"/>
      <c r="PKV7" s="33"/>
      <c r="PKW7" s="33"/>
      <c r="PKX7" s="33"/>
      <c r="PKY7" s="33"/>
      <c r="PKZ7" s="33"/>
      <c r="PLA7" s="33"/>
      <c r="PLB7" s="33"/>
      <c r="PLC7" s="33"/>
      <c r="PLD7" s="33"/>
      <c r="PLE7" s="33"/>
      <c r="PLF7" s="33"/>
      <c r="PLG7" s="33"/>
      <c r="PLH7" s="33"/>
      <c r="PLI7" s="33"/>
      <c r="PLJ7" s="33"/>
      <c r="PLK7" s="33"/>
      <c r="PLL7" s="33"/>
      <c r="PLM7" s="33"/>
      <c r="PLN7" s="33"/>
      <c r="PLO7" s="33"/>
      <c r="PLP7" s="33"/>
      <c r="PLQ7" s="33"/>
      <c r="PLR7" s="33"/>
      <c r="PLS7" s="33"/>
      <c r="PLT7" s="33"/>
      <c r="PLU7" s="33"/>
      <c r="PLV7" s="33"/>
      <c r="PLW7" s="33"/>
      <c r="PLX7" s="33"/>
      <c r="PLY7" s="33"/>
      <c r="PLZ7" s="33"/>
      <c r="PMA7" s="33"/>
      <c r="PMB7" s="33"/>
      <c r="PMC7" s="33"/>
      <c r="PMD7" s="33"/>
      <c r="PME7" s="33"/>
      <c r="PMF7" s="33"/>
      <c r="PMG7" s="33"/>
      <c r="PMH7" s="33"/>
      <c r="PMI7" s="33"/>
      <c r="PMJ7" s="33"/>
      <c r="PMK7" s="33"/>
      <c r="PML7" s="33"/>
      <c r="PMM7" s="33"/>
      <c r="PMN7" s="33"/>
      <c r="PMO7" s="33"/>
      <c r="PMP7" s="33"/>
      <c r="PMQ7" s="33"/>
      <c r="PMR7" s="33"/>
      <c r="PMS7" s="33"/>
      <c r="PMT7" s="33"/>
      <c r="PMU7" s="33"/>
      <c r="PMV7" s="33"/>
      <c r="PMW7" s="33"/>
      <c r="PMX7" s="33"/>
      <c r="PMY7" s="33"/>
      <c r="PMZ7" s="33"/>
      <c r="PNA7" s="33"/>
      <c r="PNB7" s="33"/>
      <c r="PNC7" s="33"/>
      <c r="PND7" s="33"/>
      <c r="PNE7" s="33"/>
      <c r="PNF7" s="33"/>
      <c r="PNG7" s="33"/>
      <c r="PNH7" s="33"/>
      <c r="PNI7" s="33"/>
      <c r="PNJ7" s="33"/>
      <c r="PNK7" s="33"/>
      <c r="PNL7" s="33"/>
      <c r="PNM7" s="33"/>
      <c r="PNN7" s="33"/>
      <c r="PNO7" s="33"/>
      <c r="PNP7" s="33"/>
      <c r="PNQ7" s="33"/>
      <c r="PNR7" s="33"/>
      <c r="PNS7" s="33"/>
      <c r="PNT7" s="33"/>
      <c r="PNU7" s="33"/>
      <c r="PNV7" s="33"/>
      <c r="PNW7" s="33"/>
      <c r="PNX7" s="33"/>
      <c r="PNY7" s="33"/>
      <c r="PNZ7" s="33"/>
      <c r="POA7" s="33"/>
      <c r="POB7" s="33"/>
      <c r="POC7" s="33"/>
      <c r="POD7" s="33"/>
      <c r="POE7" s="33"/>
      <c r="POF7" s="33"/>
      <c r="POG7" s="33"/>
      <c r="POH7" s="33"/>
      <c r="POI7" s="33"/>
      <c r="POJ7" s="33"/>
      <c r="POK7" s="33"/>
      <c r="POL7" s="33"/>
      <c r="POM7" s="33"/>
      <c r="PON7" s="33"/>
      <c r="POO7" s="33"/>
      <c r="POP7" s="33"/>
      <c r="POQ7" s="33"/>
      <c r="POR7" s="33"/>
      <c r="POS7" s="33"/>
      <c r="POT7" s="33"/>
      <c r="POU7" s="33"/>
      <c r="POV7" s="33"/>
      <c r="POW7" s="33"/>
      <c r="POX7" s="33"/>
      <c r="POY7" s="33"/>
      <c r="POZ7" s="33"/>
      <c r="PPA7" s="33"/>
      <c r="PPB7" s="33"/>
      <c r="PPC7" s="33"/>
      <c r="PPD7" s="33"/>
      <c r="PPE7" s="33"/>
      <c r="PPF7" s="33"/>
      <c r="PPG7" s="33"/>
      <c r="PPH7" s="33"/>
      <c r="PPI7" s="33"/>
      <c r="PPJ7" s="33"/>
      <c r="PPK7" s="33"/>
      <c r="PPL7" s="33"/>
      <c r="PPM7" s="33"/>
      <c r="PPN7" s="33"/>
      <c r="PPO7" s="33"/>
      <c r="PPP7" s="33"/>
      <c r="PPQ7" s="33"/>
      <c r="PPR7" s="33"/>
      <c r="PPS7" s="33"/>
      <c r="PPT7" s="33"/>
      <c r="PPU7" s="33"/>
      <c r="PPV7" s="33"/>
      <c r="PPW7" s="33"/>
      <c r="PPX7" s="33"/>
      <c r="PPY7" s="33"/>
      <c r="PPZ7" s="33"/>
      <c r="PQA7" s="33"/>
      <c r="PQB7" s="33"/>
      <c r="PQC7" s="33"/>
      <c r="PQD7" s="33"/>
      <c r="PQE7" s="33"/>
      <c r="PQF7" s="33"/>
      <c r="PQG7" s="33"/>
      <c r="PQH7" s="33"/>
      <c r="PQI7" s="33"/>
      <c r="PQJ7" s="33"/>
      <c r="PQK7" s="33"/>
      <c r="PQL7" s="33"/>
      <c r="PQM7" s="33"/>
      <c r="PQN7" s="33"/>
      <c r="PQO7" s="33"/>
      <c r="PQP7" s="33"/>
      <c r="PQQ7" s="33"/>
      <c r="PQR7" s="33"/>
      <c r="PQS7" s="33"/>
      <c r="PQT7" s="33"/>
      <c r="PQU7" s="33"/>
      <c r="PQV7" s="33"/>
      <c r="PQW7" s="33"/>
      <c r="PQX7" s="33"/>
      <c r="PQY7" s="33"/>
      <c r="PQZ7" s="33"/>
      <c r="PRA7" s="33"/>
      <c r="PRB7" s="33"/>
      <c r="PRC7" s="33"/>
      <c r="PRD7" s="33"/>
      <c r="PRE7" s="33"/>
      <c r="PRF7" s="33"/>
      <c r="PRG7" s="33"/>
      <c r="PRH7" s="33"/>
      <c r="PRI7" s="33"/>
      <c r="PRJ7" s="33"/>
      <c r="PRK7" s="33"/>
      <c r="PRL7" s="33"/>
      <c r="PRM7" s="33"/>
      <c r="PRN7" s="33"/>
      <c r="PRO7" s="33"/>
      <c r="PRP7" s="33"/>
      <c r="PRQ7" s="33"/>
      <c r="PRR7" s="33"/>
      <c r="PRS7" s="33"/>
      <c r="PRT7" s="33"/>
      <c r="PRU7" s="33"/>
      <c r="PRV7" s="33"/>
      <c r="PRW7" s="33"/>
      <c r="PRX7" s="33"/>
      <c r="PRY7" s="33"/>
      <c r="PRZ7" s="33"/>
      <c r="PSA7" s="33"/>
      <c r="PSB7" s="33"/>
      <c r="PSC7" s="33"/>
      <c r="PSD7" s="33"/>
      <c r="PSE7" s="33"/>
      <c r="PSF7" s="33"/>
      <c r="PSG7" s="33"/>
      <c r="PSH7" s="33"/>
      <c r="PSI7" s="33"/>
      <c r="PSJ7" s="33"/>
      <c r="PSK7" s="33"/>
      <c r="PSL7" s="33"/>
      <c r="PSM7" s="33"/>
      <c r="PSN7" s="33"/>
      <c r="PSO7" s="33"/>
      <c r="PSP7" s="33"/>
      <c r="PSQ7" s="33"/>
      <c r="PSR7" s="33"/>
      <c r="PSS7" s="33"/>
      <c r="PST7" s="33"/>
      <c r="PSU7" s="33"/>
      <c r="PSV7" s="33"/>
      <c r="PSW7" s="33"/>
      <c r="PSX7" s="33"/>
      <c r="PSY7" s="33"/>
      <c r="PSZ7" s="33"/>
      <c r="PTA7" s="33"/>
      <c r="PTB7" s="33"/>
      <c r="PTC7" s="33"/>
      <c r="PTD7" s="33"/>
      <c r="PTE7" s="33"/>
      <c r="PTF7" s="33"/>
      <c r="PTG7" s="33"/>
      <c r="PTH7" s="33"/>
      <c r="PTI7" s="33"/>
      <c r="PTJ7" s="33"/>
      <c r="PTK7" s="33"/>
      <c r="PTL7" s="33"/>
      <c r="PTM7" s="33"/>
      <c r="PTN7" s="33"/>
      <c r="PTO7" s="33"/>
      <c r="PTP7" s="33"/>
      <c r="PTQ7" s="33"/>
      <c r="PTR7" s="33"/>
      <c r="PTS7" s="33"/>
      <c r="PTT7" s="33"/>
      <c r="PTU7" s="33"/>
      <c r="PTV7" s="33"/>
      <c r="PTW7" s="33"/>
      <c r="PTX7" s="33"/>
      <c r="PTY7" s="33"/>
      <c r="PTZ7" s="33"/>
      <c r="PUA7" s="33"/>
      <c r="PUB7" s="33"/>
      <c r="PUC7" s="33"/>
      <c r="PUD7" s="33"/>
      <c r="PUE7" s="33"/>
      <c r="PUF7" s="33"/>
      <c r="PUG7" s="33"/>
      <c r="PUH7" s="33"/>
      <c r="PUI7" s="33"/>
      <c r="PUJ7" s="33"/>
      <c r="PUK7" s="33"/>
      <c r="PUL7" s="33"/>
      <c r="PUM7" s="33"/>
      <c r="PUN7" s="33"/>
      <c r="PUO7" s="33"/>
      <c r="PUP7" s="33"/>
      <c r="PUQ7" s="33"/>
      <c r="PUR7" s="33"/>
      <c r="PUS7" s="33"/>
      <c r="PUT7" s="33"/>
      <c r="PUU7" s="33"/>
      <c r="PUV7" s="33"/>
      <c r="PUW7" s="33"/>
      <c r="PUX7" s="33"/>
      <c r="PUY7" s="33"/>
      <c r="PUZ7" s="33"/>
      <c r="PVA7" s="33"/>
      <c r="PVB7" s="33"/>
      <c r="PVC7" s="33"/>
      <c r="PVD7" s="33"/>
      <c r="PVE7" s="33"/>
      <c r="PVF7" s="33"/>
      <c r="PVG7" s="33"/>
      <c r="PVH7" s="33"/>
      <c r="PVI7" s="33"/>
      <c r="PVJ7" s="33"/>
      <c r="PVK7" s="33"/>
      <c r="PVL7" s="33"/>
      <c r="PVM7" s="33"/>
      <c r="PVN7" s="33"/>
      <c r="PVO7" s="33"/>
      <c r="PVP7" s="33"/>
      <c r="PVQ7" s="33"/>
      <c r="PVR7" s="33"/>
      <c r="PVS7" s="33"/>
      <c r="PVT7" s="33"/>
      <c r="PVU7" s="33"/>
      <c r="PVV7" s="33"/>
      <c r="PVW7" s="33"/>
      <c r="PVX7" s="33"/>
      <c r="PVY7" s="33"/>
      <c r="PVZ7" s="33"/>
      <c r="PWA7" s="33"/>
      <c r="PWB7" s="33"/>
      <c r="PWC7" s="33"/>
      <c r="PWD7" s="33"/>
      <c r="PWE7" s="33"/>
      <c r="PWF7" s="33"/>
      <c r="PWG7" s="33"/>
      <c r="PWH7" s="33"/>
      <c r="PWI7" s="33"/>
      <c r="PWJ7" s="33"/>
      <c r="PWK7" s="33"/>
      <c r="PWL7" s="33"/>
      <c r="PWM7" s="33"/>
      <c r="PWN7" s="33"/>
      <c r="PWO7" s="33"/>
      <c r="PWP7" s="33"/>
      <c r="PWQ7" s="33"/>
      <c r="PWR7" s="33"/>
      <c r="PWS7" s="33"/>
      <c r="PWT7" s="33"/>
      <c r="PWU7" s="33"/>
      <c r="PWV7" s="33"/>
      <c r="PWW7" s="33"/>
      <c r="PWX7" s="33"/>
      <c r="PWY7" s="33"/>
      <c r="PWZ7" s="33"/>
      <c r="PXA7" s="33"/>
      <c r="PXB7" s="33"/>
      <c r="PXC7" s="33"/>
      <c r="PXD7" s="33"/>
      <c r="PXE7" s="33"/>
      <c r="PXF7" s="33"/>
      <c r="PXG7" s="33"/>
      <c r="PXH7" s="33"/>
      <c r="PXI7" s="33"/>
      <c r="PXJ7" s="33"/>
      <c r="PXK7" s="33"/>
      <c r="PXL7" s="33"/>
      <c r="PXM7" s="33"/>
      <c r="PXN7" s="33"/>
      <c r="PXO7" s="33"/>
      <c r="PXP7" s="33"/>
      <c r="PXQ7" s="33"/>
      <c r="PXR7" s="33"/>
      <c r="PXS7" s="33"/>
      <c r="PXT7" s="33"/>
      <c r="PXU7" s="33"/>
      <c r="PXV7" s="33"/>
      <c r="PXW7" s="33"/>
      <c r="PXX7" s="33"/>
      <c r="PXY7" s="33"/>
      <c r="PXZ7" s="33"/>
      <c r="PYA7" s="33"/>
      <c r="PYB7" s="33"/>
      <c r="PYC7" s="33"/>
      <c r="PYD7" s="33"/>
      <c r="PYE7" s="33"/>
      <c r="PYF7" s="33"/>
      <c r="PYG7" s="33"/>
      <c r="PYH7" s="33"/>
      <c r="PYI7" s="33"/>
      <c r="PYJ7" s="33"/>
      <c r="PYK7" s="33"/>
      <c r="PYL7" s="33"/>
      <c r="PYM7" s="33"/>
      <c r="PYN7" s="33"/>
      <c r="PYO7" s="33"/>
      <c r="PYP7" s="33"/>
      <c r="PYQ7" s="33"/>
      <c r="PYR7" s="33"/>
      <c r="PYS7" s="33"/>
      <c r="PYT7" s="33"/>
      <c r="PYU7" s="33"/>
      <c r="PYV7" s="33"/>
      <c r="PYW7" s="33"/>
      <c r="PYX7" s="33"/>
      <c r="PYY7" s="33"/>
      <c r="PYZ7" s="33"/>
      <c r="PZA7" s="33"/>
      <c r="PZB7" s="33"/>
      <c r="PZC7" s="33"/>
      <c r="PZD7" s="33"/>
      <c r="PZE7" s="33"/>
      <c r="PZF7" s="33"/>
      <c r="PZG7" s="33"/>
      <c r="PZH7" s="33"/>
      <c r="PZI7" s="33"/>
      <c r="PZJ7" s="33"/>
      <c r="PZK7" s="33"/>
      <c r="PZL7" s="33"/>
      <c r="PZM7" s="33"/>
      <c r="PZN7" s="33"/>
      <c r="PZO7" s="33"/>
      <c r="PZP7" s="33"/>
      <c r="PZQ7" s="33"/>
      <c r="PZR7" s="33"/>
      <c r="PZS7" s="33"/>
      <c r="PZT7" s="33"/>
      <c r="PZU7" s="33"/>
      <c r="PZV7" s="33"/>
      <c r="PZW7" s="33"/>
      <c r="PZX7" s="33"/>
      <c r="PZY7" s="33"/>
      <c r="PZZ7" s="33"/>
      <c r="QAA7" s="33"/>
      <c r="QAB7" s="33"/>
      <c r="QAC7" s="33"/>
      <c r="QAD7" s="33"/>
      <c r="QAE7" s="33"/>
      <c r="QAF7" s="33"/>
      <c r="QAG7" s="33"/>
      <c r="QAH7" s="33"/>
      <c r="QAI7" s="33"/>
      <c r="QAJ7" s="33"/>
      <c r="QAK7" s="33"/>
      <c r="QAL7" s="33"/>
      <c r="QAM7" s="33"/>
      <c r="QAN7" s="33"/>
      <c r="QAO7" s="33"/>
      <c r="QAP7" s="33"/>
      <c r="QAQ7" s="33"/>
      <c r="QAR7" s="33"/>
      <c r="QAS7" s="33"/>
      <c r="QAT7" s="33"/>
      <c r="QAU7" s="33"/>
      <c r="QAV7" s="33"/>
      <c r="QAW7" s="33"/>
      <c r="QAX7" s="33"/>
      <c r="QAY7" s="33"/>
      <c r="QAZ7" s="33"/>
      <c r="QBA7" s="33"/>
      <c r="QBB7" s="33"/>
      <c r="QBC7" s="33"/>
      <c r="QBD7" s="33"/>
      <c r="QBE7" s="33"/>
      <c r="QBF7" s="33"/>
      <c r="QBG7" s="33"/>
      <c r="QBH7" s="33"/>
      <c r="QBI7" s="33"/>
      <c r="QBJ7" s="33"/>
      <c r="QBK7" s="33"/>
      <c r="QBL7" s="33"/>
      <c r="QBM7" s="33"/>
      <c r="QBN7" s="33"/>
      <c r="QBO7" s="33"/>
      <c r="QBP7" s="33"/>
      <c r="QBQ7" s="33"/>
      <c r="QBR7" s="33"/>
      <c r="QBS7" s="33"/>
      <c r="QBT7" s="33"/>
      <c r="QBU7" s="33"/>
      <c r="QBV7" s="33"/>
      <c r="QBW7" s="33"/>
      <c r="QBX7" s="33"/>
      <c r="QBY7" s="33"/>
      <c r="QBZ7" s="33"/>
      <c r="QCA7" s="33"/>
      <c r="QCB7" s="33"/>
      <c r="QCC7" s="33"/>
      <c r="QCD7" s="33"/>
      <c r="QCE7" s="33"/>
      <c r="QCF7" s="33"/>
      <c r="QCG7" s="33"/>
      <c r="QCH7" s="33"/>
      <c r="QCI7" s="33"/>
      <c r="QCJ7" s="33"/>
      <c r="QCK7" s="33"/>
      <c r="QCL7" s="33"/>
      <c r="QCM7" s="33"/>
      <c r="QCN7" s="33"/>
      <c r="QCO7" s="33"/>
      <c r="QCP7" s="33"/>
      <c r="QCQ7" s="33"/>
      <c r="QCR7" s="33"/>
      <c r="QCS7" s="33"/>
      <c r="QCT7" s="33"/>
      <c r="QCU7" s="33"/>
      <c r="QCV7" s="33"/>
      <c r="QCW7" s="33"/>
      <c r="QCX7" s="33"/>
      <c r="QCY7" s="33"/>
      <c r="QCZ7" s="33"/>
      <c r="QDA7" s="33"/>
      <c r="QDB7" s="33"/>
      <c r="QDC7" s="33"/>
      <c r="QDD7" s="33"/>
      <c r="QDE7" s="33"/>
      <c r="QDF7" s="33"/>
      <c r="QDG7" s="33"/>
      <c r="QDH7" s="33"/>
      <c r="QDI7" s="33"/>
      <c r="QDJ7" s="33"/>
      <c r="QDK7" s="33"/>
      <c r="QDL7" s="33"/>
      <c r="QDM7" s="33"/>
      <c r="QDN7" s="33"/>
      <c r="QDO7" s="33"/>
      <c r="QDP7" s="33"/>
      <c r="QDQ7" s="33"/>
      <c r="QDR7" s="33"/>
      <c r="QDS7" s="33"/>
      <c r="QDT7" s="33"/>
      <c r="QDU7" s="33"/>
      <c r="QDV7" s="33"/>
      <c r="QDW7" s="33"/>
      <c r="QDX7" s="33"/>
      <c r="QDY7" s="33"/>
      <c r="QDZ7" s="33"/>
      <c r="QEA7" s="33"/>
      <c r="QEB7" s="33"/>
      <c r="QEC7" s="33"/>
      <c r="QED7" s="33"/>
      <c r="QEE7" s="33"/>
      <c r="QEF7" s="33"/>
      <c r="QEG7" s="33"/>
      <c r="QEH7" s="33"/>
      <c r="QEI7" s="33"/>
      <c r="QEJ7" s="33"/>
      <c r="QEK7" s="33"/>
      <c r="QEL7" s="33"/>
      <c r="QEM7" s="33"/>
      <c r="QEN7" s="33"/>
      <c r="QEO7" s="33"/>
      <c r="QEP7" s="33"/>
      <c r="QEQ7" s="33"/>
      <c r="QER7" s="33"/>
      <c r="QES7" s="33"/>
      <c r="QET7" s="33"/>
      <c r="QEU7" s="33"/>
      <c r="QEV7" s="33"/>
      <c r="QEW7" s="33"/>
      <c r="QEX7" s="33"/>
      <c r="QEY7" s="33"/>
      <c r="QEZ7" s="33"/>
      <c r="QFA7" s="33"/>
      <c r="QFB7" s="33"/>
      <c r="QFC7" s="33"/>
      <c r="QFD7" s="33"/>
      <c r="QFE7" s="33"/>
      <c r="QFF7" s="33"/>
      <c r="QFG7" s="33"/>
      <c r="QFH7" s="33"/>
      <c r="QFI7" s="33"/>
      <c r="QFJ7" s="33"/>
      <c r="QFK7" s="33"/>
      <c r="QFL7" s="33"/>
      <c r="QFM7" s="33"/>
      <c r="QFN7" s="33"/>
      <c r="QFO7" s="33"/>
      <c r="QFP7" s="33"/>
      <c r="QFQ7" s="33"/>
      <c r="QFR7" s="33"/>
      <c r="QFS7" s="33"/>
      <c r="QFT7" s="33"/>
      <c r="QFU7" s="33"/>
      <c r="QFV7" s="33"/>
      <c r="QFW7" s="33"/>
      <c r="QFX7" s="33"/>
      <c r="QFY7" s="33"/>
      <c r="QFZ7" s="33"/>
      <c r="QGA7" s="33"/>
      <c r="QGB7" s="33"/>
      <c r="QGC7" s="33"/>
      <c r="QGD7" s="33"/>
      <c r="QGE7" s="33"/>
      <c r="QGF7" s="33"/>
      <c r="QGG7" s="33"/>
      <c r="QGH7" s="33"/>
      <c r="QGI7" s="33"/>
      <c r="QGJ7" s="33"/>
      <c r="QGK7" s="33"/>
      <c r="QGL7" s="33"/>
      <c r="QGM7" s="33"/>
      <c r="QGN7" s="33"/>
      <c r="QGO7" s="33"/>
      <c r="QGP7" s="33"/>
      <c r="QGQ7" s="33"/>
      <c r="QGR7" s="33"/>
      <c r="QGS7" s="33"/>
      <c r="QGT7" s="33"/>
      <c r="QGU7" s="33"/>
      <c r="QGV7" s="33"/>
      <c r="QGW7" s="33"/>
      <c r="QGX7" s="33"/>
      <c r="QGY7" s="33"/>
      <c r="QGZ7" s="33"/>
      <c r="QHA7" s="33"/>
      <c r="QHB7" s="33"/>
      <c r="QHC7" s="33"/>
      <c r="QHD7" s="33"/>
      <c r="QHE7" s="33"/>
      <c r="QHF7" s="33"/>
      <c r="QHG7" s="33"/>
      <c r="QHH7" s="33"/>
      <c r="QHI7" s="33"/>
      <c r="QHJ7" s="33"/>
      <c r="QHK7" s="33"/>
      <c r="QHL7" s="33"/>
      <c r="QHM7" s="33"/>
      <c r="QHN7" s="33"/>
      <c r="QHO7" s="33"/>
      <c r="QHP7" s="33"/>
      <c r="QHQ7" s="33"/>
      <c r="QHR7" s="33"/>
      <c r="QHS7" s="33"/>
      <c r="QHT7" s="33"/>
      <c r="QHU7" s="33"/>
      <c r="QHV7" s="33"/>
      <c r="QHW7" s="33"/>
      <c r="QHX7" s="33"/>
      <c r="QHY7" s="33"/>
      <c r="QHZ7" s="33"/>
      <c r="QIA7" s="33"/>
      <c r="QIB7" s="33"/>
      <c r="QIC7" s="33"/>
      <c r="QID7" s="33"/>
      <c r="QIE7" s="33"/>
      <c r="QIF7" s="33"/>
      <c r="QIG7" s="33"/>
      <c r="QIH7" s="33"/>
      <c r="QII7" s="33"/>
      <c r="QIJ7" s="33"/>
      <c r="QIK7" s="33"/>
      <c r="QIL7" s="33"/>
      <c r="QIM7" s="33"/>
      <c r="QIN7" s="33"/>
      <c r="QIO7" s="33"/>
      <c r="QIP7" s="33"/>
      <c r="QIQ7" s="33"/>
      <c r="QIR7" s="33"/>
      <c r="QIS7" s="33"/>
      <c r="QIT7" s="33"/>
      <c r="QIU7" s="33"/>
      <c r="QIV7" s="33"/>
      <c r="QIW7" s="33"/>
      <c r="QIX7" s="33"/>
      <c r="QIY7" s="33"/>
      <c r="QIZ7" s="33"/>
      <c r="QJA7" s="33"/>
      <c r="QJB7" s="33"/>
      <c r="QJC7" s="33"/>
      <c r="QJD7" s="33"/>
      <c r="QJE7" s="33"/>
      <c r="QJF7" s="33"/>
      <c r="QJG7" s="33"/>
      <c r="QJH7" s="33"/>
      <c r="QJI7" s="33"/>
      <c r="QJJ7" s="33"/>
      <c r="QJK7" s="33"/>
      <c r="QJL7" s="33"/>
      <c r="QJM7" s="33"/>
      <c r="QJN7" s="33"/>
      <c r="QJO7" s="33"/>
      <c r="QJP7" s="33"/>
      <c r="QJQ7" s="33"/>
      <c r="QJR7" s="33"/>
      <c r="QJS7" s="33"/>
      <c r="QJT7" s="33"/>
      <c r="QJU7" s="33"/>
      <c r="QJV7" s="33"/>
      <c r="QJW7" s="33"/>
      <c r="QJX7" s="33"/>
      <c r="QJY7" s="33"/>
      <c r="QJZ7" s="33"/>
      <c r="QKA7" s="33"/>
      <c r="QKB7" s="33"/>
      <c r="QKC7" s="33"/>
      <c r="QKD7" s="33"/>
      <c r="QKE7" s="33"/>
      <c r="QKF7" s="33"/>
      <c r="QKG7" s="33"/>
      <c r="QKH7" s="33"/>
      <c r="QKI7" s="33"/>
      <c r="QKJ7" s="33"/>
      <c r="QKK7" s="33"/>
      <c r="QKL7" s="33"/>
      <c r="QKM7" s="33"/>
      <c r="QKN7" s="33"/>
      <c r="QKO7" s="33"/>
      <c r="QKP7" s="33"/>
      <c r="QKQ7" s="33"/>
      <c r="QKR7" s="33"/>
      <c r="QKS7" s="33"/>
      <c r="QKT7" s="33"/>
      <c r="QKU7" s="33"/>
      <c r="QKV7" s="33"/>
      <c r="QKW7" s="33"/>
      <c r="QKX7" s="33"/>
      <c r="QKY7" s="33"/>
      <c r="QKZ7" s="33"/>
      <c r="QLA7" s="33"/>
      <c r="QLB7" s="33"/>
      <c r="QLC7" s="33"/>
      <c r="QLD7" s="33"/>
      <c r="QLE7" s="33"/>
      <c r="QLF7" s="33"/>
      <c r="QLG7" s="33"/>
      <c r="QLH7" s="33"/>
      <c r="QLI7" s="33"/>
      <c r="QLJ7" s="33"/>
      <c r="QLK7" s="33"/>
      <c r="QLL7" s="33"/>
      <c r="QLM7" s="33"/>
      <c r="QLN7" s="33"/>
      <c r="QLO7" s="33"/>
      <c r="QLP7" s="33"/>
      <c r="QLQ7" s="33"/>
      <c r="QLR7" s="33"/>
      <c r="QLS7" s="33"/>
      <c r="QLT7" s="33"/>
      <c r="QLU7" s="33"/>
      <c r="QLV7" s="33"/>
      <c r="QLW7" s="33"/>
      <c r="QLX7" s="33"/>
      <c r="QLY7" s="33"/>
      <c r="QLZ7" s="33"/>
      <c r="QMA7" s="33"/>
      <c r="QMB7" s="33"/>
      <c r="QMC7" s="33"/>
      <c r="QMD7" s="33"/>
      <c r="QME7" s="33"/>
      <c r="QMF7" s="33"/>
      <c r="QMG7" s="33"/>
      <c r="QMH7" s="33"/>
      <c r="QMI7" s="33"/>
      <c r="QMJ7" s="33"/>
      <c r="QMK7" s="33"/>
      <c r="QML7" s="33"/>
      <c r="QMM7" s="33"/>
      <c r="QMN7" s="33"/>
      <c r="QMO7" s="33"/>
      <c r="QMP7" s="33"/>
      <c r="QMQ7" s="33"/>
      <c r="QMR7" s="33"/>
      <c r="QMS7" s="33"/>
      <c r="QMT7" s="33"/>
      <c r="QMU7" s="33"/>
      <c r="QMV7" s="33"/>
      <c r="QMW7" s="33"/>
      <c r="QMX7" s="33"/>
      <c r="QMY7" s="33"/>
      <c r="QMZ7" s="33"/>
      <c r="QNA7" s="33"/>
      <c r="QNB7" s="33"/>
      <c r="QNC7" s="33"/>
      <c r="QND7" s="33"/>
      <c r="QNE7" s="33"/>
      <c r="QNF7" s="33"/>
      <c r="QNG7" s="33"/>
      <c r="QNH7" s="33"/>
      <c r="QNI7" s="33"/>
      <c r="QNJ7" s="33"/>
      <c r="QNK7" s="33"/>
      <c r="QNL7" s="33"/>
      <c r="QNM7" s="33"/>
      <c r="QNN7" s="33"/>
      <c r="QNO7" s="33"/>
      <c r="QNP7" s="33"/>
      <c r="QNQ7" s="33"/>
      <c r="QNR7" s="33"/>
      <c r="QNS7" s="33"/>
      <c r="QNT7" s="33"/>
      <c r="QNU7" s="33"/>
      <c r="QNV7" s="33"/>
      <c r="QNW7" s="33"/>
      <c r="QNX7" s="33"/>
      <c r="QNY7" s="33"/>
      <c r="QNZ7" s="33"/>
      <c r="QOA7" s="33"/>
      <c r="QOB7" s="33"/>
      <c r="QOC7" s="33"/>
      <c r="QOD7" s="33"/>
      <c r="QOE7" s="33"/>
      <c r="QOF7" s="33"/>
      <c r="QOG7" s="33"/>
      <c r="QOH7" s="33"/>
      <c r="QOI7" s="33"/>
      <c r="QOJ7" s="33"/>
      <c r="QOK7" s="33"/>
      <c r="QOL7" s="33"/>
      <c r="QOM7" s="33"/>
      <c r="QON7" s="33"/>
      <c r="QOO7" s="33"/>
      <c r="QOP7" s="33"/>
      <c r="QOQ7" s="33"/>
      <c r="QOR7" s="33"/>
      <c r="QOS7" s="33"/>
      <c r="QOT7" s="33"/>
      <c r="QOU7" s="33"/>
      <c r="QOV7" s="33"/>
      <c r="QOW7" s="33"/>
      <c r="QOX7" s="33"/>
      <c r="QOY7" s="33"/>
      <c r="QOZ7" s="33"/>
      <c r="QPA7" s="33"/>
      <c r="QPB7" s="33"/>
      <c r="QPC7" s="33"/>
      <c r="QPD7" s="33"/>
      <c r="QPE7" s="33"/>
      <c r="QPF7" s="33"/>
      <c r="QPG7" s="33"/>
      <c r="QPH7" s="33"/>
      <c r="QPI7" s="33"/>
      <c r="QPJ7" s="33"/>
      <c r="QPK7" s="33"/>
      <c r="QPL7" s="33"/>
      <c r="QPM7" s="33"/>
      <c r="QPN7" s="33"/>
      <c r="QPO7" s="33"/>
      <c r="QPP7" s="33"/>
      <c r="QPQ7" s="33"/>
      <c r="QPR7" s="33"/>
      <c r="QPS7" s="33"/>
      <c r="QPT7" s="33"/>
      <c r="QPU7" s="33"/>
      <c r="QPV7" s="33"/>
      <c r="QPW7" s="33"/>
      <c r="QPX7" s="33"/>
      <c r="QPY7" s="33"/>
      <c r="QPZ7" s="33"/>
      <c r="QQA7" s="33"/>
      <c r="QQB7" s="33"/>
      <c r="QQC7" s="33"/>
      <c r="QQD7" s="33"/>
      <c r="QQE7" s="33"/>
      <c r="QQF7" s="33"/>
      <c r="QQG7" s="33"/>
      <c r="QQH7" s="33"/>
      <c r="QQI7" s="33"/>
      <c r="QQJ7" s="33"/>
      <c r="QQK7" s="33"/>
      <c r="QQL7" s="33"/>
      <c r="QQM7" s="33"/>
      <c r="QQN7" s="33"/>
      <c r="QQO7" s="33"/>
      <c r="QQP7" s="33"/>
      <c r="QQQ7" s="33"/>
      <c r="QQR7" s="33"/>
      <c r="QQS7" s="33"/>
      <c r="QQT7" s="33"/>
      <c r="QQU7" s="33"/>
      <c r="QQV7" s="33"/>
      <c r="QQW7" s="33"/>
      <c r="QQX7" s="33"/>
      <c r="QQY7" s="33"/>
      <c r="QQZ7" s="33"/>
      <c r="QRA7" s="33"/>
      <c r="QRB7" s="33"/>
      <c r="QRC7" s="33"/>
      <c r="QRD7" s="33"/>
      <c r="QRE7" s="33"/>
      <c r="QRF7" s="33"/>
      <c r="QRG7" s="33"/>
      <c r="QRH7" s="33"/>
      <c r="QRI7" s="33"/>
      <c r="QRJ7" s="33"/>
      <c r="QRK7" s="33"/>
      <c r="QRL7" s="33"/>
      <c r="QRM7" s="33"/>
      <c r="QRN7" s="33"/>
      <c r="QRO7" s="33"/>
      <c r="QRP7" s="33"/>
      <c r="QRQ7" s="33"/>
      <c r="QRR7" s="33"/>
      <c r="QRS7" s="33"/>
      <c r="QRT7" s="33"/>
      <c r="QRU7" s="33"/>
      <c r="QRV7" s="33"/>
      <c r="QRW7" s="33"/>
      <c r="QRX7" s="33"/>
      <c r="QRY7" s="33"/>
      <c r="QRZ7" s="33"/>
      <c r="QSA7" s="33"/>
      <c r="QSB7" s="33"/>
      <c r="QSC7" s="33"/>
      <c r="QSD7" s="33"/>
      <c r="QSE7" s="33"/>
      <c r="QSF7" s="33"/>
      <c r="QSG7" s="33"/>
      <c r="QSH7" s="33"/>
      <c r="QSI7" s="33"/>
      <c r="QSJ7" s="33"/>
      <c r="QSK7" s="33"/>
      <c r="QSL7" s="33"/>
      <c r="QSM7" s="33"/>
      <c r="QSN7" s="33"/>
      <c r="QSO7" s="33"/>
      <c r="QSP7" s="33"/>
      <c r="QSQ7" s="33"/>
      <c r="QSR7" s="33"/>
      <c r="QSS7" s="33"/>
      <c r="QST7" s="33"/>
      <c r="QSU7" s="33"/>
      <c r="QSV7" s="33"/>
      <c r="QSW7" s="33"/>
      <c r="QSX7" s="33"/>
      <c r="QSY7" s="33"/>
      <c r="QSZ7" s="33"/>
      <c r="QTA7" s="33"/>
      <c r="QTB7" s="33"/>
      <c r="QTC7" s="33"/>
      <c r="QTD7" s="33"/>
      <c r="QTE7" s="33"/>
      <c r="QTF7" s="33"/>
      <c r="QTG7" s="33"/>
      <c r="QTH7" s="33"/>
      <c r="QTI7" s="33"/>
      <c r="QTJ7" s="33"/>
      <c r="QTK7" s="33"/>
      <c r="QTL7" s="33"/>
      <c r="QTM7" s="33"/>
      <c r="QTN7" s="33"/>
      <c r="QTO7" s="33"/>
      <c r="QTP7" s="33"/>
      <c r="QTQ7" s="33"/>
      <c r="QTR7" s="33"/>
      <c r="QTS7" s="33"/>
      <c r="QTT7" s="33"/>
      <c r="QTU7" s="33"/>
      <c r="QTV7" s="33"/>
      <c r="QTW7" s="33"/>
      <c r="QTX7" s="33"/>
      <c r="QTY7" s="33"/>
      <c r="QTZ7" s="33"/>
      <c r="QUA7" s="33"/>
      <c r="QUB7" s="33"/>
      <c r="QUC7" s="33"/>
      <c r="QUD7" s="33"/>
      <c r="QUE7" s="33"/>
      <c r="QUF7" s="33"/>
      <c r="QUG7" s="33"/>
      <c r="QUH7" s="33"/>
      <c r="QUI7" s="33"/>
      <c r="QUJ7" s="33"/>
      <c r="QUK7" s="33"/>
      <c r="QUL7" s="33"/>
      <c r="QUM7" s="33"/>
      <c r="QUN7" s="33"/>
      <c r="QUO7" s="33"/>
      <c r="QUP7" s="33"/>
      <c r="QUQ7" s="33"/>
      <c r="QUR7" s="33"/>
      <c r="QUS7" s="33"/>
      <c r="QUT7" s="33"/>
      <c r="QUU7" s="33"/>
      <c r="QUV7" s="33"/>
      <c r="QUW7" s="33"/>
      <c r="QUX7" s="33"/>
      <c r="QUY7" s="33"/>
      <c r="QUZ7" s="33"/>
      <c r="QVA7" s="33"/>
      <c r="QVB7" s="33"/>
      <c r="QVC7" s="33"/>
      <c r="QVD7" s="33"/>
      <c r="QVE7" s="33"/>
      <c r="QVF7" s="33"/>
      <c r="QVG7" s="33"/>
      <c r="QVH7" s="33"/>
      <c r="QVI7" s="33"/>
      <c r="QVJ7" s="33"/>
      <c r="QVK7" s="33"/>
      <c r="QVL7" s="33"/>
      <c r="QVM7" s="33"/>
      <c r="QVN7" s="33"/>
      <c r="QVO7" s="33"/>
      <c r="QVP7" s="33"/>
      <c r="QVQ7" s="33"/>
      <c r="QVR7" s="33"/>
      <c r="QVS7" s="33"/>
      <c r="QVT7" s="33"/>
      <c r="QVU7" s="33"/>
      <c r="QVV7" s="33"/>
      <c r="QVW7" s="33"/>
      <c r="QVX7" s="33"/>
      <c r="QVY7" s="33"/>
      <c r="QVZ7" s="33"/>
      <c r="QWA7" s="33"/>
      <c r="QWB7" s="33"/>
      <c r="QWC7" s="33"/>
      <c r="QWD7" s="33"/>
      <c r="QWE7" s="33"/>
      <c r="QWF7" s="33"/>
      <c r="QWG7" s="33"/>
      <c r="QWH7" s="33"/>
      <c r="QWI7" s="33"/>
      <c r="QWJ7" s="33"/>
      <c r="QWK7" s="33"/>
      <c r="QWL7" s="33"/>
      <c r="QWM7" s="33"/>
      <c r="QWN7" s="33"/>
      <c r="QWO7" s="33"/>
      <c r="QWP7" s="33"/>
      <c r="QWQ7" s="33"/>
      <c r="QWR7" s="33"/>
      <c r="QWS7" s="33"/>
      <c r="QWT7" s="33"/>
      <c r="QWU7" s="33"/>
      <c r="QWV7" s="33"/>
      <c r="QWW7" s="33"/>
      <c r="QWX7" s="33"/>
      <c r="QWY7" s="33"/>
      <c r="QWZ7" s="33"/>
      <c r="QXA7" s="33"/>
      <c r="QXB7" s="33"/>
      <c r="QXC7" s="33"/>
      <c r="QXD7" s="33"/>
      <c r="QXE7" s="33"/>
      <c r="QXF7" s="33"/>
      <c r="QXG7" s="33"/>
      <c r="QXH7" s="33"/>
      <c r="QXI7" s="33"/>
      <c r="QXJ7" s="33"/>
      <c r="QXK7" s="33"/>
      <c r="QXL7" s="33"/>
      <c r="QXM7" s="33"/>
      <c r="QXN7" s="33"/>
      <c r="QXO7" s="33"/>
      <c r="QXP7" s="33"/>
      <c r="QXQ7" s="33"/>
      <c r="QXR7" s="33"/>
      <c r="QXS7" s="33"/>
      <c r="QXT7" s="33"/>
      <c r="QXU7" s="33"/>
      <c r="QXV7" s="33"/>
      <c r="QXW7" s="33"/>
      <c r="QXX7" s="33"/>
      <c r="QXY7" s="33"/>
      <c r="QXZ7" s="33"/>
      <c r="QYA7" s="33"/>
      <c r="QYB7" s="33"/>
      <c r="QYC7" s="33"/>
      <c r="QYD7" s="33"/>
      <c r="QYE7" s="33"/>
      <c r="QYF7" s="33"/>
      <c r="QYG7" s="33"/>
      <c r="QYH7" s="33"/>
      <c r="QYI7" s="33"/>
      <c r="QYJ7" s="33"/>
      <c r="QYK7" s="33"/>
      <c r="QYL7" s="33"/>
      <c r="QYM7" s="33"/>
      <c r="QYN7" s="33"/>
      <c r="QYO7" s="33"/>
      <c r="QYP7" s="33"/>
      <c r="QYQ7" s="33"/>
      <c r="QYR7" s="33"/>
      <c r="QYS7" s="33"/>
      <c r="QYT7" s="33"/>
      <c r="QYU7" s="33"/>
      <c r="QYV7" s="33"/>
      <c r="QYW7" s="33"/>
      <c r="QYX7" s="33"/>
      <c r="QYY7" s="33"/>
      <c r="QYZ7" s="33"/>
      <c r="QZA7" s="33"/>
      <c r="QZB7" s="33"/>
      <c r="QZC7" s="33"/>
      <c r="QZD7" s="33"/>
      <c r="QZE7" s="33"/>
      <c r="QZF7" s="33"/>
      <c r="QZG7" s="33"/>
      <c r="QZH7" s="33"/>
      <c r="QZI7" s="33"/>
      <c r="QZJ7" s="33"/>
      <c r="QZK7" s="33"/>
      <c r="QZL7" s="33"/>
      <c r="QZM7" s="33"/>
      <c r="QZN7" s="33"/>
      <c r="QZO7" s="33"/>
      <c r="QZP7" s="33"/>
      <c r="QZQ7" s="33"/>
      <c r="QZR7" s="33"/>
      <c r="QZS7" s="33"/>
      <c r="QZT7" s="33"/>
      <c r="QZU7" s="33"/>
      <c r="QZV7" s="33"/>
      <c r="QZW7" s="33"/>
      <c r="QZX7" s="33"/>
      <c r="QZY7" s="33"/>
      <c r="QZZ7" s="33"/>
      <c r="RAA7" s="33"/>
      <c r="RAB7" s="33"/>
      <c r="RAC7" s="33"/>
      <c r="RAD7" s="33"/>
      <c r="RAE7" s="33"/>
      <c r="RAF7" s="33"/>
      <c r="RAG7" s="33"/>
      <c r="RAH7" s="33"/>
      <c r="RAI7" s="33"/>
      <c r="RAJ7" s="33"/>
      <c r="RAK7" s="33"/>
      <c r="RAL7" s="33"/>
      <c r="RAM7" s="33"/>
      <c r="RAN7" s="33"/>
      <c r="RAO7" s="33"/>
      <c r="RAP7" s="33"/>
      <c r="RAQ7" s="33"/>
      <c r="RAR7" s="33"/>
      <c r="RAS7" s="33"/>
      <c r="RAT7" s="33"/>
      <c r="RAU7" s="33"/>
      <c r="RAV7" s="33"/>
      <c r="RAW7" s="33"/>
      <c r="RAX7" s="33"/>
      <c r="RAY7" s="33"/>
      <c r="RAZ7" s="33"/>
      <c r="RBA7" s="33"/>
      <c r="RBB7" s="33"/>
      <c r="RBC7" s="33"/>
      <c r="RBD7" s="33"/>
      <c r="RBE7" s="33"/>
      <c r="RBF7" s="33"/>
      <c r="RBG7" s="33"/>
      <c r="RBH7" s="33"/>
      <c r="RBI7" s="33"/>
      <c r="RBJ7" s="33"/>
      <c r="RBK7" s="33"/>
      <c r="RBL7" s="33"/>
      <c r="RBM7" s="33"/>
      <c r="RBN7" s="33"/>
      <c r="RBO7" s="33"/>
      <c r="RBP7" s="33"/>
      <c r="RBQ7" s="33"/>
      <c r="RBR7" s="33"/>
      <c r="RBS7" s="33"/>
      <c r="RBT7" s="33"/>
      <c r="RBU7" s="33"/>
      <c r="RBV7" s="33"/>
      <c r="RBW7" s="33"/>
      <c r="RBX7" s="33"/>
      <c r="RBY7" s="33"/>
      <c r="RBZ7" s="33"/>
      <c r="RCA7" s="33"/>
      <c r="RCB7" s="33"/>
      <c r="RCC7" s="33"/>
      <c r="RCD7" s="33"/>
      <c r="RCE7" s="33"/>
      <c r="RCF7" s="33"/>
      <c r="RCG7" s="33"/>
      <c r="RCH7" s="33"/>
      <c r="RCI7" s="33"/>
      <c r="RCJ7" s="33"/>
      <c r="RCK7" s="33"/>
      <c r="RCL7" s="33"/>
      <c r="RCM7" s="33"/>
      <c r="RCN7" s="33"/>
      <c r="RCO7" s="33"/>
      <c r="RCP7" s="33"/>
      <c r="RCQ7" s="33"/>
      <c r="RCR7" s="33"/>
      <c r="RCS7" s="33"/>
      <c r="RCT7" s="33"/>
      <c r="RCU7" s="33"/>
      <c r="RCV7" s="33"/>
      <c r="RCW7" s="33"/>
      <c r="RCX7" s="33"/>
      <c r="RCY7" s="33"/>
      <c r="RCZ7" s="33"/>
      <c r="RDA7" s="33"/>
      <c r="RDB7" s="33"/>
      <c r="RDC7" s="33"/>
      <c r="RDD7" s="33"/>
      <c r="RDE7" s="33"/>
      <c r="RDF7" s="33"/>
      <c r="RDG7" s="33"/>
      <c r="RDH7" s="33"/>
      <c r="RDI7" s="33"/>
      <c r="RDJ7" s="33"/>
      <c r="RDK7" s="33"/>
      <c r="RDL7" s="33"/>
      <c r="RDM7" s="33"/>
      <c r="RDN7" s="33"/>
      <c r="RDO7" s="33"/>
      <c r="RDP7" s="33"/>
      <c r="RDQ7" s="33"/>
      <c r="RDR7" s="33"/>
      <c r="RDS7" s="33"/>
      <c r="RDT7" s="33"/>
      <c r="RDU7" s="33"/>
      <c r="RDV7" s="33"/>
      <c r="RDW7" s="33"/>
      <c r="RDX7" s="33"/>
      <c r="RDY7" s="33"/>
      <c r="RDZ7" s="33"/>
      <c r="REA7" s="33"/>
      <c r="REB7" s="33"/>
      <c r="REC7" s="33"/>
      <c r="RED7" s="33"/>
      <c r="REE7" s="33"/>
      <c r="REF7" s="33"/>
      <c r="REG7" s="33"/>
      <c r="REH7" s="33"/>
      <c r="REI7" s="33"/>
      <c r="REJ7" s="33"/>
      <c r="REK7" s="33"/>
      <c r="REL7" s="33"/>
      <c r="REM7" s="33"/>
      <c r="REN7" s="33"/>
      <c r="REO7" s="33"/>
      <c r="REP7" s="33"/>
      <c r="REQ7" s="33"/>
      <c r="RER7" s="33"/>
      <c r="RES7" s="33"/>
      <c r="RET7" s="33"/>
      <c r="REU7" s="33"/>
      <c r="REV7" s="33"/>
      <c r="REW7" s="33"/>
      <c r="REX7" s="33"/>
      <c r="REY7" s="33"/>
      <c r="REZ7" s="33"/>
      <c r="RFA7" s="33"/>
      <c r="RFB7" s="33"/>
      <c r="RFC7" s="33"/>
      <c r="RFD7" s="33"/>
      <c r="RFE7" s="33"/>
      <c r="RFF7" s="33"/>
      <c r="RFG7" s="33"/>
      <c r="RFH7" s="33"/>
      <c r="RFI7" s="33"/>
      <c r="RFJ7" s="33"/>
      <c r="RFK7" s="33"/>
      <c r="RFL7" s="33"/>
      <c r="RFM7" s="33"/>
      <c r="RFN7" s="33"/>
      <c r="RFO7" s="33"/>
      <c r="RFP7" s="33"/>
      <c r="RFQ7" s="33"/>
      <c r="RFR7" s="33"/>
      <c r="RFS7" s="33"/>
      <c r="RFT7" s="33"/>
      <c r="RFU7" s="33"/>
      <c r="RFV7" s="33"/>
      <c r="RFW7" s="33"/>
      <c r="RFX7" s="33"/>
      <c r="RFY7" s="33"/>
      <c r="RFZ7" s="33"/>
      <c r="RGA7" s="33"/>
      <c r="RGB7" s="33"/>
      <c r="RGC7" s="33"/>
      <c r="RGD7" s="33"/>
      <c r="RGE7" s="33"/>
      <c r="RGF7" s="33"/>
      <c r="RGG7" s="33"/>
      <c r="RGH7" s="33"/>
      <c r="RGI7" s="33"/>
      <c r="RGJ7" s="33"/>
      <c r="RGK7" s="33"/>
      <c r="RGL7" s="33"/>
      <c r="RGM7" s="33"/>
      <c r="RGN7" s="33"/>
      <c r="RGO7" s="33"/>
      <c r="RGP7" s="33"/>
      <c r="RGQ7" s="33"/>
      <c r="RGR7" s="33"/>
      <c r="RGS7" s="33"/>
      <c r="RGT7" s="33"/>
      <c r="RGU7" s="33"/>
      <c r="RGV7" s="33"/>
      <c r="RGW7" s="33"/>
      <c r="RGX7" s="33"/>
      <c r="RGY7" s="33"/>
      <c r="RGZ7" s="33"/>
      <c r="RHA7" s="33"/>
      <c r="RHB7" s="33"/>
      <c r="RHC7" s="33"/>
      <c r="RHD7" s="33"/>
      <c r="RHE7" s="33"/>
      <c r="RHF7" s="33"/>
      <c r="RHG7" s="33"/>
      <c r="RHH7" s="33"/>
      <c r="RHI7" s="33"/>
      <c r="RHJ7" s="33"/>
      <c r="RHK7" s="33"/>
      <c r="RHL7" s="33"/>
      <c r="RHM7" s="33"/>
      <c r="RHN7" s="33"/>
      <c r="RHO7" s="33"/>
      <c r="RHP7" s="33"/>
      <c r="RHQ7" s="33"/>
      <c r="RHR7" s="33"/>
      <c r="RHS7" s="33"/>
      <c r="RHT7" s="33"/>
      <c r="RHU7" s="33"/>
      <c r="RHV7" s="33"/>
      <c r="RHW7" s="33"/>
      <c r="RHX7" s="33"/>
      <c r="RHY7" s="33"/>
      <c r="RHZ7" s="33"/>
      <c r="RIA7" s="33"/>
      <c r="RIB7" s="33"/>
      <c r="RIC7" s="33"/>
      <c r="RID7" s="33"/>
      <c r="RIE7" s="33"/>
      <c r="RIF7" s="33"/>
      <c r="RIG7" s="33"/>
      <c r="RIH7" s="33"/>
      <c r="RII7" s="33"/>
      <c r="RIJ7" s="33"/>
      <c r="RIK7" s="33"/>
      <c r="RIL7" s="33"/>
      <c r="RIM7" s="33"/>
      <c r="RIN7" s="33"/>
      <c r="RIO7" s="33"/>
      <c r="RIP7" s="33"/>
      <c r="RIQ7" s="33"/>
      <c r="RIR7" s="33"/>
      <c r="RIS7" s="33"/>
      <c r="RIT7" s="33"/>
      <c r="RIU7" s="33"/>
      <c r="RIV7" s="33"/>
      <c r="RIW7" s="33"/>
      <c r="RIX7" s="33"/>
      <c r="RIY7" s="33"/>
      <c r="RIZ7" s="33"/>
      <c r="RJA7" s="33"/>
      <c r="RJB7" s="33"/>
      <c r="RJC7" s="33"/>
      <c r="RJD7" s="33"/>
      <c r="RJE7" s="33"/>
      <c r="RJF7" s="33"/>
      <c r="RJG7" s="33"/>
      <c r="RJH7" s="33"/>
      <c r="RJI7" s="33"/>
      <c r="RJJ7" s="33"/>
      <c r="RJK7" s="33"/>
      <c r="RJL7" s="33"/>
      <c r="RJM7" s="33"/>
      <c r="RJN7" s="33"/>
      <c r="RJO7" s="33"/>
      <c r="RJP7" s="33"/>
      <c r="RJQ7" s="33"/>
      <c r="RJR7" s="33"/>
      <c r="RJS7" s="33"/>
      <c r="RJT7" s="33"/>
      <c r="RJU7" s="33"/>
      <c r="RJV7" s="33"/>
      <c r="RJW7" s="33"/>
      <c r="RJX7" s="33"/>
      <c r="RJY7" s="33"/>
      <c r="RJZ7" s="33"/>
      <c r="RKA7" s="33"/>
      <c r="RKB7" s="33"/>
      <c r="RKC7" s="33"/>
      <c r="RKD7" s="33"/>
      <c r="RKE7" s="33"/>
      <c r="RKF7" s="33"/>
      <c r="RKG7" s="33"/>
      <c r="RKH7" s="33"/>
      <c r="RKI7" s="33"/>
      <c r="RKJ7" s="33"/>
      <c r="RKK7" s="33"/>
      <c r="RKL7" s="33"/>
      <c r="RKM7" s="33"/>
      <c r="RKN7" s="33"/>
      <c r="RKO7" s="33"/>
      <c r="RKP7" s="33"/>
      <c r="RKQ7" s="33"/>
      <c r="RKR7" s="33"/>
      <c r="RKS7" s="33"/>
      <c r="RKT7" s="33"/>
      <c r="RKU7" s="33"/>
      <c r="RKV7" s="33"/>
      <c r="RKW7" s="33"/>
      <c r="RKX7" s="33"/>
      <c r="RKY7" s="33"/>
      <c r="RKZ7" s="33"/>
      <c r="RLA7" s="33"/>
      <c r="RLB7" s="33"/>
      <c r="RLC7" s="33"/>
      <c r="RLD7" s="33"/>
      <c r="RLE7" s="33"/>
      <c r="RLF7" s="33"/>
      <c r="RLG7" s="33"/>
      <c r="RLH7" s="33"/>
      <c r="RLI7" s="33"/>
      <c r="RLJ7" s="33"/>
      <c r="RLK7" s="33"/>
      <c r="RLL7" s="33"/>
      <c r="RLM7" s="33"/>
      <c r="RLN7" s="33"/>
      <c r="RLO7" s="33"/>
      <c r="RLP7" s="33"/>
      <c r="RLQ7" s="33"/>
      <c r="RLR7" s="33"/>
      <c r="RLS7" s="33"/>
      <c r="RLT7" s="33"/>
      <c r="RLU7" s="33"/>
      <c r="RLV7" s="33"/>
      <c r="RLW7" s="33"/>
      <c r="RLX7" s="33"/>
      <c r="RLY7" s="33"/>
      <c r="RLZ7" s="33"/>
      <c r="RMA7" s="33"/>
      <c r="RMB7" s="33"/>
      <c r="RMC7" s="33"/>
      <c r="RMD7" s="33"/>
      <c r="RME7" s="33"/>
      <c r="RMF7" s="33"/>
      <c r="RMG7" s="33"/>
      <c r="RMH7" s="33"/>
      <c r="RMI7" s="33"/>
      <c r="RMJ7" s="33"/>
      <c r="RMK7" s="33"/>
      <c r="RML7" s="33"/>
      <c r="RMM7" s="33"/>
      <c r="RMN7" s="33"/>
      <c r="RMO7" s="33"/>
      <c r="RMP7" s="33"/>
      <c r="RMQ7" s="33"/>
      <c r="RMR7" s="33"/>
      <c r="RMS7" s="33"/>
      <c r="RMT7" s="33"/>
      <c r="RMU7" s="33"/>
      <c r="RMV7" s="33"/>
      <c r="RMW7" s="33"/>
      <c r="RMX7" s="33"/>
      <c r="RMY7" s="33"/>
      <c r="RMZ7" s="33"/>
      <c r="RNA7" s="33"/>
      <c r="RNB7" s="33"/>
      <c r="RNC7" s="33"/>
      <c r="RND7" s="33"/>
      <c r="RNE7" s="33"/>
      <c r="RNF7" s="33"/>
      <c r="RNG7" s="33"/>
      <c r="RNH7" s="33"/>
      <c r="RNI7" s="33"/>
      <c r="RNJ7" s="33"/>
      <c r="RNK7" s="33"/>
      <c r="RNL7" s="33"/>
      <c r="RNM7" s="33"/>
      <c r="RNN7" s="33"/>
      <c r="RNO7" s="33"/>
      <c r="RNP7" s="33"/>
      <c r="RNQ7" s="33"/>
      <c r="RNR7" s="33"/>
      <c r="RNS7" s="33"/>
      <c r="RNT7" s="33"/>
      <c r="RNU7" s="33"/>
      <c r="RNV7" s="33"/>
      <c r="RNW7" s="33"/>
      <c r="RNX7" s="33"/>
      <c r="RNY7" s="33"/>
      <c r="RNZ7" s="33"/>
      <c r="ROA7" s="33"/>
      <c r="ROB7" s="33"/>
      <c r="ROC7" s="33"/>
      <c r="ROD7" s="33"/>
      <c r="ROE7" s="33"/>
      <c r="ROF7" s="33"/>
      <c r="ROG7" s="33"/>
      <c r="ROH7" s="33"/>
      <c r="ROI7" s="33"/>
      <c r="ROJ7" s="33"/>
      <c r="ROK7" s="33"/>
      <c r="ROL7" s="33"/>
      <c r="ROM7" s="33"/>
      <c r="RON7" s="33"/>
      <c r="ROO7" s="33"/>
      <c r="ROP7" s="33"/>
      <c r="ROQ7" s="33"/>
      <c r="ROR7" s="33"/>
      <c r="ROS7" s="33"/>
      <c r="ROT7" s="33"/>
      <c r="ROU7" s="33"/>
      <c r="ROV7" s="33"/>
      <c r="ROW7" s="33"/>
      <c r="ROX7" s="33"/>
      <c r="ROY7" s="33"/>
      <c r="ROZ7" s="33"/>
      <c r="RPA7" s="33"/>
      <c r="RPB7" s="33"/>
      <c r="RPC7" s="33"/>
      <c r="RPD7" s="33"/>
      <c r="RPE7" s="33"/>
      <c r="RPF7" s="33"/>
      <c r="RPG7" s="33"/>
      <c r="RPH7" s="33"/>
      <c r="RPI7" s="33"/>
      <c r="RPJ7" s="33"/>
      <c r="RPK7" s="33"/>
      <c r="RPL7" s="33"/>
      <c r="RPM7" s="33"/>
      <c r="RPN7" s="33"/>
      <c r="RPO7" s="33"/>
      <c r="RPP7" s="33"/>
      <c r="RPQ7" s="33"/>
      <c r="RPR7" s="33"/>
      <c r="RPS7" s="33"/>
      <c r="RPT7" s="33"/>
      <c r="RPU7" s="33"/>
      <c r="RPV7" s="33"/>
      <c r="RPW7" s="33"/>
      <c r="RPX7" s="33"/>
      <c r="RPY7" s="33"/>
      <c r="RPZ7" s="33"/>
      <c r="RQA7" s="33"/>
      <c r="RQB7" s="33"/>
      <c r="RQC7" s="33"/>
      <c r="RQD7" s="33"/>
      <c r="RQE7" s="33"/>
      <c r="RQF7" s="33"/>
      <c r="RQG7" s="33"/>
      <c r="RQH7" s="33"/>
      <c r="RQI7" s="33"/>
      <c r="RQJ7" s="33"/>
      <c r="RQK7" s="33"/>
      <c r="RQL7" s="33"/>
      <c r="RQM7" s="33"/>
      <c r="RQN7" s="33"/>
      <c r="RQO7" s="33"/>
      <c r="RQP7" s="33"/>
      <c r="RQQ7" s="33"/>
      <c r="RQR7" s="33"/>
      <c r="RQS7" s="33"/>
      <c r="RQT7" s="33"/>
      <c r="RQU7" s="33"/>
      <c r="RQV7" s="33"/>
      <c r="RQW7" s="33"/>
      <c r="RQX7" s="33"/>
      <c r="RQY7" s="33"/>
      <c r="RQZ7" s="33"/>
      <c r="RRA7" s="33"/>
      <c r="RRB7" s="33"/>
      <c r="RRC7" s="33"/>
      <c r="RRD7" s="33"/>
      <c r="RRE7" s="33"/>
      <c r="RRF7" s="33"/>
      <c r="RRG7" s="33"/>
      <c r="RRH7" s="33"/>
      <c r="RRI7" s="33"/>
      <c r="RRJ7" s="33"/>
      <c r="RRK7" s="33"/>
      <c r="RRL7" s="33"/>
      <c r="RRM7" s="33"/>
      <c r="RRN7" s="33"/>
      <c r="RRO7" s="33"/>
      <c r="RRP7" s="33"/>
      <c r="RRQ7" s="33"/>
      <c r="RRR7" s="33"/>
      <c r="RRS7" s="33"/>
      <c r="RRT7" s="33"/>
      <c r="RRU7" s="33"/>
      <c r="RRV7" s="33"/>
      <c r="RRW7" s="33"/>
      <c r="RRX7" s="33"/>
      <c r="RRY7" s="33"/>
      <c r="RRZ7" s="33"/>
      <c r="RSA7" s="33"/>
      <c r="RSB7" s="33"/>
      <c r="RSC7" s="33"/>
      <c r="RSD7" s="33"/>
      <c r="RSE7" s="33"/>
      <c r="RSF7" s="33"/>
      <c r="RSG7" s="33"/>
      <c r="RSH7" s="33"/>
      <c r="RSI7" s="33"/>
      <c r="RSJ7" s="33"/>
      <c r="RSK7" s="33"/>
      <c r="RSL7" s="33"/>
      <c r="RSM7" s="33"/>
      <c r="RSN7" s="33"/>
      <c r="RSO7" s="33"/>
      <c r="RSP7" s="33"/>
      <c r="RSQ7" s="33"/>
      <c r="RSR7" s="33"/>
      <c r="RSS7" s="33"/>
      <c r="RST7" s="33"/>
      <c r="RSU7" s="33"/>
      <c r="RSV7" s="33"/>
      <c r="RSW7" s="33"/>
      <c r="RSX7" s="33"/>
      <c r="RSY7" s="33"/>
      <c r="RSZ7" s="33"/>
      <c r="RTA7" s="33"/>
      <c r="RTB7" s="33"/>
      <c r="RTC7" s="33"/>
      <c r="RTD7" s="33"/>
      <c r="RTE7" s="33"/>
      <c r="RTF7" s="33"/>
      <c r="RTG7" s="33"/>
      <c r="RTH7" s="33"/>
      <c r="RTI7" s="33"/>
      <c r="RTJ7" s="33"/>
      <c r="RTK7" s="33"/>
      <c r="RTL7" s="33"/>
      <c r="RTM7" s="33"/>
      <c r="RTN7" s="33"/>
      <c r="RTO7" s="33"/>
      <c r="RTP7" s="33"/>
      <c r="RTQ7" s="33"/>
      <c r="RTR7" s="33"/>
      <c r="RTS7" s="33"/>
      <c r="RTT7" s="33"/>
      <c r="RTU7" s="33"/>
      <c r="RTV7" s="33"/>
      <c r="RTW7" s="33"/>
      <c r="RTX7" s="33"/>
      <c r="RTY7" s="33"/>
      <c r="RTZ7" s="33"/>
      <c r="RUA7" s="33"/>
      <c r="RUB7" s="33"/>
      <c r="RUC7" s="33"/>
      <c r="RUD7" s="33"/>
      <c r="RUE7" s="33"/>
      <c r="RUF7" s="33"/>
      <c r="RUG7" s="33"/>
      <c r="RUH7" s="33"/>
      <c r="RUI7" s="33"/>
      <c r="RUJ7" s="33"/>
      <c r="RUK7" s="33"/>
      <c r="RUL7" s="33"/>
      <c r="RUM7" s="33"/>
      <c r="RUN7" s="33"/>
      <c r="RUO7" s="33"/>
      <c r="RUP7" s="33"/>
      <c r="RUQ7" s="33"/>
      <c r="RUR7" s="33"/>
      <c r="RUS7" s="33"/>
      <c r="RUT7" s="33"/>
      <c r="RUU7" s="33"/>
      <c r="RUV7" s="33"/>
      <c r="RUW7" s="33"/>
      <c r="RUX7" s="33"/>
      <c r="RUY7" s="33"/>
      <c r="RUZ7" s="33"/>
      <c r="RVA7" s="33"/>
      <c r="RVB7" s="33"/>
      <c r="RVC7" s="33"/>
      <c r="RVD7" s="33"/>
      <c r="RVE7" s="33"/>
      <c r="RVF7" s="33"/>
      <c r="RVG7" s="33"/>
      <c r="RVH7" s="33"/>
      <c r="RVI7" s="33"/>
      <c r="RVJ7" s="33"/>
      <c r="RVK7" s="33"/>
      <c r="RVL7" s="33"/>
      <c r="RVM7" s="33"/>
      <c r="RVN7" s="33"/>
      <c r="RVO7" s="33"/>
      <c r="RVP7" s="33"/>
      <c r="RVQ7" s="33"/>
      <c r="RVR7" s="33"/>
      <c r="RVS7" s="33"/>
      <c r="RVT7" s="33"/>
      <c r="RVU7" s="33"/>
      <c r="RVV7" s="33"/>
      <c r="RVW7" s="33"/>
      <c r="RVX7" s="33"/>
      <c r="RVY7" s="33"/>
      <c r="RVZ7" s="33"/>
      <c r="RWA7" s="33"/>
      <c r="RWB7" s="33"/>
      <c r="RWC7" s="33"/>
      <c r="RWD7" s="33"/>
      <c r="RWE7" s="33"/>
      <c r="RWF7" s="33"/>
      <c r="RWG7" s="33"/>
      <c r="RWH7" s="33"/>
      <c r="RWI7" s="33"/>
      <c r="RWJ7" s="33"/>
      <c r="RWK7" s="33"/>
      <c r="RWL7" s="33"/>
      <c r="RWM7" s="33"/>
      <c r="RWN7" s="33"/>
      <c r="RWO7" s="33"/>
      <c r="RWP7" s="33"/>
      <c r="RWQ7" s="33"/>
      <c r="RWR7" s="33"/>
      <c r="RWS7" s="33"/>
      <c r="RWT7" s="33"/>
      <c r="RWU7" s="33"/>
      <c r="RWV7" s="33"/>
      <c r="RWW7" s="33"/>
      <c r="RWX7" s="33"/>
      <c r="RWY7" s="33"/>
      <c r="RWZ7" s="33"/>
      <c r="RXA7" s="33"/>
      <c r="RXB7" s="33"/>
      <c r="RXC7" s="33"/>
      <c r="RXD7" s="33"/>
      <c r="RXE7" s="33"/>
      <c r="RXF7" s="33"/>
      <c r="RXG7" s="33"/>
      <c r="RXH7" s="33"/>
      <c r="RXI7" s="33"/>
      <c r="RXJ7" s="33"/>
      <c r="RXK7" s="33"/>
      <c r="RXL7" s="33"/>
      <c r="RXM7" s="33"/>
      <c r="RXN7" s="33"/>
      <c r="RXO7" s="33"/>
      <c r="RXP7" s="33"/>
      <c r="RXQ7" s="33"/>
      <c r="RXR7" s="33"/>
      <c r="RXS7" s="33"/>
      <c r="RXT7" s="33"/>
      <c r="RXU7" s="33"/>
      <c r="RXV7" s="33"/>
      <c r="RXW7" s="33"/>
      <c r="RXX7" s="33"/>
      <c r="RXY7" s="33"/>
      <c r="RXZ7" s="33"/>
      <c r="RYA7" s="33"/>
      <c r="RYB7" s="33"/>
      <c r="RYC7" s="33"/>
      <c r="RYD7" s="33"/>
      <c r="RYE7" s="33"/>
      <c r="RYF7" s="33"/>
      <c r="RYG7" s="33"/>
      <c r="RYH7" s="33"/>
      <c r="RYI7" s="33"/>
      <c r="RYJ7" s="33"/>
      <c r="RYK7" s="33"/>
      <c r="RYL7" s="33"/>
      <c r="RYM7" s="33"/>
      <c r="RYN7" s="33"/>
      <c r="RYO7" s="33"/>
      <c r="RYP7" s="33"/>
      <c r="RYQ7" s="33"/>
      <c r="RYR7" s="33"/>
      <c r="RYS7" s="33"/>
      <c r="RYT7" s="33"/>
      <c r="RYU7" s="33"/>
      <c r="RYV7" s="33"/>
      <c r="RYW7" s="33"/>
      <c r="RYX7" s="33"/>
      <c r="RYY7" s="33"/>
      <c r="RYZ7" s="33"/>
      <c r="RZA7" s="33"/>
      <c r="RZB7" s="33"/>
      <c r="RZC7" s="33"/>
      <c r="RZD7" s="33"/>
      <c r="RZE7" s="33"/>
      <c r="RZF7" s="33"/>
      <c r="RZG7" s="33"/>
      <c r="RZH7" s="33"/>
      <c r="RZI7" s="33"/>
      <c r="RZJ7" s="33"/>
      <c r="RZK7" s="33"/>
      <c r="RZL7" s="33"/>
      <c r="RZM7" s="33"/>
      <c r="RZN7" s="33"/>
      <c r="RZO7" s="33"/>
      <c r="RZP7" s="33"/>
      <c r="RZQ7" s="33"/>
      <c r="RZR7" s="33"/>
      <c r="RZS7" s="33"/>
      <c r="RZT7" s="33"/>
      <c r="RZU7" s="33"/>
      <c r="RZV7" s="33"/>
      <c r="RZW7" s="33"/>
      <c r="RZX7" s="33"/>
      <c r="RZY7" s="33"/>
      <c r="RZZ7" s="33"/>
      <c r="SAA7" s="33"/>
      <c r="SAB7" s="33"/>
      <c r="SAC7" s="33"/>
      <c r="SAD7" s="33"/>
      <c r="SAE7" s="33"/>
      <c r="SAF7" s="33"/>
      <c r="SAG7" s="33"/>
      <c r="SAH7" s="33"/>
      <c r="SAI7" s="33"/>
      <c r="SAJ7" s="33"/>
      <c r="SAK7" s="33"/>
      <c r="SAL7" s="33"/>
      <c r="SAM7" s="33"/>
      <c r="SAN7" s="33"/>
      <c r="SAO7" s="33"/>
      <c r="SAP7" s="33"/>
      <c r="SAQ7" s="33"/>
      <c r="SAR7" s="33"/>
      <c r="SAS7" s="33"/>
      <c r="SAT7" s="33"/>
      <c r="SAU7" s="33"/>
      <c r="SAV7" s="33"/>
      <c r="SAW7" s="33"/>
      <c r="SAX7" s="33"/>
      <c r="SAY7" s="33"/>
      <c r="SAZ7" s="33"/>
      <c r="SBA7" s="33"/>
      <c r="SBB7" s="33"/>
      <c r="SBC7" s="33"/>
      <c r="SBD7" s="33"/>
      <c r="SBE7" s="33"/>
      <c r="SBF7" s="33"/>
      <c r="SBG7" s="33"/>
      <c r="SBH7" s="33"/>
      <c r="SBI7" s="33"/>
      <c r="SBJ7" s="33"/>
      <c r="SBK7" s="33"/>
      <c r="SBL7" s="33"/>
      <c r="SBM7" s="33"/>
      <c r="SBN7" s="33"/>
      <c r="SBO7" s="33"/>
      <c r="SBP7" s="33"/>
      <c r="SBQ7" s="33"/>
      <c r="SBR7" s="33"/>
      <c r="SBS7" s="33"/>
      <c r="SBT7" s="33"/>
      <c r="SBU7" s="33"/>
      <c r="SBV7" s="33"/>
      <c r="SBW7" s="33"/>
      <c r="SBX7" s="33"/>
      <c r="SBY7" s="33"/>
      <c r="SBZ7" s="33"/>
      <c r="SCA7" s="33"/>
      <c r="SCB7" s="33"/>
      <c r="SCC7" s="33"/>
      <c r="SCD7" s="33"/>
      <c r="SCE7" s="33"/>
      <c r="SCF7" s="33"/>
      <c r="SCG7" s="33"/>
      <c r="SCH7" s="33"/>
      <c r="SCI7" s="33"/>
      <c r="SCJ7" s="33"/>
      <c r="SCK7" s="33"/>
      <c r="SCL7" s="33"/>
      <c r="SCM7" s="33"/>
      <c r="SCN7" s="33"/>
      <c r="SCO7" s="33"/>
      <c r="SCP7" s="33"/>
      <c r="SCQ7" s="33"/>
      <c r="SCR7" s="33"/>
      <c r="SCS7" s="33"/>
      <c r="SCT7" s="33"/>
      <c r="SCU7" s="33"/>
      <c r="SCV7" s="33"/>
      <c r="SCW7" s="33"/>
      <c r="SCX7" s="33"/>
      <c r="SCY7" s="33"/>
      <c r="SCZ7" s="33"/>
      <c r="SDA7" s="33"/>
      <c r="SDB7" s="33"/>
      <c r="SDC7" s="33"/>
      <c r="SDD7" s="33"/>
      <c r="SDE7" s="33"/>
      <c r="SDF7" s="33"/>
      <c r="SDG7" s="33"/>
      <c r="SDH7" s="33"/>
      <c r="SDI7" s="33"/>
      <c r="SDJ7" s="33"/>
      <c r="SDK7" s="33"/>
      <c r="SDL7" s="33"/>
      <c r="SDM7" s="33"/>
      <c r="SDN7" s="33"/>
      <c r="SDO7" s="33"/>
      <c r="SDP7" s="33"/>
      <c r="SDQ7" s="33"/>
      <c r="SDR7" s="33"/>
      <c r="SDS7" s="33"/>
      <c r="SDT7" s="33"/>
      <c r="SDU7" s="33"/>
      <c r="SDV7" s="33"/>
      <c r="SDW7" s="33"/>
      <c r="SDX7" s="33"/>
      <c r="SDY7" s="33"/>
      <c r="SDZ7" s="33"/>
      <c r="SEA7" s="33"/>
      <c r="SEB7" s="33"/>
      <c r="SEC7" s="33"/>
      <c r="SED7" s="33"/>
      <c r="SEE7" s="33"/>
      <c r="SEF7" s="33"/>
      <c r="SEG7" s="33"/>
      <c r="SEH7" s="33"/>
      <c r="SEI7" s="33"/>
      <c r="SEJ7" s="33"/>
      <c r="SEK7" s="33"/>
      <c r="SEL7" s="33"/>
      <c r="SEM7" s="33"/>
      <c r="SEN7" s="33"/>
      <c r="SEO7" s="33"/>
      <c r="SEP7" s="33"/>
      <c r="SEQ7" s="33"/>
      <c r="SER7" s="33"/>
      <c r="SES7" s="33"/>
      <c r="SET7" s="33"/>
      <c r="SEU7" s="33"/>
      <c r="SEV7" s="33"/>
      <c r="SEW7" s="33"/>
      <c r="SEX7" s="33"/>
      <c r="SEY7" s="33"/>
      <c r="SEZ7" s="33"/>
      <c r="SFA7" s="33"/>
      <c r="SFB7" s="33"/>
      <c r="SFC7" s="33"/>
      <c r="SFD7" s="33"/>
      <c r="SFE7" s="33"/>
      <c r="SFF7" s="33"/>
      <c r="SFG7" s="33"/>
      <c r="SFH7" s="33"/>
      <c r="SFI7" s="33"/>
      <c r="SFJ7" s="33"/>
      <c r="SFK7" s="33"/>
      <c r="SFL7" s="33"/>
      <c r="SFM7" s="33"/>
      <c r="SFN7" s="33"/>
      <c r="SFO7" s="33"/>
      <c r="SFP7" s="33"/>
      <c r="SFQ7" s="33"/>
      <c r="SFR7" s="33"/>
      <c r="SFS7" s="33"/>
      <c r="SFT7" s="33"/>
      <c r="SFU7" s="33"/>
      <c r="SFV7" s="33"/>
      <c r="SFW7" s="33"/>
      <c r="SFX7" s="33"/>
      <c r="SFY7" s="33"/>
      <c r="SFZ7" s="33"/>
      <c r="SGA7" s="33"/>
      <c r="SGB7" s="33"/>
      <c r="SGC7" s="33"/>
      <c r="SGD7" s="33"/>
      <c r="SGE7" s="33"/>
      <c r="SGF7" s="33"/>
      <c r="SGG7" s="33"/>
      <c r="SGH7" s="33"/>
      <c r="SGI7" s="33"/>
      <c r="SGJ7" s="33"/>
      <c r="SGK7" s="33"/>
      <c r="SGL7" s="33"/>
      <c r="SGM7" s="33"/>
      <c r="SGN7" s="33"/>
      <c r="SGO7" s="33"/>
      <c r="SGP7" s="33"/>
      <c r="SGQ7" s="33"/>
      <c r="SGR7" s="33"/>
      <c r="SGS7" s="33"/>
      <c r="SGT7" s="33"/>
      <c r="SGU7" s="33"/>
      <c r="SGV7" s="33"/>
      <c r="SGW7" s="33"/>
      <c r="SGX7" s="33"/>
      <c r="SGY7" s="33"/>
      <c r="SGZ7" s="33"/>
      <c r="SHA7" s="33"/>
      <c r="SHB7" s="33"/>
      <c r="SHC7" s="33"/>
      <c r="SHD7" s="33"/>
      <c r="SHE7" s="33"/>
      <c r="SHF7" s="33"/>
      <c r="SHG7" s="33"/>
      <c r="SHH7" s="33"/>
      <c r="SHI7" s="33"/>
      <c r="SHJ7" s="33"/>
      <c r="SHK7" s="33"/>
      <c r="SHL7" s="33"/>
      <c r="SHM7" s="33"/>
      <c r="SHN7" s="33"/>
      <c r="SHO7" s="33"/>
      <c r="SHP7" s="33"/>
      <c r="SHQ7" s="33"/>
      <c r="SHR7" s="33"/>
      <c r="SHS7" s="33"/>
      <c r="SHT7" s="33"/>
      <c r="SHU7" s="33"/>
      <c r="SHV7" s="33"/>
      <c r="SHW7" s="33"/>
      <c r="SHX7" s="33"/>
      <c r="SHY7" s="33"/>
      <c r="SHZ7" s="33"/>
      <c r="SIA7" s="33"/>
      <c r="SIB7" s="33"/>
      <c r="SIC7" s="33"/>
      <c r="SID7" s="33"/>
      <c r="SIE7" s="33"/>
      <c r="SIF7" s="33"/>
      <c r="SIG7" s="33"/>
      <c r="SIH7" s="33"/>
      <c r="SII7" s="33"/>
      <c r="SIJ7" s="33"/>
      <c r="SIK7" s="33"/>
      <c r="SIL7" s="33"/>
      <c r="SIM7" s="33"/>
      <c r="SIN7" s="33"/>
      <c r="SIO7" s="33"/>
      <c r="SIP7" s="33"/>
      <c r="SIQ7" s="33"/>
      <c r="SIR7" s="33"/>
      <c r="SIS7" s="33"/>
      <c r="SIT7" s="33"/>
      <c r="SIU7" s="33"/>
      <c r="SIV7" s="33"/>
      <c r="SIW7" s="33"/>
      <c r="SIX7" s="33"/>
      <c r="SIY7" s="33"/>
      <c r="SIZ7" s="33"/>
      <c r="SJA7" s="33"/>
      <c r="SJB7" s="33"/>
      <c r="SJC7" s="33"/>
      <c r="SJD7" s="33"/>
      <c r="SJE7" s="33"/>
      <c r="SJF7" s="33"/>
      <c r="SJG7" s="33"/>
      <c r="SJH7" s="33"/>
      <c r="SJI7" s="33"/>
      <c r="SJJ7" s="33"/>
      <c r="SJK7" s="33"/>
      <c r="SJL7" s="33"/>
      <c r="SJM7" s="33"/>
      <c r="SJN7" s="33"/>
      <c r="SJO7" s="33"/>
      <c r="SJP7" s="33"/>
      <c r="SJQ7" s="33"/>
      <c r="SJR7" s="33"/>
      <c r="SJS7" s="33"/>
      <c r="SJT7" s="33"/>
      <c r="SJU7" s="33"/>
      <c r="SJV7" s="33"/>
      <c r="SJW7" s="33"/>
      <c r="SJX7" s="33"/>
      <c r="SJY7" s="33"/>
      <c r="SJZ7" s="33"/>
      <c r="SKA7" s="33"/>
      <c r="SKB7" s="33"/>
      <c r="SKC7" s="33"/>
      <c r="SKD7" s="33"/>
      <c r="SKE7" s="33"/>
      <c r="SKF7" s="33"/>
      <c r="SKG7" s="33"/>
      <c r="SKH7" s="33"/>
      <c r="SKI7" s="33"/>
      <c r="SKJ7" s="33"/>
      <c r="SKK7" s="33"/>
      <c r="SKL7" s="33"/>
      <c r="SKM7" s="33"/>
      <c r="SKN7" s="33"/>
      <c r="SKO7" s="33"/>
      <c r="SKP7" s="33"/>
      <c r="SKQ7" s="33"/>
      <c r="SKR7" s="33"/>
      <c r="SKS7" s="33"/>
      <c r="SKT7" s="33"/>
      <c r="SKU7" s="33"/>
      <c r="SKV7" s="33"/>
      <c r="SKW7" s="33"/>
      <c r="SKX7" s="33"/>
      <c r="SKY7" s="33"/>
      <c r="SKZ7" s="33"/>
      <c r="SLA7" s="33"/>
      <c r="SLB7" s="33"/>
      <c r="SLC7" s="33"/>
      <c r="SLD7" s="33"/>
      <c r="SLE7" s="33"/>
      <c r="SLF7" s="33"/>
      <c r="SLG7" s="33"/>
      <c r="SLH7" s="33"/>
      <c r="SLI7" s="33"/>
      <c r="SLJ7" s="33"/>
      <c r="SLK7" s="33"/>
      <c r="SLL7" s="33"/>
      <c r="SLM7" s="33"/>
      <c r="SLN7" s="33"/>
      <c r="SLO7" s="33"/>
      <c r="SLP7" s="33"/>
      <c r="SLQ7" s="33"/>
      <c r="SLR7" s="33"/>
      <c r="SLS7" s="33"/>
      <c r="SLT7" s="33"/>
      <c r="SLU7" s="33"/>
      <c r="SLV7" s="33"/>
      <c r="SLW7" s="33"/>
      <c r="SLX7" s="33"/>
      <c r="SLY7" s="33"/>
      <c r="SLZ7" s="33"/>
      <c r="SMA7" s="33"/>
      <c r="SMB7" s="33"/>
      <c r="SMC7" s="33"/>
      <c r="SMD7" s="33"/>
      <c r="SME7" s="33"/>
      <c r="SMF7" s="33"/>
      <c r="SMG7" s="33"/>
      <c r="SMH7" s="33"/>
      <c r="SMI7" s="33"/>
      <c r="SMJ7" s="33"/>
      <c r="SMK7" s="33"/>
      <c r="SML7" s="33"/>
      <c r="SMM7" s="33"/>
      <c r="SMN7" s="33"/>
      <c r="SMO7" s="33"/>
      <c r="SMP7" s="33"/>
      <c r="SMQ7" s="33"/>
      <c r="SMR7" s="33"/>
      <c r="SMS7" s="33"/>
      <c r="SMT7" s="33"/>
      <c r="SMU7" s="33"/>
      <c r="SMV7" s="33"/>
      <c r="SMW7" s="33"/>
      <c r="SMX7" s="33"/>
      <c r="SMY7" s="33"/>
      <c r="SMZ7" s="33"/>
      <c r="SNA7" s="33"/>
      <c r="SNB7" s="33"/>
      <c r="SNC7" s="33"/>
      <c r="SND7" s="33"/>
      <c r="SNE7" s="33"/>
      <c r="SNF7" s="33"/>
      <c r="SNG7" s="33"/>
      <c r="SNH7" s="33"/>
      <c r="SNI7" s="33"/>
      <c r="SNJ7" s="33"/>
      <c r="SNK7" s="33"/>
      <c r="SNL7" s="33"/>
      <c r="SNM7" s="33"/>
      <c r="SNN7" s="33"/>
      <c r="SNO7" s="33"/>
      <c r="SNP7" s="33"/>
      <c r="SNQ7" s="33"/>
      <c r="SNR7" s="33"/>
      <c r="SNS7" s="33"/>
      <c r="SNT7" s="33"/>
      <c r="SNU7" s="33"/>
      <c r="SNV7" s="33"/>
      <c r="SNW7" s="33"/>
      <c r="SNX7" s="33"/>
      <c r="SNY7" s="33"/>
      <c r="SNZ7" s="33"/>
      <c r="SOA7" s="33"/>
      <c r="SOB7" s="33"/>
      <c r="SOC7" s="33"/>
      <c r="SOD7" s="33"/>
      <c r="SOE7" s="33"/>
      <c r="SOF7" s="33"/>
      <c r="SOG7" s="33"/>
      <c r="SOH7" s="33"/>
      <c r="SOI7" s="33"/>
      <c r="SOJ7" s="33"/>
      <c r="SOK7" s="33"/>
      <c r="SOL7" s="33"/>
      <c r="SOM7" s="33"/>
      <c r="SON7" s="33"/>
      <c r="SOO7" s="33"/>
      <c r="SOP7" s="33"/>
      <c r="SOQ7" s="33"/>
      <c r="SOR7" s="33"/>
      <c r="SOS7" s="33"/>
      <c r="SOT7" s="33"/>
      <c r="SOU7" s="33"/>
      <c r="SOV7" s="33"/>
      <c r="SOW7" s="33"/>
      <c r="SOX7" s="33"/>
      <c r="SOY7" s="33"/>
      <c r="SOZ7" s="33"/>
      <c r="SPA7" s="33"/>
      <c r="SPB7" s="33"/>
      <c r="SPC7" s="33"/>
      <c r="SPD7" s="33"/>
      <c r="SPE7" s="33"/>
      <c r="SPF7" s="33"/>
      <c r="SPG7" s="33"/>
      <c r="SPH7" s="33"/>
      <c r="SPI7" s="33"/>
      <c r="SPJ7" s="33"/>
      <c r="SPK7" s="33"/>
      <c r="SPL7" s="33"/>
      <c r="SPM7" s="33"/>
      <c r="SPN7" s="33"/>
      <c r="SPO7" s="33"/>
      <c r="SPP7" s="33"/>
      <c r="SPQ7" s="33"/>
      <c r="SPR7" s="33"/>
      <c r="SPS7" s="33"/>
      <c r="SPT7" s="33"/>
      <c r="SPU7" s="33"/>
      <c r="SPV7" s="33"/>
      <c r="SPW7" s="33"/>
      <c r="SPX7" s="33"/>
      <c r="SPY7" s="33"/>
      <c r="SPZ7" s="33"/>
      <c r="SQA7" s="33"/>
      <c r="SQB7" s="33"/>
      <c r="SQC7" s="33"/>
      <c r="SQD7" s="33"/>
      <c r="SQE7" s="33"/>
      <c r="SQF7" s="33"/>
      <c r="SQG7" s="33"/>
      <c r="SQH7" s="33"/>
      <c r="SQI7" s="33"/>
      <c r="SQJ7" s="33"/>
      <c r="SQK7" s="33"/>
      <c r="SQL7" s="33"/>
      <c r="SQM7" s="33"/>
      <c r="SQN7" s="33"/>
      <c r="SQO7" s="33"/>
      <c r="SQP7" s="33"/>
      <c r="SQQ7" s="33"/>
      <c r="SQR7" s="33"/>
      <c r="SQS7" s="33"/>
      <c r="SQT7" s="33"/>
      <c r="SQU7" s="33"/>
      <c r="SQV7" s="33"/>
      <c r="SQW7" s="33"/>
      <c r="SQX7" s="33"/>
      <c r="SQY7" s="33"/>
      <c r="SQZ7" s="33"/>
      <c r="SRA7" s="33"/>
      <c r="SRB7" s="33"/>
      <c r="SRC7" s="33"/>
      <c r="SRD7" s="33"/>
      <c r="SRE7" s="33"/>
      <c r="SRF7" s="33"/>
      <c r="SRG7" s="33"/>
      <c r="SRH7" s="33"/>
      <c r="SRI7" s="33"/>
      <c r="SRJ7" s="33"/>
      <c r="SRK7" s="33"/>
      <c r="SRL7" s="33"/>
      <c r="SRM7" s="33"/>
      <c r="SRN7" s="33"/>
      <c r="SRO7" s="33"/>
      <c r="SRP7" s="33"/>
      <c r="SRQ7" s="33"/>
      <c r="SRR7" s="33"/>
      <c r="SRS7" s="33"/>
      <c r="SRT7" s="33"/>
      <c r="SRU7" s="33"/>
      <c r="SRV7" s="33"/>
      <c r="SRW7" s="33"/>
      <c r="SRX7" s="33"/>
      <c r="SRY7" s="33"/>
      <c r="SRZ7" s="33"/>
      <c r="SSA7" s="33"/>
      <c r="SSB7" s="33"/>
      <c r="SSC7" s="33"/>
      <c r="SSD7" s="33"/>
      <c r="SSE7" s="33"/>
      <c r="SSF7" s="33"/>
      <c r="SSG7" s="33"/>
      <c r="SSH7" s="33"/>
      <c r="SSI7" s="33"/>
      <c r="SSJ7" s="33"/>
      <c r="SSK7" s="33"/>
      <c r="SSL7" s="33"/>
      <c r="SSM7" s="33"/>
      <c r="SSN7" s="33"/>
      <c r="SSO7" s="33"/>
      <c r="SSP7" s="33"/>
      <c r="SSQ7" s="33"/>
      <c r="SSR7" s="33"/>
      <c r="SSS7" s="33"/>
      <c r="SST7" s="33"/>
      <c r="SSU7" s="33"/>
      <c r="SSV7" s="33"/>
      <c r="SSW7" s="33"/>
      <c r="SSX7" s="33"/>
      <c r="SSY7" s="33"/>
      <c r="SSZ7" s="33"/>
      <c r="STA7" s="33"/>
      <c r="STB7" s="33"/>
      <c r="STC7" s="33"/>
      <c r="STD7" s="33"/>
      <c r="STE7" s="33"/>
      <c r="STF7" s="33"/>
      <c r="STG7" s="33"/>
      <c r="STH7" s="33"/>
      <c r="STI7" s="33"/>
      <c r="STJ7" s="33"/>
      <c r="STK7" s="33"/>
      <c r="STL7" s="33"/>
      <c r="STM7" s="33"/>
      <c r="STN7" s="33"/>
      <c r="STO7" s="33"/>
      <c r="STP7" s="33"/>
      <c r="STQ7" s="33"/>
      <c r="STR7" s="33"/>
      <c r="STS7" s="33"/>
      <c r="STT7" s="33"/>
      <c r="STU7" s="33"/>
      <c r="STV7" s="33"/>
      <c r="STW7" s="33"/>
      <c r="STX7" s="33"/>
      <c r="STY7" s="33"/>
      <c r="STZ7" s="33"/>
      <c r="SUA7" s="33"/>
      <c r="SUB7" s="33"/>
      <c r="SUC7" s="33"/>
      <c r="SUD7" s="33"/>
      <c r="SUE7" s="33"/>
      <c r="SUF7" s="33"/>
      <c r="SUG7" s="33"/>
      <c r="SUH7" s="33"/>
      <c r="SUI7" s="33"/>
      <c r="SUJ7" s="33"/>
      <c r="SUK7" s="33"/>
      <c r="SUL7" s="33"/>
      <c r="SUM7" s="33"/>
      <c r="SUN7" s="33"/>
      <c r="SUO7" s="33"/>
      <c r="SUP7" s="33"/>
      <c r="SUQ7" s="33"/>
      <c r="SUR7" s="33"/>
      <c r="SUS7" s="33"/>
      <c r="SUT7" s="33"/>
      <c r="SUU7" s="33"/>
      <c r="SUV7" s="33"/>
      <c r="SUW7" s="33"/>
      <c r="SUX7" s="33"/>
      <c r="SUY7" s="33"/>
      <c r="SUZ7" s="33"/>
      <c r="SVA7" s="33"/>
      <c r="SVB7" s="33"/>
      <c r="SVC7" s="33"/>
      <c r="SVD7" s="33"/>
      <c r="SVE7" s="33"/>
      <c r="SVF7" s="33"/>
      <c r="SVG7" s="33"/>
      <c r="SVH7" s="33"/>
      <c r="SVI7" s="33"/>
      <c r="SVJ7" s="33"/>
      <c r="SVK7" s="33"/>
      <c r="SVL7" s="33"/>
      <c r="SVM7" s="33"/>
      <c r="SVN7" s="33"/>
      <c r="SVO7" s="33"/>
      <c r="SVP7" s="33"/>
      <c r="SVQ7" s="33"/>
      <c r="SVR7" s="33"/>
      <c r="SVS7" s="33"/>
      <c r="SVT7" s="33"/>
      <c r="SVU7" s="33"/>
      <c r="SVV7" s="33"/>
      <c r="SVW7" s="33"/>
      <c r="SVX7" s="33"/>
      <c r="SVY7" s="33"/>
      <c r="SVZ7" s="33"/>
      <c r="SWA7" s="33"/>
      <c r="SWB7" s="33"/>
      <c r="SWC7" s="33"/>
      <c r="SWD7" s="33"/>
      <c r="SWE7" s="33"/>
      <c r="SWF7" s="33"/>
      <c r="SWG7" s="33"/>
      <c r="SWH7" s="33"/>
      <c r="SWI7" s="33"/>
      <c r="SWJ7" s="33"/>
      <c r="SWK7" s="33"/>
      <c r="SWL7" s="33"/>
      <c r="SWM7" s="33"/>
      <c r="SWN7" s="33"/>
      <c r="SWO7" s="33"/>
      <c r="SWP7" s="33"/>
      <c r="SWQ7" s="33"/>
      <c r="SWR7" s="33"/>
      <c r="SWS7" s="33"/>
      <c r="SWT7" s="33"/>
      <c r="SWU7" s="33"/>
      <c r="SWV7" s="33"/>
      <c r="SWW7" s="33"/>
      <c r="SWX7" s="33"/>
      <c r="SWY7" s="33"/>
      <c r="SWZ7" s="33"/>
      <c r="SXA7" s="33"/>
      <c r="SXB7" s="33"/>
      <c r="SXC7" s="33"/>
      <c r="SXD7" s="33"/>
      <c r="SXE7" s="33"/>
      <c r="SXF7" s="33"/>
      <c r="SXG7" s="33"/>
      <c r="SXH7" s="33"/>
      <c r="SXI7" s="33"/>
      <c r="SXJ7" s="33"/>
      <c r="SXK7" s="33"/>
      <c r="SXL7" s="33"/>
      <c r="SXM7" s="33"/>
      <c r="SXN7" s="33"/>
      <c r="SXO7" s="33"/>
      <c r="SXP7" s="33"/>
      <c r="SXQ7" s="33"/>
      <c r="SXR7" s="33"/>
      <c r="SXS7" s="33"/>
      <c r="SXT7" s="33"/>
      <c r="SXU7" s="33"/>
      <c r="SXV7" s="33"/>
      <c r="SXW7" s="33"/>
      <c r="SXX7" s="33"/>
      <c r="SXY7" s="33"/>
      <c r="SXZ7" s="33"/>
      <c r="SYA7" s="33"/>
      <c r="SYB7" s="33"/>
      <c r="SYC7" s="33"/>
      <c r="SYD7" s="33"/>
      <c r="SYE7" s="33"/>
      <c r="SYF7" s="33"/>
      <c r="SYG7" s="33"/>
      <c r="SYH7" s="33"/>
      <c r="SYI7" s="33"/>
      <c r="SYJ7" s="33"/>
      <c r="SYK7" s="33"/>
      <c r="SYL7" s="33"/>
      <c r="SYM7" s="33"/>
      <c r="SYN7" s="33"/>
      <c r="SYO7" s="33"/>
      <c r="SYP7" s="33"/>
      <c r="SYQ7" s="33"/>
      <c r="SYR7" s="33"/>
      <c r="SYS7" s="33"/>
      <c r="SYT7" s="33"/>
      <c r="SYU7" s="33"/>
      <c r="SYV7" s="33"/>
      <c r="SYW7" s="33"/>
      <c r="SYX7" s="33"/>
      <c r="SYY7" s="33"/>
      <c r="SYZ7" s="33"/>
      <c r="SZA7" s="33"/>
      <c r="SZB7" s="33"/>
      <c r="SZC7" s="33"/>
      <c r="SZD7" s="33"/>
      <c r="SZE7" s="33"/>
      <c r="SZF7" s="33"/>
      <c r="SZG7" s="33"/>
      <c r="SZH7" s="33"/>
      <c r="SZI7" s="33"/>
      <c r="SZJ7" s="33"/>
      <c r="SZK7" s="33"/>
      <c r="SZL7" s="33"/>
      <c r="SZM7" s="33"/>
      <c r="SZN7" s="33"/>
      <c r="SZO7" s="33"/>
      <c r="SZP7" s="33"/>
      <c r="SZQ7" s="33"/>
      <c r="SZR7" s="33"/>
      <c r="SZS7" s="33"/>
      <c r="SZT7" s="33"/>
      <c r="SZU7" s="33"/>
      <c r="SZV7" s="33"/>
      <c r="SZW7" s="33"/>
      <c r="SZX7" s="33"/>
      <c r="SZY7" s="33"/>
      <c r="SZZ7" s="33"/>
      <c r="TAA7" s="33"/>
      <c r="TAB7" s="33"/>
      <c r="TAC7" s="33"/>
      <c r="TAD7" s="33"/>
      <c r="TAE7" s="33"/>
      <c r="TAF7" s="33"/>
      <c r="TAG7" s="33"/>
      <c r="TAH7" s="33"/>
      <c r="TAI7" s="33"/>
      <c r="TAJ7" s="33"/>
      <c r="TAK7" s="33"/>
      <c r="TAL7" s="33"/>
      <c r="TAM7" s="33"/>
      <c r="TAN7" s="33"/>
      <c r="TAO7" s="33"/>
      <c r="TAP7" s="33"/>
      <c r="TAQ7" s="33"/>
      <c r="TAR7" s="33"/>
      <c r="TAS7" s="33"/>
      <c r="TAT7" s="33"/>
      <c r="TAU7" s="33"/>
      <c r="TAV7" s="33"/>
      <c r="TAW7" s="33"/>
      <c r="TAX7" s="33"/>
      <c r="TAY7" s="33"/>
      <c r="TAZ7" s="33"/>
      <c r="TBA7" s="33"/>
      <c r="TBB7" s="33"/>
      <c r="TBC7" s="33"/>
      <c r="TBD7" s="33"/>
      <c r="TBE7" s="33"/>
      <c r="TBF7" s="33"/>
      <c r="TBG7" s="33"/>
      <c r="TBH7" s="33"/>
      <c r="TBI7" s="33"/>
      <c r="TBJ7" s="33"/>
      <c r="TBK7" s="33"/>
      <c r="TBL7" s="33"/>
      <c r="TBM7" s="33"/>
      <c r="TBN7" s="33"/>
      <c r="TBO7" s="33"/>
      <c r="TBP7" s="33"/>
      <c r="TBQ7" s="33"/>
      <c r="TBR7" s="33"/>
      <c r="TBS7" s="33"/>
      <c r="TBT7" s="33"/>
      <c r="TBU7" s="33"/>
      <c r="TBV7" s="33"/>
      <c r="TBW7" s="33"/>
      <c r="TBX7" s="33"/>
      <c r="TBY7" s="33"/>
      <c r="TBZ7" s="33"/>
      <c r="TCA7" s="33"/>
      <c r="TCB7" s="33"/>
      <c r="TCC7" s="33"/>
      <c r="TCD7" s="33"/>
      <c r="TCE7" s="33"/>
      <c r="TCF7" s="33"/>
      <c r="TCG7" s="33"/>
      <c r="TCH7" s="33"/>
      <c r="TCI7" s="33"/>
      <c r="TCJ7" s="33"/>
      <c r="TCK7" s="33"/>
      <c r="TCL7" s="33"/>
      <c r="TCM7" s="33"/>
      <c r="TCN7" s="33"/>
      <c r="TCO7" s="33"/>
      <c r="TCP7" s="33"/>
      <c r="TCQ7" s="33"/>
      <c r="TCR7" s="33"/>
      <c r="TCS7" s="33"/>
      <c r="TCT7" s="33"/>
      <c r="TCU7" s="33"/>
      <c r="TCV7" s="33"/>
      <c r="TCW7" s="33"/>
      <c r="TCX7" s="33"/>
      <c r="TCY7" s="33"/>
      <c r="TCZ7" s="33"/>
      <c r="TDA7" s="33"/>
      <c r="TDB7" s="33"/>
      <c r="TDC7" s="33"/>
      <c r="TDD7" s="33"/>
      <c r="TDE7" s="33"/>
      <c r="TDF7" s="33"/>
      <c r="TDG7" s="33"/>
      <c r="TDH7" s="33"/>
      <c r="TDI7" s="33"/>
      <c r="TDJ7" s="33"/>
      <c r="TDK7" s="33"/>
      <c r="TDL7" s="33"/>
      <c r="TDM7" s="33"/>
      <c r="TDN7" s="33"/>
      <c r="TDO7" s="33"/>
      <c r="TDP7" s="33"/>
      <c r="TDQ7" s="33"/>
      <c r="TDR7" s="33"/>
      <c r="TDS7" s="33"/>
      <c r="TDT7" s="33"/>
      <c r="TDU7" s="33"/>
      <c r="TDV7" s="33"/>
      <c r="TDW7" s="33"/>
      <c r="TDX7" s="33"/>
      <c r="TDY7" s="33"/>
      <c r="TDZ7" s="33"/>
      <c r="TEA7" s="33"/>
      <c r="TEB7" s="33"/>
      <c r="TEC7" s="33"/>
      <c r="TED7" s="33"/>
      <c r="TEE7" s="33"/>
      <c r="TEF7" s="33"/>
      <c r="TEG7" s="33"/>
      <c r="TEH7" s="33"/>
      <c r="TEI7" s="33"/>
      <c r="TEJ7" s="33"/>
      <c r="TEK7" s="33"/>
      <c r="TEL7" s="33"/>
      <c r="TEM7" s="33"/>
      <c r="TEN7" s="33"/>
      <c r="TEO7" s="33"/>
      <c r="TEP7" s="33"/>
      <c r="TEQ7" s="33"/>
      <c r="TER7" s="33"/>
      <c r="TES7" s="33"/>
      <c r="TET7" s="33"/>
      <c r="TEU7" s="33"/>
      <c r="TEV7" s="33"/>
      <c r="TEW7" s="33"/>
      <c r="TEX7" s="33"/>
      <c r="TEY7" s="33"/>
      <c r="TEZ7" s="33"/>
      <c r="TFA7" s="33"/>
      <c r="TFB7" s="33"/>
      <c r="TFC7" s="33"/>
      <c r="TFD7" s="33"/>
      <c r="TFE7" s="33"/>
      <c r="TFF7" s="33"/>
      <c r="TFG7" s="33"/>
      <c r="TFH7" s="33"/>
      <c r="TFI7" s="33"/>
      <c r="TFJ7" s="33"/>
      <c r="TFK7" s="33"/>
      <c r="TFL7" s="33"/>
      <c r="TFM7" s="33"/>
      <c r="TFN7" s="33"/>
      <c r="TFO7" s="33"/>
      <c r="TFP7" s="33"/>
      <c r="TFQ7" s="33"/>
      <c r="TFR7" s="33"/>
      <c r="TFS7" s="33"/>
      <c r="TFT7" s="33"/>
      <c r="TFU7" s="33"/>
      <c r="TFV7" s="33"/>
      <c r="TFW7" s="33"/>
      <c r="TFX7" s="33"/>
      <c r="TFY7" s="33"/>
      <c r="TFZ7" s="33"/>
      <c r="TGA7" s="33"/>
      <c r="TGB7" s="33"/>
      <c r="TGC7" s="33"/>
      <c r="TGD7" s="33"/>
      <c r="TGE7" s="33"/>
      <c r="TGF7" s="33"/>
      <c r="TGG7" s="33"/>
      <c r="TGH7" s="33"/>
      <c r="TGI7" s="33"/>
      <c r="TGJ7" s="33"/>
      <c r="TGK7" s="33"/>
      <c r="TGL7" s="33"/>
      <c r="TGM7" s="33"/>
      <c r="TGN7" s="33"/>
      <c r="TGO7" s="33"/>
      <c r="TGP7" s="33"/>
      <c r="TGQ7" s="33"/>
      <c r="TGR7" s="33"/>
      <c r="TGS7" s="33"/>
      <c r="TGT7" s="33"/>
      <c r="TGU7" s="33"/>
      <c r="TGV7" s="33"/>
      <c r="TGW7" s="33"/>
      <c r="TGX7" s="33"/>
      <c r="TGY7" s="33"/>
      <c r="TGZ7" s="33"/>
      <c r="THA7" s="33"/>
      <c r="THB7" s="33"/>
      <c r="THC7" s="33"/>
      <c r="THD7" s="33"/>
      <c r="THE7" s="33"/>
      <c r="THF7" s="33"/>
      <c r="THG7" s="33"/>
      <c r="THH7" s="33"/>
      <c r="THI7" s="33"/>
      <c r="THJ7" s="33"/>
      <c r="THK7" s="33"/>
      <c r="THL7" s="33"/>
      <c r="THM7" s="33"/>
      <c r="THN7" s="33"/>
      <c r="THO7" s="33"/>
      <c r="THP7" s="33"/>
      <c r="THQ7" s="33"/>
      <c r="THR7" s="33"/>
      <c r="THS7" s="33"/>
      <c r="THT7" s="33"/>
      <c r="THU7" s="33"/>
      <c r="THV7" s="33"/>
      <c r="THW7" s="33"/>
      <c r="THX7" s="33"/>
      <c r="THY7" s="33"/>
      <c r="THZ7" s="33"/>
      <c r="TIA7" s="33"/>
      <c r="TIB7" s="33"/>
      <c r="TIC7" s="33"/>
      <c r="TID7" s="33"/>
      <c r="TIE7" s="33"/>
      <c r="TIF7" s="33"/>
      <c r="TIG7" s="33"/>
      <c r="TIH7" s="33"/>
      <c r="TII7" s="33"/>
      <c r="TIJ7" s="33"/>
      <c r="TIK7" s="33"/>
      <c r="TIL7" s="33"/>
      <c r="TIM7" s="33"/>
      <c r="TIN7" s="33"/>
      <c r="TIO7" s="33"/>
      <c r="TIP7" s="33"/>
      <c r="TIQ7" s="33"/>
      <c r="TIR7" s="33"/>
      <c r="TIS7" s="33"/>
      <c r="TIT7" s="33"/>
      <c r="TIU7" s="33"/>
      <c r="TIV7" s="33"/>
      <c r="TIW7" s="33"/>
      <c r="TIX7" s="33"/>
      <c r="TIY7" s="33"/>
      <c r="TIZ7" s="33"/>
      <c r="TJA7" s="33"/>
      <c r="TJB7" s="33"/>
      <c r="TJC7" s="33"/>
      <c r="TJD7" s="33"/>
      <c r="TJE7" s="33"/>
      <c r="TJF7" s="33"/>
      <c r="TJG7" s="33"/>
      <c r="TJH7" s="33"/>
      <c r="TJI7" s="33"/>
      <c r="TJJ7" s="33"/>
      <c r="TJK7" s="33"/>
      <c r="TJL7" s="33"/>
      <c r="TJM7" s="33"/>
      <c r="TJN7" s="33"/>
      <c r="TJO7" s="33"/>
      <c r="TJP7" s="33"/>
      <c r="TJQ7" s="33"/>
      <c r="TJR7" s="33"/>
      <c r="TJS7" s="33"/>
      <c r="TJT7" s="33"/>
      <c r="TJU7" s="33"/>
      <c r="TJV7" s="33"/>
      <c r="TJW7" s="33"/>
      <c r="TJX7" s="33"/>
      <c r="TJY7" s="33"/>
      <c r="TJZ7" s="33"/>
      <c r="TKA7" s="33"/>
      <c r="TKB7" s="33"/>
      <c r="TKC7" s="33"/>
      <c r="TKD7" s="33"/>
      <c r="TKE7" s="33"/>
      <c r="TKF7" s="33"/>
      <c r="TKG7" s="33"/>
      <c r="TKH7" s="33"/>
      <c r="TKI7" s="33"/>
      <c r="TKJ7" s="33"/>
      <c r="TKK7" s="33"/>
      <c r="TKL7" s="33"/>
      <c r="TKM7" s="33"/>
      <c r="TKN7" s="33"/>
      <c r="TKO7" s="33"/>
      <c r="TKP7" s="33"/>
      <c r="TKQ7" s="33"/>
      <c r="TKR7" s="33"/>
      <c r="TKS7" s="33"/>
      <c r="TKT7" s="33"/>
      <c r="TKU7" s="33"/>
      <c r="TKV7" s="33"/>
      <c r="TKW7" s="33"/>
      <c r="TKX7" s="33"/>
      <c r="TKY7" s="33"/>
      <c r="TKZ7" s="33"/>
      <c r="TLA7" s="33"/>
      <c r="TLB7" s="33"/>
      <c r="TLC7" s="33"/>
      <c r="TLD7" s="33"/>
      <c r="TLE7" s="33"/>
      <c r="TLF7" s="33"/>
      <c r="TLG7" s="33"/>
      <c r="TLH7" s="33"/>
      <c r="TLI7" s="33"/>
      <c r="TLJ7" s="33"/>
      <c r="TLK7" s="33"/>
      <c r="TLL7" s="33"/>
      <c r="TLM7" s="33"/>
      <c r="TLN7" s="33"/>
      <c r="TLO7" s="33"/>
      <c r="TLP7" s="33"/>
      <c r="TLQ7" s="33"/>
      <c r="TLR7" s="33"/>
      <c r="TLS7" s="33"/>
      <c r="TLT7" s="33"/>
      <c r="TLU7" s="33"/>
      <c r="TLV7" s="33"/>
      <c r="TLW7" s="33"/>
      <c r="TLX7" s="33"/>
      <c r="TLY7" s="33"/>
      <c r="TLZ7" s="33"/>
      <c r="TMA7" s="33"/>
      <c r="TMB7" s="33"/>
      <c r="TMC7" s="33"/>
      <c r="TMD7" s="33"/>
      <c r="TME7" s="33"/>
      <c r="TMF7" s="33"/>
      <c r="TMG7" s="33"/>
      <c r="TMH7" s="33"/>
      <c r="TMI7" s="33"/>
      <c r="TMJ7" s="33"/>
      <c r="TMK7" s="33"/>
      <c r="TML7" s="33"/>
      <c r="TMM7" s="33"/>
      <c r="TMN7" s="33"/>
      <c r="TMO7" s="33"/>
      <c r="TMP7" s="33"/>
      <c r="TMQ7" s="33"/>
      <c r="TMR7" s="33"/>
      <c r="TMS7" s="33"/>
      <c r="TMT7" s="33"/>
      <c r="TMU7" s="33"/>
      <c r="TMV7" s="33"/>
      <c r="TMW7" s="33"/>
      <c r="TMX7" s="33"/>
      <c r="TMY7" s="33"/>
      <c r="TMZ7" s="33"/>
      <c r="TNA7" s="33"/>
      <c r="TNB7" s="33"/>
      <c r="TNC7" s="33"/>
      <c r="TND7" s="33"/>
      <c r="TNE7" s="33"/>
      <c r="TNF7" s="33"/>
      <c r="TNG7" s="33"/>
      <c r="TNH7" s="33"/>
      <c r="TNI7" s="33"/>
      <c r="TNJ7" s="33"/>
      <c r="TNK7" s="33"/>
      <c r="TNL7" s="33"/>
      <c r="TNM7" s="33"/>
      <c r="TNN7" s="33"/>
      <c r="TNO7" s="33"/>
      <c r="TNP7" s="33"/>
      <c r="TNQ7" s="33"/>
      <c r="TNR7" s="33"/>
      <c r="TNS7" s="33"/>
      <c r="TNT7" s="33"/>
      <c r="TNU7" s="33"/>
      <c r="TNV7" s="33"/>
      <c r="TNW7" s="33"/>
      <c r="TNX7" s="33"/>
      <c r="TNY7" s="33"/>
      <c r="TNZ7" s="33"/>
      <c r="TOA7" s="33"/>
      <c r="TOB7" s="33"/>
      <c r="TOC7" s="33"/>
      <c r="TOD7" s="33"/>
      <c r="TOE7" s="33"/>
      <c r="TOF7" s="33"/>
      <c r="TOG7" s="33"/>
      <c r="TOH7" s="33"/>
      <c r="TOI7" s="33"/>
      <c r="TOJ7" s="33"/>
      <c r="TOK7" s="33"/>
      <c r="TOL7" s="33"/>
      <c r="TOM7" s="33"/>
      <c r="TON7" s="33"/>
      <c r="TOO7" s="33"/>
      <c r="TOP7" s="33"/>
      <c r="TOQ7" s="33"/>
      <c r="TOR7" s="33"/>
      <c r="TOS7" s="33"/>
      <c r="TOT7" s="33"/>
      <c r="TOU7" s="33"/>
      <c r="TOV7" s="33"/>
      <c r="TOW7" s="33"/>
      <c r="TOX7" s="33"/>
      <c r="TOY7" s="33"/>
      <c r="TOZ7" s="33"/>
      <c r="TPA7" s="33"/>
      <c r="TPB7" s="33"/>
      <c r="TPC7" s="33"/>
      <c r="TPD7" s="33"/>
      <c r="TPE7" s="33"/>
      <c r="TPF7" s="33"/>
      <c r="TPG7" s="33"/>
      <c r="TPH7" s="33"/>
      <c r="TPI7" s="33"/>
      <c r="TPJ7" s="33"/>
      <c r="TPK7" s="33"/>
      <c r="TPL7" s="33"/>
      <c r="TPM7" s="33"/>
      <c r="TPN7" s="33"/>
      <c r="TPO7" s="33"/>
      <c r="TPP7" s="33"/>
      <c r="TPQ7" s="33"/>
      <c r="TPR7" s="33"/>
      <c r="TPS7" s="33"/>
      <c r="TPT7" s="33"/>
      <c r="TPU7" s="33"/>
      <c r="TPV7" s="33"/>
      <c r="TPW7" s="33"/>
      <c r="TPX7" s="33"/>
      <c r="TPY7" s="33"/>
      <c r="TPZ7" s="33"/>
      <c r="TQA7" s="33"/>
      <c r="TQB7" s="33"/>
      <c r="TQC7" s="33"/>
      <c r="TQD7" s="33"/>
      <c r="TQE7" s="33"/>
      <c r="TQF7" s="33"/>
      <c r="TQG7" s="33"/>
      <c r="TQH7" s="33"/>
      <c r="TQI7" s="33"/>
      <c r="TQJ7" s="33"/>
      <c r="TQK7" s="33"/>
      <c r="TQL7" s="33"/>
      <c r="TQM7" s="33"/>
      <c r="TQN7" s="33"/>
      <c r="TQO7" s="33"/>
      <c r="TQP7" s="33"/>
      <c r="TQQ7" s="33"/>
      <c r="TQR7" s="33"/>
      <c r="TQS7" s="33"/>
      <c r="TQT7" s="33"/>
      <c r="TQU7" s="33"/>
      <c r="TQV7" s="33"/>
      <c r="TQW7" s="33"/>
      <c r="TQX7" s="33"/>
      <c r="TQY7" s="33"/>
      <c r="TQZ7" s="33"/>
      <c r="TRA7" s="33"/>
      <c r="TRB7" s="33"/>
      <c r="TRC7" s="33"/>
      <c r="TRD7" s="33"/>
      <c r="TRE7" s="33"/>
      <c r="TRF7" s="33"/>
      <c r="TRG7" s="33"/>
      <c r="TRH7" s="33"/>
      <c r="TRI7" s="33"/>
      <c r="TRJ7" s="33"/>
      <c r="TRK7" s="33"/>
      <c r="TRL7" s="33"/>
      <c r="TRM7" s="33"/>
      <c r="TRN7" s="33"/>
      <c r="TRO7" s="33"/>
      <c r="TRP7" s="33"/>
      <c r="TRQ7" s="33"/>
      <c r="TRR7" s="33"/>
      <c r="TRS7" s="33"/>
      <c r="TRT7" s="33"/>
      <c r="TRU7" s="33"/>
      <c r="TRV7" s="33"/>
      <c r="TRW7" s="33"/>
      <c r="TRX7" s="33"/>
      <c r="TRY7" s="33"/>
      <c r="TRZ7" s="33"/>
      <c r="TSA7" s="33"/>
      <c r="TSB7" s="33"/>
      <c r="TSC7" s="33"/>
      <c r="TSD7" s="33"/>
      <c r="TSE7" s="33"/>
      <c r="TSF7" s="33"/>
      <c r="TSG7" s="33"/>
      <c r="TSH7" s="33"/>
      <c r="TSI7" s="33"/>
      <c r="TSJ7" s="33"/>
      <c r="TSK7" s="33"/>
      <c r="TSL7" s="33"/>
      <c r="TSM7" s="33"/>
      <c r="TSN7" s="33"/>
      <c r="TSO7" s="33"/>
      <c r="TSP7" s="33"/>
      <c r="TSQ7" s="33"/>
      <c r="TSR7" s="33"/>
      <c r="TSS7" s="33"/>
      <c r="TST7" s="33"/>
      <c r="TSU7" s="33"/>
      <c r="TSV7" s="33"/>
      <c r="TSW7" s="33"/>
      <c r="TSX7" s="33"/>
      <c r="TSY7" s="33"/>
      <c r="TSZ7" s="33"/>
      <c r="TTA7" s="33"/>
      <c r="TTB7" s="33"/>
      <c r="TTC7" s="33"/>
      <c r="TTD7" s="33"/>
      <c r="TTE7" s="33"/>
      <c r="TTF7" s="33"/>
      <c r="TTG7" s="33"/>
      <c r="TTH7" s="33"/>
      <c r="TTI7" s="33"/>
      <c r="TTJ7" s="33"/>
      <c r="TTK7" s="33"/>
      <c r="TTL7" s="33"/>
      <c r="TTM7" s="33"/>
      <c r="TTN7" s="33"/>
      <c r="TTO7" s="33"/>
      <c r="TTP7" s="33"/>
      <c r="TTQ7" s="33"/>
      <c r="TTR7" s="33"/>
      <c r="TTS7" s="33"/>
      <c r="TTT7" s="33"/>
      <c r="TTU7" s="33"/>
      <c r="TTV7" s="33"/>
      <c r="TTW7" s="33"/>
      <c r="TTX7" s="33"/>
      <c r="TTY7" s="33"/>
      <c r="TTZ7" s="33"/>
      <c r="TUA7" s="33"/>
      <c r="TUB7" s="33"/>
      <c r="TUC7" s="33"/>
      <c r="TUD7" s="33"/>
      <c r="TUE7" s="33"/>
      <c r="TUF7" s="33"/>
      <c r="TUG7" s="33"/>
      <c r="TUH7" s="33"/>
      <c r="TUI7" s="33"/>
      <c r="TUJ7" s="33"/>
      <c r="TUK7" s="33"/>
      <c r="TUL7" s="33"/>
      <c r="TUM7" s="33"/>
      <c r="TUN7" s="33"/>
      <c r="TUO7" s="33"/>
      <c r="TUP7" s="33"/>
      <c r="TUQ7" s="33"/>
      <c r="TUR7" s="33"/>
      <c r="TUS7" s="33"/>
      <c r="TUT7" s="33"/>
      <c r="TUU7" s="33"/>
      <c r="TUV7" s="33"/>
      <c r="TUW7" s="33"/>
      <c r="TUX7" s="33"/>
      <c r="TUY7" s="33"/>
      <c r="TUZ7" s="33"/>
      <c r="TVA7" s="33"/>
      <c r="TVB7" s="33"/>
      <c r="TVC7" s="33"/>
      <c r="TVD7" s="33"/>
      <c r="TVE7" s="33"/>
      <c r="TVF7" s="33"/>
      <c r="TVG7" s="33"/>
      <c r="TVH7" s="33"/>
      <c r="TVI7" s="33"/>
      <c r="TVJ7" s="33"/>
      <c r="TVK7" s="33"/>
      <c r="TVL7" s="33"/>
      <c r="TVM7" s="33"/>
      <c r="TVN7" s="33"/>
      <c r="TVO7" s="33"/>
      <c r="TVP7" s="33"/>
      <c r="TVQ7" s="33"/>
      <c r="TVR7" s="33"/>
      <c r="TVS7" s="33"/>
      <c r="TVT7" s="33"/>
      <c r="TVU7" s="33"/>
      <c r="TVV7" s="33"/>
      <c r="TVW7" s="33"/>
      <c r="TVX7" s="33"/>
      <c r="TVY7" s="33"/>
      <c r="TVZ7" s="33"/>
      <c r="TWA7" s="33"/>
      <c r="TWB7" s="33"/>
      <c r="TWC7" s="33"/>
      <c r="TWD7" s="33"/>
      <c r="TWE7" s="33"/>
      <c r="TWF7" s="33"/>
      <c r="TWG7" s="33"/>
      <c r="TWH7" s="33"/>
      <c r="TWI7" s="33"/>
      <c r="TWJ7" s="33"/>
      <c r="TWK7" s="33"/>
      <c r="TWL7" s="33"/>
      <c r="TWM7" s="33"/>
      <c r="TWN7" s="33"/>
      <c r="TWO7" s="33"/>
      <c r="TWP7" s="33"/>
      <c r="TWQ7" s="33"/>
      <c r="TWR7" s="33"/>
      <c r="TWS7" s="33"/>
      <c r="TWT7" s="33"/>
      <c r="TWU7" s="33"/>
      <c r="TWV7" s="33"/>
      <c r="TWW7" s="33"/>
      <c r="TWX7" s="33"/>
      <c r="TWY7" s="33"/>
      <c r="TWZ7" s="33"/>
      <c r="TXA7" s="33"/>
      <c r="TXB7" s="33"/>
      <c r="TXC7" s="33"/>
      <c r="TXD7" s="33"/>
      <c r="TXE7" s="33"/>
      <c r="TXF7" s="33"/>
      <c r="TXG7" s="33"/>
      <c r="TXH7" s="33"/>
      <c r="TXI7" s="33"/>
      <c r="TXJ7" s="33"/>
      <c r="TXK7" s="33"/>
      <c r="TXL7" s="33"/>
      <c r="TXM7" s="33"/>
      <c r="TXN7" s="33"/>
      <c r="TXO7" s="33"/>
      <c r="TXP7" s="33"/>
      <c r="TXQ7" s="33"/>
      <c r="TXR7" s="33"/>
      <c r="TXS7" s="33"/>
      <c r="TXT7" s="33"/>
      <c r="TXU7" s="33"/>
      <c r="TXV7" s="33"/>
      <c r="TXW7" s="33"/>
      <c r="TXX7" s="33"/>
      <c r="TXY7" s="33"/>
      <c r="TXZ7" s="33"/>
      <c r="TYA7" s="33"/>
      <c r="TYB7" s="33"/>
      <c r="TYC7" s="33"/>
      <c r="TYD7" s="33"/>
      <c r="TYE7" s="33"/>
      <c r="TYF7" s="33"/>
      <c r="TYG7" s="33"/>
      <c r="TYH7" s="33"/>
      <c r="TYI7" s="33"/>
      <c r="TYJ7" s="33"/>
      <c r="TYK7" s="33"/>
      <c r="TYL7" s="33"/>
      <c r="TYM7" s="33"/>
      <c r="TYN7" s="33"/>
      <c r="TYO7" s="33"/>
      <c r="TYP7" s="33"/>
      <c r="TYQ7" s="33"/>
      <c r="TYR7" s="33"/>
      <c r="TYS7" s="33"/>
      <c r="TYT7" s="33"/>
      <c r="TYU7" s="33"/>
      <c r="TYV7" s="33"/>
      <c r="TYW7" s="33"/>
      <c r="TYX7" s="33"/>
      <c r="TYY7" s="33"/>
      <c r="TYZ7" s="33"/>
      <c r="TZA7" s="33"/>
      <c r="TZB7" s="33"/>
      <c r="TZC7" s="33"/>
      <c r="TZD7" s="33"/>
      <c r="TZE7" s="33"/>
      <c r="TZF7" s="33"/>
      <c r="TZG7" s="33"/>
      <c r="TZH7" s="33"/>
      <c r="TZI7" s="33"/>
      <c r="TZJ7" s="33"/>
      <c r="TZK7" s="33"/>
      <c r="TZL7" s="33"/>
      <c r="TZM7" s="33"/>
      <c r="TZN7" s="33"/>
      <c r="TZO7" s="33"/>
      <c r="TZP7" s="33"/>
      <c r="TZQ7" s="33"/>
      <c r="TZR7" s="33"/>
      <c r="TZS7" s="33"/>
      <c r="TZT7" s="33"/>
      <c r="TZU7" s="33"/>
      <c r="TZV7" s="33"/>
      <c r="TZW7" s="33"/>
      <c r="TZX7" s="33"/>
      <c r="TZY7" s="33"/>
      <c r="TZZ7" s="33"/>
      <c r="UAA7" s="33"/>
      <c r="UAB7" s="33"/>
      <c r="UAC7" s="33"/>
      <c r="UAD7" s="33"/>
      <c r="UAE7" s="33"/>
      <c r="UAF7" s="33"/>
      <c r="UAG7" s="33"/>
      <c r="UAH7" s="33"/>
      <c r="UAI7" s="33"/>
      <c r="UAJ7" s="33"/>
      <c r="UAK7" s="33"/>
      <c r="UAL7" s="33"/>
      <c r="UAM7" s="33"/>
      <c r="UAN7" s="33"/>
      <c r="UAO7" s="33"/>
      <c r="UAP7" s="33"/>
      <c r="UAQ7" s="33"/>
      <c r="UAR7" s="33"/>
      <c r="UAS7" s="33"/>
      <c r="UAT7" s="33"/>
      <c r="UAU7" s="33"/>
      <c r="UAV7" s="33"/>
      <c r="UAW7" s="33"/>
      <c r="UAX7" s="33"/>
      <c r="UAY7" s="33"/>
      <c r="UAZ7" s="33"/>
      <c r="UBA7" s="33"/>
      <c r="UBB7" s="33"/>
      <c r="UBC7" s="33"/>
      <c r="UBD7" s="33"/>
      <c r="UBE7" s="33"/>
      <c r="UBF7" s="33"/>
      <c r="UBG7" s="33"/>
      <c r="UBH7" s="33"/>
      <c r="UBI7" s="33"/>
      <c r="UBJ7" s="33"/>
      <c r="UBK7" s="33"/>
      <c r="UBL7" s="33"/>
      <c r="UBM7" s="33"/>
      <c r="UBN7" s="33"/>
      <c r="UBO7" s="33"/>
      <c r="UBP7" s="33"/>
      <c r="UBQ7" s="33"/>
      <c r="UBR7" s="33"/>
      <c r="UBS7" s="33"/>
      <c r="UBT7" s="33"/>
      <c r="UBU7" s="33"/>
      <c r="UBV7" s="33"/>
      <c r="UBW7" s="33"/>
      <c r="UBX7" s="33"/>
      <c r="UBY7" s="33"/>
      <c r="UBZ7" s="33"/>
      <c r="UCA7" s="33"/>
      <c r="UCB7" s="33"/>
      <c r="UCC7" s="33"/>
      <c r="UCD7" s="33"/>
      <c r="UCE7" s="33"/>
      <c r="UCF7" s="33"/>
      <c r="UCG7" s="33"/>
      <c r="UCH7" s="33"/>
      <c r="UCI7" s="33"/>
      <c r="UCJ7" s="33"/>
      <c r="UCK7" s="33"/>
      <c r="UCL7" s="33"/>
      <c r="UCM7" s="33"/>
      <c r="UCN7" s="33"/>
      <c r="UCO7" s="33"/>
      <c r="UCP7" s="33"/>
      <c r="UCQ7" s="33"/>
      <c r="UCR7" s="33"/>
      <c r="UCS7" s="33"/>
      <c r="UCT7" s="33"/>
      <c r="UCU7" s="33"/>
      <c r="UCV7" s="33"/>
      <c r="UCW7" s="33"/>
      <c r="UCX7" s="33"/>
      <c r="UCY7" s="33"/>
      <c r="UCZ7" s="33"/>
      <c r="UDA7" s="33"/>
      <c r="UDB7" s="33"/>
      <c r="UDC7" s="33"/>
      <c r="UDD7" s="33"/>
      <c r="UDE7" s="33"/>
      <c r="UDF7" s="33"/>
      <c r="UDG7" s="33"/>
      <c r="UDH7" s="33"/>
      <c r="UDI7" s="33"/>
      <c r="UDJ7" s="33"/>
      <c r="UDK7" s="33"/>
      <c r="UDL7" s="33"/>
      <c r="UDM7" s="33"/>
      <c r="UDN7" s="33"/>
      <c r="UDO7" s="33"/>
      <c r="UDP7" s="33"/>
      <c r="UDQ7" s="33"/>
      <c r="UDR7" s="33"/>
      <c r="UDS7" s="33"/>
      <c r="UDT7" s="33"/>
      <c r="UDU7" s="33"/>
      <c r="UDV7" s="33"/>
      <c r="UDW7" s="33"/>
      <c r="UDX7" s="33"/>
      <c r="UDY7" s="33"/>
      <c r="UDZ7" s="33"/>
      <c r="UEA7" s="33"/>
      <c r="UEB7" s="33"/>
      <c r="UEC7" s="33"/>
      <c r="UED7" s="33"/>
      <c r="UEE7" s="33"/>
      <c r="UEF7" s="33"/>
      <c r="UEG7" s="33"/>
      <c r="UEH7" s="33"/>
      <c r="UEI7" s="33"/>
      <c r="UEJ7" s="33"/>
      <c r="UEK7" s="33"/>
      <c r="UEL7" s="33"/>
      <c r="UEM7" s="33"/>
      <c r="UEN7" s="33"/>
      <c r="UEO7" s="33"/>
      <c r="UEP7" s="33"/>
      <c r="UEQ7" s="33"/>
      <c r="UER7" s="33"/>
      <c r="UES7" s="33"/>
      <c r="UET7" s="33"/>
      <c r="UEU7" s="33"/>
      <c r="UEV7" s="33"/>
      <c r="UEW7" s="33"/>
      <c r="UEX7" s="33"/>
      <c r="UEY7" s="33"/>
      <c r="UEZ7" s="33"/>
      <c r="UFA7" s="33"/>
      <c r="UFB7" s="33"/>
      <c r="UFC7" s="33"/>
      <c r="UFD7" s="33"/>
      <c r="UFE7" s="33"/>
      <c r="UFF7" s="33"/>
      <c r="UFG7" s="33"/>
      <c r="UFH7" s="33"/>
      <c r="UFI7" s="33"/>
      <c r="UFJ7" s="33"/>
      <c r="UFK7" s="33"/>
      <c r="UFL7" s="33"/>
      <c r="UFM7" s="33"/>
      <c r="UFN7" s="33"/>
      <c r="UFO7" s="33"/>
      <c r="UFP7" s="33"/>
      <c r="UFQ7" s="33"/>
      <c r="UFR7" s="33"/>
      <c r="UFS7" s="33"/>
      <c r="UFT7" s="33"/>
      <c r="UFU7" s="33"/>
      <c r="UFV7" s="33"/>
      <c r="UFW7" s="33"/>
      <c r="UFX7" s="33"/>
      <c r="UFY7" s="33"/>
      <c r="UFZ7" s="33"/>
      <c r="UGA7" s="33"/>
      <c r="UGB7" s="33"/>
      <c r="UGC7" s="33"/>
      <c r="UGD7" s="33"/>
      <c r="UGE7" s="33"/>
      <c r="UGF7" s="33"/>
      <c r="UGG7" s="33"/>
      <c r="UGH7" s="33"/>
      <c r="UGI7" s="33"/>
      <c r="UGJ7" s="33"/>
      <c r="UGK7" s="33"/>
      <c r="UGL7" s="33"/>
      <c r="UGM7" s="33"/>
      <c r="UGN7" s="33"/>
      <c r="UGO7" s="33"/>
      <c r="UGP7" s="33"/>
      <c r="UGQ7" s="33"/>
      <c r="UGR7" s="33"/>
      <c r="UGS7" s="33"/>
      <c r="UGT7" s="33"/>
      <c r="UGU7" s="33"/>
      <c r="UGV7" s="33"/>
      <c r="UGW7" s="33"/>
      <c r="UGX7" s="33"/>
      <c r="UGY7" s="33"/>
      <c r="UGZ7" s="33"/>
      <c r="UHA7" s="33"/>
      <c r="UHB7" s="33"/>
      <c r="UHC7" s="33"/>
      <c r="UHD7" s="33"/>
      <c r="UHE7" s="33"/>
      <c r="UHF7" s="33"/>
      <c r="UHG7" s="33"/>
      <c r="UHH7" s="33"/>
      <c r="UHI7" s="33"/>
      <c r="UHJ7" s="33"/>
      <c r="UHK7" s="33"/>
      <c r="UHL7" s="33"/>
      <c r="UHM7" s="33"/>
      <c r="UHN7" s="33"/>
      <c r="UHO7" s="33"/>
      <c r="UHP7" s="33"/>
      <c r="UHQ7" s="33"/>
      <c r="UHR7" s="33"/>
      <c r="UHS7" s="33"/>
      <c r="UHT7" s="33"/>
      <c r="UHU7" s="33"/>
      <c r="UHV7" s="33"/>
      <c r="UHW7" s="33"/>
      <c r="UHX7" s="33"/>
      <c r="UHY7" s="33"/>
      <c r="UHZ7" s="33"/>
      <c r="UIA7" s="33"/>
      <c r="UIB7" s="33"/>
      <c r="UIC7" s="33"/>
      <c r="UID7" s="33"/>
      <c r="UIE7" s="33"/>
      <c r="UIF7" s="33"/>
      <c r="UIG7" s="33"/>
      <c r="UIH7" s="33"/>
      <c r="UII7" s="33"/>
      <c r="UIJ7" s="33"/>
      <c r="UIK7" s="33"/>
      <c r="UIL7" s="33"/>
      <c r="UIM7" s="33"/>
      <c r="UIN7" s="33"/>
      <c r="UIO7" s="33"/>
      <c r="UIP7" s="33"/>
      <c r="UIQ7" s="33"/>
      <c r="UIR7" s="33"/>
      <c r="UIS7" s="33"/>
      <c r="UIT7" s="33"/>
      <c r="UIU7" s="33"/>
      <c r="UIV7" s="33"/>
      <c r="UIW7" s="33"/>
      <c r="UIX7" s="33"/>
      <c r="UIY7" s="33"/>
      <c r="UIZ7" s="33"/>
      <c r="UJA7" s="33"/>
      <c r="UJB7" s="33"/>
      <c r="UJC7" s="33"/>
      <c r="UJD7" s="33"/>
      <c r="UJE7" s="33"/>
      <c r="UJF7" s="33"/>
      <c r="UJG7" s="33"/>
      <c r="UJH7" s="33"/>
      <c r="UJI7" s="33"/>
      <c r="UJJ7" s="33"/>
      <c r="UJK7" s="33"/>
      <c r="UJL7" s="33"/>
      <c r="UJM7" s="33"/>
      <c r="UJN7" s="33"/>
      <c r="UJO7" s="33"/>
      <c r="UJP7" s="33"/>
      <c r="UJQ7" s="33"/>
      <c r="UJR7" s="33"/>
      <c r="UJS7" s="33"/>
      <c r="UJT7" s="33"/>
      <c r="UJU7" s="33"/>
      <c r="UJV7" s="33"/>
      <c r="UJW7" s="33"/>
      <c r="UJX7" s="33"/>
      <c r="UJY7" s="33"/>
      <c r="UJZ7" s="33"/>
      <c r="UKA7" s="33"/>
      <c r="UKB7" s="33"/>
      <c r="UKC7" s="33"/>
      <c r="UKD7" s="33"/>
      <c r="UKE7" s="33"/>
      <c r="UKF7" s="33"/>
      <c r="UKG7" s="33"/>
      <c r="UKH7" s="33"/>
      <c r="UKI7" s="33"/>
      <c r="UKJ7" s="33"/>
      <c r="UKK7" s="33"/>
      <c r="UKL7" s="33"/>
      <c r="UKM7" s="33"/>
      <c r="UKN7" s="33"/>
      <c r="UKO7" s="33"/>
      <c r="UKP7" s="33"/>
      <c r="UKQ7" s="33"/>
      <c r="UKR7" s="33"/>
      <c r="UKS7" s="33"/>
      <c r="UKT7" s="33"/>
      <c r="UKU7" s="33"/>
      <c r="UKV7" s="33"/>
      <c r="UKW7" s="33"/>
      <c r="UKX7" s="33"/>
      <c r="UKY7" s="33"/>
      <c r="UKZ7" s="33"/>
      <c r="ULA7" s="33"/>
      <c r="ULB7" s="33"/>
      <c r="ULC7" s="33"/>
      <c r="ULD7" s="33"/>
      <c r="ULE7" s="33"/>
      <c r="ULF7" s="33"/>
      <c r="ULG7" s="33"/>
      <c r="ULH7" s="33"/>
      <c r="ULI7" s="33"/>
      <c r="ULJ7" s="33"/>
      <c r="ULK7" s="33"/>
      <c r="ULL7" s="33"/>
      <c r="ULM7" s="33"/>
      <c r="ULN7" s="33"/>
      <c r="ULO7" s="33"/>
      <c r="ULP7" s="33"/>
      <c r="ULQ7" s="33"/>
      <c r="ULR7" s="33"/>
      <c r="ULS7" s="33"/>
      <c r="ULT7" s="33"/>
      <c r="ULU7" s="33"/>
      <c r="ULV7" s="33"/>
      <c r="ULW7" s="33"/>
      <c r="ULX7" s="33"/>
      <c r="ULY7" s="33"/>
      <c r="ULZ7" s="33"/>
      <c r="UMA7" s="33"/>
      <c r="UMB7" s="33"/>
      <c r="UMC7" s="33"/>
      <c r="UMD7" s="33"/>
      <c r="UME7" s="33"/>
      <c r="UMF7" s="33"/>
      <c r="UMG7" s="33"/>
      <c r="UMH7" s="33"/>
      <c r="UMI7" s="33"/>
      <c r="UMJ7" s="33"/>
      <c r="UMK7" s="33"/>
      <c r="UML7" s="33"/>
      <c r="UMM7" s="33"/>
      <c r="UMN7" s="33"/>
      <c r="UMO7" s="33"/>
      <c r="UMP7" s="33"/>
      <c r="UMQ7" s="33"/>
      <c r="UMR7" s="33"/>
      <c r="UMS7" s="33"/>
      <c r="UMT7" s="33"/>
      <c r="UMU7" s="33"/>
      <c r="UMV7" s="33"/>
      <c r="UMW7" s="33"/>
      <c r="UMX7" s="33"/>
      <c r="UMY7" s="33"/>
      <c r="UMZ7" s="33"/>
      <c r="UNA7" s="33"/>
      <c r="UNB7" s="33"/>
      <c r="UNC7" s="33"/>
      <c r="UND7" s="33"/>
      <c r="UNE7" s="33"/>
      <c r="UNF7" s="33"/>
      <c r="UNG7" s="33"/>
      <c r="UNH7" s="33"/>
      <c r="UNI7" s="33"/>
      <c r="UNJ7" s="33"/>
      <c r="UNK7" s="33"/>
      <c r="UNL7" s="33"/>
      <c r="UNM7" s="33"/>
      <c r="UNN7" s="33"/>
      <c r="UNO7" s="33"/>
      <c r="UNP7" s="33"/>
      <c r="UNQ7" s="33"/>
      <c r="UNR7" s="33"/>
      <c r="UNS7" s="33"/>
      <c r="UNT7" s="33"/>
      <c r="UNU7" s="33"/>
      <c r="UNV7" s="33"/>
      <c r="UNW7" s="33"/>
      <c r="UNX7" s="33"/>
      <c r="UNY7" s="33"/>
      <c r="UNZ7" s="33"/>
      <c r="UOA7" s="33"/>
      <c r="UOB7" s="33"/>
      <c r="UOC7" s="33"/>
      <c r="UOD7" s="33"/>
      <c r="UOE7" s="33"/>
      <c r="UOF7" s="33"/>
      <c r="UOG7" s="33"/>
      <c r="UOH7" s="33"/>
      <c r="UOI7" s="33"/>
      <c r="UOJ7" s="33"/>
      <c r="UOK7" s="33"/>
      <c r="UOL7" s="33"/>
      <c r="UOM7" s="33"/>
      <c r="UON7" s="33"/>
      <c r="UOO7" s="33"/>
      <c r="UOP7" s="33"/>
      <c r="UOQ7" s="33"/>
      <c r="UOR7" s="33"/>
      <c r="UOS7" s="33"/>
      <c r="UOT7" s="33"/>
      <c r="UOU7" s="33"/>
      <c r="UOV7" s="33"/>
      <c r="UOW7" s="33"/>
      <c r="UOX7" s="33"/>
      <c r="UOY7" s="33"/>
      <c r="UOZ7" s="33"/>
      <c r="UPA7" s="33"/>
      <c r="UPB7" s="33"/>
      <c r="UPC7" s="33"/>
      <c r="UPD7" s="33"/>
      <c r="UPE7" s="33"/>
      <c r="UPF7" s="33"/>
      <c r="UPG7" s="33"/>
      <c r="UPH7" s="33"/>
      <c r="UPI7" s="33"/>
      <c r="UPJ7" s="33"/>
      <c r="UPK7" s="33"/>
      <c r="UPL7" s="33"/>
      <c r="UPM7" s="33"/>
      <c r="UPN7" s="33"/>
      <c r="UPO7" s="33"/>
      <c r="UPP7" s="33"/>
      <c r="UPQ7" s="33"/>
      <c r="UPR7" s="33"/>
      <c r="UPS7" s="33"/>
      <c r="UPT7" s="33"/>
      <c r="UPU7" s="33"/>
      <c r="UPV7" s="33"/>
      <c r="UPW7" s="33"/>
      <c r="UPX7" s="33"/>
      <c r="UPY7" s="33"/>
      <c r="UPZ7" s="33"/>
      <c r="UQA7" s="33"/>
      <c r="UQB7" s="33"/>
      <c r="UQC7" s="33"/>
      <c r="UQD7" s="33"/>
      <c r="UQE7" s="33"/>
      <c r="UQF7" s="33"/>
      <c r="UQG7" s="33"/>
      <c r="UQH7" s="33"/>
      <c r="UQI7" s="33"/>
      <c r="UQJ7" s="33"/>
      <c r="UQK7" s="33"/>
      <c r="UQL7" s="33"/>
      <c r="UQM7" s="33"/>
      <c r="UQN7" s="33"/>
      <c r="UQO7" s="33"/>
      <c r="UQP7" s="33"/>
      <c r="UQQ7" s="33"/>
      <c r="UQR7" s="33"/>
      <c r="UQS7" s="33"/>
      <c r="UQT7" s="33"/>
      <c r="UQU7" s="33"/>
      <c r="UQV7" s="33"/>
      <c r="UQW7" s="33"/>
      <c r="UQX7" s="33"/>
      <c r="UQY7" s="33"/>
      <c r="UQZ7" s="33"/>
      <c r="URA7" s="33"/>
      <c r="URB7" s="33"/>
      <c r="URC7" s="33"/>
      <c r="URD7" s="33"/>
      <c r="URE7" s="33"/>
      <c r="URF7" s="33"/>
      <c r="URG7" s="33"/>
      <c r="URH7" s="33"/>
      <c r="URI7" s="33"/>
      <c r="URJ7" s="33"/>
      <c r="URK7" s="33"/>
      <c r="URL7" s="33"/>
      <c r="URM7" s="33"/>
      <c r="URN7" s="33"/>
      <c r="URO7" s="33"/>
      <c r="URP7" s="33"/>
      <c r="URQ7" s="33"/>
      <c r="URR7" s="33"/>
      <c r="URS7" s="33"/>
      <c r="URT7" s="33"/>
      <c r="URU7" s="33"/>
      <c r="URV7" s="33"/>
      <c r="URW7" s="33"/>
      <c r="URX7" s="33"/>
      <c r="URY7" s="33"/>
      <c r="URZ7" s="33"/>
      <c r="USA7" s="33"/>
      <c r="USB7" s="33"/>
      <c r="USC7" s="33"/>
      <c r="USD7" s="33"/>
      <c r="USE7" s="33"/>
      <c r="USF7" s="33"/>
      <c r="USG7" s="33"/>
      <c r="USH7" s="33"/>
      <c r="USI7" s="33"/>
      <c r="USJ7" s="33"/>
      <c r="USK7" s="33"/>
      <c r="USL7" s="33"/>
      <c r="USM7" s="33"/>
      <c r="USN7" s="33"/>
      <c r="USO7" s="33"/>
      <c r="USP7" s="33"/>
      <c r="USQ7" s="33"/>
      <c r="USR7" s="33"/>
      <c r="USS7" s="33"/>
      <c r="UST7" s="33"/>
      <c r="USU7" s="33"/>
      <c r="USV7" s="33"/>
      <c r="USW7" s="33"/>
      <c r="USX7" s="33"/>
      <c r="USY7" s="33"/>
      <c r="USZ7" s="33"/>
      <c r="UTA7" s="33"/>
      <c r="UTB7" s="33"/>
      <c r="UTC7" s="33"/>
      <c r="UTD7" s="33"/>
      <c r="UTE7" s="33"/>
      <c r="UTF7" s="33"/>
      <c r="UTG7" s="33"/>
      <c r="UTH7" s="33"/>
      <c r="UTI7" s="33"/>
      <c r="UTJ7" s="33"/>
      <c r="UTK7" s="33"/>
      <c r="UTL7" s="33"/>
      <c r="UTM7" s="33"/>
      <c r="UTN7" s="33"/>
      <c r="UTO7" s="33"/>
      <c r="UTP7" s="33"/>
      <c r="UTQ7" s="33"/>
      <c r="UTR7" s="33"/>
      <c r="UTS7" s="33"/>
      <c r="UTT7" s="33"/>
      <c r="UTU7" s="33"/>
      <c r="UTV7" s="33"/>
      <c r="UTW7" s="33"/>
      <c r="UTX7" s="33"/>
      <c r="UTY7" s="33"/>
      <c r="UTZ7" s="33"/>
      <c r="UUA7" s="33"/>
      <c r="UUB7" s="33"/>
      <c r="UUC7" s="33"/>
      <c r="UUD7" s="33"/>
      <c r="UUE7" s="33"/>
      <c r="UUF7" s="33"/>
      <c r="UUG7" s="33"/>
      <c r="UUH7" s="33"/>
      <c r="UUI7" s="33"/>
      <c r="UUJ7" s="33"/>
      <c r="UUK7" s="33"/>
      <c r="UUL7" s="33"/>
      <c r="UUM7" s="33"/>
      <c r="UUN7" s="33"/>
      <c r="UUO7" s="33"/>
      <c r="UUP7" s="33"/>
      <c r="UUQ7" s="33"/>
      <c r="UUR7" s="33"/>
      <c r="UUS7" s="33"/>
      <c r="UUT7" s="33"/>
      <c r="UUU7" s="33"/>
      <c r="UUV7" s="33"/>
      <c r="UUW7" s="33"/>
      <c r="UUX7" s="33"/>
      <c r="UUY7" s="33"/>
      <c r="UUZ7" s="33"/>
      <c r="UVA7" s="33"/>
      <c r="UVB7" s="33"/>
      <c r="UVC7" s="33"/>
      <c r="UVD7" s="33"/>
      <c r="UVE7" s="33"/>
      <c r="UVF7" s="33"/>
      <c r="UVG7" s="33"/>
      <c r="UVH7" s="33"/>
      <c r="UVI7" s="33"/>
      <c r="UVJ7" s="33"/>
      <c r="UVK7" s="33"/>
      <c r="UVL7" s="33"/>
      <c r="UVM7" s="33"/>
      <c r="UVN7" s="33"/>
      <c r="UVO7" s="33"/>
      <c r="UVP7" s="33"/>
      <c r="UVQ7" s="33"/>
      <c r="UVR7" s="33"/>
      <c r="UVS7" s="33"/>
      <c r="UVT7" s="33"/>
      <c r="UVU7" s="33"/>
      <c r="UVV7" s="33"/>
      <c r="UVW7" s="33"/>
      <c r="UVX7" s="33"/>
      <c r="UVY7" s="33"/>
      <c r="UVZ7" s="33"/>
      <c r="UWA7" s="33"/>
      <c r="UWB7" s="33"/>
      <c r="UWC7" s="33"/>
      <c r="UWD7" s="33"/>
      <c r="UWE7" s="33"/>
      <c r="UWF7" s="33"/>
      <c r="UWG7" s="33"/>
      <c r="UWH7" s="33"/>
      <c r="UWI7" s="33"/>
      <c r="UWJ7" s="33"/>
      <c r="UWK7" s="33"/>
      <c r="UWL7" s="33"/>
      <c r="UWM7" s="33"/>
      <c r="UWN7" s="33"/>
      <c r="UWO7" s="33"/>
      <c r="UWP7" s="33"/>
      <c r="UWQ7" s="33"/>
      <c r="UWR7" s="33"/>
      <c r="UWS7" s="33"/>
      <c r="UWT7" s="33"/>
      <c r="UWU7" s="33"/>
      <c r="UWV7" s="33"/>
      <c r="UWW7" s="33"/>
      <c r="UWX7" s="33"/>
      <c r="UWY7" s="33"/>
      <c r="UWZ7" s="33"/>
      <c r="UXA7" s="33"/>
      <c r="UXB7" s="33"/>
      <c r="UXC7" s="33"/>
      <c r="UXD7" s="33"/>
      <c r="UXE7" s="33"/>
      <c r="UXF7" s="33"/>
      <c r="UXG7" s="33"/>
      <c r="UXH7" s="33"/>
      <c r="UXI7" s="33"/>
      <c r="UXJ7" s="33"/>
      <c r="UXK7" s="33"/>
      <c r="UXL7" s="33"/>
      <c r="UXM7" s="33"/>
      <c r="UXN7" s="33"/>
      <c r="UXO7" s="33"/>
      <c r="UXP7" s="33"/>
      <c r="UXQ7" s="33"/>
      <c r="UXR7" s="33"/>
      <c r="UXS7" s="33"/>
      <c r="UXT7" s="33"/>
      <c r="UXU7" s="33"/>
      <c r="UXV7" s="33"/>
      <c r="UXW7" s="33"/>
      <c r="UXX7" s="33"/>
      <c r="UXY7" s="33"/>
      <c r="UXZ7" s="33"/>
      <c r="UYA7" s="33"/>
      <c r="UYB7" s="33"/>
      <c r="UYC7" s="33"/>
      <c r="UYD7" s="33"/>
      <c r="UYE7" s="33"/>
      <c r="UYF7" s="33"/>
      <c r="UYG7" s="33"/>
      <c r="UYH7" s="33"/>
      <c r="UYI7" s="33"/>
      <c r="UYJ7" s="33"/>
      <c r="UYK7" s="33"/>
      <c r="UYL7" s="33"/>
      <c r="UYM7" s="33"/>
      <c r="UYN7" s="33"/>
      <c r="UYO7" s="33"/>
      <c r="UYP7" s="33"/>
      <c r="UYQ7" s="33"/>
      <c r="UYR7" s="33"/>
      <c r="UYS7" s="33"/>
      <c r="UYT7" s="33"/>
      <c r="UYU7" s="33"/>
      <c r="UYV7" s="33"/>
      <c r="UYW7" s="33"/>
      <c r="UYX7" s="33"/>
      <c r="UYY7" s="33"/>
      <c r="UYZ7" s="33"/>
      <c r="UZA7" s="33"/>
      <c r="UZB7" s="33"/>
      <c r="UZC7" s="33"/>
      <c r="UZD7" s="33"/>
      <c r="UZE7" s="33"/>
      <c r="UZF7" s="33"/>
      <c r="UZG7" s="33"/>
      <c r="UZH7" s="33"/>
      <c r="UZI7" s="33"/>
      <c r="UZJ7" s="33"/>
      <c r="UZK7" s="33"/>
      <c r="UZL7" s="33"/>
      <c r="UZM7" s="33"/>
      <c r="UZN7" s="33"/>
      <c r="UZO7" s="33"/>
      <c r="UZP7" s="33"/>
      <c r="UZQ7" s="33"/>
      <c r="UZR7" s="33"/>
      <c r="UZS7" s="33"/>
      <c r="UZT7" s="33"/>
      <c r="UZU7" s="33"/>
      <c r="UZV7" s="33"/>
      <c r="UZW7" s="33"/>
      <c r="UZX7" s="33"/>
      <c r="UZY7" s="33"/>
      <c r="UZZ7" s="33"/>
      <c r="VAA7" s="33"/>
      <c r="VAB7" s="33"/>
      <c r="VAC7" s="33"/>
      <c r="VAD7" s="33"/>
      <c r="VAE7" s="33"/>
      <c r="VAF7" s="33"/>
      <c r="VAG7" s="33"/>
      <c r="VAH7" s="33"/>
      <c r="VAI7" s="33"/>
      <c r="VAJ7" s="33"/>
      <c r="VAK7" s="33"/>
      <c r="VAL7" s="33"/>
      <c r="VAM7" s="33"/>
      <c r="VAN7" s="33"/>
      <c r="VAO7" s="33"/>
      <c r="VAP7" s="33"/>
      <c r="VAQ7" s="33"/>
      <c r="VAR7" s="33"/>
      <c r="VAS7" s="33"/>
      <c r="VAT7" s="33"/>
      <c r="VAU7" s="33"/>
      <c r="VAV7" s="33"/>
      <c r="VAW7" s="33"/>
      <c r="VAX7" s="33"/>
      <c r="VAY7" s="33"/>
      <c r="VAZ7" s="33"/>
      <c r="VBA7" s="33"/>
      <c r="VBB7" s="33"/>
      <c r="VBC7" s="33"/>
      <c r="VBD7" s="33"/>
      <c r="VBE7" s="33"/>
      <c r="VBF7" s="33"/>
      <c r="VBG7" s="33"/>
      <c r="VBH7" s="33"/>
      <c r="VBI7" s="33"/>
      <c r="VBJ7" s="33"/>
      <c r="VBK7" s="33"/>
      <c r="VBL7" s="33"/>
      <c r="VBM7" s="33"/>
      <c r="VBN7" s="33"/>
      <c r="VBO7" s="33"/>
      <c r="VBP7" s="33"/>
      <c r="VBQ7" s="33"/>
      <c r="VBR7" s="33"/>
      <c r="VBS7" s="33"/>
      <c r="VBT7" s="33"/>
      <c r="VBU7" s="33"/>
      <c r="VBV7" s="33"/>
      <c r="VBW7" s="33"/>
      <c r="VBX7" s="33"/>
      <c r="VBY7" s="33"/>
      <c r="VBZ7" s="33"/>
      <c r="VCA7" s="33"/>
      <c r="VCB7" s="33"/>
      <c r="VCC7" s="33"/>
      <c r="VCD7" s="33"/>
      <c r="VCE7" s="33"/>
      <c r="VCF7" s="33"/>
      <c r="VCG7" s="33"/>
      <c r="VCH7" s="33"/>
      <c r="VCI7" s="33"/>
      <c r="VCJ7" s="33"/>
      <c r="VCK7" s="33"/>
      <c r="VCL7" s="33"/>
      <c r="VCM7" s="33"/>
      <c r="VCN7" s="33"/>
      <c r="VCO7" s="33"/>
      <c r="VCP7" s="33"/>
      <c r="VCQ7" s="33"/>
      <c r="VCR7" s="33"/>
      <c r="VCS7" s="33"/>
      <c r="VCT7" s="33"/>
      <c r="VCU7" s="33"/>
      <c r="VCV7" s="33"/>
      <c r="VCW7" s="33"/>
      <c r="VCX7" s="33"/>
      <c r="VCY7" s="33"/>
      <c r="VCZ7" s="33"/>
      <c r="VDA7" s="33"/>
      <c r="VDB7" s="33"/>
      <c r="VDC7" s="33"/>
      <c r="VDD7" s="33"/>
      <c r="VDE7" s="33"/>
      <c r="VDF7" s="33"/>
      <c r="VDG7" s="33"/>
      <c r="VDH7" s="33"/>
      <c r="VDI7" s="33"/>
      <c r="VDJ7" s="33"/>
      <c r="VDK7" s="33"/>
      <c r="VDL7" s="33"/>
      <c r="VDM7" s="33"/>
      <c r="VDN7" s="33"/>
      <c r="VDO7" s="33"/>
      <c r="VDP7" s="33"/>
      <c r="VDQ7" s="33"/>
      <c r="VDR7" s="33"/>
      <c r="VDS7" s="33"/>
      <c r="VDT7" s="33"/>
      <c r="VDU7" s="33"/>
      <c r="VDV7" s="33"/>
      <c r="VDW7" s="33"/>
      <c r="VDX7" s="33"/>
      <c r="VDY7" s="33"/>
      <c r="VDZ7" s="33"/>
      <c r="VEA7" s="33"/>
      <c r="VEB7" s="33"/>
      <c r="VEC7" s="33"/>
      <c r="VED7" s="33"/>
      <c r="VEE7" s="33"/>
      <c r="VEF7" s="33"/>
      <c r="VEG7" s="33"/>
      <c r="VEH7" s="33"/>
      <c r="VEI7" s="33"/>
      <c r="VEJ7" s="33"/>
      <c r="VEK7" s="33"/>
      <c r="VEL7" s="33"/>
      <c r="VEM7" s="33"/>
      <c r="VEN7" s="33"/>
      <c r="VEO7" s="33"/>
      <c r="VEP7" s="33"/>
      <c r="VEQ7" s="33"/>
      <c r="VER7" s="33"/>
      <c r="VES7" s="33"/>
      <c r="VET7" s="33"/>
      <c r="VEU7" s="33"/>
      <c r="VEV7" s="33"/>
      <c r="VEW7" s="33"/>
      <c r="VEX7" s="33"/>
      <c r="VEY7" s="33"/>
      <c r="VEZ7" s="33"/>
      <c r="VFA7" s="33"/>
      <c r="VFB7" s="33"/>
      <c r="VFC7" s="33"/>
      <c r="VFD7" s="33"/>
      <c r="VFE7" s="33"/>
      <c r="VFF7" s="33"/>
      <c r="VFG7" s="33"/>
      <c r="VFH7" s="33"/>
      <c r="VFI7" s="33"/>
      <c r="VFJ7" s="33"/>
      <c r="VFK7" s="33"/>
      <c r="VFL7" s="33"/>
      <c r="VFM7" s="33"/>
      <c r="VFN7" s="33"/>
      <c r="VFO7" s="33"/>
      <c r="VFP7" s="33"/>
      <c r="VFQ7" s="33"/>
      <c r="VFR7" s="33"/>
      <c r="VFS7" s="33"/>
      <c r="VFT7" s="33"/>
      <c r="VFU7" s="33"/>
      <c r="VFV7" s="33"/>
      <c r="VFW7" s="33"/>
      <c r="VFX7" s="33"/>
      <c r="VFY7" s="33"/>
      <c r="VFZ7" s="33"/>
      <c r="VGA7" s="33"/>
      <c r="VGB7" s="33"/>
      <c r="VGC7" s="33"/>
      <c r="VGD7" s="33"/>
      <c r="VGE7" s="33"/>
      <c r="VGF7" s="33"/>
      <c r="VGG7" s="33"/>
      <c r="VGH7" s="33"/>
      <c r="VGI7" s="33"/>
      <c r="VGJ7" s="33"/>
      <c r="VGK7" s="33"/>
      <c r="VGL7" s="33"/>
      <c r="VGM7" s="33"/>
      <c r="VGN7" s="33"/>
      <c r="VGO7" s="33"/>
      <c r="VGP7" s="33"/>
      <c r="VGQ7" s="33"/>
      <c r="VGR7" s="33"/>
      <c r="VGS7" s="33"/>
      <c r="VGT7" s="33"/>
      <c r="VGU7" s="33"/>
      <c r="VGV7" s="33"/>
      <c r="VGW7" s="33"/>
      <c r="VGX7" s="33"/>
      <c r="VGY7" s="33"/>
      <c r="VGZ7" s="33"/>
      <c r="VHA7" s="33"/>
      <c r="VHB7" s="33"/>
      <c r="VHC7" s="33"/>
      <c r="VHD7" s="33"/>
      <c r="VHE7" s="33"/>
      <c r="VHF7" s="33"/>
      <c r="VHG7" s="33"/>
      <c r="VHH7" s="33"/>
      <c r="VHI7" s="33"/>
      <c r="VHJ7" s="33"/>
      <c r="VHK7" s="33"/>
      <c r="VHL7" s="33"/>
      <c r="VHM7" s="33"/>
      <c r="VHN7" s="33"/>
      <c r="VHO7" s="33"/>
      <c r="VHP7" s="33"/>
      <c r="VHQ7" s="33"/>
      <c r="VHR7" s="33"/>
      <c r="VHS7" s="33"/>
      <c r="VHT7" s="33"/>
      <c r="VHU7" s="33"/>
      <c r="VHV7" s="33"/>
      <c r="VHW7" s="33"/>
      <c r="VHX7" s="33"/>
      <c r="VHY7" s="33"/>
      <c r="VHZ7" s="33"/>
      <c r="VIA7" s="33"/>
      <c r="VIB7" s="33"/>
      <c r="VIC7" s="33"/>
      <c r="VID7" s="33"/>
      <c r="VIE7" s="33"/>
      <c r="VIF7" s="33"/>
      <c r="VIG7" s="33"/>
      <c r="VIH7" s="33"/>
      <c r="VII7" s="33"/>
      <c r="VIJ7" s="33"/>
      <c r="VIK7" s="33"/>
      <c r="VIL7" s="33"/>
      <c r="VIM7" s="33"/>
      <c r="VIN7" s="33"/>
      <c r="VIO7" s="33"/>
      <c r="VIP7" s="33"/>
      <c r="VIQ7" s="33"/>
      <c r="VIR7" s="33"/>
      <c r="VIS7" s="33"/>
      <c r="VIT7" s="33"/>
      <c r="VIU7" s="33"/>
      <c r="VIV7" s="33"/>
      <c r="VIW7" s="33"/>
      <c r="VIX7" s="33"/>
      <c r="VIY7" s="33"/>
      <c r="VIZ7" s="33"/>
      <c r="VJA7" s="33"/>
      <c r="VJB7" s="33"/>
      <c r="VJC7" s="33"/>
      <c r="VJD7" s="33"/>
      <c r="VJE7" s="33"/>
      <c r="VJF7" s="33"/>
      <c r="VJG7" s="33"/>
      <c r="VJH7" s="33"/>
      <c r="VJI7" s="33"/>
      <c r="VJJ7" s="33"/>
      <c r="VJK7" s="33"/>
      <c r="VJL7" s="33"/>
      <c r="VJM7" s="33"/>
      <c r="VJN7" s="33"/>
      <c r="VJO7" s="33"/>
      <c r="VJP7" s="33"/>
      <c r="VJQ7" s="33"/>
      <c r="VJR7" s="33"/>
      <c r="VJS7" s="33"/>
      <c r="VJT7" s="33"/>
      <c r="VJU7" s="33"/>
      <c r="VJV7" s="33"/>
      <c r="VJW7" s="33"/>
      <c r="VJX7" s="33"/>
      <c r="VJY7" s="33"/>
      <c r="VJZ7" s="33"/>
      <c r="VKA7" s="33"/>
      <c r="VKB7" s="33"/>
      <c r="VKC7" s="33"/>
      <c r="VKD7" s="33"/>
      <c r="VKE7" s="33"/>
      <c r="VKF7" s="33"/>
      <c r="VKG7" s="33"/>
      <c r="VKH7" s="33"/>
      <c r="VKI7" s="33"/>
      <c r="VKJ7" s="33"/>
      <c r="VKK7" s="33"/>
      <c r="VKL7" s="33"/>
      <c r="VKM7" s="33"/>
      <c r="VKN7" s="33"/>
      <c r="VKO7" s="33"/>
      <c r="VKP7" s="33"/>
      <c r="VKQ7" s="33"/>
      <c r="VKR7" s="33"/>
      <c r="VKS7" s="33"/>
      <c r="VKT7" s="33"/>
      <c r="VKU7" s="33"/>
      <c r="VKV7" s="33"/>
      <c r="VKW7" s="33"/>
      <c r="VKX7" s="33"/>
      <c r="VKY7" s="33"/>
      <c r="VKZ7" s="33"/>
      <c r="VLA7" s="33"/>
      <c r="VLB7" s="33"/>
      <c r="VLC7" s="33"/>
      <c r="VLD7" s="33"/>
      <c r="VLE7" s="33"/>
      <c r="VLF7" s="33"/>
      <c r="VLG7" s="33"/>
      <c r="VLH7" s="33"/>
      <c r="VLI7" s="33"/>
      <c r="VLJ7" s="33"/>
      <c r="VLK7" s="33"/>
      <c r="VLL7" s="33"/>
      <c r="VLM7" s="33"/>
      <c r="VLN7" s="33"/>
      <c r="VLO7" s="33"/>
      <c r="VLP7" s="33"/>
      <c r="VLQ7" s="33"/>
      <c r="VLR7" s="33"/>
      <c r="VLS7" s="33"/>
      <c r="VLT7" s="33"/>
      <c r="VLU7" s="33"/>
      <c r="VLV7" s="33"/>
      <c r="VLW7" s="33"/>
      <c r="VLX7" s="33"/>
      <c r="VLY7" s="33"/>
      <c r="VLZ7" s="33"/>
      <c r="VMA7" s="33"/>
      <c r="VMB7" s="33"/>
      <c r="VMC7" s="33"/>
      <c r="VMD7" s="33"/>
      <c r="VME7" s="33"/>
      <c r="VMF7" s="33"/>
      <c r="VMG7" s="33"/>
      <c r="VMH7" s="33"/>
      <c r="VMI7" s="33"/>
      <c r="VMJ7" s="33"/>
      <c r="VMK7" s="33"/>
      <c r="VML7" s="33"/>
      <c r="VMM7" s="33"/>
      <c r="VMN7" s="33"/>
      <c r="VMO7" s="33"/>
      <c r="VMP7" s="33"/>
      <c r="VMQ7" s="33"/>
      <c r="VMR7" s="33"/>
      <c r="VMS7" s="33"/>
      <c r="VMT7" s="33"/>
      <c r="VMU7" s="33"/>
      <c r="VMV7" s="33"/>
      <c r="VMW7" s="33"/>
      <c r="VMX7" s="33"/>
      <c r="VMY7" s="33"/>
      <c r="VMZ7" s="33"/>
      <c r="VNA7" s="33"/>
      <c r="VNB7" s="33"/>
      <c r="VNC7" s="33"/>
      <c r="VND7" s="33"/>
      <c r="VNE7" s="33"/>
      <c r="VNF7" s="33"/>
      <c r="VNG7" s="33"/>
      <c r="VNH7" s="33"/>
      <c r="VNI7" s="33"/>
      <c r="VNJ7" s="33"/>
      <c r="VNK7" s="33"/>
      <c r="VNL7" s="33"/>
      <c r="VNM7" s="33"/>
      <c r="VNN7" s="33"/>
      <c r="VNO7" s="33"/>
      <c r="VNP7" s="33"/>
      <c r="VNQ7" s="33"/>
      <c r="VNR7" s="33"/>
      <c r="VNS7" s="33"/>
      <c r="VNT7" s="33"/>
      <c r="VNU7" s="33"/>
      <c r="VNV7" s="33"/>
      <c r="VNW7" s="33"/>
      <c r="VNX7" s="33"/>
      <c r="VNY7" s="33"/>
      <c r="VNZ7" s="33"/>
      <c r="VOA7" s="33"/>
      <c r="VOB7" s="33"/>
      <c r="VOC7" s="33"/>
      <c r="VOD7" s="33"/>
      <c r="VOE7" s="33"/>
      <c r="VOF7" s="33"/>
      <c r="VOG7" s="33"/>
      <c r="VOH7" s="33"/>
      <c r="VOI7" s="33"/>
      <c r="VOJ7" s="33"/>
      <c r="VOK7" s="33"/>
      <c r="VOL7" s="33"/>
      <c r="VOM7" s="33"/>
      <c r="VON7" s="33"/>
      <c r="VOO7" s="33"/>
      <c r="VOP7" s="33"/>
      <c r="VOQ7" s="33"/>
      <c r="VOR7" s="33"/>
      <c r="VOS7" s="33"/>
      <c r="VOT7" s="33"/>
      <c r="VOU7" s="33"/>
      <c r="VOV7" s="33"/>
      <c r="VOW7" s="33"/>
      <c r="VOX7" s="33"/>
      <c r="VOY7" s="33"/>
      <c r="VOZ7" s="33"/>
      <c r="VPA7" s="33"/>
      <c r="VPB7" s="33"/>
      <c r="VPC7" s="33"/>
      <c r="VPD7" s="33"/>
      <c r="VPE7" s="33"/>
      <c r="VPF7" s="33"/>
      <c r="VPG7" s="33"/>
      <c r="VPH7" s="33"/>
      <c r="VPI7" s="33"/>
      <c r="VPJ7" s="33"/>
      <c r="VPK7" s="33"/>
      <c r="VPL7" s="33"/>
      <c r="VPM7" s="33"/>
      <c r="VPN7" s="33"/>
      <c r="VPO7" s="33"/>
      <c r="VPP7" s="33"/>
      <c r="VPQ7" s="33"/>
      <c r="VPR7" s="33"/>
      <c r="VPS7" s="33"/>
      <c r="VPT7" s="33"/>
      <c r="VPU7" s="33"/>
      <c r="VPV7" s="33"/>
      <c r="VPW7" s="33"/>
      <c r="VPX7" s="33"/>
      <c r="VPY7" s="33"/>
      <c r="VPZ7" s="33"/>
      <c r="VQA7" s="33"/>
      <c r="VQB7" s="33"/>
      <c r="VQC7" s="33"/>
      <c r="VQD7" s="33"/>
      <c r="VQE7" s="33"/>
      <c r="VQF7" s="33"/>
      <c r="VQG7" s="33"/>
      <c r="VQH7" s="33"/>
      <c r="VQI7" s="33"/>
      <c r="VQJ7" s="33"/>
      <c r="VQK7" s="33"/>
      <c r="VQL7" s="33"/>
      <c r="VQM7" s="33"/>
      <c r="VQN7" s="33"/>
      <c r="VQO7" s="33"/>
      <c r="VQP7" s="33"/>
      <c r="VQQ7" s="33"/>
      <c r="VQR7" s="33"/>
      <c r="VQS7" s="33"/>
      <c r="VQT7" s="33"/>
      <c r="VQU7" s="33"/>
      <c r="VQV7" s="33"/>
      <c r="VQW7" s="33"/>
      <c r="VQX7" s="33"/>
      <c r="VQY7" s="33"/>
      <c r="VQZ7" s="33"/>
      <c r="VRA7" s="33"/>
      <c r="VRB7" s="33"/>
      <c r="VRC7" s="33"/>
      <c r="VRD7" s="33"/>
      <c r="VRE7" s="33"/>
      <c r="VRF7" s="33"/>
      <c r="VRG7" s="33"/>
      <c r="VRH7" s="33"/>
      <c r="VRI7" s="33"/>
      <c r="VRJ7" s="33"/>
      <c r="VRK7" s="33"/>
      <c r="VRL7" s="33"/>
      <c r="VRM7" s="33"/>
      <c r="VRN7" s="33"/>
      <c r="VRO7" s="33"/>
      <c r="VRP7" s="33"/>
      <c r="VRQ7" s="33"/>
      <c r="VRR7" s="33"/>
      <c r="VRS7" s="33"/>
      <c r="VRT7" s="33"/>
      <c r="VRU7" s="33"/>
      <c r="VRV7" s="33"/>
      <c r="VRW7" s="33"/>
      <c r="VRX7" s="33"/>
      <c r="VRY7" s="33"/>
      <c r="VRZ7" s="33"/>
      <c r="VSA7" s="33"/>
      <c r="VSB7" s="33"/>
      <c r="VSC7" s="33"/>
      <c r="VSD7" s="33"/>
      <c r="VSE7" s="33"/>
      <c r="VSF7" s="33"/>
      <c r="VSG7" s="33"/>
      <c r="VSH7" s="33"/>
      <c r="VSI7" s="33"/>
      <c r="VSJ7" s="33"/>
      <c r="VSK7" s="33"/>
      <c r="VSL7" s="33"/>
      <c r="VSM7" s="33"/>
      <c r="VSN7" s="33"/>
      <c r="VSO7" s="33"/>
      <c r="VSP7" s="33"/>
      <c r="VSQ7" s="33"/>
      <c r="VSR7" s="33"/>
      <c r="VSS7" s="33"/>
      <c r="VST7" s="33"/>
      <c r="VSU7" s="33"/>
      <c r="VSV7" s="33"/>
      <c r="VSW7" s="33"/>
      <c r="VSX7" s="33"/>
      <c r="VSY7" s="33"/>
      <c r="VSZ7" s="33"/>
      <c r="VTA7" s="33"/>
      <c r="VTB7" s="33"/>
      <c r="VTC7" s="33"/>
      <c r="VTD7" s="33"/>
      <c r="VTE7" s="33"/>
      <c r="VTF7" s="33"/>
      <c r="VTG7" s="33"/>
      <c r="VTH7" s="33"/>
      <c r="VTI7" s="33"/>
      <c r="VTJ7" s="33"/>
      <c r="VTK7" s="33"/>
      <c r="VTL7" s="33"/>
      <c r="VTM7" s="33"/>
      <c r="VTN7" s="33"/>
      <c r="VTO7" s="33"/>
      <c r="VTP7" s="33"/>
      <c r="VTQ7" s="33"/>
      <c r="VTR7" s="33"/>
      <c r="VTS7" s="33"/>
      <c r="VTT7" s="33"/>
      <c r="VTU7" s="33"/>
      <c r="VTV7" s="33"/>
      <c r="VTW7" s="33"/>
      <c r="VTX7" s="33"/>
      <c r="VTY7" s="33"/>
      <c r="VTZ7" s="33"/>
      <c r="VUA7" s="33"/>
      <c r="VUB7" s="33"/>
      <c r="VUC7" s="33"/>
      <c r="VUD7" s="33"/>
      <c r="VUE7" s="33"/>
      <c r="VUF7" s="33"/>
      <c r="VUG7" s="33"/>
      <c r="VUH7" s="33"/>
      <c r="VUI7" s="33"/>
      <c r="VUJ7" s="33"/>
      <c r="VUK7" s="33"/>
      <c r="VUL7" s="33"/>
      <c r="VUM7" s="33"/>
      <c r="VUN7" s="33"/>
      <c r="VUO7" s="33"/>
      <c r="VUP7" s="33"/>
      <c r="VUQ7" s="33"/>
      <c r="VUR7" s="33"/>
      <c r="VUS7" s="33"/>
      <c r="VUT7" s="33"/>
      <c r="VUU7" s="33"/>
      <c r="VUV7" s="33"/>
      <c r="VUW7" s="33"/>
      <c r="VUX7" s="33"/>
      <c r="VUY7" s="33"/>
      <c r="VUZ7" s="33"/>
      <c r="VVA7" s="33"/>
      <c r="VVB7" s="33"/>
      <c r="VVC7" s="33"/>
      <c r="VVD7" s="33"/>
      <c r="VVE7" s="33"/>
      <c r="VVF7" s="33"/>
      <c r="VVG7" s="33"/>
      <c r="VVH7" s="33"/>
      <c r="VVI7" s="33"/>
      <c r="VVJ7" s="33"/>
      <c r="VVK7" s="33"/>
      <c r="VVL7" s="33"/>
      <c r="VVM7" s="33"/>
      <c r="VVN7" s="33"/>
      <c r="VVO7" s="33"/>
      <c r="VVP7" s="33"/>
      <c r="VVQ7" s="33"/>
      <c r="VVR7" s="33"/>
      <c r="VVS7" s="33"/>
      <c r="VVT7" s="33"/>
      <c r="VVU7" s="33"/>
      <c r="VVV7" s="33"/>
      <c r="VVW7" s="33"/>
      <c r="VVX7" s="33"/>
      <c r="VVY7" s="33"/>
      <c r="VVZ7" s="33"/>
      <c r="VWA7" s="33"/>
      <c r="VWB7" s="33"/>
      <c r="VWC7" s="33"/>
      <c r="VWD7" s="33"/>
      <c r="VWE7" s="33"/>
      <c r="VWF7" s="33"/>
      <c r="VWG7" s="33"/>
      <c r="VWH7" s="33"/>
      <c r="VWI7" s="33"/>
      <c r="VWJ7" s="33"/>
      <c r="VWK7" s="33"/>
      <c r="VWL7" s="33"/>
      <c r="VWM7" s="33"/>
      <c r="VWN7" s="33"/>
      <c r="VWO7" s="33"/>
      <c r="VWP7" s="33"/>
      <c r="VWQ7" s="33"/>
      <c r="VWR7" s="33"/>
      <c r="VWS7" s="33"/>
      <c r="VWT7" s="33"/>
      <c r="VWU7" s="33"/>
      <c r="VWV7" s="33"/>
      <c r="VWW7" s="33"/>
      <c r="VWX7" s="33"/>
      <c r="VWY7" s="33"/>
      <c r="VWZ7" s="33"/>
      <c r="VXA7" s="33"/>
      <c r="VXB7" s="33"/>
      <c r="VXC7" s="33"/>
      <c r="VXD7" s="33"/>
      <c r="VXE7" s="33"/>
      <c r="VXF7" s="33"/>
      <c r="VXG7" s="33"/>
      <c r="VXH7" s="33"/>
      <c r="VXI7" s="33"/>
      <c r="VXJ7" s="33"/>
      <c r="VXK7" s="33"/>
      <c r="VXL7" s="33"/>
      <c r="VXM7" s="33"/>
      <c r="VXN7" s="33"/>
      <c r="VXO7" s="33"/>
      <c r="VXP7" s="33"/>
      <c r="VXQ7" s="33"/>
      <c r="VXR7" s="33"/>
      <c r="VXS7" s="33"/>
      <c r="VXT7" s="33"/>
      <c r="VXU7" s="33"/>
      <c r="VXV7" s="33"/>
      <c r="VXW7" s="33"/>
      <c r="VXX7" s="33"/>
      <c r="VXY7" s="33"/>
      <c r="VXZ7" s="33"/>
      <c r="VYA7" s="33"/>
      <c r="VYB7" s="33"/>
      <c r="VYC7" s="33"/>
      <c r="VYD7" s="33"/>
      <c r="VYE7" s="33"/>
      <c r="VYF7" s="33"/>
      <c r="VYG7" s="33"/>
      <c r="VYH7" s="33"/>
      <c r="VYI7" s="33"/>
      <c r="VYJ7" s="33"/>
      <c r="VYK7" s="33"/>
      <c r="VYL7" s="33"/>
      <c r="VYM7" s="33"/>
      <c r="VYN7" s="33"/>
      <c r="VYO7" s="33"/>
      <c r="VYP7" s="33"/>
      <c r="VYQ7" s="33"/>
      <c r="VYR7" s="33"/>
      <c r="VYS7" s="33"/>
      <c r="VYT7" s="33"/>
      <c r="VYU7" s="33"/>
      <c r="VYV7" s="33"/>
      <c r="VYW7" s="33"/>
      <c r="VYX7" s="33"/>
      <c r="VYY7" s="33"/>
      <c r="VYZ7" s="33"/>
      <c r="VZA7" s="33"/>
      <c r="VZB7" s="33"/>
      <c r="VZC7" s="33"/>
      <c r="VZD7" s="33"/>
      <c r="VZE7" s="33"/>
      <c r="VZF7" s="33"/>
      <c r="VZG7" s="33"/>
      <c r="VZH7" s="33"/>
      <c r="VZI7" s="33"/>
      <c r="VZJ7" s="33"/>
      <c r="VZK7" s="33"/>
      <c r="VZL7" s="33"/>
      <c r="VZM7" s="33"/>
      <c r="VZN7" s="33"/>
      <c r="VZO7" s="33"/>
      <c r="VZP7" s="33"/>
      <c r="VZQ7" s="33"/>
      <c r="VZR7" s="33"/>
      <c r="VZS7" s="33"/>
      <c r="VZT7" s="33"/>
      <c r="VZU7" s="33"/>
      <c r="VZV7" s="33"/>
      <c r="VZW7" s="33"/>
      <c r="VZX7" s="33"/>
      <c r="VZY7" s="33"/>
      <c r="VZZ7" s="33"/>
      <c r="WAA7" s="33"/>
      <c r="WAB7" s="33"/>
      <c r="WAC7" s="33"/>
      <c r="WAD7" s="33"/>
      <c r="WAE7" s="33"/>
      <c r="WAF7" s="33"/>
      <c r="WAG7" s="33"/>
      <c r="WAH7" s="33"/>
      <c r="WAI7" s="33"/>
      <c r="WAJ7" s="33"/>
      <c r="WAK7" s="33"/>
      <c r="WAL7" s="33"/>
      <c r="WAM7" s="33"/>
      <c r="WAN7" s="33"/>
      <c r="WAO7" s="33"/>
      <c r="WAP7" s="33"/>
      <c r="WAQ7" s="33"/>
      <c r="WAR7" s="33"/>
      <c r="WAS7" s="33"/>
      <c r="WAT7" s="33"/>
      <c r="WAU7" s="33"/>
      <c r="WAV7" s="33"/>
      <c r="WAW7" s="33"/>
      <c r="WAX7" s="33"/>
      <c r="WAY7" s="33"/>
      <c r="WAZ7" s="33"/>
      <c r="WBA7" s="33"/>
      <c r="WBB7" s="33"/>
      <c r="WBC7" s="33"/>
      <c r="WBD7" s="33"/>
      <c r="WBE7" s="33"/>
      <c r="WBF7" s="33"/>
      <c r="WBG7" s="33"/>
      <c r="WBH7" s="33"/>
      <c r="WBI7" s="33"/>
      <c r="WBJ7" s="33"/>
      <c r="WBK7" s="33"/>
      <c r="WBL7" s="33"/>
      <c r="WBM7" s="33"/>
      <c r="WBN7" s="33"/>
      <c r="WBO7" s="33"/>
      <c r="WBP7" s="33"/>
      <c r="WBQ7" s="33"/>
      <c r="WBR7" s="33"/>
      <c r="WBS7" s="33"/>
      <c r="WBT7" s="33"/>
      <c r="WBU7" s="33"/>
      <c r="WBV7" s="33"/>
      <c r="WBW7" s="33"/>
      <c r="WBX7" s="33"/>
      <c r="WBY7" s="33"/>
      <c r="WBZ7" s="33"/>
      <c r="WCA7" s="33"/>
      <c r="WCB7" s="33"/>
      <c r="WCC7" s="33"/>
      <c r="WCD7" s="33"/>
      <c r="WCE7" s="33"/>
      <c r="WCF7" s="33"/>
      <c r="WCG7" s="33"/>
      <c r="WCH7" s="33"/>
      <c r="WCI7" s="33"/>
      <c r="WCJ7" s="33"/>
      <c r="WCK7" s="33"/>
      <c r="WCL7" s="33"/>
      <c r="WCM7" s="33"/>
      <c r="WCN7" s="33"/>
      <c r="WCO7" s="33"/>
      <c r="WCP7" s="33"/>
      <c r="WCQ7" s="33"/>
      <c r="WCR7" s="33"/>
      <c r="WCS7" s="33"/>
      <c r="WCT7" s="33"/>
      <c r="WCU7" s="33"/>
      <c r="WCV7" s="33"/>
      <c r="WCW7" s="33"/>
      <c r="WCX7" s="33"/>
      <c r="WCY7" s="33"/>
      <c r="WCZ7" s="33"/>
      <c r="WDA7" s="33"/>
      <c r="WDB7" s="33"/>
      <c r="WDC7" s="33"/>
      <c r="WDD7" s="33"/>
      <c r="WDE7" s="33"/>
      <c r="WDF7" s="33"/>
      <c r="WDG7" s="33"/>
      <c r="WDH7" s="33"/>
      <c r="WDI7" s="33"/>
      <c r="WDJ7" s="33"/>
      <c r="WDK7" s="33"/>
      <c r="WDL7" s="33"/>
      <c r="WDM7" s="33"/>
      <c r="WDN7" s="33"/>
      <c r="WDO7" s="33"/>
      <c r="WDP7" s="33"/>
      <c r="WDQ7" s="33"/>
      <c r="WDR7" s="33"/>
      <c r="WDS7" s="33"/>
      <c r="WDT7" s="33"/>
      <c r="WDU7" s="33"/>
      <c r="WDV7" s="33"/>
      <c r="WDW7" s="33"/>
      <c r="WDX7" s="33"/>
      <c r="WDY7" s="33"/>
      <c r="WDZ7" s="33"/>
      <c r="WEA7" s="33"/>
      <c r="WEB7" s="33"/>
      <c r="WEC7" s="33"/>
      <c r="WED7" s="33"/>
      <c r="WEE7" s="33"/>
      <c r="WEF7" s="33"/>
      <c r="WEG7" s="33"/>
      <c r="WEH7" s="33"/>
      <c r="WEI7" s="33"/>
      <c r="WEJ7" s="33"/>
      <c r="WEK7" s="33"/>
      <c r="WEL7" s="33"/>
      <c r="WEM7" s="33"/>
      <c r="WEN7" s="33"/>
      <c r="WEO7" s="33"/>
      <c r="WEP7" s="33"/>
      <c r="WEQ7" s="33"/>
      <c r="WER7" s="33"/>
      <c r="WES7" s="33"/>
      <c r="WET7" s="33"/>
      <c r="WEU7" s="33"/>
      <c r="WEV7" s="33"/>
      <c r="WEW7" s="33"/>
      <c r="WEX7" s="33"/>
      <c r="WEY7" s="33"/>
      <c r="WEZ7" s="33"/>
      <c r="WFA7" s="33"/>
      <c r="WFB7" s="33"/>
      <c r="WFC7" s="33"/>
      <c r="WFD7" s="33"/>
      <c r="WFE7" s="33"/>
      <c r="WFF7" s="33"/>
      <c r="WFG7" s="33"/>
      <c r="WFH7" s="33"/>
      <c r="WFI7" s="33"/>
      <c r="WFJ7" s="33"/>
      <c r="WFK7" s="33"/>
      <c r="WFL7" s="33"/>
      <c r="WFM7" s="33"/>
      <c r="WFN7" s="33"/>
      <c r="WFO7" s="33"/>
      <c r="WFP7" s="33"/>
      <c r="WFQ7" s="33"/>
      <c r="WFR7" s="33"/>
      <c r="WFS7" s="33"/>
      <c r="WFT7" s="33"/>
      <c r="WFU7" s="33"/>
      <c r="WFV7" s="33"/>
      <c r="WFW7" s="33"/>
      <c r="WFX7" s="33"/>
      <c r="WFY7" s="33"/>
      <c r="WFZ7" s="33"/>
      <c r="WGA7" s="33"/>
      <c r="WGB7" s="33"/>
      <c r="WGC7" s="33"/>
      <c r="WGD7" s="33"/>
      <c r="WGE7" s="33"/>
      <c r="WGF7" s="33"/>
      <c r="WGG7" s="33"/>
      <c r="WGH7" s="33"/>
      <c r="WGI7" s="33"/>
      <c r="WGJ7" s="33"/>
      <c r="WGK7" s="33"/>
      <c r="WGL7" s="33"/>
      <c r="WGM7" s="33"/>
      <c r="WGN7" s="33"/>
      <c r="WGO7" s="33"/>
      <c r="WGP7" s="33"/>
      <c r="WGQ7" s="33"/>
      <c r="WGR7" s="33"/>
      <c r="WGS7" s="33"/>
      <c r="WGT7" s="33"/>
      <c r="WGU7" s="33"/>
      <c r="WGV7" s="33"/>
      <c r="WGW7" s="33"/>
      <c r="WGX7" s="33"/>
      <c r="WGY7" s="33"/>
      <c r="WGZ7" s="33"/>
      <c r="WHA7" s="33"/>
      <c r="WHB7" s="33"/>
      <c r="WHC7" s="33"/>
      <c r="WHD7" s="33"/>
      <c r="WHE7" s="33"/>
      <c r="WHF7" s="33"/>
      <c r="WHG7" s="33"/>
      <c r="WHH7" s="33"/>
      <c r="WHI7" s="33"/>
      <c r="WHJ7" s="33"/>
      <c r="WHK7" s="33"/>
      <c r="WHL7" s="33"/>
      <c r="WHM7" s="33"/>
      <c r="WHN7" s="33"/>
      <c r="WHO7" s="33"/>
      <c r="WHP7" s="33"/>
      <c r="WHQ7" s="33"/>
      <c r="WHR7" s="33"/>
      <c r="WHS7" s="33"/>
      <c r="WHT7" s="33"/>
      <c r="WHU7" s="33"/>
      <c r="WHV7" s="33"/>
      <c r="WHW7" s="33"/>
      <c r="WHX7" s="33"/>
      <c r="WHY7" s="33"/>
      <c r="WHZ7" s="33"/>
      <c r="WIA7" s="33"/>
      <c r="WIB7" s="33"/>
      <c r="WIC7" s="33"/>
      <c r="WID7" s="33"/>
      <c r="WIE7" s="33"/>
      <c r="WIF7" s="33"/>
      <c r="WIG7" s="33"/>
      <c r="WIH7" s="33"/>
      <c r="WII7" s="33"/>
      <c r="WIJ7" s="33"/>
      <c r="WIK7" s="33"/>
      <c r="WIL7" s="33"/>
      <c r="WIM7" s="33"/>
      <c r="WIN7" s="33"/>
      <c r="WIO7" s="33"/>
      <c r="WIP7" s="33"/>
      <c r="WIQ7" s="33"/>
      <c r="WIR7" s="33"/>
      <c r="WIS7" s="33"/>
      <c r="WIT7" s="33"/>
      <c r="WIU7" s="33"/>
      <c r="WIV7" s="33"/>
      <c r="WIW7" s="33"/>
      <c r="WIX7" s="33"/>
      <c r="WIY7" s="33"/>
      <c r="WIZ7" s="33"/>
      <c r="WJA7" s="33"/>
      <c r="WJB7" s="33"/>
      <c r="WJC7" s="33"/>
      <c r="WJD7" s="33"/>
      <c r="WJE7" s="33"/>
      <c r="WJF7" s="33"/>
      <c r="WJG7" s="33"/>
      <c r="WJH7" s="33"/>
      <c r="WJI7" s="33"/>
      <c r="WJJ7" s="33"/>
      <c r="WJK7" s="33"/>
      <c r="WJL7" s="33"/>
      <c r="WJM7" s="33"/>
      <c r="WJN7" s="33"/>
      <c r="WJO7" s="33"/>
      <c r="WJP7" s="33"/>
      <c r="WJQ7" s="33"/>
      <c r="WJR7" s="33"/>
      <c r="WJS7" s="33"/>
      <c r="WJT7" s="33"/>
      <c r="WJU7" s="33"/>
      <c r="WJV7" s="33"/>
      <c r="WJW7" s="33"/>
      <c r="WJX7" s="33"/>
      <c r="WJY7" s="33"/>
      <c r="WJZ7" s="33"/>
      <c r="WKA7" s="33"/>
      <c r="WKB7" s="33"/>
      <c r="WKC7" s="33"/>
      <c r="WKD7" s="33"/>
      <c r="WKE7" s="33"/>
      <c r="WKF7" s="33"/>
      <c r="WKG7" s="33"/>
      <c r="WKH7" s="33"/>
      <c r="WKI7" s="33"/>
      <c r="WKJ7" s="33"/>
      <c r="WKK7" s="33"/>
      <c r="WKL7" s="33"/>
      <c r="WKM7" s="33"/>
      <c r="WKN7" s="33"/>
      <c r="WKO7" s="33"/>
      <c r="WKP7" s="33"/>
      <c r="WKQ7" s="33"/>
      <c r="WKR7" s="33"/>
      <c r="WKS7" s="33"/>
      <c r="WKT7" s="33"/>
      <c r="WKU7" s="33"/>
      <c r="WKV7" s="33"/>
      <c r="WKW7" s="33"/>
      <c r="WKX7" s="33"/>
      <c r="WKY7" s="33"/>
      <c r="WKZ7" s="33"/>
      <c r="WLA7" s="33"/>
      <c r="WLB7" s="33"/>
      <c r="WLC7" s="33"/>
      <c r="WLD7" s="33"/>
      <c r="WLE7" s="33"/>
      <c r="WLF7" s="33"/>
      <c r="WLG7" s="33"/>
      <c r="WLH7" s="33"/>
      <c r="WLI7" s="33"/>
      <c r="WLJ7" s="33"/>
      <c r="WLK7" s="33"/>
      <c r="WLL7" s="33"/>
      <c r="WLM7" s="33"/>
      <c r="WLN7" s="33"/>
      <c r="WLO7" s="33"/>
      <c r="WLP7" s="33"/>
      <c r="WLQ7" s="33"/>
      <c r="WLR7" s="33"/>
      <c r="WLS7" s="33"/>
      <c r="WLT7" s="33"/>
      <c r="WLU7" s="33"/>
      <c r="WLV7" s="33"/>
      <c r="WLW7" s="33"/>
      <c r="WLX7" s="33"/>
      <c r="WLY7" s="33"/>
      <c r="WLZ7" s="33"/>
      <c r="WMA7" s="33"/>
      <c r="WMB7" s="33"/>
      <c r="WMC7" s="33"/>
      <c r="WMD7" s="33"/>
      <c r="WME7" s="33"/>
      <c r="WMF7" s="33"/>
      <c r="WMG7" s="33"/>
      <c r="WMH7" s="33"/>
      <c r="WMI7" s="33"/>
      <c r="WMJ7" s="33"/>
      <c r="WMK7" s="33"/>
      <c r="WML7" s="33"/>
      <c r="WMM7" s="33"/>
      <c r="WMN7" s="33"/>
      <c r="WMO7" s="33"/>
      <c r="WMP7" s="33"/>
      <c r="WMQ7" s="33"/>
      <c r="WMR7" s="33"/>
      <c r="WMS7" s="33"/>
      <c r="WMT7" s="33"/>
      <c r="WMU7" s="33"/>
      <c r="WMV7" s="33"/>
      <c r="WMW7" s="33"/>
      <c r="WMX7" s="33"/>
      <c r="WMY7" s="33"/>
      <c r="WMZ7" s="33"/>
      <c r="WNA7" s="33"/>
      <c r="WNB7" s="33"/>
      <c r="WNC7" s="33"/>
      <c r="WND7" s="33"/>
      <c r="WNE7" s="33"/>
      <c r="WNF7" s="33"/>
      <c r="WNG7" s="33"/>
      <c r="WNH7" s="33"/>
      <c r="WNI7" s="33"/>
      <c r="WNJ7" s="33"/>
      <c r="WNK7" s="33"/>
      <c r="WNL7" s="33"/>
      <c r="WNM7" s="33"/>
      <c r="WNN7" s="33"/>
      <c r="WNO7" s="33"/>
      <c r="WNP7" s="33"/>
      <c r="WNQ7" s="33"/>
      <c r="WNR7" s="33"/>
      <c r="WNS7" s="33"/>
      <c r="WNT7" s="33"/>
      <c r="WNU7" s="33"/>
      <c r="WNV7" s="33"/>
      <c r="WNW7" s="33"/>
      <c r="WNX7" s="33"/>
      <c r="WNY7" s="33"/>
      <c r="WNZ7" s="33"/>
      <c r="WOA7" s="33"/>
      <c r="WOB7" s="33"/>
      <c r="WOC7" s="33"/>
      <c r="WOD7" s="33"/>
      <c r="WOE7" s="33"/>
      <c r="WOF7" s="33"/>
      <c r="WOG7" s="33"/>
      <c r="WOH7" s="33"/>
      <c r="WOI7" s="33"/>
      <c r="WOJ7" s="33"/>
      <c r="WOK7" s="33"/>
      <c r="WOL7" s="33"/>
      <c r="WOM7" s="33"/>
      <c r="WON7" s="33"/>
      <c r="WOO7" s="33"/>
      <c r="WOP7" s="33"/>
      <c r="WOQ7" s="33"/>
      <c r="WOR7" s="33"/>
      <c r="WOS7" s="33"/>
      <c r="WOT7" s="33"/>
      <c r="WOU7" s="33"/>
      <c r="WOV7" s="33"/>
      <c r="WOW7" s="33"/>
      <c r="WOX7" s="33"/>
      <c r="WOY7" s="33"/>
      <c r="WOZ7" s="33"/>
      <c r="WPA7" s="33"/>
      <c r="WPB7" s="33"/>
      <c r="WPC7" s="33"/>
      <c r="WPD7" s="33"/>
      <c r="WPE7" s="33"/>
      <c r="WPF7" s="33"/>
      <c r="WPG7" s="33"/>
      <c r="WPH7" s="33"/>
      <c r="WPI7" s="33"/>
      <c r="WPJ7" s="33"/>
      <c r="WPK7" s="33"/>
      <c r="WPL7" s="33"/>
      <c r="WPM7" s="33"/>
      <c r="WPN7" s="33"/>
      <c r="WPO7" s="33"/>
      <c r="WPP7" s="33"/>
      <c r="WPQ7" s="33"/>
      <c r="WPR7" s="33"/>
      <c r="WPS7" s="33"/>
      <c r="WPT7" s="33"/>
      <c r="WPU7" s="33"/>
      <c r="WPV7" s="33"/>
      <c r="WPW7" s="33"/>
      <c r="WPX7" s="33"/>
      <c r="WPY7" s="33"/>
      <c r="WPZ7" s="33"/>
      <c r="WQA7" s="33"/>
      <c r="WQB7" s="33"/>
      <c r="WQC7" s="33"/>
      <c r="WQD7" s="33"/>
      <c r="WQE7" s="33"/>
      <c r="WQF7" s="33"/>
      <c r="WQG7" s="33"/>
      <c r="WQH7" s="33"/>
      <c r="WQI7" s="33"/>
      <c r="WQJ7" s="33"/>
      <c r="WQK7" s="33"/>
      <c r="WQL7" s="33"/>
      <c r="WQM7" s="33"/>
      <c r="WQN7" s="33"/>
      <c r="WQO7" s="33"/>
      <c r="WQP7" s="33"/>
      <c r="WQQ7" s="33"/>
      <c r="WQR7" s="33"/>
      <c r="WQS7" s="33"/>
      <c r="WQT7" s="33"/>
      <c r="WQU7" s="33"/>
      <c r="WQV7" s="33"/>
      <c r="WQW7" s="33"/>
      <c r="WQX7" s="33"/>
      <c r="WQY7" s="33"/>
      <c r="WQZ7" s="33"/>
      <c r="WRA7" s="33"/>
      <c r="WRB7" s="33"/>
      <c r="WRC7" s="33"/>
      <c r="WRD7" s="33"/>
      <c r="WRE7" s="33"/>
      <c r="WRF7" s="33"/>
      <c r="WRG7" s="33"/>
      <c r="WRH7" s="33"/>
      <c r="WRI7" s="33"/>
      <c r="WRJ7" s="33"/>
      <c r="WRK7" s="33"/>
      <c r="WRL7" s="33"/>
      <c r="WRM7" s="33"/>
      <c r="WRN7" s="33"/>
      <c r="WRO7" s="33"/>
      <c r="WRP7" s="33"/>
      <c r="WRQ7" s="33"/>
      <c r="WRR7" s="33"/>
      <c r="WRS7" s="33"/>
      <c r="WRT7" s="33"/>
      <c r="WRU7" s="33"/>
      <c r="WRV7" s="33"/>
      <c r="WRW7" s="33"/>
      <c r="WRX7" s="33"/>
      <c r="WRY7" s="33"/>
      <c r="WRZ7" s="33"/>
      <c r="WSA7" s="33"/>
      <c r="WSB7" s="33"/>
      <c r="WSC7" s="33"/>
      <c r="WSD7" s="33"/>
      <c r="WSE7" s="33"/>
      <c r="WSF7" s="33"/>
      <c r="WSG7" s="33"/>
      <c r="WSH7" s="33"/>
      <c r="WSI7" s="33"/>
      <c r="WSJ7" s="33"/>
      <c r="WSK7" s="33"/>
      <c r="WSL7" s="33"/>
      <c r="WSM7" s="33"/>
      <c r="WSN7" s="33"/>
      <c r="WSO7" s="33"/>
      <c r="WSP7" s="33"/>
      <c r="WSQ7" s="33"/>
      <c r="WSR7" s="33"/>
      <c r="WSS7" s="33"/>
      <c r="WST7" s="33"/>
      <c r="WSU7" s="33"/>
      <c r="WSV7" s="33"/>
      <c r="WSW7" s="33"/>
      <c r="WSX7" s="33"/>
      <c r="WSY7" s="33"/>
      <c r="WSZ7" s="33"/>
      <c r="WTA7" s="33"/>
      <c r="WTB7" s="33"/>
      <c r="WTC7" s="33"/>
      <c r="WTD7" s="33"/>
      <c r="WTE7" s="33"/>
      <c r="WTF7" s="33"/>
      <c r="WTG7" s="33"/>
      <c r="WTH7" s="33"/>
      <c r="WTI7" s="33"/>
      <c r="WTJ7" s="33"/>
      <c r="WTK7" s="33"/>
      <c r="WTL7" s="33"/>
      <c r="WTM7" s="33"/>
      <c r="WTN7" s="33"/>
      <c r="WTO7" s="33"/>
      <c r="WTP7" s="33"/>
      <c r="WTQ7" s="33"/>
      <c r="WTR7" s="33"/>
      <c r="WTS7" s="33"/>
      <c r="WTT7" s="33"/>
      <c r="WTU7" s="33"/>
      <c r="WTV7" s="33"/>
      <c r="WTW7" s="33"/>
      <c r="WTX7" s="33"/>
      <c r="WTY7" s="33"/>
      <c r="WTZ7" s="33"/>
      <c r="WUA7" s="33"/>
      <c r="WUB7" s="33"/>
      <c r="WUC7" s="33"/>
      <c r="WUD7" s="33"/>
      <c r="WUE7" s="33"/>
      <c r="WUF7" s="33"/>
      <c r="WUG7" s="33"/>
      <c r="WUH7" s="33"/>
      <c r="WUI7" s="33"/>
      <c r="WUJ7" s="33"/>
      <c r="WUK7" s="33"/>
      <c r="WUL7" s="33"/>
      <c r="WUM7" s="33"/>
      <c r="WUN7" s="33"/>
      <c r="WUO7" s="33"/>
      <c r="WUP7" s="33"/>
      <c r="WUQ7" s="33"/>
      <c r="WUR7" s="33"/>
      <c r="WUS7" s="33"/>
      <c r="WUT7" s="33"/>
      <c r="WUU7" s="33"/>
      <c r="WUV7" s="33"/>
      <c r="WUW7" s="33"/>
      <c r="WUX7" s="33"/>
      <c r="WUY7" s="33"/>
      <c r="WUZ7" s="33"/>
      <c r="WVA7" s="33"/>
      <c r="WVB7" s="33"/>
      <c r="WVC7" s="33"/>
      <c r="WVD7" s="33"/>
      <c r="WVE7" s="33"/>
      <c r="WVF7" s="33"/>
      <c r="WVG7" s="33"/>
      <c r="WVH7" s="33"/>
      <c r="WVI7" s="33"/>
      <c r="WVJ7" s="33"/>
      <c r="WVK7" s="33"/>
      <c r="WVL7" s="33"/>
      <c r="WVM7" s="33"/>
      <c r="WVN7" s="33"/>
      <c r="WVO7" s="33"/>
      <c r="WVP7" s="33"/>
      <c r="WVQ7" s="33"/>
      <c r="WVR7" s="33"/>
      <c r="WVS7" s="33"/>
      <c r="WVT7" s="33"/>
      <c r="WVU7" s="33"/>
      <c r="WVV7" s="33"/>
      <c r="WVW7" s="33"/>
      <c r="WVX7" s="33"/>
      <c r="WVY7" s="33"/>
      <c r="WVZ7" s="33"/>
      <c r="WWA7" s="33"/>
      <c r="WWB7" s="33"/>
      <c r="WWC7" s="33"/>
      <c r="WWD7" s="33"/>
      <c r="WWE7" s="33"/>
      <c r="WWF7" s="33"/>
      <c r="WWG7" s="33"/>
      <c r="WWH7" s="33"/>
      <c r="WWI7" s="33"/>
      <c r="WWJ7" s="33"/>
      <c r="WWK7" s="33"/>
      <c r="WWL7" s="33"/>
      <c r="WWM7" s="33"/>
      <c r="WWN7" s="33"/>
      <c r="WWO7" s="33"/>
      <c r="WWP7" s="33"/>
      <c r="WWQ7" s="33"/>
      <c r="WWR7" s="33"/>
      <c r="WWS7" s="33"/>
      <c r="WWT7" s="33"/>
      <c r="WWU7" s="33"/>
      <c r="WWV7" s="33"/>
      <c r="WWW7" s="33"/>
      <c r="WWX7" s="33"/>
      <c r="WWY7" s="33"/>
      <c r="WWZ7" s="33"/>
      <c r="WXA7" s="33"/>
      <c r="WXB7" s="33"/>
      <c r="WXC7" s="33"/>
      <c r="WXD7" s="33"/>
      <c r="WXE7" s="33"/>
      <c r="WXF7" s="33"/>
      <c r="WXG7" s="33"/>
      <c r="WXH7" s="33"/>
      <c r="WXI7" s="33"/>
      <c r="WXJ7" s="33"/>
      <c r="WXK7" s="33"/>
      <c r="WXL7" s="33"/>
      <c r="WXM7" s="33"/>
      <c r="WXN7" s="33"/>
      <c r="WXO7" s="33"/>
      <c r="WXP7" s="33"/>
      <c r="WXQ7" s="33"/>
      <c r="WXR7" s="33"/>
      <c r="WXS7" s="33"/>
      <c r="WXT7" s="33"/>
      <c r="WXU7" s="33"/>
      <c r="WXV7" s="33"/>
      <c r="WXW7" s="33"/>
      <c r="WXX7" s="33"/>
      <c r="WXY7" s="33"/>
      <c r="WXZ7" s="33"/>
      <c r="WYA7" s="33"/>
      <c r="WYB7" s="33"/>
      <c r="WYC7" s="33"/>
      <c r="WYD7" s="33"/>
      <c r="WYE7" s="33"/>
      <c r="WYF7" s="33"/>
      <c r="WYG7" s="33"/>
      <c r="WYH7" s="33"/>
      <c r="WYI7" s="33"/>
      <c r="WYJ7" s="33"/>
      <c r="WYK7" s="33"/>
      <c r="WYL7" s="33"/>
      <c r="WYM7" s="33"/>
      <c r="WYN7" s="33"/>
      <c r="WYO7" s="33"/>
      <c r="WYP7" s="33"/>
      <c r="WYQ7" s="33"/>
      <c r="WYR7" s="33"/>
      <c r="WYS7" s="33"/>
      <c r="WYT7" s="33"/>
      <c r="WYU7" s="33"/>
      <c r="WYV7" s="33"/>
      <c r="WYW7" s="33"/>
      <c r="WYX7" s="33"/>
      <c r="WYY7" s="33"/>
      <c r="WYZ7" s="33"/>
      <c r="WZA7" s="33"/>
      <c r="WZB7" s="33"/>
      <c r="WZC7" s="33"/>
      <c r="WZD7" s="33"/>
      <c r="WZE7" s="33"/>
      <c r="WZF7" s="33"/>
      <c r="WZG7" s="33"/>
      <c r="WZH7" s="33"/>
      <c r="WZI7" s="33"/>
      <c r="WZJ7" s="33"/>
      <c r="WZK7" s="33"/>
      <c r="WZL7" s="33"/>
      <c r="WZM7" s="33"/>
      <c r="WZN7" s="33"/>
      <c r="WZO7" s="33"/>
      <c r="WZP7" s="33"/>
      <c r="WZQ7" s="33"/>
      <c r="WZR7" s="33"/>
      <c r="WZS7" s="33"/>
      <c r="WZT7" s="33"/>
      <c r="WZU7" s="33"/>
      <c r="WZV7" s="33"/>
      <c r="WZW7" s="33"/>
      <c r="WZX7" s="33"/>
      <c r="WZY7" s="33"/>
      <c r="WZZ7" s="33"/>
      <c r="XAA7" s="33"/>
      <c r="XAB7" s="33"/>
      <c r="XAC7" s="33"/>
      <c r="XAD7" s="33"/>
      <c r="XAE7" s="33"/>
      <c r="XAF7" s="33"/>
      <c r="XAG7" s="33"/>
      <c r="XAH7" s="33"/>
      <c r="XAI7" s="33"/>
      <c r="XAJ7" s="33"/>
      <c r="XAK7" s="33"/>
      <c r="XAL7" s="33"/>
      <c r="XAM7" s="33"/>
      <c r="XAN7" s="33"/>
      <c r="XAO7" s="33"/>
      <c r="XAP7" s="33"/>
      <c r="XAQ7" s="33"/>
      <c r="XAR7" s="33"/>
      <c r="XAS7" s="33"/>
      <c r="XAT7" s="33"/>
      <c r="XAU7" s="33"/>
      <c r="XAV7" s="33"/>
      <c r="XAW7" s="33"/>
      <c r="XAX7" s="33"/>
      <c r="XAY7" s="33"/>
      <c r="XAZ7" s="33"/>
      <c r="XBA7" s="33"/>
      <c r="XBB7" s="33"/>
      <c r="XBC7" s="33"/>
      <c r="XBD7" s="33"/>
      <c r="XBE7" s="33"/>
      <c r="XBF7" s="33"/>
      <c r="XBG7" s="33"/>
      <c r="XBH7" s="33"/>
      <c r="XBI7" s="33"/>
      <c r="XBJ7" s="33"/>
      <c r="XBK7" s="33"/>
      <c r="XBL7" s="33"/>
      <c r="XBM7" s="33"/>
      <c r="XBN7" s="33"/>
      <c r="XBO7" s="33"/>
      <c r="XBP7" s="33"/>
      <c r="XBQ7" s="33"/>
      <c r="XBR7" s="33"/>
      <c r="XBS7" s="33"/>
      <c r="XBT7" s="33"/>
      <c r="XBU7" s="33"/>
      <c r="XBV7" s="33"/>
      <c r="XBW7" s="33"/>
      <c r="XBX7" s="33"/>
      <c r="XBY7" s="33"/>
      <c r="XBZ7" s="33"/>
      <c r="XCA7" s="33"/>
      <c r="XCB7" s="33"/>
      <c r="XCC7" s="33"/>
      <c r="XCD7" s="33"/>
      <c r="XCE7" s="33"/>
      <c r="XCF7" s="33"/>
      <c r="XCG7" s="33"/>
      <c r="XCH7" s="33"/>
      <c r="XCI7" s="33"/>
      <c r="XCJ7" s="33"/>
      <c r="XCK7" s="33"/>
      <c r="XCL7" s="33"/>
      <c r="XCM7" s="33"/>
      <c r="XCN7" s="33"/>
      <c r="XCO7" s="33"/>
      <c r="XCP7" s="33"/>
      <c r="XCQ7" s="33"/>
      <c r="XCR7" s="33"/>
      <c r="XCS7" s="33"/>
      <c r="XCT7" s="33"/>
      <c r="XCU7" s="33"/>
      <c r="XCV7" s="33"/>
      <c r="XCW7" s="33"/>
      <c r="XCX7" s="33"/>
      <c r="XCY7" s="33"/>
      <c r="XCZ7" s="33"/>
      <c r="XDA7" s="33"/>
      <c r="XDB7" s="33"/>
      <c r="XDC7" s="33"/>
      <c r="XDD7" s="33"/>
      <c r="XDE7" s="33"/>
      <c r="XDF7" s="33"/>
      <c r="XDG7" s="33"/>
      <c r="XDH7" s="33"/>
      <c r="XDI7" s="33"/>
      <c r="XDJ7" s="33"/>
      <c r="XDK7" s="33"/>
      <c r="XDL7" s="33"/>
      <c r="XDM7" s="33"/>
      <c r="XDN7" s="33"/>
      <c r="XDO7" s="33"/>
      <c r="XDP7" s="33"/>
      <c r="XDQ7" s="33"/>
      <c r="XDR7" s="33"/>
      <c r="XDS7" s="33"/>
      <c r="XDT7" s="33"/>
      <c r="XDU7" s="33"/>
      <c r="XDV7" s="33"/>
      <c r="XDW7" s="33"/>
      <c r="XDX7" s="33"/>
      <c r="XDY7" s="33"/>
      <c r="XDZ7" s="33"/>
      <c r="XEA7" s="33"/>
      <c r="XEB7" s="33"/>
      <c r="XEC7" s="33"/>
      <c r="XED7" s="33"/>
      <c r="XEE7" s="33"/>
      <c r="XEF7" s="33"/>
      <c r="XEG7" s="33"/>
      <c r="XEH7" s="33"/>
      <c r="XEI7" s="33"/>
      <c r="XEJ7" s="33"/>
      <c r="XEK7" s="33"/>
      <c r="XEL7" s="33"/>
      <c r="XEM7" s="33"/>
      <c r="XEN7" s="33"/>
      <c r="XEO7" s="33"/>
      <c r="XEP7" s="33"/>
      <c r="XEQ7" s="33"/>
      <c r="XER7" s="33"/>
      <c r="XES7" s="33"/>
      <c r="XET7" s="33"/>
      <c r="XEU7" s="33"/>
      <c r="XEV7" s="33"/>
      <c r="XEW7" s="33"/>
      <c r="XEX7" s="33"/>
      <c r="XEY7" s="33"/>
      <c r="XEZ7" s="33"/>
      <c r="XFA7" s="33"/>
      <c r="XFB7" s="33"/>
      <c r="XFC7" s="33"/>
    </row>
    <row r="8" ht="21" customHeight="1" spans="1:1024 1025:16383">
      <c r="A8" s="55">
        <v>1</v>
      </c>
      <c r="B8" s="56"/>
      <c r="C8" s="55"/>
      <c r="D8" s="55"/>
      <c r="E8" s="57"/>
      <c r="F8" s="58"/>
      <c r="G8" s="58"/>
      <c r="H8" s="58"/>
      <c r="I8" s="58">
        <f>SUM(G8:H8)</f>
        <v>0</v>
      </c>
      <c r="J8" s="57"/>
    </row>
    <row r="9" ht="21" customHeight="1" spans="1:1024 1025:16383">
      <c r="A9" s="55">
        <v>2</v>
      </c>
      <c r="B9" s="56"/>
      <c r="C9" s="55"/>
      <c r="D9" s="55"/>
      <c r="E9" s="57"/>
      <c r="F9" s="58"/>
      <c r="G9" s="58"/>
      <c r="H9" s="58"/>
      <c r="I9" s="58">
        <f t="shared" ref="I9:I20" si="0">SUM(G9:H9)</f>
        <v>0</v>
      </c>
      <c r="J9" s="57"/>
    </row>
    <row r="10" ht="21" customHeight="1" spans="1:1024 1025:16383">
      <c r="A10" s="55">
        <v>3</v>
      </c>
      <c r="B10" s="56"/>
      <c r="C10" s="55"/>
      <c r="D10" s="55"/>
      <c r="E10" s="57"/>
      <c r="F10" s="58"/>
      <c r="G10" s="58"/>
      <c r="H10" s="58"/>
      <c r="I10" s="58">
        <f t="shared" si="0"/>
        <v>0</v>
      </c>
      <c r="J10" s="57"/>
    </row>
    <row r="11" ht="21" customHeight="1" spans="1:1024 1025:16383">
      <c r="A11" s="55">
        <v>4</v>
      </c>
      <c r="B11" s="56"/>
      <c r="C11" s="55"/>
      <c r="D11" s="55"/>
      <c r="E11" s="57"/>
      <c r="F11" s="58"/>
      <c r="G11" s="58"/>
      <c r="H11" s="58"/>
      <c r="I11" s="58">
        <f t="shared" si="0"/>
        <v>0</v>
      </c>
      <c r="J11" s="57"/>
    </row>
    <row r="12" ht="21" customHeight="1" spans="1:1024 1025:16383">
      <c r="A12" s="55">
        <v>5</v>
      </c>
      <c r="B12" s="56"/>
      <c r="C12" s="55"/>
      <c r="D12" s="55"/>
      <c r="E12" s="57"/>
      <c r="F12" s="58"/>
      <c r="G12" s="58"/>
      <c r="H12" s="58"/>
      <c r="I12" s="58">
        <f t="shared" si="0"/>
        <v>0</v>
      </c>
      <c r="J12" s="57"/>
    </row>
    <row r="13" ht="21" customHeight="1" spans="1:1024 1025:16383">
      <c r="A13" s="55">
        <v>6</v>
      </c>
      <c r="B13" s="56"/>
      <c r="C13" s="55"/>
      <c r="D13" s="55"/>
      <c r="E13" s="57"/>
      <c r="F13" s="58"/>
      <c r="G13" s="58"/>
      <c r="H13" s="58"/>
      <c r="I13" s="58">
        <f t="shared" si="0"/>
        <v>0</v>
      </c>
      <c r="J13" s="57"/>
    </row>
    <row r="14" ht="21" customHeight="1" spans="1:1024 1025:16383">
      <c r="A14" s="55">
        <v>7</v>
      </c>
      <c r="B14" s="56"/>
      <c r="C14" s="55"/>
      <c r="D14" s="55"/>
      <c r="E14" s="57"/>
      <c r="F14" s="58"/>
      <c r="G14" s="58"/>
      <c r="H14" s="58"/>
      <c r="I14" s="58">
        <f t="shared" si="0"/>
        <v>0</v>
      </c>
      <c r="J14" s="57"/>
    </row>
    <row r="15" ht="21" customHeight="1" spans="1:1024 1025:16383">
      <c r="A15" s="55">
        <v>8</v>
      </c>
      <c r="B15" s="56"/>
      <c r="C15" s="55"/>
      <c r="D15" s="55"/>
      <c r="E15" s="57"/>
      <c r="F15" s="58"/>
      <c r="G15" s="58"/>
      <c r="H15" s="58"/>
      <c r="I15" s="58">
        <f t="shared" si="0"/>
        <v>0</v>
      </c>
      <c r="J15" s="57"/>
    </row>
    <row r="16" ht="36" customHeight="1" spans="1:1024 1025:16383">
      <c r="A16" s="55">
        <v>9</v>
      </c>
      <c r="B16" s="56"/>
      <c r="C16" s="55"/>
      <c r="D16" s="55"/>
      <c r="E16" s="59"/>
      <c r="F16" s="58"/>
      <c r="G16" s="58"/>
      <c r="H16" s="58"/>
      <c r="I16" s="58">
        <f t="shared" si="0"/>
        <v>0</v>
      </c>
      <c r="J16" s="57"/>
    </row>
    <row r="17" ht="21" customHeight="1" spans="1:10">
      <c r="A17" s="55">
        <v>10</v>
      </c>
      <c r="B17" s="56"/>
      <c r="C17" s="55"/>
      <c r="D17" s="55"/>
      <c r="E17" s="57"/>
      <c r="F17" s="58"/>
      <c r="G17" s="58"/>
      <c r="H17" s="58"/>
      <c r="I17" s="58">
        <f t="shared" si="0"/>
        <v>0</v>
      </c>
      <c r="J17" s="57"/>
    </row>
    <row r="18" ht="21" customHeight="1" spans="1:10">
      <c r="A18" s="55">
        <v>11</v>
      </c>
      <c r="B18" s="56"/>
      <c r="C18" s="55"/>
      <c r="D18" s="55"/>
      <c r="E18" s="57"/>
      <c r="F18" s="58"/>
      <c r="G18" s="58"/>
      <c r="H18" s="58"/>
      <c r="I18" s="58">
        <f t="shared" si="0"/>
        <v>0</v>
      </c>
      <c r="J18" s="57"/>
    </row>
    <row r="19" ht="21" customHeight="1" spans="1:10">
      <c r="A19" s="55">
        <v>12</v>
      </c>
      <c r="B19" s="56"/>
      <c r="C19" s="55"/>
      <c r="D19" s="55"/>
      <c r="E19" s="57"/>
      <c r="F19" s="58"/>
      <c r="G19" s="58"/>
      <c r="H19" s="58"/>
      <c r="I19" s="58">
        <f t="shared" si="0"/>
        <v>0</v>
      </c>
      <c r="J19" s="57"/>
    </row>
    <row r="20" ht="21" customHeight="1" spans="1:10">
      <c r="A20" s="55">
        <v>13</v>
      </c>
      <c r="B20" s="56"/>
      <c r="C20" s="55"/>
      <c r="D20" s="55"/>
      <c r="E20" s="57"/>
      <c r="F20" s="58"/>
      <c r="G20" s="58"/>
      <c r="H20" s="58"/>
      <c r="I20" s="58">
        <f t="shared" si="0"/>
        <v>0</v>
      </c>
      <c r="J20" s="57"/>
    </row>
    <row r="21" ht="21" customHeight="1" spans="1:10">
      <c r="A21" s="60" t="s">
        <v>282</v>
      </c>
      <c r="B21" s="61"/>
      <c r="C21" s="62"/>
      <c r="D21" s="62"/>
      <c r="E21" s="63"/>
      <c r="F21" s="58">
        <f>SUM(F8:F20)</f>
        <v>0</v>
      </c>
      <c r="G21" s="58">
        <f>SUM(G8:G20)</f>
        <v>0</v>
      </c>
      <c r="H21" s="58">
        <f>SUM(H8:H20)</f>
        <v>0</v>
      </c>
      <c r="I21" s="58">
        <f>SUM(I8:I20)</f>
        <v>0</v>
      </c>
      <c r="J21" s="57"/>
    </row>
    <row r="22" ht="21" customHeight="1" spans="1:10">
      <c r="A22" s="60" t="s">
        <v>1588</v>
      </c>
      <c r="B22" s="61"/>
      <c r="C22" s="62"/>
      <c r="D22" s="62"/>
      <c r="E22" s="63"/>
      <c r="F22" s="58">
        <f>F21</f>
        <v>0</v>
      </c>
      <c r="G22" s="58"/>
      <c r="H22" s="64" t="s">
        <v>342</v>
      </c>
      <c r="I22" s="64" t="s">
        <v>342</v>
      </c>
      <c r="J22" s="57"/>
    </row>
    <row r="23" ht="21" customHeight="1" spans="1:10">
      <c r="A23" s="60" t="s">
        <v>391</v>
      </c>
      <c r="B23" s="61"/>
      <c r="C23" s="62"/>
      <c r="D23" s="62"/>
      <c r="E23" s="63"/>
      <c r="F23" s="58">
        <f>F21-F22</f>
        <v>0</v>
      </c>
      <c r="G23" s="58">
        <f>G21-G22</f>
        <v>0</v>
      </c>
      <c r="H23" s="64" t="s">
        <v>342</v>
      </c>
      <c r="I23" s="64" t="s">
        <v>342</v>
      </c>
      <c r="J23" s="57"/>
    </row>
    <row r="24" ht="21" customHeight="1" spans="1:10">
      <c r="A24" s="65" t="s">
        <v>1589</v>
      </c>
      <c r="B24" s="66"/>
      <c r="C24" s="67" t="str">
        <f>IF(G23&gt;0,"总账、明细账不相符",IF(G23&lt;0,"总账、明细账不相符",IF(G23=0,"总账、明细账相符，调整事项如上")))</f>
        <v>总账、明细账相符，调整事项如上</v>
      </c>
      <c r="D24" s="68"/>
      <c r="E24" s="69"/>
      <c r="F24" s="70"/>
      <c r="G24" s="70"/>
      <c r="H24" s="70"/>
      <c r="I24" s="70"/>
      <c r="J24" s="71"/>
    </row>
    <row r="25" ht="18.75" customHeight="1" spans="1:10">
      <c r="A25" s="72"/>
      <c r="C25" s="28"/>
      <c r="D25" s="28"/>
      <c r="E25" s="73"/>
      <c r="F25" s="74"/>
      <c r="G25" s="74"/>
      <c r="H25" s="74"/>
      <c r="I25" s="74"/>
      <c r="J25" s="75"/>
    </row>
    <row r="26" ht="18.75" customHeight="1" spans="1:10">
      <c r="A26" s="76"/>
      <c r="B26" s="77"/>
      <c r="C26" s="78"/>
      <c r="D26" s="78"/>
      <c r="E26" s="79"/>
      <c r="F26" s="80"/>
      <c r="G26" s="80"/>
      <c r="H26" s="80"/>
      <c r="I26" s="80"/>
      <c r="J26" s="81"/>
    </row>
    <row r="27" ht="18.75" customHeight="1" spans="1:10">
      <c r="A27" s="28" t="s">
        <v>1590</v>
      </c>
      <c r="C27" s="28"/>
      <c r="D27" s="28"/>
      <c r="E27" s="73"/>
      <c r="F27" s="74"/>
      <c r="G27" s="74"/>
      <c r="H27" s="74"/>
      <c r="I27" s="74"/>
      <c r="J27" s="73"/>
    </row>
    <row r="28" spans="1:10">
      <c r="A28" s="28" t="s">
        <v>1591</v>
      </c>
      <c r="C28" s="28"/>
      <c r="D28" s="28"/>
      <c r="E28" s="73"/>
      <c r="F28" s="74"/>
      <c r="G28" s="74"/>
      <c r="H28" s="74"/>
      <c r="I28" s="74"/>
      <c r="J28" s="73"/>
    </row>
    <row r="29" spans="1:10">
      <c r="A29" s="28" t="s">
        <v>1592</v>
      </c>
      <c r="C29" s="28"/>
      <c r="D29" s="28"/>
      <c r="E29" s="73"/>
      <c r="F29" s="74"/>
      <c r="G29" s="74"/>
      <c r="H29" s="74"/>
      <c r="I29" s="74"/>
      <c r="J29" s="73"/>
    </row>
    <row r="30" spans="1:10">
      <c r="A30" s="28" t="s">
        <v>1593</v>
      </c>
      <c r="C30" s="28"/>
      <c r="D30" s="28"/>
      <c r="E30" s="73"/>
      <c r="F30" s="74"/>
      <c r="G30" s="74"/>
      <c r="H30" s="74"/>
      <c r="I30" s="74"/>
      <c r="J30" s="73"/>
    </row>
    <row r="31" spans="1:10">
      <c r="A31" s="28" t="s">
        <v>1594</v>
      </c>
      <c r="C31" s="28"/>
      <c r="D31" s="28"/>
      <c r="E31" s="73"/>
      <c r="F31" s="74"/>
      <c r="G31" s="74"/>
      <c r="H31" s="74"/>
      <c r="I31" s="74"/>
      <c r="J31" s="73"/>
    </row>
  </sheetData>
  <mergeCells count="4">
    <mergeCell ref="A6:J6"/>
    <mergeCell ref="A21:E21"/>
    <mergeCell ref="A22:E22"/>
    <mergeCell ref="A23:E23"/>
  </mergeCells>
  <printOptions horizontalCentered="1"/>
  <pageMargins left="0.707638888888889" right="0.707638888888889" top="0.427777777777778" bottom="0.279166666666667" header="0.310416666666667" footer="0.310416666666667"/>
  <pageSetup paperSize="9" scale="75" orientation="landscape" blackAndWhite="1" verticalDpi="300"/>
  <headerFooter alignWithMargins="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J59"/>
  <sheetViews>
    <sheetView topLeftCell="A25" workbookViewId="0">
      <selection activeCell="J12" sqref="J12"/>
    </sheetView>
  </sheetViews>
  <sheetFormatPr defaultColWidth="8.6" defaultRowHeight="12"/>
  <cols>
    <col min="1" max="7" width="8.6" style="28"/>
    <col min="8" max="8" width="16.6" style="28" customWidth="1"/>
    <col min="9" max="9" width="15.4" style="28" customWidth="1"/>
    <col min="10" max="10" width="11.6" style="28" customWidth="1"/>
    <col min="11" max="16384" width="8.6" style="28"/>
  </cols>
  <sheetData>
    <row r="1" ht="14.25" spans="1:10">
      <c r="A1" s="29" t="s">
        <v>1647</v>
      </c>
      <c r="H1" s="30" t="s">
        <v>276</v>
      </c>
      <c r="I1" s="28" t="s">
        <v>1648</v>
      </c>
      <c r="J1" s="28" t="s">
        <v>1649</v>
      </c>
    </row>
    <row r="2" spans="1:10">
      <c r="A2" s="28" t="s">
        <v>1650</v>
      </c>
      <c r="B2" s="28" t="s">
        <v>420</v>
      </c>
    </row>
    <row r="3" ht="14.25" spans="1:10">
      <c r="A3" s="28" t="s">
        <v>1650</v>
      </c>
      <c r="B3" s="28" t="s">
        <v>422</v>
      </c>
      <c r="H3" s="30" t="s">
        <v>442</v>
      </c>
      <c r="I3" s="28" t="s">
        <v>1651</v>
      </c>
      <c r="J3" s="28" t="s">
        <v>1652</v>
      </c>
    </row>
    <row r="4" spans="1:10">
      <c r="B4" s="28" t="s">
        <v>1653</v>
      </c>
    </row>
    <row r="5" ht="14.25" spans="1:10">
      <c r="A5" s="28" t="s">
        <v>1650</v>
      </c>
      <c r="B5" s="28" t="s">
        <v>1654</v>
      </c>
      <c r="H5" s="30" t="s">
        <v>427</v>
      </c>
      <c r="I5" s="28" t="s">
        <v>1655</v>
      </c>
      <c r="J5" s="28" t="s">
        <v>1656</v>
      </c>
    </row>
    <row r="6" spans="1:10">
      <c r="B6" s="28" t="s">
        <v>1657</v>
      </c>
    </row>
    <row r="7" ht="14.25" spans="1:10">
      <c r="A7" s="28" t="s">
        <v>1650</v>
      </c>
      <c r="B7" s="28" t="s">
        <v>1658</v>
      </c>
      <c r="H7" s="30" t="s">
        <v>429</v>
      </c>
      <c r="I7" s="28" t="s">
        <v>1659</v>
      </c>
    </row>
    <row r="8" spans="1:10">
      <c r="B8" s="28" t="s">
        <v>1660</v>
      </c>
    </row>
    <row r="9" ht="17.1" customHeight="1" spans="1:10">
      <c r="B9" s="28" t="s">
        <v>265</v>
      </c>
      <c r="H9" s="30" t="s">
        <v>275</v>
      </c>
      <c r="I9" s="28" t="s">
        <v>1661</v>
      </c>
      <c r="J9" s="28" t="s">
        <v>1662</v>
      </c>
    </row>
    <row r="10" spans="1:10">
      <c r="A10" s="28" t="s">
        <v>1650</v>
      </c>
      <c r="B10" s="28" t="s">
        <v>1663</v>
      </c>
    </row>
    <row r="11" ht="14.25" spans="1:10">
      <c r="A11" s="28" t="s">
        <v>1650</v>
      </c>
      <c r="B11" s="28" t="s">
        <v>460</v>
      </c>
      <c r="H11" s="30" t="s">
        <v>1664</v>
      </c>
      <c r="I11" s="28" t="s">
        <v>1665</v>
      </c>
    </row>
    <row r="12" spans="1:10">
      <c r="A12" s="29" t="s">
        <v>1666</v>
      </c>
    </row>
    <row r="13" spans="1:10">
      <c r="B13" s="28" t="s">
        <v>421</v>
      </c>
    </row>
    <row r="14" spans="1:10">
      <c r="B14" s="28" t="s">
        <v>424</v>
      </c>
    </row>
    <row r="15" spans="1:10">
      <c r="B15" s="28" t="s">
        <v>427</v>
      </c>
    </row>
    <row r="16" spans="1:10">
      <c r="B16" s="28" t="s">
        <v>429</v>
      </c>
    </row>
    <row r="17" spans="1:2">
      <c r="B17" s="28" t="s">
        <v>430</v>
      </c>
    </row>
    <row r="18" spans="1:2">
      <c r="B18" s="28" t="s">
        <v>432</v>
      </c>
    </row>
    <row r="19" spans="1:2">
      <c r="B19" s="28" t="s">
        <v>275</v>
      </c>
    </row>
    <row r="20" spans="1:2">
      <c r="B20" s="28" t="s">
        <v>434</v>
      </c>
    </row>
    <row r="21" spans="1:2">
      <c r="A21" s="28" t="s">
        <v>1650</v>
      </c>
      <c r="B21" s="28" t="s">
        <v>435</v>
      </c>
    </row>
    <row r="22" spans="1:2">
      <c r="A22" s="28" t="s">
        <v>1650</v>
      </c>
      <c r="B22" s="28" t="s">
        <v>436</v>
      </c>
    </row>
    <row r="23" spans="1:2">
      <c r="A23" s="28" t="s">
        <v>1650</v>
      </c>
      <c r="B23" s="28" t="s">
        <v>438</v>
      </c>
    </row>
    <row r="24" spans="1:2">
      <c r="A24" s="28" t="s">
        <v>1650</v>
      </c>
      <c r="B24" s="28" t="s">
        <v>655</v>
      </c>
    </row>
    <row r="25" spans="1:2">
      <c r="A25" s="28" t="s">
        <v>1650</v>
      </c>
      <c r="B25" s="28" t="s">
        <v>715</v>
      </c>
    </row>
    <row r="26" spans="1:2">
      <c r="A26" s="28" t="s">
        <v>1650</v>
      </c>
      <c r="B26" s="28" t="s">
        <v>269</v>
      </c>
    </row>
    <row r="27" spans="1:2">
      <c r="A27" s="28" t="s">
        <v>1650</v>
      </c>
      <c r="B27" s="28" t="s">
        <v>442</v>
      </c>
    </row>
    <row r="28" spans="1:2">
      <c r="A28" s="28" t="s">
        <v>1650</v>
      </c>
      <c r="B28" s="28" t="s">
        <v>443</v>
      </c>
    </row>
    <row r="29" spans="1:2">
      <c r="B29" s="28" t="s">
        <v>1667</v>
      </c>
    </row>
    <row r="30" spans="1:2">
      <c r="A30" s="28" t="s">
        <v>1650</v>
      </c>
      <c r="B30" s="28" t="s">
        <v>271</v>
      </c>
    </row>
    <row r="31" spans="1:2">
      <c r="B31" s="28" t="s">
        <v>1668</v>
      </c>
    </row>
    <row r="32" spans="1:2">
      <c r="A32" s="28" t="s">
        <v>1650</v>
      </c>
      <c r="B32" s="28" t="s">
        <v>1669</v>
      </c>
    </row>
    <row r="33" spans="1:2">
      <c r="B33" s="28" t="s">
        <v>272</v>
      </c>
    </row>
    <row r="34" spans="1:2">
      <c r="B34" s="28" t="s">
        <v>449</v>
      </c>
    </row>
    <row r="35" spans="1:2">
      <c r="B35" s="28" t="s">
        <v>274</v>
      </c>
    </row>
    <row r="36" spans="1:2">
      <c r="B36" s="28" t="s">
        <v>1670</v>
      </c>
    </row>
    <row r="37" spans="1:2">
      <c r="B37" s="28" t="s">
        <v>277</v>
      </c>
    </row>
    <row r="38" spans="1:2">
      <c r="A38" s="28" t="s">
        <v>1650</v>
      </c>
      <c r="B38" s="28" t="s">
        <v>276</v>
      </c>
    </row>
    <row r="39" spans="1:2">
      <c r="B39" s="28" t="s">
        <v>278</v>
      </c>
    </row>
    <row r="40" spans="1:2">
      <c r="B40" s="28" t="s">
        <v>256</v>
      </c>
    </row>
    <row r="41" spans="1:2">
      <c r="B41" s="28" t="s">
        <v>453</v>
      </c>
    </row>
    <row r="42" spans="1:2">
      <c r="A42" s="29" t="s">
        <v>1671</v>
      </c>
    </row>
    <row r="43" spans="1:2">
      <c r="A43" s="28" t="s">
        <v>1650</v>
      </c>
      <c r="B43" s="28" t="s">
        <v>279</v>
      </c>
    </row>
    <row r="44" spans="1:2">
      <c r="B44" s="28" t="s">
        <v>1672</v>
      </c>
    </row>
    <row r="45" spans="1:2">
      <c r="A45" s="28" t="s">
        <v>1650</v>
      </c>
      <c r="B45" s="28" t="s">
        <v>458</v>
      </c>
    </row>
    <row r="46" spans="1:2">
      <c r="B46" s="28" t="s">
        <v>1673</v>
      </c>
    </row>
    <row r="47" spans="1:2">
      <c r="A47" s="29" t="s">
        <v>1674</v>
      </c>
    </row>
    <row r="48" spans="1:2">
      <c r="B48" s="28" t="s">
        <v>1675</v>
      </c>
    </row>
    <row r="49" spans="1:2">
      <c r="B49" s="28" t="s">
        <v>1676</v>
      </c>
    </row>
    <row r="50" spans="1:2">
      <c r="B50" s="28" t="s">
        <v>461</v>
      </c>
    </row>
    <row r="51" spans="1:2">
      <c r="B51" s="28" t="s">
        <v>281</v>
      </c>
    </row>
    <row r="52" spans="1:2">
      <c r="B52" s="28" t="s">
        <v>1677</v>
      </c>
    </row>
    <row r="53" spans="1:2">
      <c r="B53" s="28" t="s">
        <v>358</v>
      </c>
    </row>
    <row r="54" spans="1:2">
      <c r="B54" s="28" t="s">
        <v>1678</v>
      </c>
    </row>
    <row r="55" spans="1:2">
      <c r="B55" s="28" t="s">
        <v>756</v>
      </c>
    </row>
    <row r="56" spans="1:2">
      <c r="B56" s="28" t="s">
        <v>758</v>
      </c>
    </row>
    <row r="57" spans="1:2">
      <c r="B57" s="28" t="s">
        <v>1679</v>
      </c>
    </row>
    <row r="58" spans="1:2">
      <c r="A58" s="29" t="s">
        <v>1332</v>
      </c>
    </row>
    <row r="59" spans="1:2">
      <c r="A59" s="29" t="s">
        <v>1333</v>
      </c>
    </row>
  </sheetData>
  <pageMargins left="0.75" right="0.75" top="1" bottom="1" header="0.5" footer="0.5"/>
  <pageSetup paperSize="9" orientation="portrait"/>
  <headerFooter/>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H33"/>
  <sheetViews>
    <sheetView workbookViewId="0">
      <selection activeCell="J12" sqref="J12"/>
    </sheetView>
  </sheetViews>
  <sheetFormatPr defaultColWidth="8.375" defaultRowHeight="12.75" outlineLevelCol="7"/>
  <cols>
    <col min="1" max="1" width="15.5833333333333" style="1" customWidth="1"/>
    <col min="2" max="2" width="14.1416666666667" style="1" customWidth="1"/>
    <col min="3" max="4" width="18.5916666666667" style="1" customWidth="1"/>
    <col min="5" max="5" width="22.525" style="1" customWidth="1"/>
    <col min="6" max="6" width="17.9416666666667" style="1" customWidth="1"/>
    <col min="7" max="7" width="15.1916666666667" style="1" hidden="1" customWidth="1"/>
    <col min="8" max="8" width="17.15" style="1" customWidth="1"/>
    <col min="9" max="9" width="11.7833333333333" style="1"/>
    <col min="10" max="10" width="11.6666666666667" style="1"/>
    <col min="11" max="16384" width="8.375" style="1"/>
  </cols>
  <sheetData>
    <row r="1" spans="1:8">
      <c r="A1" s="2" t="s">
        <v>1680</v>
      </c>
      <c r="B1" s="2"/>
      <c r="C1" s="2"/>
      <c r="D1" s="2"/>
      <c r="E1" s="2"/>
      <c r="F1" s="2"/>
      <c r="G1" s="2"/>
      <c r="H1" s="2"/>
    </row>
    <row r="2" s="1" customFormat="1" spans="1:8">
      <c r="A2" s="3"/>
      <c r="B2" s="4" t="s">
        <v>261</v>
      </c>
      <c r="C2" s="4" t="s">
        <v>282</v>
      </c>
      <c r="D2" s="4" t="s">
        <v>282</v>
      </c>
    </row>
    <row r="3" s="1" customFormat="1" spans="1:8">
      <c r="A3" s="5" t="s">
        <v>1681</v>
      </c>
      <c r="B3" s="3" t="s">
        <v>514</v>
      </c>
      <c r="C3" s="6">
        <v>43347.82</v>
      </c>
      <c r="D3" s="6">
        <f>43347.82+2594.6</f>
        <v>45942.42</v>
      </c>
    </row>
    <row r="4" s="1" customFormat="1" spans="1:8">
      <c r="A4" s="5" t="s">
        <v>1682</v>
      </c>
      <c r="B4" s="3" t="s">
        <v>1683</v>
      </c>
      <c r="C4" s="6">
        <f>+C5+C6+C7+C10+C13</f>
        <v>198795871.36</v>
      </c>
      <c r="D4" s="6">
        <f>+D5+D6+D7+D10+D13</f>
        <v>170376241.608112</v>
      </c>
    </row>
    <row r="5" s="1" customFormat="1" spans="1:8">
      <c r="A5" s="5"/>
      <c r="B5" s="7" t="s">
        <v>1684</v>
      </c>
      <c r="C5" s="8"/>
      <c r="D5" s="8">
        <f>33471428.3+1420631.97</f>
        <v>34892060.27</v>
      </c>
    </row>
    <row r="6" s="1" customFormat="1" spans="1:8">
      <c r="A6" s="5"/>
      <c r="B6" s="7" t="s">
        <v>1685</v>
      </c>
      <c r="C6" s="6">
        <v>10442250.52</v>
      </c>
      <c r="D6" s="6"/>
    </row>
    <row r="7" s="1" customFormat="1" spans="1:8">
      <c r="A7" s="5"/>
      <c r="B7" s="3" t="s">
        <v>1686</v>
      </c>
      <c r="C7" s="9">
        <v>188353620.84</v>
      </c>
      <c r="D7" s="9">
        <f>+F7</f>
        <v>135484181.338111</v>
      </c>
      <c r="E7" s="10" t="s">
        <v>1687</v>
      </c>
      <c r="F7" s="11">
        <f>+[17]合同清单1!I21+[17]合同清单1!I29+[17]合同签清单2!C23</f>
        <v>135484181.338111</v>
      </c>
      <c r="H7" s="11">
        <f>+[17]合同清单1!G29+[17]合同清单1!G21+[17]合同签清单2!C21</f>
        <v>147415822.93</v>
      </c>
    </row>
    <row r="8" s="1" customFormat="1" spans="1:8">
      <c r="A8" s="5"/>
      <c r="B8" s="3" t="s">
        <v>1688</v>
      </c>
      <c r="C8" s="6">
        <f>C7-C9</f>
        <v>188353620.84</v>
      </c>
      <c r="D8" s="6">
        <f>D7-D9</f>
        <v>135484181.338111</v>
      </c>
      <c r="E8" s="12" t="s">
        <v>1689</v>
      </c>
      <c r="F8" s="13">
        <v>87175800.38</v>
      </c>
      <c r="G8" s="1">
        <v>87175800.38</v>
      </c>
      <c r="H8" s="13">
        <v>87175800.38</v>
      </c>
    </row>
    <row r="9" s="1" customFormat="1" spans="1:8">
      <c r="A9" s="5"/>
      <c r="B9" s="3" t="s">
        <v>1690</v>
      </c>
      <c r="C9" s="6"/>
      <c r="D9" s="6"/>
      <c r="E9" s="12" t="s">
        <v>1691</v>
      </c>
      <c r="F9" s="13">
        <v>3710797.93</v>
      </c>
      <c r="H9" s="13">
        <v>3710797.93</v>
      </c>
    </row>
    <row r="10" s="1" customFormat="1" spans="1:8">
      <c r="A10" s="5"/>
      <c r="B10" s="3" t="s">
        <v>1692</v>
      </c>
      <c r="C10" s="6"/>
      <c r="D10" s="6"/>
      <c r="E10" s="12" t="s">
        <v>1685</v>
      </c>
      <c r="F10" s="13">
        <v>4099232.65</v>
      </c>
      <c r="H10" s="13">
        <v>4099232.65</v>
      </c>
    </row>
    <row r="11" s="1" customFormat="1" spans="1:8">
      <c r="A11" s="5"/>
      <c r="B11" s="3" t="s">
        <v>1688</v>
      </c>
      <c r="C11" s="6">
        <f>C10-C12</f>
        <v>0</v>
      </c>
      <c r="D11" s="6">
        <f>D10-D12</f>
        <v>0</v>
      </c>
      <c r="E11" s="12" t="s">
        <v>1692</v>
      </c>
      <c r="F11" s="14">
        <v>7357454.55</v>
      </c>
      <c r="G11" s="15">
        <v>101177820.46</v>
      </c>
      <c r="H11" s="14">
        <v>7357454.55</v>
      </c>
    </row>
    <row r="12" s="1" customFormat="1" spans="1:8">
      <c r="A12" s="5"/>
      <c r="B12" s="3" t="s">
        <v>1690</v>
      </c>
      <c r="C12" s="6">
        <v>0</v>
      </c>
      <c r="D12" s="6">
        <v>0</v>
      </c>
      <c r="E12" s="12" t="s">
        <v>1693</v>
      </c>
      <c r="F12" s="13">
        <v>886142.74</v>
      </c>
      <c r="G12" s="16">
        <f>+G11+F8+F9+F10+D5+F11+F12</f>
        <v>239299308.98</v>
      </c>
      <c r="H12" s="13">
        <v>886142.74</v>
      </c>
    </row>
    <row r="13" s="1" customFormat="1" spans="1:8">
      <c r="A13" s="5"/>
      <c r="B13" s="3" t="s">
        <v>1693</v>
      </c>
      <c r="C13" s="6"/>
      <c r="D13" s="6"/>
      <c r="E13" s="17" t="s">
        <v>1694</v>
      </c>
      <c r="F13" s="18">
        <f>+F7-F8-F9-F10-F11-F12</f>
        <v>32254753.0881115</v>
      </c>
      <c r="G13" s="15">
        <v>239299308.98</v>
      </c>
      <c r="H13" s="18">
        <f>+H7-H8-H9-H10-H11-H12</f>
        <v>44186394.68</v>
      </c>
    </row>
    <row r="14" s="1" customFormat="1" spans="1:8">
      <c r="A14" s="19"/>
      <c r="B14" s="3"/>
      <c r="C14" s="6"/>
      <c r="D14" s="6"/>
      <c r="G14" s="16">
        <f>+G12-G13</f>
        <v>0</v>
      </c>
    </row>
    <row r="15" s="1" customFormat="1" spans="1:8">
      <c r="A15" s="5" t="s">
        <v>1695</v>
      </c>
      <c r="B15" s="20" t="s">
        <v>515</v>
      </c>
      <c r="C15" s="20">
        <f>+C4/C3</f>
        <v>4586.0638749538</v>
      </c>
      <c r="D15" s="20">
        <f>+D4/D3</f>
        <v>3708.47338055138</v>
      </c>
      <c r="F15" s="16">
        <f>SUM(F8:F12)</f>
        <v>103229428.25</v>
      </c>
      <c r="G15" s="1">
        <f>+F13-G11</f>
        <v>-68923067.3718885</v>
      </c>
    </row>
    <row r="16" s="1" customFormat="1" spans="1:8">
      <c r="A16" s="5"/>
      <c r="B16" s="20" t="s">
        <v>1696</v>
      </c>
      <c r="C16" s="20"/>
      <c r="D16" s="20"/>
    </row>
    <row r="17" s="1" customFormat="1" spans="1:8">
      <c r="A17" s="5"/>
      <c r="B17" s="20" t="s">
        <v>1697</v>
      </c>
      <c r="C17" s="20"/>
      <c r="D17" s="20"/>
    </row>
    <row r="18" s="1" customFormat="1" spans="1:8">
      <c r="A18" s="5"/>
      <c r="B18" s="20"/>
      <c r="C18" s="20"/>
      <c r="D18" s="20"/>
    </row>
    <row r="19" s="1" customFormat="1" spans="1:8">
      <c r="A19" s="5" t="s">
        <v>1698</v>
      </c>
      <c r="B19" s="20" t="s">
        <v>1699</v>
      </c>
      <c r="C19" s="21">
        <v>37951.5</v>
      </c>
      <c r="D19" s="21">
        <f>37951.5+731.98</f>
        <v>38683.48</v>
      </c>
      <c r="E19" s="1" t="s">
        <v>1700</v>
      </c>
    </row>
    <row r="20" s="1" customFormat="1" spans="1:8">
      <c r="A20" s="5"/>
      <c r="B20" s="20" t="s">
        <v>1701</v>
      </c>
      <c r="C20" s="22">
        <f>+C19/C3</f>
        <v>0.875511156039681</v>
      </c>
      <c r="D20" s="22">
        <f>+D19/D3</f>
        <v>0.841999180713598</v>
      </c>
    </row>
    <row r="21" s="1" customFormat="1" spans="1:8">
      <c r="A21" s="5"/>
      <c r="B21" s="20" t="s">
        <v>1702</v>
      </c>
      <c r="C21" s="23">
        <f>+C25*C20/1.09*0.09</f>
        <v>0</v>
      </c>
      <c r="D21" s="23">
        <f>+D25*D20/1.09*0.09</f>
        <v>0</v>
      </c>
    </row>
    <row r="22" s="1" customFormat="1" spans="1:8">
      <c r="A22" s="5"/>
      <c r="B22" s="20" t="s">
        <v>1703</v>
      </c>
      <c r="C22" s="24">
        <f>+C20*C4-C21</f>
        <v>174048003.150309</v>
      </c>
      <c r="D22" s="21">
        <f>+D20*D4-D21</f>
        <v>143456655.847092</v>
      </c>
    </row>
    <row r="23" s="1" customFormat="1" ht="14.25" spans="1:8">
      <c r="A23" s="25"/>
      <c r="B23" s="20" t="s">
        <v>1704</v>
      </c>
      <c r="C23" s="21"/>
      <c r="D23" s="21">
        <v>239299308.98</v>
      </c>
    </row>
    <row r="24" s="1" customFormat="1" ht="14.25" spans="1:8">
      <c r="A24" s="25"/>
      <c r="B24" s="26" t="s">
        <v>1705</v>
      </c>
      <c r="C24" s="27">
        <f>+C22-C23</f>
        <v>174048003.150309</v>
      </c>
      <c r="D24" s="27">
        <f>+D22-D23</f>
        <v>-95842653.1329081</v>
      </c>
      <c r="E24" s="15"/>
    </row>
    <row r="25" s="1" customFormat="1" ht="14.25" hidden="1" spans="1:8">
      <c r="A25" s="25"/>
      <c r="B25" s="20" t="s">
        <v>1706</v>
      </c>
      <c r="C25" s="21"/>
      <c r="D25" s="21"/>
    </row>
    <row r="26" s="1" customFormat="1" ht="14.25" hidden="1" spans="1:8">
      <c r="A26" s="25"/>
      <c r="B26" s="20" t="s">
        <v>1707</v>
      </c>
      <c r="C26" s="24">
        <f>+C30*C20/1.09*0.09</f>
        <v>0</v>
      </c>
      <c r="D26" s="24">
        <f>+D30*D20/1.09*0.09</f>
        <v>0</v>
      </c>
    </row>
    <row r="27" s="1" customFormat="1" ht="14.25" hidden="1" spans="1:8">
      <c r="A27" s="25"/>
      <c r="B27" s="20" t="s">
        <v>1708</v>
      </c>
      <c r="C27" s="24"/>
      <c r="D27" s="24"/>
    </row>
    <row r="31" s="1" customFormat="1" spans="1:8">
      <c r="E31" s="1">
        <f>D23-D4</f>
        <v>68923067.3718885</v>
      </c>
      <c r="F31" s="1" t="s">
        <v>1709</v>
      </c>
      <c r="H31" s="1" t="s">
        <v>1710</v>
      </c>
    </row>
    <row r="33" s="1" customFormat="1" spans="5:6">
      <c r="E33" s="1">
        <f>D23-D22</f>
        <v>95842653.1329081</v>
      </c>
      <c r="F33" s="1" t="s">
        <v>1711</v>
      </c>
    </row>
  </sheetData>
  <mergeCells count="4">
    <mergeCell ref="A1:H1"/>
    <mergeCell ref="A4:A13"/>
    <mergeCell ref="A15:A17"/>
    <mergeCell ref="A19:A22"/>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67</vt:i4>
      </vt:variant>
    </vt:vector>
  </HeadingPairs>
  <TitlesOfParts>
    <vt:vector size="67" baseType="lpstr">
      <vt:lpstr> </vt:lpstr>
      <vt:lpstr>Sheet1</vt:lpstr>
      <vt:lpstr>目录（简版）</vt:lpstr>
      <vt:lpstr>底稿封面</vt:lpstr>
      <vt:lpstr>签发单</vt:lpstr>
      <vt:lpstr>签收单</vt:lpstr>
      <vt:lpstr>1-5管理层声明书</vt:lpstr>
      <vt:lpstr>1-17交换意见记录</vt:lpstr>
      <vt:lpstr>报告用数据</vt:lpstr>
      <vt:lpstr>1-4基础信息</vt:lpstr>
      <vt:lpstr>利润总额</vt:lpstr>
      <vt:lpstr>调整表</vt:lpstr>
      <vt:lpstr>人员车辆</vt:lpstr>
      <vt:lpstr>2023年汇算数据 (5.18确认)</vt:lpstr>
      <vt:lpstr>税务局数据 (定稿2023.12.20)</vt:lpstr>
      <vt:lpstr>其他信息</vt:lpstr>
      <vt:lpstr>预计毛利计算表表</vt:lpstr>
      <vt:lpstr>凭证检查表</vt:lpstr>
      <vt:lpstr>应税收入&amp;应税成本</vt:lpstr>
      <vt:lpstr>增值税&amp;所得税收入比对</vt:lpstr>
      <vt:lpstr>5040不征税</vt:lpstr>
      <vt:lpstr>弥补亏损</vt:lpstr>
      <vt:lpstr>应免税分配</vt:lpstr>
      <vt:lpstr>收入成本对应底稿表</vt:lpstr>
      <vt:lpstr>成本测试底稿表</vt:lpstr>
      <vt:lpstr>产销存</vt:lpstr>
      <vt:lpstr>利息收入</vt:lpstr>
      <vt:lpstr>政府补助</vt:lpstr>
      <vt:lpstr>A100000中华人民共和国企业所得税年度纳税申报表（A类）</vt:lpstr>
      <vt:lpstr>工资薪金和三项经费支出</vt:lpstr>
      <vt:lpstr>主营业务收入</vt:lpstr>
      <vt:lpstr>主营业务成本</vt:lpstr>
      <vt:lpstr>主营业务成本率鉴证表</vt:lpstr>
      <vt:lpstr>其他业务收入、成本</vt:lpstr>
      <vt:lpstr>营业外收入鉴证表</vt:lpstr>
      <vt:lpstr>营业外支出</vt:lpstr>
      <vt:lpstr>税金及附加</vt:lpstr>
      <vt:lpstr>销售费用</vt:lpstr>
      <vt:lpstr>管理费用</vt:lpstr>
      <vt:lpstr>财务费用</vt:lpstr>
      <vt:lpstr>固定资产折旧</vt:lpstr>
      <vt:lpstr>无形资产，长期待摊费用</vt:lpstr>
      <vt:lpstr>生产性生物资产</vt:lpstr>
      <vt:lpstr>4000期间费用明细表 </vt:lpstr>
      <vt:lpstr>A105000纳税调整项目明细表 </vt:lpstr>
      <vt:lpstr>A105010视同销售和房地产开发企业特定业务纳税调整明细表</vt:lpstr>
      <vt:lpstr>A105020未按权责发生制确认收入纳税调整明细表</vt:lpstr>
      <vt:lpstr>5050职工薪酬调整表</vt:lpstr>
      <vt:lpstr>A105060广告费和业务宣传费跨年度纳税调整明细表</vt:lpstr>
      <vt:lpstr>A105070捐赠支出纳税调整明细表</vt:lpstr>
      <vt:lpstr>A105080资产折旧、摊销情况及纳税调整明细表</vt:lpstr>
      <vt:lpstr>A105090资产损失税前扣除及纳税调整明细表</vt:lpstr>
      <vt:lpstr>A105100企业重组纳税调整明细表</vt:lpstr>
      <vt:lpstr>A106000企业所得税弥补亏损明细表</vt:lpstr>
      <vt:lpstr>A107011股息红利优惠明细表</vt:lpstr>
      <vt:lpstr>4-5-1应收账款</vt:lpstr>
      <vt:lpstr>应收款询证函</vt:lpstr>
      <vt:lpstr>4-5-2预付帐款</vt:lpstr>
      <vt:lpstr>4-5-3其他应收款</vt:lpstr>
      <vt:lpstr>4-6-1待摊费用</vt:lpstr>
      <vt:lpstr>4-11-1长、短期借款</vt:lpstr>
      <vt:lpstr>4-12-1应付账款</vt:lpstr>
      <vt:lpstr>应付款询证函</vt:lpstr>
      <vt:lpstr>4-12-2预收账款</vt:lpstr>
      <vt:lpstr>4-12-3其他应付款</vt:lpstr>
      <vt:lpstr>调整事项</vt:lpstr>
      <vt:lpstr>一期二期成本调整表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WPS_1567389243</cp:lastModifiedBy>
  <dcterms:created xsi:type="dcterms:W3CDTF">2010-10-31T12:36:00Z</dcterms:created>
  <cp:lastPrinted>2019-02-16T04:36:00Z</cp:lastPrinted>
  <dcterms:modified xsi:type="dcterms:W3CDTF">2026-05-25T02:55:20Z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KSOReadingLayout">
    <vt:bool>true</vt:bool>
  </property>
  <property fmtid="{D5CDD505-2E9C-101B-9397-08002B2CF9AE}" pid="4" name="ICV">
    <vt:lpwstr>F6FDDAEF9FE549A399327111A9A156FF</vt:lpwstr>
  </property>
  <property fmtid="{D5CDD505-2E9C-101B-9397-08002B2CF9AE}" pid="5" name="CalculationRule">
    <vt:i4>0</vt:i4>
  </property>
</Properties>
</file>