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宝发\税金\8月\"/>
    </mc:Choice>
  </mc:AlternateContent>
  <bookViews>
    <workbookView windowWidth="22188" windowHeight="9900" activeTab="1"/>
  </bookViews>
  <sheets>
    <sheet name="Sheet0" sheetId="1" r:id="rId1"/>
    <sheet name="Sheet0 (2)" sheetId="2" r:id="rId2"/>
    <sheet name="Sheet1" sheetId="3" r:id="rId3"/>
  </sheets>
  <definedNames>
    <definedName name="_xlnm._FilterDatabase" localSheetId="1" hidden="1">'Sheet0 (2)'!$A$3:$V$168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<sst xmlns="http://schemas.openxmlformats.org/spreadsheetml/2006/main" count="2847" uniqueCount="701">
  <si>
    <t>租赁台账报表</t>
  </si>
  <si>
    <t>总合计</t>
  </si>
  <si>
    <t/>
  </si>
  <si>
    <t xml:space="preserve">合同编号
</t>
  </si>
  <si>
    <t>合同类型</t>
  </si>
  <si>
    <t xml:space="preserve">合同状态
</t>
  </si>
  <si>
    <t xml:space="preserve">续租状态
</t>
  </si>
  <si>
    <t xml:space="preserve">租户名称
</t>
  </si>
  <si>
    <t xml:space="preserve">签署日期
</t>
  </si>
  <si>
    <t xml:space="preserve">合同期间
</t>
  </si>
  <si>
    <t>退租类型</t>
  </si>
  <si>
    <t>退租日期</t>
  </si>
  <si>
    <t xml:space="preserve">费用总额
</t>
  </si>
  <si>
    <t xml:space="preserve">已收费用总额
</t>
  </si>
  <si>
    <t xml:space="preserve">未收费用总额
</t>
  </si>
  <si>
    <t xml:space="preserve">保证金金额
</t>
  </si>
  <si>
    <t xml:space="preserve">首付款金额
</t>
  </si>
  <si>
    <t xml:space="preserve">优惠金额
</t>
  </si>
  <si>
    <t>租赁房源</t>
  </si>
  <si>
    <t xml:space="preserve">计租面积
</t>
  </si>
  <si>
    <t xml:space="preserve">租赁面积
</t>
  </si>
  <si>
    <t>BFNZ-20251230-003</t>
  </si>
  <si>
    <t>租赁合同</t>
  </si>
  <si>
    <t>正在履行合同</t>
  </si>
  <si>
    <t>未续租</t>
  </si>
  <si>
    <t>娜扎开提·吐逊</t>
  </si>
  <si>
    <t>2025-12-30</t>
  </si>
  <si>
    <t>2026-02-15至2027-02-14</t>
  </si>
  <si>
    <t>通力建设集团/人民市场/一层A区/第1层/A+9</t>
  </si>
  <si>
    <t>BFNZ-20251126-002</t>
  </si>
  <si>
    <t>米克热古丽·库尔班</t>
  </si>
  <si>
    <t>2025-11-26</t>
  </si>
  <si>
    <t>2026-01-01至2026-12-31</t>
  </si>
  <si>
    <t>通力建设集团/人民市场/一层A区/第1层/69/77（现56/62）</t>
  </si>
  <si>
    <t>BFNZ-20251126-001</t>
  </si>
  <si>
    <t>巴哈古力·吐尔逊</t>
  </si>
  <si>
    <t>通力建设集团/人民市场/一层A区/第1层/70(现55）</t>
  </si>
  <si>
    <t>BFNZ-20251219-001</t>
  </si>
  <si>
    <t>阿曼古丽·克合热曼</t>
  </si>
  <si>
    <t>2025-12-19</t>
  </si>
  <si>
    <t>通力建设集团/人民市场/一层A区/第1层/90(现75）</t>
  </si>
  <si>
    <t>BFNZ-20251205-001</t>
  </si>
  <si>
    <t>布萨热姆·吉力力</t>
  </si>
  <si>
    <t>2025-12-05</t>
  </si>
  <si>
    <t>通力建设集团/人民市场/一层A区/第1层/91（现76）</t>
  </si>
  <si>
    <t>BFNZ-20260326-001</t>
  </si>
  <si>
    <t>布海力且木·阿不都克热木</t>
  </si>
  <si>
    <t>2026-03-26</t>
  </si>
  <si>
    <t>通力建设集团/人民市场/一层A区/第1层/92（现77）</t>
  </si>
  <si>
    <t>BFNZ-20250116-002-01</t>
  </si>
  <si>
    <t>艾克拜尔·阿吾提</t>
  </si>
  <si>
    <t>2025-11-24</t>
  </si>
  <si>
    <t>通力建设集团/人民市场/一层A区/第1层/33(现32-1)</t>
  </si>
  <si>
    <t>BFNZ-20251124-003</t>
  </si>
  <si>
    <t>阿斯古力·达吾提</t>
  </si>
  <si>
    <t>通力建设集团/人民市场/一层A区/第1层/34-35（现32-2/32-3)</t>
  </si>
  <si>
    <t>BFNZ-20240926-001-01</t>
  </si>
  <si>
    <t>西热尼古丽·阿布来提</t>
  </si>
  <si>
    <t>2025-09-29</t>
  </si>
  <si>
    <t>2025-09-10至2026-09-09</t>
  </si>
  <si>
    <t>通力建设集团/人民市场/一层A区/第1层/36(A-12</t>
  </si>
  <si>
    <t>BFNZ-20251229-001</t>
  </si>
  <si>
    <t>阿依尼萨汗·依明</t>
  </si>
  <si>
    <t>2025-12-29</t>
  </si>
  <si>
    <t>通力建设集团/人民市场/一层A区/第1层/45(现37）</t>
  </si>
  <si>
    <t>BFNZ-20251218-002</t>
  </si>
  <si>
    <t>热娜古丽·托乎尼亚孜</t>
  </si>
  <si>
    <t>2025-12-18</t>
  </si>
  <si>
    <t>通力建设集团/人民市场/一层A区/第1层/37(现33-2）</t>
  </si>
  <si>
    <t>BFNZ-20251229-002</t>
  </si>
  <si>
    <t>热汗古力·吾斯曼</t>
  </si>
  <si>
    <t>通力建设集团/人民市场/一层A区/第1层/46(现38-1)</t>
  </si>
  <si>
    <t>BFNZ-20251216-002</t>
  </si>
  <si>
    <t>依力番·艾尔肯</t>
  </si>
  <si>
    <t>2025-12-16</t>
  </si>
  <si>
    <t>通力建设集团/人民市场/一层A区/第1层/50-51(现40-1/40-2)</t>
  </si>
  <si>
    <t>BFNZ-20250228-008-01</t>
  </si>
  <si>
    <t>阿曼古力·艾海提</t>
  </si>
  <si>
    <t>2025-12-02</t>
  </si>
  <si>
    <t>通力建设集团/人民市场/一层A区/第1层/48-49(现39-1/39-2)</t>
  </si>
  <si>
    <t>BFNZ-20251128-001</t>
  </si>
  <si>
    <t>吐逊古丽·阿不都热依木</t>
  </si>
  <si>
    <t>2025-11-28</t>
  </si>
  <si>
    <t>通力建设集团/人民市场/一层A区/第1层/56(现43-1)</t>
  </si>
  <si>
    <t>BFNZ-20251121-001</t>
  </si>
  <si>
    <t>吐尼萨汗·依米尔</t>
  </si>
  <si>
    <t>2025-11-21</t>
  </si>
  <si>
    <t>通力建设集团/人民市场/一层A区/第1层/57(现43-2)</t>
  </si>
  <si>
    <t>BFNZ-20251225-001</t>
  </si>
  <si>
    <t>阿米纳·吐来科</t>
  </si>
  <si>
    <t>2025-12-25</t>
  </si>
  <si>
    <t>通力建设集团/人民市场/一层A区/第1层/58(现44）</t>
  </si>
  <si>
    <t>BFNZ-20251225-002</t>
  </si>
  <si>
    <t>阿提坎木·依马木尼牙孜</t>
  </si>
  <si>
    <t>通力建设集团/人民市场/一层A区/第1层/59(现45）</t>
  </si>
  <si>
    <t>BFNZ-20251226-002</t>
  </si>
  <si>
    <t>艾力江·托乎提</t>
  </si>
  <si>
    <t>2025-12-26</t>
  </si>
  <si>
    <t>通力建设集团/人民市场/一层A区/第1层/60(现46）</t>
  </si>
  <si>
    <t>BFNZ-20251125-001</t>
  </si>
  <si>
    <t>迪力木拉提·艾则孜</t>
  </si>
  <si>
    <t>2025-11-25</t>
  </si>
  <si>
    <t>通力建设集团/人民市场/一层A区/第1层/61(现47)</t>
  </si>
  <si>
    <t>BFNZ-20251126-003</t>
  </si>
  <si>
    <t>吐尔逊娜依·依明</t>
  </si>
  <si>
    <t>通力建设集团/人民市场/一层A区/第1层/63(现48)</t>
  </si>
  <si>
    <t>BFNZ-20251125-005</t>
  </si>
  <si>
    <t>齐曼古力·卡迪尔</t>
  </si>
  <si>
    <t>通力建设集团/人民市场/一层A区/第1层/82-85-87(现67/70/72）</t>
  </si>
  <si>
    <t>BFNZ-20251219-003</t>
  </si>
  <si>
    <t>阿曼古丽·尼牙孜</t>
  </si>
  <si>
    <t>通力建设集团/人民市场/一层A区/第1层/64(现49）</t>
  </si>
  <si>
    <t>BFNZ-20251216-001</t>
  </si>
  <si>
    <t>胡热木·托合提</t>
  </si>
  <si>
    <t>通力建设集团/人民市场/一层A区/第1层/65-66（现50/51）</t>
  </si>
  <si>
    <t>BFNZ-20251127-002</t>
  </si>
  <si>
    <t>阿依古丽·亚生</t>
  </si>
  <si>
    <t>2025-11-27</t>
  </si>
  <si>
    <t>通力建设集团/人民市场/一层A区/第1层/67（现52）</t>
  </si>
  <si>
    <t>BFNZ-20251218-003</t>
  </si>
  <si>
    <t>腊孜叶木·莫尼亚孜</t>
  </si>
  <si>
    <t>通力建设集团/人民市场/一层A区/第1层/68(现57）</t>
  </si>
  <si>
    <t>BFNZ-20251127-001</t>
  </si>
  <si>
    <t>陈启兴</t>
  </si>
  <si>
    <t>通力建设集团/人民市场/一层A区/第1层/75-76（现60-61号）</t>
  </si>
  <si>
    <t>BFNZ-20251106-001</t>
  </si>
  <si>
    <t>2025-11-06</t>
  </si>
  <si>
    <t>通力建设集团/人民市场/一层A区/第1层/71-72(现54-53号)</t>
  </si>
  <si>
    <t>BFNZ-20251125-002</t>
  </si>
  <si>
    <t>通力建设集团/人民市场/一层A区/第1层/78-79(现63/64)</t>
  </si>
  <si>
    <t>BFNZ-20251125-004</t>
  </si>
  <si>
    <t>阿依提拉汗·克然木</t>
  </si>
  <si>
    <t>通力建设集团/人民市场/一层A区/第1层/80(现65）</t>
  </si>
  <si>
    <t>BFNZ-20251125-006</t>
  </si>
  <si>
    <t>努日曼古丽·艾尔肯</t>
  </si>
  <si>
    <t>通力建设集团/人民市场/一层A区/第1层/81(现66）</t>
  </si>
  <si>
    <t>BFNZ-20251124-001</t>
  </si>
  <si>
    <t>阿依先木·麦合木提</t>
  </si>
  <si>
    <t>通力建设集团/人民市场/一层A区/第1层/84-86(现69/71)</t>
  </si>
  <si>
    <t>BFNZ-20251125-003</t>
  </si>
  <si>
    <t>来仕宪</t>
  </si>
  <si>
    <t>通力建设集团/人民市场/一层A区/第1层/73-74-83-88（现58/59/68/73)</t>
  </si>
  <si>
    <t>BFNZ-20251212-001</t>
  </si>
  <si>
    <t>约尔古力·阿布力孜</t>
  </si>
  <si>
    <t>2025-12-12</t>
  </si>
  <si>
    <t>通力建设集团/人民市场/一层A区/第1层/89(现74）</t>
  </si>
  <si>
    <t>BFNZ-20251218-004</t>
  </si>
  <si>
    <t>阿不力米提·吉力力</t>
  </si>
  <si>
    <t>通力建设集团/人民市场/一层A区/第1层/52-53(现41-1/41-2)</t>
  </si>
  <si>
    <t>BFNZ-20251218-001</t>
  </si>
  <si>
    <t>则依努热木·亚森</t>
  </si>
  <si>
    <t>通力建设集团/人民市场/一层A区/第1层/43-44(现36-1/36-2）</t>
  </si>
  <si>
    <t>BFNZ-20251128-002</t>
  </si>
  <si>
    <t>通力建设集团/人民市场/一层A区/第1层/47(现38-2)</t>
  </si>
  <si>
    <t>BFNZ-20251226-001-01</t>
  </si>
  <si>
    <t>阿克苏租赁合同</t>
  </si>
  <si>
    <t>2026-07-30</t>
  </si>
  <si>
    <t>2026-01-01至2027-12-31</t>
  </si>
  <si>
    <t>通力建设集团/人民市场/一层A区/第1层/104</t>
  </si>
  <si>
    <t>BFNZ00003</t>
  </si>
  <si>
    <t>达吾提·依明</t>
  </si>
  <si>
    <t>2022-08-01</t>
  </si>
  <si>
    <t>2022-08-01至2027-07-31</t>
  </si>
  <si>
    <t>通力建设集团/人民市场/一层A区/第1层/62</t>
  </si>
  <si>
    <t>BFNZ-20240920-001-01</t>
  </si>
  <si>
    <t>吐尔逊娜依·艾尔肯</t>
  </si>
  <si>
    <t>2025-09-28</t>
  </si>
  <si>
    <t>2025-09-20至2026-09-19</t>
  </si>
  <si>
    <t>通力建设集团/人民市场/一层B区/第1层/100(B-2-租售中心</t>
  </si>
  <si>
    <t>BFNZ-20250926-001</t>
  </si>
  <si>
    <t>阿依谢姆古丽·约麦尔</t>
  </si>
  <si>
    <t>2025-09-26</t>
  </si>
  <si>
    <t>2025-10-01至2026-09-30</t>
  </si>
  <si>
    <t>通力建设集团/人民市场/一层B区/第1层/94-95(B-13-租售中心</t>
  </si>
  <si>
    <t>BFNZ-20251009-001</t>
  </si>
  <si>
    <t>阿比达木·艾拜依</t>
  </si>
  <si>
    <t>2026-03-23</t>
  </si>
  <si>
    <t>通力建设集团/人民市场/一层B区/第1层/96-97（现78-3）</t>
  </si>
  <si>
    <t>BFNZ-20251217-001</t>
  </si>
  <si>
    <t>翁建洪</t>
  </si>
  <si>
    <t>2025-12-17</t>
  </si>
  <si>
    <t>通力建设集团/人民市场/一层B区/第1层/93/98（现78-1）</t>
  </si>
  <si>
    <t>BFNZ-20250826-001</t>
  </si>
  <si>
    <t>阿尔孜古丽·阿不都热依木</t>
  </si>
  <si>
    <t>2025-08-26</t>
  </si>
  <si>
    <t>2025-08-31至2026-08-30</t>
  </si>
  <si>
    <t>通力建设集团/人民市场/一层B区/第1层/101-租售中心</t>
  </si>
  <si>
    <t>BFNZ-20240920-002-01</t>
  </si>
  <si>
    <t>西仁古丽·卡迪尔</t>
  </si>
  <si>
    <t>2025-09-03</t>
  </si>
  <si>
    <t>2025-09-16至2026-09-15</t>
  </si>
  <si>
    <t>通力建设集团/人民市场/一层B区/第1层/102-租售中心</t>
  </si>
  <si>
    <t>BFNZ-20251128-003</t>
  </si>
  <si>
    <t>库尔班尼沙·许库尔</t>
  </si>
  <si>
    <t>通力建设集团/人民市场/二层A区/第1层/35（A-806</t>
  </si>
  <si>
    <t>BFNZ-20251224-001</t>
  </si>
  <si>
    <t>吐尔逊阿依·吐尔逊</t>
  </si>
  <si>
    <t>2025-12-24</t>
  </si>
  <si>
    <t>通力建设集团/人民市场/二层A区/第1层/34（A-808</t>
  </si>
  <si>
    <t>BFNZ-20251230-001</t>
  </si>
  <si>
    <t>阿司彦木·莫拉阿皮孜</t>
  </si>
  <si>
    <t>通力建设集团/人民市场/二层A区/第1层/33（A-809</t>
  </si>
  <si>
    <t>BFNZ-20251219-002</t>
  </si>
  <si>
    <t>阿孜古力·吐尔洪</t>
  </si>
  <si>
    <t>通力建设集团/人民市场/二层A区/第1层/32(A-810</t>
  </si>
  <si>
    <t>BFNZ-20251205-003</t>
  </si>
  <si>
    <t>阿依古丽·吾马尔</t>
  </si>
  <si>
    <t>通力建设集团/人民市场/二层A区/第1层/31(A-811</t>
  </si>
  <si>
    <t>BFNZ-20251230-002</t>
  </si>
  <si>
    <t>通力建设集团/人民市场/二层A区/第1层/30(A-812</t>
  </si>
  <si>
    <t>BFNZ-20251202-009</t>
  </si>
  <si>
    <t>哈斯叶提·依马木尼亚孜</t>
  </si>
  <si>
    <t>通力建设集团/人民市场/二层A区/第1层/29（A-813</t>
  </si>
  <si>
    <t>BFNZ-20251204-004</t>
  </si>
  <si>
    <t>吐尼沙汗·吾许尔</t>
  </si>
  <si>
    <t>2025-12-04</t>
  </si>
  <si>
    <t>通力建设集团/人民市场/二层A区/第1层/28(A-815</t>
  </si>
  <si>
    <t>BFNZ-20251203-001</t>
  </si>
  <si>
    <t>阿依努尔·阿布都热合曼</t>
  </si>
  <si>
    <t>2025-12-03</t>
  </si>
  <si>
    <t>通力建设集团/人民市场/二层A区/第1层/27(A-816</t>
  </si>
  <si>
    <t>BFNZ-20251202-006</t>
  </si>
  <si>
    <t>哈里旦·买买提</t>
  </si>
  <si>
    <t>通力建设集团/人民市场/二层A区/第1层/25</t>
  </si>
  <si>
    <t>BFNZ-20251202-007</t>
  </si>
  <si>
    <t>阿先古丽·麦麦提吐尔地</t>
  </si>
  <si>
    <t>通力建设集团/人民市场/二层A区/第1层/23(A-820大</t>
  </si>
  <si>
    <t>BFNZ-20251203-004</t>
  </si>
  <si>
    <t>左丽皮业木·库尔班</t>
  </si>
  <si>
    <t>通力建设集团/人民市场/二层A区/第1层/24(A-819</t>
  </si>
  <si>
    <t>BFNZ-20251203-009</t>
  </si>
  <si>
    <t>汗佐拉·依玛木</t>
  </si>
  <si>
    <t>通力建设集团/人民市场/二层A区/第1层/16(A-828)</t>
  </si>
  <si>
    <t>BFNZ-20251208-002</t>
  </si>
  <si>
    <t>开力比努尔·吾布力</t>
  </si>
  <si>
    <t>2025-12-08</t>
  </si>
  <si>
    <t>通力建设集团/人民市场/二层A区/第1层/10(A-830</t>
  </si>
  <si>
    <t>BFNZ-20251208-005</t>
  </si>
  <si>
    <t>左热木·麦麦提</t>
  </si>
  <si>
    <t>通力建设集团/人民市场/二层A区/第1层/11(A+830</t>
  </si>
  <si>
    <t>BFNZ-20251208-001</t>
  </si>
  <si>
    <t>克丽比努尔·吐逊</t>
  </si>
  <si>
    <t>通力建设集团/人民市场/二层A区/第1层/9(A-831</t>
  </si>
  <si>
    <t>TLBF-240391-01-01</t>
  </si>
  <si>
    <t>吐逊古丽·依明</t>
  </si>
  <si>
    <t>2025-11-13</t>
  </si>
  <si>
    <t>通力建设集团/人民市场/二层A区/第1层/8(A-832</t>
  </si>
  <si>
    <t>BFNZ-20251204-014</t>
  </si>
  <si>
    <t>如柯耶姆·依马木尼亚孜</t>
  </si>
  <si>
    <t>通力建设集团/人民市场/二层A区/第1层/7(A-833)</t>
  </si>
  <si>
    <t>BFNZ-20250116-012-01</t>
  </si>
  <si>
    <t>热依汗古丽·艾合麦提</t>
  </si>
  <si>
    <t>2025-11-10</t>
  </si>
  <si>
    <t>通力建设集团/人民市场/二层A区/第1层/6（A-835）</t>
  </si>
  <si>
    <t>BFNZ-20251229-003</t>
  </si>
  <si>
    <t>阿曼古丽·吐尔冬</t>
  </si>
  <si>
    <t>通力建设集团/人民市场/二层A区/第1层/26(A-818</t>
  </si>
  <si>
    <t>BFNZ-20251216-004</t>
  </si>
  <si>
    <t>阿曼古丽·卡司木/阿瓦古丽·玉山</t>
  </si>
  <si>
    <t>通力建设集团/人民市场/二层A区/第1层/12-13-14</t>
  </si>
  <si>
    <t>BFNZ-20251201-004</t>
  </si>
  <si>
    <t>地力胡马尔·吐尔洪</t>
  </si>
  <si>
    <t>2025-12-01</t>
  </si>
  <si>
    <t>通力建设集团/人民市场/二层A区/第1层/15</t>
  </si>
  <si>
    <t>BFNZ-20251209-001</t>
  </si>
  <si>
    <t>阿依左合热木·吐尔孙江</t>
  </si>
  <si>
    <t>2025-12-09</t>
  </si>
  <si>
    <t>通力建设集团/人民市场/二层A区/第1层/22</t>
  </si>
  <si>
    <t>BFNZ-20251201-001</t>
  </si>
  <si>
    <t>热娜古丽·阿布来提</t>
  </si>
  <si>
    <t>通力建设集团/人民市场/二层B区/第1层/45（B-803</t>
  </si>
  <si>
    <t>BFNZ-20251201-005</t>
  </si>
  <si>
    <t>吐克孜·司马义</t>
  </si>
  <si>
    <t>通力建设集团/人民市场/二层B区/第1层/46(B-805</t>
  </si>
  <si>
    <t>BFNZ-20251208-004</t>
  </si>
  <si>
    <t>阿斯古丽·吐尔洪</t>
  </si>
  <si>
    <t>通力建设集团/人民市场/二层B区/第1层/47（B-806</t>
  </si>
  <si>
    <t>BFNZ-20251204-002</t>
  </si>
  <si>
    <t>图妮萨柯孜·亚森</t>
  </si>
  <si>
    <t>通力建设集团/人民市场/二层B区/第1层/52(B-808</t>
  </si>
  <si>
    <t>BFNZ-20251204-006</t>
  </si>
  <si>
    <t>阿依夏木·亚生</t>
  </si>
  <si>
    <t>通力建设集团/人民市场/二层B区/第1层/51(B-809</t>
  </si>
  <si>
    <t>BFNZ-20251204-011</t>
  </si>
  <si>
    <t>热孜古丽·肉苏里</t>
  </si>
  <si>
    <t>通力建设集团/人民市场/二层B区/第1层/50(B-810</t>
  </si>
  <si>
    <t>BFNZ-20251107-001</t>
  </si>
  <si>
    <t>阿依尼沙·吐逊</t>
  </si>
  <si>
    <t>2025-11-07</t>
  </si>
  <si>
    <t>通力建设集团/人民市场/二层B区/第1层/49(B-811</t>
  </si>
  <si>
    <t>BFNZ-20251022-001</t>
  </si>
  <si>
    <t>布斯旦古力·木合塔尔</t>
  </si>
  <si>
    <t>通力建设集团/人民市场/二层B区/第1层/54(B-815</t>
  </si>
  <si>
    <t>BFNZ-20251229-004</t>
  </si>
  <si>
    <t>排孜力叶·亚森</t>
  </si>
  <si>
    <t>通力建设集团/人民市场/二层B区/第1层/55(B-816</t>
  </si>
  <si>
    <t>BFNZ-20260228-001</t>
  </si>
  <si>
    <t>西任古丽·艾力</t>
  </si>
  <si>
    <t>2026-02-28</t>
  </si>
  <si>
    <t>2026-02-20至2027-03-19</t>
  </si>
  <si>
    <t>通力建设集团/人民市场/二层B区/第1层/56(B-818</t>
  </si>
  <si>
    <t>BFNZ-20251216-003</t>
  </si>
  <si>
    <t>阿依吐尔逊·阿西木</t>
  </si>
  <si>
    <t>通力建设集团/人民市场/二层B区/第1层/58(B-820</t>
  </si>
  <si>
    <t>BFNZ-20251204-005</t>
  </si>
  <si>
    <t>热汗古力·吾麦尔</t>
  </si>
  <si>
    <t>通力建设集团/人民市场/二层B区/第1层/68(B+820</t>
  </si>
  <si>
    <t>BFNZ-20251216-005</t>
  </si>
  <si>
    <t>热汗古丽·阿力甫</t>
  </si>
  <si>
    <t>通力建设集团/人民市场/二层B区/第1层/60</t>
  </si>
  <si>
    <t>BFNZ-20251205-004</t>
  </si>
  <si>
    <t>买热叶木·艾山</t>
  </si>
  <si>
    <t>通力建设集团/人民市场/二层B区/第1层/64(B-825</t>
  </si>
  <si>
    <t>BFNZ-20251203-003</t>
  </si>
  <si>
    <t>古丽扎尔·艾麦尔</t>
  </si>
  <si>
    <t>通力建设集团/人民市场/二层B区/第1层/72(B-833</t>
  </si>
  <si>
    <t>BFNZ-20251203-006</t>
  </si>
  <si>
    <t>吾古力汗·吐尔迪</t>
  </si>
  <si>
    <t>通力建设集团/人民市场/二层B区/第1层/74(B-838左</t>
  </si>
  <si>
    <t>BFNZ-20251201-002</t>
  </si>
  <si>
    <t>阿扎旦木·乃麦提</t>
  </si>
  <si>
    <t>通力建设集团/人民市场/二层B区/第1层/76</t>
  </si>
  <si>
    <t>BFNZ-20251205-006</t>
  </si>
  <si>
    <t>阿依古丽·阿布拉</t>
  </si>
  <si>
    <t>通力建设集团/人民市场/二层B区/第1层/84(B-1</t>
  </si>
  <si>
    <t>BFNZ-20251204-012</t>
  </si>
  <si>
    <t>阿依先木·如斯台木</t>
  </si>
  <si>
    <t>通力建设集团/人民市场/二层B区/第1层/83(B-2</t>
  </si>
  <si>
    <t>BFNZ-20251204-003</t>
  </si>
  <si>
    <t>佐热木·依斯马依力</t>
  </si>
  <si>
    <t>通力建设集团/人民市场/二层B区/第1层/82</t>
  </si>
  <si>
    <t>BFNZ-20251204-013</t>
  </si>
  <si>
    <t>吾尼且木·吐尔逊</t>
  </si>
  <si>
    <t>通力建设集团/人民市场/二层B区/第1层/81</t>
  </si>
  <si>
    <t>BFNZ-20251203-008</t>
  </si>
  <si>
    <t>吐尔逊阿依·艾肯</t>
  </si>
  <si>
    <t>通力建设集团/人民市场/二层B区/第1层/80(B-6</t>
  </si>
  <si>
    <t>BFNZ-20251204-007</t>
  </si>
  <si>
    <t>阿扎旦.木提扎</t>
  </si>
  <si>
    <t>通力建设集团/人民市场/二层B区/第1层/79(B-8</t>
  </si>
  <si>
    <t>BFNZ-20251202-008</t>
  </si>
  <si>
    <t>艾尼沙汗·司马依</t>
  </si>
  <si>
    <t>通力建设集团/人民市场/二层B区/第1层/87(B-862</t>
  </si>
  <si>
    <t>BFNZ-20251202-001</t>
  </si>
  <si>
    <t>努尔艾拉·伊敏</t>
  </si>
  <si>
    <t>通力建设集团/人民市场/二层B区/第1层/88-1(B-855</t>
  </si>
  <si>
    <t>BFNZ-20260105-001</t>
  </si>
  <si>
    <t>2026-01-05</t>
  </si>
  <si>
    <t>通力建设集团/人民市场/二层B区/第1层/73(B-835</t>
  </si>
  <si>
    <t>BFNZ-20251222-001</t>
  </si>
  <si>
    <t>阿依古力·哈斯木</t>
  </si>
  <si>
    <t>2025-12-22</t>
  </si>
  <si>
    <t>通力建设集团/人民市场/二层B区/第1层/90-2(B-852</t>
  </si>
  <si>
    <t>BFNZ-20251204-001</t>
  </si>
  <si>
    <t>卡比努尔·阿布力克木</t>
  </si>
  <si>
    <t>通力建设集团/人民市场/二层B区/第1层/91-1(B-851</t>
  </si>
  <si>
    <t>BFNZ-20251202-003</t>
  </si>
  <si>
    <t>吐尼沙克孜·尼亚孜</t>
  </si>
  <si>
    <t>通力建设集团/人民市场/二层B区/第1层/91-2(B-868</t>
  </si>
  <si>
    <t>BFNZ-20251222-002</t>
  </si>
  <si>
    <t>布麦热耶木·阿合尼亚孜</t>
  </si>
  <si>
    <t>2025-12-23</t>
  </si>
  <si>
    <t>通力建设集团/人民市场/二层B区/第1层/90-1(B-866</t>
  </si>
  <si>
    <t>BFNZ-20251202-002</t>
  </si>
  <si>
    <t>坎吉罕·色提瓦力迪</t>
  </si>
  <si>
    <t>通力建设集团/人民市场/二层B区/第1层/95(B-882</t>
  </si>
  <si>
    <t>BFNZ-20251203-007</t>
  </si>
  <si>
    <t>比力克孜·依明</t>
  </si>
  <si>
    <t>通力建设集团/人民市场/二层B区/第1层/96(B-881</t>
  </si>
  <si>
    <t>BFNZ-20251203-005</t>
  </si>
  <si>
    <t>吐尔逊古力·依明</t>
  </si>
  <si>
    <t>通力建设集团/人民市场/二层B区/第1层/97(B-880</t>
  </si>
  <si>
    <t>BFNZ-20251202-004</t>
  </si>
  <si>
    <t>如孜古丽·依斯热依力</t>
  </si>
  <si>
    <t>通力建设集团/人民市场/二层B区/第1层/98(B+880</t>
  </si>
  <si>
    <t>BFNZ-20251202-005</t>
  </si>
  <si>
    <t>吐尼萨汗·依明</t>
  </si>
  <si>
    <t>通力建设集团/人民市场/二层B区/第1层/99(B-893</t>
  </si>
  <si>
    <t>BFNZ-20251208-003</t>
  </si>
  <si>
    <t>吾古兰木·玉素甫</t>
  </si>
  <si>
    <t>通力建设集团/人民市场/二层B区/第1层/105</t>
  </si>
  <si>
    <t>BFNZ-20251208-006</t>
  </si>
  <si>
    <t>麦麦提·亚森</t>
  </si>
  <si>
    <t>通力建设集团/人民市场/二层B区/第1层/104</t>
  </si>
  <si>
    <t>TLBF-240353-01-01</t>
  </si>
  <si>
    <t>阿依夏木·马木提</t>
  </si>
  <si>
    <t>通力建设集团/人民市场/二层B区/第1层/103</t>
  </si>
  <si>
    <t>BFNZ-20251201-003</t>
  </si>
  <si>
    <t>齐曼汗·夏木西</t>
  </si>
  <si>
    <t>通力建设集团/人民市场/二层B区/第1层/101</t>
  </si>
  <si>
    <t>BFNZ-20251204-009</t>
  </si>
  <si>
    <t>阿依古力·沙依木</t>
  </si>
  <si>
    <t>通力建设集团/人民市场/二层B区/第1层/59-67(B-821</t>
  </si>
  <si>
    <t>BFNZ-20251204-010</t>
  </si>
  <si>
    <t>阿斯叶木·吐尔逊</t>
  </si>
  <si>
    <t>通力建设集团/人民市场/二层B区/第1层/66（B-822</t>
  </si>
  <si>
    <t>BFNZ-20251205-002</t>
  </si>
  <si>
    <t>吐尔逊古力·艾米热拉</t>
  </si>
  <si>
    <t>通力建设集团/人民市场/二层B区/第1层/65(B-823</t>
  </si>
  <si>
    <t>BFNZ-20251205-005</t>
  </si>
  <si>
    <t>阿依努尔·麦提尼亚孜</t>
  </si>
  <si>
    <t>通力建设集团/人民市场/二层B区/第1层/106(B-891)-107</t>
  </si>
  <si>
    <t>BFNZ-20251203-002</t>
  </si>
  <si>
    <t>吐孙古力·吾司曼</t>
  </si>
  <si>
    <t>通力建设集团/人民市场/二层B区/第1层/88（B-863</t>
  </si>
  <si>
    <t>BFNZ-20250307-001-01</t>
  </si>
  <si>
    <t>开赛尔·阿布来提</t>
  </si>
  <si>
    <t>2026-02-02</t>
  </si>
  <si>
    <t>通力建设集团/人民市场/门面/第1层/19A-19B-42</t>
  </si>
  <si>
    <t>BFNZ-20250618-001-01</t>
  </si>
  <si>
    <t>帕塔木·吐尔迪麦提</t>
  </si>
  <si>
    <t>2026-02-03</t>
  </si>
  <si>
    <t>通力建设集团/人民市场/门面/第1层/01A</t>
  </si>
  <si>
    <t>BFNZ-20260304-001</t>
  </si>
  <si>
    <t>帕提古丽·托合尼亚孜</t>
  </si>
  <si>
    <t>2026-03-04</t>
  </si>
  <si>
    <t>2026-03-04至2029-04-03</t>
  </si>
  <si>
    <t>通力建设集团/人民市场/门面/第1层/01B</t>
  </si>
  <si>
    <t>迪丽胡马尔·努尔买买提</t>
  </si>
  <si>
    <t>2023-06-21</t>
  </si>
  <si>
    <t>2023-08-01至2028-07-31</t>
  </si>
  <si>
    <t>通力建设集团/人民市场/门面/第1层/16A</t>
  </si>
  <si>
    <t>通力建设集团/人民市场/门面/第1层/15C</t>
  </si>
  <si>
    <t>BFNZ-20260330-001</t>
  </si>
  <si>
    <t>李显云</t>
  </si>
  <si>
    <t>2026-05-09</t>
  </si>
  <si>
    <t>2026-04-01至2029-06-30</t>
  </si>
  <si>
    <t>通力建设集团/人民市场/门面/第1层/23B</t>
  </si>
  <si>
    <t>BFNZ-20260323-001</t>
  </si>
  <si>
    <t>罕柯孜·热合曼</t>
  </si>
  <si>
    <t>通力建设集团/人民市场/门面/第1层/15B</t>
  </si>
  <si>
    <t>BFNZ-20260209-001</t>
  </si>
  <si>
    <t>阿卜杜赛麦提·加帕尔</t>
  </si>
  <si>
    <t>2026-03-02</t>
  </si>
  <si>
    <t>通力建设集团/人民市场/门面/第1层/17A-16B</t>
  </si>
  <si>
    <t>BFNZ-20260323-002</t>
  </si>
  <si>
    <t>古丽加玛力·依明</t>
  </si>
  <si>
    <t>2026-06-05</t>
  </si>
  <si>
    <t>通力建设集团/人民市场/门面/第1层/17B</t>
  </si>
  <si>
    <t>BFNZ-20260302-001</t>
  </si>
  <si>
    <t>吐拉克孜·吐尔洪</t>
  </si>
  <si>
    <t>通力建设集团/人民市场/门面/第1层/20A</t>
  </si>
  <si>
    <t>BFNZ-20260611-001</t>
  </si>
  <si>
    <t>艾克拜尔江·胡西塔尔</t>
  </si>
  <si>
    <t>2026-06-11</t>
  </si>
  <si>
    <t>通力建设集团/人民市场/门面/第1层/22</t>
  </si>
  <si>
    <t>孙晓宏</t>
  </si>
  <si>
    <t>2023-09-05</t>
  </si>
  <si>
    <t>2023-09-01至2034-01-31</t>
  </si>
  <si>
    <t>通力建设集团/人民市场/三楼/第1层/三楼02</t>
  </si>
  <si>
    <t>BFNZ-20260428-001</t>
  </si>
  <si>
    <t>亚库甫江·麦合木提</t>
  </si>
  <si>
    <t>2026-04-28</t>
  </si>
  <si>
    <t>2026-05-01至2029-04-30</t>
  </si>
  <si>
    <t>通力建设集团/人民市场/三楼/第1层/03</t>
  </si>
  <si>
    <t>BFNZ-20250307-002-1</t>
  </si>
  <si>
    <t>胡尼且木·萨吾提</t>
  </si>
  <si>
    <t>2026-06-15至2030-06-14</t>
  </si>
  <si>
    <t>通力建设集团/人民市场/三楼/第1层/05</t>
  </si>
  <si>
    <t>BFNZ-00001-01</t>
  </si>
  <si>
    <t>阿依努尔·斯拉木</t>
  </si>
  <si>
    <t>通力建设集团/人民市场/雪莲花辅导班/第1层/雪莲花舞蹈班</t>
  </si>
  <si>
    <t>曾彬</t>
  </si>
  <si>
    <t>2023-01-05</t>
  </si>
  <si>
    <t>2023-03-01至2028-02-29</t>
  </si>
  <si>
    <t>通力建设集团/阿克苏人民市场/负一层/第1层/02</t>
  </si>
  <si>
    <t>合同编号</t>
  </si>
  <si>
    <t>项目</t>
  </si>
  <si>
    <t>房源</t>
  </si>
  <si>
    <t>房产税备案信息</t>
  </si>
  <si>
    <t>房屋状态</t>
  </si>
  <si>
    <t>租赁信息</t>
  </si>
  <si>
    <t>2026年7月应交房产税</t>
  </si>
  <si>
    <t>2026年8月应交房产税</t>
  </si>
  <si>
    <t>税源编号</t>
  </si>
  <si>
    <t>面积</t>
  </si>
  <si>
    <t>单价</t>
  </si>
  <si>
    <t>原值</t>
  </si>
  <si>
    <t>计租面积</t>
  </si>
  <si>
    <t>租赁面积</t>
  </si>
  <si>
    <t>租户名称</t>
  </si>
  <si>
    <t>签署日期</t>
  </si>
  <si>
    <t>合同期起</t>
  </si>
  <si>
    <t>合同期止</t>
  </si>
  <si>
    <t>总租期</t>
  </si>
  <si>
    <t>费用总额</t>
  </si>
  <si>
    <t>已收费用总额</t>
  </si>
  <si>
    <t>未收费用总额</t>
  </si>
  <si>
    <t>计税依据</t>
  </si>
  <si>
    <t>应交从租</t>
  </si>
  <si>
    <t>优惠比例</t>
  </si>
  <si>
    <t>实际缴税</t>
  </si>
  <si>
    <t>人民市场</t>
  </si>
  <si>
    <t>负一层1</t>
  </si>
  <si>
    <t>F65290120210010309</t>
  </si>
  <si>
    <t>在租</t>
  </si>
  <si>
    <t>负一层2</t>
  </si>
  <si>
    <t>F65290120210010202</t>
  </si>
  <si>
    <t>中庭</t>
  </si>
  <si>
    <t>空置</t>
  </si>
  <si>
    <t>一层A区A+9</t>
  </si>
  <si>
    <t>门面01A</t>
  </si>
  <si>
    <t>F65290120240005399</t>
  </si>
  <si>
    <t>门面01B</t>
  </si>
  <si>
    <t>门面15B</t>
  </si>
  <si>
    <t>F65290120240005132</t>
  </si>
  <si>
    <t>门面15C</t>
  </si>
  <si>
    <t>门面16A</t>
  </si>
  <si>
    <t>F65290120240005131</t>
  </si>
  <si>
    <t>门面16B</t>
  </si>
  <si>
    <t>门面17A</t>
  </si>
  <si>
    <t>F65290120240005674</t>
  </si>
  <si>
    <t>门面17B</t>
  </si>
  <si>
    <t>门面18</t>
  </si>
  <si>
    <t>F65290120240005932</t>
  </si>
  <si>
    <t>门面19A</t>
  </si>
  <si>
    <t>F65290120240005210</t>
  </si>
  <si>
    <t>门面19B</t>
  </si>
  <si>
    <t>一层42</t>
  </si>
  <si>
    <t>F65290120240005527</t>
  </si>
  <si>
    <t>门面20A</t>
  </si>
  <si>
    <t>F65290120240005463</t>
  </si>
  <si>
    <t>门面20B</t>
  </si>
  <si>
    <t>门面22</t>
  </si>
  <si>
    <t>F65290120240004927</t>
  </si>
  <si>
    <t>门面23A</t>
  </si>
  <si>
    <t>F65290120240004947</t>
  </si>
  <si>
    <t>门面23B</t>
  </si>
  <si>
    <t>一层A区33(现32-1)</t>
  </si>
  <si>
    <t>一层A区34（现32-2)</t>
  </si>
  <si>
    <t>一层A区35（现32-3)</t>
  </si>
  <si>
    <t>一层A区36(现33-1）</t>
  </si>
  <si>
    <t>努热罕·居麦</t>
  </si>
  <si>
    <t>一层A区37(现33-2）</t>
  </si>
  <si>
    <t>一层A区38(现33-3）</t>
  </si>
  <si>
    <t>阿依努然木·买买提</t>
  </si>
  <si>
    <t>一层A区39(现34）</t>
  </si>
  <si>
    <t>一层A区43(现36-1）</t>
  </si>
  <si>
    <t>一层A区44(现36-2）</t>
  </si>
  <si>
    <t>一层A区45(现37）</t>
  </si>
  <si>
    <t>一层A区46(现38-1)</t>
  </si>
  <si>
    <t>一层A区47(现38-2)</t>
  </si>
  <si>
    <t>一层A区48(现39-1)</t>
  </si>
  <si>
    <t>一层A区49(现39-2)</t>
  </si>
  <si>
    <t>一层A区50(现40-1)</t>
  </si>
  <si>
    <t>一层A区51(现40-2)</t>
  </si>
  <si>
    <t>一层A区52(现41-1)</t>
  </si>
  <si>
    <t>一层A区53(现41-2)</t>
  </si>
  <si>
    <t>一层A区56(现43-1)</t>
  </si>
  <si>
    <t>一层A区57(现43-2)</t>
  </si>
  <si>
    <t>一层A区58(现44）</t>
  </si>
  <si>
    <t>一层A区59(现45）</t>
  </si>
  <si>
    <t>一层A区60(现46）</t>
  </si>
  <si>
    <t>一层A区61(现47)</t>
  </si>
  <si>
    <t>一层A区62</t>
  </si>
  <si>
    <t>一层A区63(现48)</t>
  </si>
  <si>
    <t>一层A区64(现49）</t>
  </si>
  <si>
    <t>一层A区65（现50）</t>
  </si>
  <si>
    <t>一层A区66（现50）</t>
  </si>
  <si>
    <t>一层A区67（现52）</t>
  </si>
  <si>
    <t>一层A区68(现57）</t>
  </si>
  <si>
    <t>一层A区69（现56）</t>
  </si>
  <si>
    <t>一层A区77（现62）</t>
  </si>
  <si>
    <t>热依拉·亚森</t>
  </si>
  <si>
    <t>一层A区70(现55）</t>
  </si>
  <si>
    <t>一层A区71(现54)</t>
  </si>
  <si>
    <t>一层A区72(现53号)</t>
  </si>
  <si>
    <t>一层A区73（现58)</t>
  </si>
  <si>
    <t>一层A区74（现59)</t>
  </si>
  <si>
    <t>一层A区83（现68)</t>
  </si>
  <si>
    <t>一层A区88（现73)</t>
  </si>
  <si>
    <t>一层A区75（现60）</t>
  </si>
  <si>
    <t>一层A区76（现61）</t>
  </si>
  <si>
    <t>一层A区78(现63）</t>
  </si>
  <si>
    <t>一层A区79(现64）</t>
  </si>
  <si>
    <t>一层A区80(现65）</t>
  </si>
  <si>
    <t>一层A区81(现66）</t>
  </si>
  <si>
    <t>一层A区82(现67）</t>
  </si>
  <si>
    <t>一层A区85(现70）</t>
  </si>
  <si>
    <t>一层A区87(现72）</t>
  </si>
  <si>
    <t>一层A区84(现69）</t>
  </si>
  <si>
    <t>一层A区86(现71）</t>
  </si>
  <si>
    <t>一层A区89(现74）</t>
  </si>
  <si>
    <t>一层A区90(现75）</t>
  </si>
  <si>
    <t>一层A区91（现76）</t>
  </si>
  <si>
    <t>一层A区92（现77）</t>
  </si>
  <si>
    <t>一层A区104</t>
  </si>
  <si>
    <t>一层B区93（现78-1）</t>
  </si>
  <si>
    <t>吾守尔·麦麦提</t>
  </si>
  <si>
    <t>一层B区98（现78-1）</t>
  </si>
  <si>
    <t>一层B区94(B-13-租售中心</t>
  </si>
  <si>
    <t>一层B区95(B-13-租售中心</t>
  </si>
  <si>
    <t>一层B区96（现78-3）</t>
  </si>
  <si>
    <t>一层B区97（现78-3）</t>
  </si>
  <si>
    <t>一层B区100(B-2-租售中心</t>
  </si>
  <si>
    <t>一层B区101-租售中心</t>
  </si>
  <si>
    <t>一层B区102-租售中心</t>
  </si>
  <si>
    <t>二层A区6（A-835）</t>
  </si>
  <si>
    <t>F65290120240005529</t>
  </si>
  <si>
    <t>二层A区7(A-833)</t>
  </si>
  <si>
    <t>二层A区8(A-832</t>
  </si>
  <si>
    <t>二层A区9(A-831</t>
  </si>
  <si>
    <t>二层A区10(A-830</t>
  </si>
  <si>
    <t>二层A区11(A+830</t>
  </si>
  <si>
    <t>二层A区12</t>
  </si>
  <si>
    <t>二层A区13</t>
  </si>
  <si>
    <t>二层A区14</t>
  </si>
  <si>
    <t>二层A区15</t>
  </si>
  <si>
    <t>二层A区16(A-828)</t>
  </si>
  <si>
    <t>二层A区22</t>
  </si>
  <si>
    <t>二层A区23(A-820大</t>
  </si>
  <si>
    <t>二层A区24(A-819</t>
  </si>
  <si>
    <t>二层A区25</t>
  </si>
  <si>
    <t>二层A区26(A-818</t>
  </si>
  <si>
    <t>二层A区27(A-816</t>
  </si>
  <si>
    <t>二层A区28(A-815</t>
  </si>
  <si>
    <t>二层A区29（A-813</t>
  </si>
  <si>
    <t>二层A区30(A-812</t>
  </si>
  <si>
    <t>二层A区31(A-811</t>
  </si>
  <si>
    <t>二层A区32(A-810</t>
  </si>
  <si>
    <t>二层A区33（A-809</t>
  </si>
  <si>
    <t>二层A区34（A-808</t>
  </si>
  <si>
    <t>二层A区35（A-806</t>
  </si>
  <si>
    <t>二层B区45（B-803</t>
  </si>
  <si>
    <t>二层B区46(B-805</t>
  </si>
  <si>
    <t>二层B区47（B-806</t>
  </si>
  <si>
    <t>二层B区49(B-811</t>
  </si>
  <si>
    <t>二层B区50(B-810</t>
  </si>
  <si>
    <t>二层B区51(B-809</t>
  </si>
  <si>
    <t>二层B区52(B-808</t>
  </si>
  <si>
    <t>二层B区54(B-815</t>
  </si>
  <si>
    <t>二层B区55(B-816</t>
  </si>
  <si>
    <t>二层B区56(B-818</t>
  </si>
  <si>
    <t>二层B区58(B-820</t>
  </si>
  <si>
    <t>二层B区59(B-821</t>
  </si>
  <si>
    <t>二层B区67(B-821</t>
  </si>
  <si>
    <t>二层B区60</t>
  </si>
  <si>
    <t>二层B区64(B-825</t>
  </si>
  <si>
    <t>二层B区65(B-823</t>
  </si>
  <si>
    <t>二层B区66（B-822</t>
  </si>
  <si>
    <t>二层B区68(B+820</t>
  </si>
  <si>
    <t>二层B区72(B-833</t>
  </si>
  <si>
    <t>二层B区73(B-835</t>
  </si>
  <si>
    <t>二层B区74(B-838左</t>
  </si>
  <si>
    <t>二层B区75</t>
  </si>
  <si>
    <t>二层B区76</t>
  </si>
  <si>
    <t>二层B区79(B-8</t>
  </si>
  <si>
    <t>二层B区80(B-6</t>
  </si>
  <si>
    <t>二层B区81</t>
  </si>
  <si>
    <t>二层B区82</t>
  </si>
  <si>
    <t>二层B区83(B-2</t>
  </si>
  <si>
    <t>二层B区84(B-1</t>
  </si>
  <si>
    <t>二层B区87(B-862</t>
  </si>
  <si>
    <t>二层B区88（B-863</t>
  </si>
  <si>
    <t>二层B区88-1(B-855</t>
  </si>
  <si>
    <t>二层B区90-1(B-866</t>
  </si>
  <si>
    <t>二层B区90-2(B-852</t>
  </si>
  <si>
    <t>二层B区91-1(B-851</t>
  </si>
  <si>
    <t>二层B区91-2(B-868</t>
  </si>
  <si>
    <t>二层B区95(B-882</t>
  </si>
  <si>
    <t>二层B区96(B-881</t>
  </si>
  <si>
    <t>二层B区97(B-880</t>
  </si>
  <si>
    <t>二层B区98(B+880</t>
  </si>
  <si>
    <t>二层B区99(B-893</t>
  </si>
  <si>
    <t>二层B区101</t>
  </si>
  <si>
    <t>二层B区103</t>
  </si>
  <si>
    <t>二层B区104</t>
  </si>
  <si>
    <t>二层B区105</t>
  </si>
  <si>
    <t>二层B区106(B-891</t>
  </si>
  <si>
    <t>二层B区107</t>
  </si>
  <si>
    <t>三楼1</t>
  </si>
  <si>
    <t>F65290120240005598</t>
  </si>
  <si>
    <t>阿依努尔·斯拉木（雪莲花辅导班雪莲花舞蹈班）</t>
  </si>
  <si>
    <t>三楼2</t>
  </si>
  <si>
    <t>三楼3</t>
  </si>
  <si>
    <t>三楼4</t>
  </si>
  <si>
    <t>F65290120240005129</t>
  </si>
  <si>
    <t>三楼5</t>
  </si>
  <si>
    <t>三楼6</t>
  </si>
  <si>
    <t>合计</t>
  </si>
  <si>
    <t>产证面积</t>
  </si>
  <si>
    <t>一层A区34-35（现32-2-32-3)</t>
  </si>
  <si>
    <t>一层A区36(A-12</t>
  </si>
  <si>
    <t>一层A区43-44(现36-1-36-2）</t>
  </si>
  <si>
    <t>一层A区48-49(现39-1-39-2)</t>
  </si>
  <si>
    <t>一层A区50-51(现40-1-40-2)</t>
  </si>
  <si>
    <t>一层A区52-53(现41-1-41-2)</t>
  </si>
  <si>
    <t>一层A区65-66（现50</t>
  </si>
  <si>
    <t>一层A区69-77（现56-62）</t>
  </si>
  <si>
    <t>一层A区71-72(现54-53号)</t>
  </si>
  <si>
    <t>一层A区73-74-83-88（现58-59-68-73)</t>
  </si>
  <si>
    <t>一层A区75-76（现60-61号）</t>
  </si>
  <si>
    <t>一层A区78-79(现63</t>
  </si>
  <si>
    <t>一层A区82-85-87(现67-70-72）</t>
  </si>
  <si>
    <t>一层A区84-86(现69</t>
  </si>
  <si>
    <t>一层B区93-98（现78-1）</t>
  </si>
  <si>
    <t>一层B区94-95(B-13-租售中心</t>
  </si>
  <si>
    <t>一层B区96-97（现78-3）</t>
  </si>
  <si>
    <t>二层A区12-13-14</t>
  </si>
  <si>
    <t>二层B区59-67(B-821</t>
  </si>
  <si>
    <t>二层B区106(B-891)-107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</si>
</sst>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  <numFmt numFmtId="178" formatCode="yyyy/m/d;@"/>
  </numFmts>
  <fonts count="24">
    <font>
      <sz val="11"/>
      <color indexed="8"/>
      <name val="宋体"/>
      <charset val="134"/>
      <scheme val="minor"/>
    </font>
    <font>
      <sz val="10"/>
      <color rgb="FF000000"/>
      <name val="微软雅黑"/>
      <charset val="134"/>
    </font>
    <font>
      <b/>
      <sz val="11"/>
      <color indexed="8"/>
      <name val="宋体"/>
      <charset val="134"/>
      <scheme val="minor"/>
    </font>
    <font>
      <sz val="2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2"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176" fontId="1" fillId="0" borderId="3" xfId="0" applyNumberFormat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177" fontId="1" fillId="0" borderId="4" xfId="0" applyNumberFormat="1" applyFont="1" applyBorder="1" applyAlignment="1">
      <alignment horizontal="center" vertical="center" shrinkToFit="1"/>
    </xf>
    <xf numFmtId="176" fontId="0" fillId="0" borderId="4" xfId="0" applyNumberFormat="1" applyFont="1" applyBorder="1" applyAlignment="1">
      <alignment horizontal="center" vertical="center" shrinkToFit="1"/>
    </xf>
    <xf numFmtId="10" fontId="0" fillId="0" borderId="4" xfId="0" applyNumberFormat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vertical="center" shrinkToFit="1"/>
    </xf>
    <xf numFmtId="178" fontId="1" fillId="0" borderId="1" xfId="0" applyNumberFormat="1" applyFont="1" applyBorder="1" applyAlignment="1">
      <alignment horizontal="center" vertical="center" shrinkToFit="1"/>
    </xf>
    <xf numFmtId="14" fontId="1" fillId="0" borderId="1" xfId="0" applyNumberFormat="1" applyFont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4" xfId="0" applyFont="1" applyBorder="1" applyAlignment="1">
      <alignment vertical="center" shrinkToFit="1"/>
    </xf>
    <xf numFmtId="0" fontId="1" fillId="0" borderId="4" xfId="0" applyFont="1" applyBorder="1" applyAlignment="1">
      <alignment horizontal="center" vertical="center" shrinkToFit="1"/>
    </xf>
    <xf numFmtId="176" fontId="1" fillId="0" borderId="4" xfId="0" applyNumberFormat="1" applyFont="1" applyBorder="1" applyAlignment="1">
      <alignment horizontal="center" vertical="center" shrinkToFit="1"/>
    </xf>
    <xf numFmtId="176" fontId="1" fillId="0" borderId="4" xfId="0" applyNumberFormat="1" applyFont="1" applyBorder="1" applyAlignment="1">
      <alignment vertical="center" shrinkToFit="1"/>
    </xf>
    <xf numFmtId="178" fontId="1" fillId="0" borderId="4" xfId="0" applyNumberFormat="1" applyFont="1" applyBorder="1" applyAlignment="1">
      <alignment horizontal="center" vertical="center" shrinkToFit="1"/>
    </xf>
    <xf numFmtId="14" fontId="1" fillId="0" borderId="4" xfId="0" applyNumberFormat="1" applyFont="1" applyBorder="1" applyAlignment="1">
      <alignment horizontal="center" vertical="center" shrinkToFit="1"/>
    </xf>
    <xf numFmtId="176" fontId="1" fillId="0" borderId="4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0" fillId="0" borderId="0" xfId="0" applyFont="1" applyAlignment="1">
      <alignment horizontal="left" vertical="center" shrinkToFit="1"/>
    </xf>
    <xf numFmtId="176" fontId="0" fillId="0" borderId="0" xfId="0" applyNumberFormat="1" applyFont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178" fontId="0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1" xfId="0" applyFont="1" applyFill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176" fontId="1" fillId="0" borderId="6" xfId="0" applyNumberFormat="1" applyFont="1" applyBorder="1" applyAlignment="1">
      <alignment horizontal="center" vertical="center" shrinkToFit="1"/>
    </xf>
    <xf numFmtId="178" fontId="1" fillId="0" borderId="5" xfId="0" applyNumberFormat="1" applyFont="1" applyBorder="1" applyAlignment="1">
      <alignment horizontal="center" vertical="center" shrinkToFit="1"/>
    </xf>
    <xf numFmtId="176" fontId="1" fillId="0" borderId="6" xfId="0" applyNumberFormat="1" applyFont="1" applyFill="1" applyBorder="1" applyAlignment="1">
      <alignment horizontal="center" vertical="center" shrinkToFit="1"/>
    </xf>
    <xf numFmtId="176" fontId="1" fillId="0" borderId="5" xfId="0" applyNumberFormat="1" applyFont="1" applyBorder="1" applyAlignment="1">
      <alignment horizontal="center" vertical="center" shrinkToFit="1"/>
    </xf>
    <xf numFmtId="176" fontId="1" fillId="0" borderId="5" xfId="0" applyNumberFormat="1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176" fontId="1" fillId="0" borderId="8" xfId="0" applyNumberFormat="1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14" fontId="1" fillId="0" borderId="5" xfId="0" applyNumberFormat="1" applyFont="1" applyBorder="1" applyAlignment="1">
      <alignment horizontal="center" vertical="center" shrinkToFit="1"/>
    </xf>
    <xf numFmtId="177" fontId="1" fillId="0" borderId="9" xfId="0" applyNumberFormat="1" applyFont="1" applyBorder="1" applyAlignment="1">
      <alignment horizontal="center" vertical="center" shrinkToFit="1"/>
    </xf>
    <xf numFmtId="176" fontId="0" fillId="0" borderId="9" xfId="0" applyNumberFormat="1" applyFont="1" applyBorder="1" applyAlignment="1">
      <alignment horizontal="center" vertical="center" shrinkToFit="1"/>
    </xf>
    <xf numFmtId="10" fontId="0" fillId="0" borderId="9" xfId="0" applyNumberFormat="1" applyFont="1" applyBorder="1" applyAlignment="1">
      <alignment horizontal="center" vertical="center" shrinkToFit="1"/>
    </xf>
    <xf numFmtId="0" fontId="1" fillId="0" borderId="4" xfId="0" applyFont="1" applyFill="1" applyBorder="1" applyAlignment="1">
      <alignment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4" xfId="0" applyFont="1" applyBorder="1" applyAlignment="1">
      <alignment vertical="center" shrinkToFit="1"/>
    </xf>
    <xf numFmtId="176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1"/>
  <sheetViews>
    <sheetView workbookViewId="0">
      <selection activeCell="A1" sqref="A1:R1"/>
    </sheetView>
  </sheetViews>
  <sheetFormatPr defaultColWidth="9" defaultRowHeight="14.4"/>
  <cols>
    <col min="1" max="1" width="15.5277777777778" customWidth="1"/>
    <col min="2" max="2" width="14.3518518518519" customWidth="1"/>
    <col min="3" max="4" width="15.5277777777778" customWidth="1"/>
    <col min="5" max="18" width="14.3518518518519" customWidth="1"/>
  </cols>
  <sheetData>
    <row r="1" ht="18" customHeight="1" spans="1:18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ht="19" customHeight="1" spans="1:18">
      <c r="A2" s="51" t="s">
        <v>1</v>
      </c>
      <c r="B2" s="51" t="s">
        <v>2</v>
      </c>
      <c r="C2" s="51" t="s">
        <v>2</v>
      </c>
      <c r="D2" s="51" t="s">
        <v>2</v>
      </c>
      <c r="E2" s="51" t="s">
        <v>2</v>
      </c>
      <c r="F2" s="51" t="s">
        <v>2</v>
      </c>
      <c r="G2" s="51" t="s">
        <v>2</v>
      </c>
      <c r="H2" s="51" t="s">
        <v>2</v>
      </c>
      <c r="I2" s="51" t="s">
        <v>2</v>
      </c>
      <c r="J2" s="51">
        <v>6400321</v>
      </c>
      <c r="K2" s="51">
        <v>3454037</v>
      </c>
      <c r="L2" s="51">
        <v>2946284</v>
      </c>
      <c r="M2" s="51">
        <v>0</v>
      </c>
      <c r="N2" s="51">
        <v>0</v>
      </c>
      <c r="O2" s="51">
        <v>0</v>
      </c>
      <c r="P2" s="51" t="s">
        <v>2</v>
      </c>
      <c r="Q2" s="51">
        <v>17239.28</v>
      </c>
      <c r="R2" s="51">
        <v>16861.86</v>
      </c>
    </row>
    <row r="3" ht="18" customHeight="1" spans="1:18">
      <c r="A3" s="51" t="s">
        <v>3</v>
      </c>
      <c r="B3" s="51" t="s">
        <v>4</v>
      </c>
      <c r="C3" s="51" t="s">
        <v>5</v>
      </c>
      <c r="D3" s="51" t="s">
        <v>6</v>
      </c>
      <c r="E3" s="51" t="s">
        <v>7</v>
      </c>
      <c r="F3" s="51" t="s">
        <v>8</v>
      </c>
      <c r="G3" s="51" t="s">
        <v>9</v>
      </c>
      <c r="H3" s="51" t="s">
        <v>10</v>
      </c>
      <c r="I3" s="51" t="s">
        <v>11</v>
      </c>
      <c r="J3" s="51" t="s">
        <v>12</v>
      </c>
      <c r="K3" s="51" t="s">
        <v>13</v>
      </c>
      <c r="L3" s="51" t="s">
        <v>14</v>
      </c>
      <c r="M3" s="51" t="s">
        <v>15</v>
      </c>
      <c r="N3" s="51" t="s">
        <v>16</v>
      </c>
      <c r="O3" s="51" t="s">
        <v>17</v>
      </c>
      <c r="P3" s="51" t="s">
        <v>18</v>
      </c>
      <c r="Q3" s="51" t="s">
        <v>19</v>
      </c>
      <c r="R3" s="51" t="s">
        <v>20</v>
      </c>
    </row>
    <row r="4" ht="18" customHeight="1" spans="1:18">
      <c r="A4" s="51" t="s">
        <v>21</v>
      </c>
      <c r="B4" s="51" t="s">
        <v>22</v>
      </c>
      <c r="C4" s="51" t="s">
        <v>23</v>
      </c>
      <c r="D4" s="51" t="s">
        <v>24</v>
      </c>
      <c r="E4" s="51" t="s">
        <v>25</v>
      </c>
      <c r="F4" s="51" t="s">
        <v>26</v>
      </c>
      <c r="G4" s="51" t="s">
        <v>27</v>
      </c>
      <c r="H4" s="51"/>
      <c r="I4" s="51"/>
      <c r="J4" s="51">
        <v>10000</v>
      </c>
      <c r="K4" s="51">
        <v>10000</v>
      </c>
      <c r="L4" s="51">
        <v>0</v>
      </c>
      <c r="M4" s="51">
        <v>0</v>
      </c>
      <c r="N4" s="51">
        <v>0</v>
      </c>
      <c r="O4" s="51">
        <v>0</v>
      </c>
      <c r="P4" s="51" t="s">
        <v>28</v>
      </c>
      <c r="Q4" s="51">
        <v>1</v>
      </c>
      <c r="R4" s="51">
        <v>1</v>
      </c>
    </row>
    <row r="5" ht="18" customHeight="1" spans="1:18">
      <c r="A5" s="51" t="s">
        <v>29</v>
      </c>
      <c r="B5" s="51" t="s">
        <v>22</v>
      </c>
      <c r="C5" s="51" t="s">
        <v>23</v>
      </c>
      <c r="D5" s="51" t="s">
        <v>24</v>
      </c>
      <c r="E5" s="51" t="s">
        <v>30</v>
      </c>
      <c r="F5" s="51" t="s">
        <v>31</v>
      </c>
      <c r="G5" s="51" t="s">
        <v>32</v>
      </c>
      <c r="H5" s="51"/>
      <c r="I5" s="51"/>
      <c r="J5" s="51">
        <v>16845</v>
      </c>
      <c r="K5" s="51">
        <v>16845</v>
      </c>
      <c r="L5" s="51">
        <v>0</v>
      </c>
      <c r="M5" s="51">
        <v>0</v>
      </c>
      <c r="N5" s="51">
        <v>0</v>
      </c>
      <c r="O5" s="51">
        <v>0</v>
      </c>
      <c r="P5" s="51" t="s">
        <v>33</v>
      </c>
      <c r="Q5" s="51">
        <v>63.42</v>
      </c>
      <c r="R5" s="51">
        <v>63.42</v>
      </c>
    </row>
    <row r="6" ht="18" customHeight="1" spans="1:18">
      <c r="A6" s="51" t="s">
        <v>34</v>
      </c>
      <c r="B6" s="51" t="s">
        <v>22</v>
      </c>
      <c r="C6" s="51" t="s">
        <v>23</v>
      </c>
      <c r="D6" s="51" t="s">
        <v>24</v>
      </c>
      <c r="E6" s="51" t="s">
        <v>35</v>
      </c>
      <c r="F6" s="51" t="s">
        <v>31</v>
      </c>
      <c r="G6" s="51" t="s">
        <v>32</v>
      </c>
      <c r="H6" s="51"/>
      <c r="I6" s="51"/>
      <c r="J6" s="51">
        <v>9625</v>
      </c>
      <c r="K6" s="51">
        <v>9625</v>
      </c>
      <c r="L6" s="51">
        <v>0</v>
      </c>
      <c r="M6" s="51">
        <v>0</v>
      </c>
      <c r="N6" s="51">
        <v>0</v>
      </c>
      <c r="O6" s="51">
        <v>0</v>
      </c>
      <c r="P6" s="51" t="s">
        <v>36</v>
      </c>
      <c r="Q6" s="51">
        <v>35.16</v>
      </c>
      <c r="R6" s="51">
        <v>35.16</v>
      </c>
    </row>
    <row r="7" ht="18" customHeight="1" spans="1:18">
      <c r="A7" s="51" t="s">
        <v>37</v>
      </c>
      <c r="B7" s="51" t="s">
        <v>22</v>
      </c>
      <c r="C7" s="51" t="s">
        <v>23</v>
      </c>
      <c r="D7" s="51" t="s">
        <v>24</v>
      </c>
      <c r="E7" s="51" t="s">
        <v>38</v>
      </c>
      <c r="F7" s="51" t="s">
        <v>39</v>
      </c>
      <c r="G7" s="51" t="s">
        <v>32</v>
      </c>
      <c r="H7" s="51"/>
      <c r="I7" s="51"/>
      <c r="J7" s="51">
        <v>11273</v>
      </c>
      <c r="K7" s="51">
        <v>11273</v>
      </c>
      <c r="L7" s="51">
        <v>0</v>
      </c>
      <c r="M7" s="51">
        <v>0</v>
      </c>
      <c r="N7" s="51">
        <v>0</v>
      </c>
      <c r="O7" s="51">
        <v>0</v>
      </c>
      <c r="P7" s="51" t="s">
        <v>40</v>
      </c>
      <c r="Q7" s="51">
        <v>44.12</v>
      </c>
      <c r="R7" s="51">
        <v>44.12</v>
      </c>
    </row>
    <row r="8" ht="18" customHeight="1" spans="1:18">
      <c r="A8" s="51" t="s">
        <v>41</v>
      </c>
      <c r="B8" s="51" t="s">
        <v>22</v>
      </c>
      <c r="C8" s="51" t="s">
        <v>23</v>
      </c>
      <c r="D8" s="51" t="s">
        <v>24</v>
      </c>
      <c r="E8" s="51" t="s">
        <v>42</v>
      </c>
      <c r="F8" s="51" t="s">
        <v>43</v>
      </c>
      <c r="G8" s="51" t="s">
        <v>32</v>
      </c>
      <c r="H8" s="51"/>
      <c r="I8" s="51"/>
      <c r="J8" s="51">
        <v>10467</v>
      </c>
      <c r="K8" s="51">
        <v>10467</v>
      </c>
      <c r="L8" s="51">
        <v>0</v>
      </c>
      <c r="M8" s="51">
        <v>0</v>
      </c>
      <c r="N8" s="51">
        <v>0</v>
      </c>
      <c r="O8" s="51">
        <v>0</v>
      </c>
      <c r="P8" s="51" t="s">
        <v>44</v>
      </c>
      <c r="Q8" s="51">
        <v>44.12</v>
      </c>
      <c r="R8" s="51">
        <v>44.12</v>
      </c>
    </row>
    <row r="9" ht="18" customHeight="1" spans="1:18">
      <c r="A9" s="51" t="s">
        <v>45</v>
      </c>
      <c r="B9" s="51" t="s">
        <v>22</v>
      </c>
      <c r="C9" s="51" t="s">
        <v>23</v>
      </c>
      <c r="D9" s="51" t="s">
        <v>24</v>
      </c>
      <c r="E9" s="51" t="s">
        <v>46</v>
      </c>
      <c r="F9" s="51" t="s">
        <v>47</v>
      </c>
      <c r="G9" s="51" t="s">
        <v>32</v>
      </c>
      <c r="H9" s="51"/>
      <c r="I9" s="51"/>
      <c r="J9" s="51">
        <v>15023</v>
      </c>
      <c r="K9" s="51">
        <v>15023</v>
      </c>
      <c r="L9" s="51">
        <v>0</v>
      </c>
      <c r="M9" s="51">
        <v>0</v>
      </c>
      <c r="N9" s="51">
        <v>0</v>
      </c>
      <c r="O9" s="51">
        <v>0</v>
      </c>
      <c r="P9" s="51" t="s">
        <v>48</v>
      </c>
      <c r="Q9" s="51">
        <v>45.23</v>
      </c>
      <c r="R9" s="51">
        <v>45.23</v>
      </c>
    </row>
    <row r="10" ht="18" customHeight="1" spans="1:18">
      <c r="A10" s="51" t="s">
        <v>49</v>
      </c>
      <c r="B10" s="51" t="s">
        <v>22</v>
      </c>
      <c r="C10" s="51" t="s">
        <v>23</v>
      </c>
      <c r="D10" s="51" t="s">
        <v>24</v>
      </c>
      <c r="E10" s="51" t="s">
        <v>50</v>
      </c>
      <c r="F10" s="51" t="s">
        <v>51</v>
      </c>
      <c r="G10" s="51" t="s">
        <v>32</v>
      </c>
      <c r="H10" s="51"/>
      <c r="I10" s="51"/>
      <c r="J10" s="51">
        <v>12713</v>
      </c>
      <c r="K10" s="51">
        <v>12713</v>
      </c>
      <c r="L10" s="51">
        <v>0</v>
      </c>
      <c r="M10" s="51">
        <v>0</v>
      </c>
      <c r="N10" s="51">
        <v>0</v>
      </c>
      <c r="O10" s="51">
        <v>0</v>
      </c>
      <c r="P10" s="51" t="s">
        <v>52</v>
      </c>
      <c r="Q10" s="51">
        <v>34.83</v>
      </c>
      <c r="R10" s="51">
        <v>34.83</v>
      </c>
    </row>
    <row r="11" ht="18" customHeight="1" spans="1:18">
      <c r="A11" s="51" t="s">
        <v>53</v>
      </c>
      <c r="B11" s="51" t="s">
        <v>22</v>
      </c>
      <c r="C11" s="51" t="s">
        <v>23</v>
      </c>
      <c r="D11" s="51" t="s">
        <v>24</v>
      </c>
      <c r="E11" s="51" t="s">
        <v>54</v>
      </c>
      <c r="F11" s="51" t="s">
        <v>51</v>
      </c>
      <c r="G11" s="51" t="s">
        <v>32</v>
      </c>
      <c r="H11" s="51"/>
      <c r="I11" s="51"/>
      <c r="J11" s="51">
        <v>16527</v>
      </c>
      <c r="K11" s="51">
        <v>16527</v>
      </c>
      <c r="L11" s="51">
        <v>0</v>
      </c>
      <c r="M11" s="51">
        <v>0</v>
      </c>
      <c r="N11" s="51">
        <v>0</v>
      </c>
      <c r="O11" s="51">
        <v>0</v>
      </c>
      <c r="P11" s="51" t="s">
        <v>55</v>
      </c>
      <c r="Q11" s="51">
        <v>69.66</v>
      </c>
      <c r="R11" s="51">
        <v>69.66</v>
      </c>
    </row>
    <row r="12" ht="18" customHeight="1" spans="1:18">
      <c r="A12" s="51" t="s">
        <v>56</v>
      </c>
      <c r="B12" s="51" t="s">
        <v>22</v>
      </c>
      <c r="C12" s="51" t="s">
        <v>23</v>
      </c>
      <c r="D12" s="51" t="s">
        <v>24</v>
      </c>
      <c r="E12" s="51" t="s">
        <v>57</v>
      </c>
      <c r="F12" s="51" t="s">
        <v>58</v>
      </c>
      <c r="G12" s="51" t="s">
        <v>59</v>
      </c>
      <c r="H12" s="51"/>
      <c r="I12" s="51"/>
      <c r="J12" s="51">
        <v>9026</v>
      </c>
      <c r="K12" s="51">
        <v>9026</v>
      </c>
      <c r="L12" s="51">
        <v>0</v>
      </c>
      <c r="M12" s="51">
        <v>0</v>
      </c>
      <c r="N12" s="51">
        <v>0</v>
      </c>
      <c r="O12" s="51">
        <v>0</v>
      </c>
      <c r="P12" s="51" t="s">
        <v>60</v>
      </c>
      <c r="Q12" s="51">
        <v>34.83</v>
      </c>
      <c r="R12" s="51">
        <v>34.83</v>
      </c>
    </row>
    <row r="13" ht="18" customHeight="1" spans="1:18">
      <c r="A13" s="51" t="s">
        <v>61</v>
      </c>
      <c r="B13" s="51" t="s">
        <v>22</v>
      </c>
      <c r="C13" s="51" t="s">
        <v>23</v>
      </c>
      <c r="D13" s="51" t="s">
        <v>24</v>
      </c>
      <c r="E13" s="51" t="s">
        <v>62</v>
      </c>
      <c r="F13" s="51" t="s">
        <v>63</v>
      </c>
      <c r="G13" s="51" t="s">
        <v>32</v>
      </c>
      <c r="H13" s="51"/>
      <c r="I13" s="51"/>
      <c r="J13" s="51">
        <v>6000</v>
      </c>
      <c r="K13" s="51">
        <v>6000</v>
      </c>
      <c r="L13" s="51">
        <v>0</v>
      </c>
      <c r="M13" s="51">
        <v>0</v>
      </c>
      <c r="N13" s="51">
        <v>0</v>
      </c>
      <c r="O13" s="51">
        <v>0</v>
      </c>
      <c r="P13" s="51" t="s">
        <v>64</v>
      </c>
      <c r="Q13" s="51">
        <v>36.4</v>
      </c>
      <c r="R13" s="51">
        <v>36.4</v>
      </c>
    </row>
    <row r="14" ht="18" customHeight="1" spans="1:18">
      <c r="A14" s="51" t="s">
        <v>65</v>
      </c>
      <c r="B14" s="51" t="s">
        <v>22</v>
      </c>
      <c r="C14" s="51" t="s">
        <v>23</v>
      </c>
      <c r="D14" s="51" t="s">
        <v>24</v>
      </c>
      <c r="E14" s="51" t="s">
        <v>66</v>
      </c>
      <c r="F14" s="51" t="s">
        <v>67</v>
      </c>
      <c r="G14" s="51" t="s">
        <v>32</v>
      </c>
      <c r="H14" s="51"/>
      <c r="I14" s="51"/>
      <c r="J14" s="51">
        <v>8580</v>
      </c>
      <c r="K14" s="51">
        <v>8580</v>
      </c>
      <c r="L14" s="51">
        <v>0</v>
      </c>
      <c r="M14" s="51">
        <v>0</v>
      </c>
      <c r="N14" s="51">
        <v>0</v>
      </c>
      <c r="O14" s="51">
        <v>0</v>
      </c>
      <c r="P14" s="51" t="s">
        <v>68</v>
      </c>
      <c r="Q14" s="51">
        <v>52.24</v>
      </c>
      <c r="R14" s="51">
        <v>52.24</v>
      </c>
    </row>
    <row r="15" ht="18" customHeight="1" spans="1:18">
      <c r="A15" s="51" t="s">
        <v>69</v>
      </c>
      <c r="B15" s="51" t="s">
        <v>22</v>
      </c>
      <c r="C15" s="51" t="s">
        <v>23</v>
      </c>
      <c r="D15" s="51" t="s">
        <v>24</v>
      </c>
      <c r="E15" s="51" t="s">
        <v>70</v>
      </c>
      <c r="F15" s="51" t="s">
        <v>63</v>
      </c>
      <c r="G15" s="51" t="s">
        <v>32</v>
      </c>
      <c r="H15" s="51"/>
      <c r="I15" s="51"/>
      <c r="J15" s="51">
        <v>6000</v>
      </c>
      <c r="K15" s="51">
        <v>6000</v>
      </c>
      <c r="L15" s="51">
        <v>0</v>
      </c>
      <c r="M15" s="51">
        <v>0</v>
      </c>
      <c r="N15" s="51">
        <v>0</v>
      </c>
      <c r="O15" s="51">
        <v>0</v>
      </c>
      <c r="P15" s="51" t="s">
        <v>71</v>
      </c>
      <c r="Q15" s="51">
        <v>36.4</v>
      </c>
      <c r="R15" s="51">
        <v>36.4</v>
      </c>
    </row>
    <row r="16" ht="18" customHeight="1" spans="1:18">
      <c r="A16" s="51" t="s">
        <v>72</v>
      </c>
      <c r="B16" s="51" t="s">
        <v>22</v>
      </c>
      <c r="C16" s="51" t="s">
        <v>23</v>
      </c>
      <c r="D16" s="51" t="s">
        <v>24</v>
      </c>
      <c r="E16" s="51" t="s">
        <v>73</v>
      </c>
      <c r="F16" s="51" t="s">
        <v>74</v>
      </c>
      <c r="G16" s="51" t="s">
        <v>32</v>
      </c>
      <c r="H16" s="51"/>
      <c r="I16" s="51"/>
      <c r="J16" s="51">
        <v>8000</v>
      </c>
      <c r="K16" s="51">
        <v>8000</v>
      </c>
      <c r="L16" s="51">
        <v>0</v>
      </c>
      <c r="M16" s="51">
        <v>0</v>
      </c>
      <c r="N16" s="51">
        <v>0</v>
      </c>
      <c r="O16" s="51">
        <v>0</v>
      </c>
      <c r="P16" s="51" t="s">
        <v>75</v>
      </c>
      <c r="Q16" s="51">
        <v>45.28</v>
      </c>
      <c r="R16" s="51">
        <v>45.28</v>
      </c>
    </row>
    <row r="17" ht="18" customHeight="1" spans="1:18">
      <c r="A17" s="51" t="s">
        <v>76</v>
      </c>
      <c r="B17" s="51" t="s">
        <v>22</v>
      </c>
      <c r="C17" s="51" t="s">
        <v>23</v>
      </c>
      <c r="D17" s="51" t="s">
        <v>24</v>
      </c>
      <c r="E17" s="51" t="s">
        <v>77</v>
      </c>
      <c r="F17" s="51" t="s">
        <v>78</v>
      </c>
      <c r="G17" s="51" t="s">
        <v>32</v>
      </c>
      <c r="H17" s="51"/>
      <c r="I17" s="51"/>
      <c r="J17" s="51">
        <v>8028</v>
      </c>
      <c r="K17" s="51">
        <v>8028</v>
      </c>
      <c r="L17" s="51">
        <v>0</v>
      </c>
      <c r="M17" s="51">
        <v>0</v>
      </c>
      <c r="N17" s="51">
        <v>0</v>
      </c>
      <c r="O17" s="51">
        <v>0</v>
      </c>
      <c r="P17" s="51" t="s">
        <v>79</v>
      </c>
      <c r="Q17" s="51">
        <v>37.28</v>
      </c>
      <c r="R17" s="51">
        <v>37.28</v>
      </c>
    </row>
    <row r="18" ht="18" customHeight="1" spans="1:18">
      <c r="A18" s="51" t="s">
        <v>80</v>
      </c>
      <c r="B18" s="51" t="s">
        <v>22</v>
      </c>
      <c r="C18" s="51" t="s">
        <v>23</v>
      </c>
      <c r="D18" s="51" t="s">
        <v>24</v>
      </c>
      <c r="E18" s="51" t="s">
        <v>81</v>
      </c>
      <c r="F18" s="51" t="s">
        <v>82</v>
      </c>
      <c r="G18" s="51" t="s">
        <v>32</v>
      </c>
      <c r="H18" s="51"/>
      <c r="I18" s="51"/>
      <c r="J18" s="51">
        <v>14662</v>
      </c>
      <c r="K18" s="51">
        <v>14662</v>
      </c>
      <c r="L18" s="51">
        <v>0</v>
      </c>
      <c r="M18" s="51">
        <v>0</v>
      </c>
      <c r="N18" s="51">
        <v>0</v>
      </c>
      <c r="O18" s="51">
        <v>0</v>
      </c>
      <c r="P18" s="51" t="s">
        <v>83</v>
      </c>
      <c r="Q18" s="51">
        <v>61.8</v>
      </c>
      <c r="R18" s="51">
        <v>61.8</v>
      </c>
    </row>
    <row r="19" ht="18" customHeight="1" spans="1:18">
      <c r="A19" s="51" t="s">
        <v>84</v>
      </c>
      <c r="B19" s="51" t="s">
        <v>22</v>
      </c>
      <c r="C19" s="51" t="s">
        <v>23</v>
      </c>
      <c r="D19" s="51" t="s">
        <v>24</v>
      </c>
      <c r="E19" s="51" t="s">
        <v>85</v>
      </c>
      <c r="F19" s="51" t="s">
        <v>86</v>
      </c>
      <c r="G19" s="51" t="s">
        <v>32</v>
      </c>
      <c r="H19" s="51"/>
      <c r="I19" s="51"/>
      <c r="J19" s="51">
        <v>13713</v>
      </c>
      <c r="K19" s="51">
        <v>13713</v>
      </c>
      <c r="L19" s="51">
        <v>0</v>
      </c>
      <c r="M19" s="51">
        <v>0</v>
      </c>
      <c r="N19" s="51">
        <v>0</v>
      </c>
      <c r="O19" s="51">
        <v>0</v>
      </c>
      <c r="P19" s="51" t="s">
        <v>87</v>
      </c>
      <c r="Q19" s="51">
        <v>57.8</v>
      </c>
      <c r="R19" s="51">
        <v>57.8</v>
      </c>
    </row>
    <row r="20" ht="18" customHeight="1" spans="1:18">
      <c r="A20" s="51" t="s">
        <v>88</v>
      </c>
      <c r="B20" s="51" t="s">
        <v>22</v>
      </c>
      <c r="C20" s="51" t="s">
        <v>23</v>
      </c>
      <c r="D20" s="51" t="s">
        <v>24</v>
      </c>
      <c r="E20" s="51" t="s">
        <v>89</v>
      </c>
      <c r="F20" s="51" t="s">
        <v>90</v>
      </c>
      <c r="G20" s="51" t="s">
        <v>32</v>
      </c>
      <c r="H20" s="51"/>
      <c r="I20" s="51"/>
      <c r="J20" s="51">
        <v>13573</v>
      </c>
      <c r="K20" s="51">
        <v>13573</v>
      </c>
      <c r="L20" s="51">
        <v>0</v>
      </c>
      <c r="M20" s="51">
        <v>0</v>
      </c>
      <c r="N20" s="51">
        <v>0</v>
      </c>
      <c r="O20" s="51">
        <v>0</v>
      </c>
      <c r="P20" s="51" t="s">
        <v>91</v>
      </c>
      <c r="Q20" s="51">
        <v>57.21</v>
      </c>
      <c r="R20" s="51">
        <v>57.21</v>
      </c>
    </row>
    <row r="21" ht="18" customHeight="1" spans="1:18">
      <c r="A21" s="51" t="s">
        <v>92</v>
      </c>
      <c r="B21" s="51" t="s">
        <v>22</v>
      </c>
      <c r="C21" s="51" t="s">
        <v>23</v>
      </c>
      <c r="D21" s="51" t="s">
        <v>24</v>
      </c>
      <c r="E21" s="51" t="s">
        <v>93</v>
      </c>
      <c r="F21" s="51" t="s">
        <v>90</v>
      </c>
      <c r="G21" s="51" t="s">
        <v>32</v>
      </c>
      <c r="H21" s="51"/>
      <c r="I21" s="51"/>
      <c r="J21" s="51">
        <v>13573</v>
      </c>
      <c r="K21" s="51">
        <v>13573</v>
      </c>
      <c r="L21" s="51">
        <v>0</v>
      </c>
      <c r="M21" s="51">
        <v>0</v>
      </c>
      <c r="N21" s="51">
        <v>0</v>
      </c>
      <c r="O21" s="51">
        <v>0</v>
      </c>
      <c r="P21" s="51" t="s">
        <v>94</v>
      </c>
      <c r="Q21" s="51">
        <v>57.21</v>
      </c>
      <c r="R21" s="51">
        <v>57.21</v>
      </c>
    </row>
    <row r="22" ht="18" customHeight="1" spans="1:18">
      <c r="A22" s="51" t="s">
        <v>95</v>
      </c>
      <c r="B22" s="51" t="s">
        <v>22</v>
      </c>
      <c r="C22" s="51" t="s">
        <v>23</v>
      </c>
      <c r="D22" s="51" t="s">
        <v>24</v>
      </c>
      <c r="E22" s="51" t="s">
        <v>96</v>
      </c>
      <c r="F22" s="51" t="s">
        <v>97</v>
      </c>
      <c r="G22" s="51" t="s">
        <v>32</v>
      </c>
      <c r="H22" s="51"/>
      <c r="I22" s="51"/>
      <c r="J22" s="51">
        <v>15661</v>
      </c>
      <c r="K22" s="51">
        <v>15661</v>
      </c>
      <c r="L22" s="51">
        <v>0</v>
      </c>
      <c r="M22" s="51">
        <v>0</v>
      </c>
      <c r="N22" s="51">
        <v>0</v>
      </c>
      <c r="O22" s="51">
        <v>0</v>
      </c>
      <c r="P22" s="51" t="s">
        <v>98</v>
      </c>
      <c r="Q22" s="51">
        <v>57.21</v>
      </c>
      <c r="R22" s="51">
        <v>57.21</v>
      </c>
    </row>
    <row r="23" ht="18" customHeight="1" spans="1:18">
      <c r="A23" s="51" t="s">
        <v>99</v>
      </c>
      <c r="B23" s="51" t="s">
        <v>22</v>
      </c>
      <c r="C23" s="51" t="s">
        <v>23</v>
      </c>
      <c r="D23" s="51" t="s">
        <v>24</v>
      </c>
      <c r="E23" s="51" t="s">
        <v>100</v>
      </c>
      <c r="F23" s="51" t="s">
        <v>101</v>
      </c>
      <c r="G23" s="51" t="s">
        <v>32</v>
      </c>
      <c r="H23" s="51"/>
      <c r="I23" s="51"/>
      <c r="J23" s="51">
        <v>17120</v>
      </c>
      <c r="K23" s="51">
        <v>17120</v>
      </c>
      <c r="L23" s="51">
        <v>0</v>
      </c>
      <c r="M23" s="51">
        <v>0</v>
      </c>
      <c r="N23" s="51">
        <v>0</v>
      </c>
      <c r="O23" s="51">
        <v>0</v>
      </c>
      <c r="P23" s="51" t="s">
        <v>102</v>
      </c>
      <c r="Q23" s="51">
        <v>58.63</v>
      </c>
      <c r="R23" s="51">
        <v>58.63</v>
      </c>
    </row>
    <row r="24" ht="18" customHeight="1" spans="1:18">
      <c r="A24" s="51" t="s">
        <v>103</v>
      </c>
      <c r="B24" s="51" t="s">
        <v>22</v>
      </c>
      <c r="C24" s="51" t="s">
        <v>23</v>
      </c>
      <c r="D24" s="51" t="s">
        <v>24</v>
      </c>
      <c r="E24" s="51" t="s">
        <v>104</v>
      </c>
      <c r="F24" s="51" t="s">
        <v>97</v>
      </c>
      <c r="G24" s="51" t="s">
        <v>32</v>
      </c>
      <c r="H24" s="51"/>
      <c r="I24" s="51"/>
      <c r="J24" s="51">
        <v>13155</v>
      </c>
      <c r="K24" s="51">
        <v>13155</v>
      </c>
      <c r="L24" s="51">
        <v>0</v>
      </c>
      <c r="M24" s="51">
        <v>0</v>
      </c>
      <c r="N24" s="51">
        <v>0</v>
      </c>
      <c r="O24" s="51">
        <v>0</v>
      </c>
      <c r="P24" s="51" t="s">
        <v>105</v>
      </c>
      <c r="Q24" s="51">
        <v>36.04</v>
      </c>
      <c r="R24" s="51">
        <v>36.04</v>
      </c>
    </row>
    <row r="25" ht="18" customHeight="1" spans="1:18">
      <c r="A25" s="51" t="s">
        <v>106</v>
      </c>
      <c r="B25" s="51" t="s">
        <v>22</v>
      </c>
      <c r="C25" s="51" t="s">
        <v>23</v>
      </c>
      <c r="D25" s="51" t="s">
        <v>24</v>
      </c>
      <c r="E25" s="51" t="s">
        <v>107</v>
      </c>
      <c r="F25" s="51" t="s">
        <v>101</v>
      </c>
      <c r="G25" s="51" t="s">
        <v>32</v>
      </c>
      <c r="H25" s="51"/>
      <c r="I25" s="51"/>
      <c r="J25" s="51">
        <v>31283</v>
      </c>
      <c r="K25" s="51">
        <v>31283</v>
      </c>
      <c r="L25" s="51">
        <v>0</v>
      </c>
      <c r="M25" s="51">
        <v>0</v>
      </c>
      <c r="N25" s="51">
        <v>0</v>
      </c>
      <c r="O25" s="51">
        <v>0</v>
      </c>
      <c r="P25" s="51" t="s">
        <v>108</v>
      </c>
      <c r="Q25" s="51">
        <v>125.97</v>
      </c>
      <c r="R25" s="51">
        <v>125.97</v>
      </c>
    </row>
    <row r="26" ht="18" customHeight="1" spans="1:18">
      <c r="A26" s="51" t="s">
        <v>109</v>
      </c>
      <c r="B26" s="51" t="s">
        <v>22</v>
      </c>
      <c r="C26" s="51" t="s">
        <v>23</v>
      </c>
      <c r="D26" s="51" t="s">
        <v>24</v>
      </c>
      <c r="E26" s="51" t="s">
        <v>110</v>
      </c>
      <c r="F26" s="51" t="s">
        <v>39</v>
      </c>
      <c r="G26" s="51" t="s">
        <v>32</v>
      </c>
      <c r="H26" s="51"/>
      <c r="I26" s="51"/>
      <c r="J26" s="51">
        <v>9625</v>
      </c>
      <c r="K26" s="51">
        <v>9625</v>
      </c>
      <c r="L26" s="51">
        <v>0</v>
      </c>
      <c r="M26" s="51">
        <v>0</v>
      </c>
      <c r="N26" s="51">
        <v>0</v>
      </c>
      <c r="O26" s="51">
        <v>0</v>
      </c>
      <c r="P26" s="51" t="s">
        <v>111</v>
      </c>
      <c r="Q26" s="51">
        <v>35.16</v>
      </c>
      <c r="R26" s="51">
        <v>35.16</v>
      </c>
    </row>
    <row r="27" ht="18" customHeight="1" spans="1:18">
      <c r="A27" s="51" t="s">
        <v>112</v>
      </c>
      <c r="B27" s="51" t="s">
        <v>22</v>
      </c>
      <c r="C27" s="51" t="s">
        <v>23</v>
      </c>
      <c r="D27" s="51" t="s">
        <v>24</v>
      </c>
      <c r="E27" s="51" t="s">
        <v>113</v>
      </c>
      <c r="F27" s="51" t="s">
        <v>74</v>
      </c>
      <c r="G27" s="51" t="s">
        <v>32</v>
      </c>
      <c r="H27" s="51"/>
      <c r="I27" s="51"/>
      <c r="J27" s="51">
        <v>19250</v>
      </c>
      <c r="K27" s="51">
        <v>19250</v>
      </c>
      <c r="L27" s="51">
        <v>0</v>
      </c>
      <c r="M27" s="51">
        <v>0</v>
      </c>
      <c r="N27" s="51">
        <v>0</v>
      </c>
      <c r="O27" s="51">
        <v>0</v>
      </c>
      <c r="P27" s="51" t="s">
        <v>114</v>
      </c>
      <c r="Q27" s="51">
        <v>70.32</v>
      </c>
      <c r="R27" s="51">
        <v>70.32</v>
      </c>
    </row>
    <row r="28" ht="18" customHeight="1" spans="1:18">
      <c r="A28" s="51" t="s">
        <v>115</v>
      </c>
      <c r="B28" s="51" t="s">
        <v>22</v>
      </c>
      <c r="C28" s="51" t="s">
        <v>23</v>
      </c>
      <c r="D28" s="51" t="s">
        <v>24</v>
      </c>
      <c r="E28" s="51" t="s">
        <v>116</v>
      </c>
      <c r="F28" s="51" t="s">
        <v>117</v>
      </c>
      <c r="G28" s="51" t="s">
        <v>32</v>
      </c>
      <c r="H28" s="51"/>
      <c r="I28" s="51"/>
      <c r="J28" s="51">
        <v>9866</v>
      </c>
      <c r="K28" s="51">
        <v>9866</v>
      </c>
      <c r="L28" s="51">
        <v>0</v>
      </c>
      <c r="M28" s="51">
        <v>0</v>
      </c>
      <c r="N28" s="51">
        <v>0</v>
      </c>
      <c r="O28" s="51">
        <v>0</v>
      </c>
      <c r="P28" s="51" t="s">
        <v>118</v>
      </c>
      <c r="Q28" s="51">
        <v>36.04</v>
      </c>
      <c r="R28" s="51">
        <v>36.04</v>
      </c>
    </row>
    <row r="29" ht="18" customHeight="1" spans="1:18">
      <c r="A29" s="51" t="s">
        <v>119</v>
      </c>
      <c r="B29" s="51" t="s">
        <v>22</v>
      </c>
      <c r="C29" s="51" t="s">
        <v>23</v>
      </c>
      <c r="D29" s="51" t="s">
        <v>24</v>
      </c>
      <c r="E29" s="51" t="s">
        <v>120</v>
      </c>
      <c r="F29" s="51" t="s">
        <v>67</v>
      </c>
      <c r="G29" s="51" t="s">
        <v>32</v>
      </c>
      <c r="H29" s="51"/>
      <c r="I29" s="51"/>
      <c r="J29" s="51">
        <v>9866</v>
      </c>
      <c r="K29" s="51">
        <v>9866</v>
      </c>
      <c r="L29" s="51">
        <v>0</v>
      </c>
      <c r="M29" s="51">
        <v>0</v>
      </c>
      <c r="N29" s="51">
        <v>0</v>
      </c>
      <c r="O29" s="51">
        <v>0</v>
      </c>
      <c r="P29" s="51" t="s">
        <v>121</v>
      </c>
      <c r="Q29" s="51">
        <v>36.04</v>
      </c>
      <c r="R29" s="51">
        <v>36.04</v>
      </c>
    </row>
    <row r="30" ht="18" customHeight="1" spans="1:18">
      <c r="A30" s="51" t="s">
        <v>122</v>
      </c>
      <c r="B30" s="51" t="s">
        <v>22</v>
      </c>
      <c r="C30" s="51" t="s">
        <v>23</v>
      </c>
      <c r="D30" s="51" t="s">
        <v>24</v>
      </c>
      <c r="E30" s="51" t="s">
        <v>123</v>
      </c>
      <c r="F30" s="51" t="s">
        <v>117</v>
      </c>
      <c r="G30" s="51" t="s">
        <v>32</v>
      </c>
      <c r="H30" s="51"/>
      <c r="I30" s="51"/>
      <c r="J30" s="51">
        <v>14088</v>
      </c>
      <c r="K30" s="51">
        <v>14088</v>
      </c>
      <c r="L30" s="51">
        <v>0</v>
      </c>
      <c r="M30" s="51">
        <v>0</v>
      </c>
      <c r="N30" s="51">
        <v>0</v>
      </c>
      <c r="O30" s="51">
        <v>0</v>
      </c>
      <c r="P30" s="51" t="s">
        <v>124</v>
      </c>
      <c r="Q30" s="51">
        <v>55.14</v>
      </c>
      <c r="R30" s="51">
        <v>55.14</v>
      </c>
    </row>
    <row r="31" ht="18" customHeight="1" spans="1:18">
      <c r="A31" s="51" t="s">
        <v>125</v>
      </c>
      <c r="B31" s="51" t="s">
        <v>22</v>
      </c>
      <c r="C31" s="51" t="s">
        <v>23</v>
      </c>
      <c r="D31" s="51" t="s">
        <v>24</v>
      </c>
      <c r="E31" s="51" t="s">
        <v>123</v>
      </c>
      <c r="F31" s="51" t="s">
        <v>126</v>
      </c>
      <c r="G31" s="51" t="s">
        <v>32</v>
      </c>
      <c r="H31" s="51"/>
      <c r="I31" s="51"/>
      <c r="J31" s="51">
        <v>22780</v>
      </c>
      <c r="K31" s="51">
        <v>22780</v>
      </c>
      <c r="L31" s="51">
        <v>0</v>
      </c>
      <c r="M31" s="51">
        <v>0</v>
      </c>
      <c r="N31" s="51">
        <v>0</v>
      </c>
      <c r="O31" s="51">
        <v>0</v>
      </c>
      <c r="P31" s="51" t="s">
        <v>127</v>
      </c>
      <c r="Q31" s="51">
        <v>71.2</v>
      </c>
      <c r="R31" s="51">
        <v>71.2</v>
      </c>
    </row>
    <row r="32" ht="18" customHeight="1" spans="1:18">
      <c r="A32" s="51" t="s">
        <v>128</v>
      </c>
      <c r="B32" s="51" t="s">
        <v>22</v>
      </c>
      <c r="C32" s="51" t="s">
        <v>23</v>
      </c>
      <c r="D32" s="51" t="s">
        <v>24</v>
      </c>
      <c r="E32" s="51" t="s">
        <v>104</v>
      </c>
      <c r="F32" s="51" t="s">
        <v>101</v>
      </c>
      <c r="G32" s="51" t="s">
        <v>32</v>
      </c>
      <c r="H32" s="51"/>
      <c r="I32" s="51"/>
      <c r="J32" s="51">
        <v>17862</v>
      </c>
      <c r="K32" s="51">
        <v>17862</v>
      </c>
      <c r="L32" s="51">
        <v>0</v>
      </c>
      <c r="M32" s="51">
        <v>0</v>
      </c>
      <c r="N32" s="51">
        <v>0</v>
      </c>
      <c r="O32" s="51">
        <v>0</v>
      </c>
      <c r="P32" s="51" t="s">
        <v>129</v>
      </c>
      <c r="Q32" s="51">
        <v>55.83</v>
      </c>
      <c r="R32" s="51">
        <v>55.83</v>
      </c>
    </row>
    <row r="33" ht="18" customHeight="1" spans="1:18">
      <c r="A33" s="51" t="s">
        <v>130</v>
      </c>
      <c r="B33" s="51" t="s">
        <v>22</v>
      </c>
      <c r="C33" s="51" t="s">
        <v>23</v>
      </c>
      <c r="D33" s="51" t="s">
        <v>24</v>
      </c>
      <c r="E33" s="51" t="s">
        <v>131</v>
      </c>
      <c r="F33" s="51" t="s">
        <v>101</v>
      </c>
      <c r="G33" s="51" t="s">
        <v>32</v>
      </c>
      <c r="H33" s="51"/>
      <c r="I33" s="51"/>
      <c r="J33" s="51">
        <v>7547</v>
      </c>
      <c r="K33" s="51">
        <v>7547</v>
      </c>
      <c r="L33" s="51">
        <v>0</v>
      </c>
      <c r="M33" s="51">
        <v>0</v>
      </c>
      <c r="N33" s="51">
        <v>0</v>
      </c>
      <c r="O33" s="51">
        <v>0</v>
      </c>
      <c r="P33" s="51" t="s">
        <v>132</v>
      </c>
      <c r="Q33" s="51">
        <v>27.57</v>
      </c>
      <c r="R33" s="51">
        <v>27.57</v>
      </c>
    </row>
    <row r="34" ht="18" customHeight="1" spans="1:18">
      <c r="A34" s="51" t="s">
        <v>133</v>
      </c>
      <c r="B34" s="51" t="s">
        <v>22</v>
      </c>
      <c r="C34" s="51" t="s">
        <v>23</v>
      </c>
      <c r="D34" s="51" t="s">
        <v>24</v>
      </c>
      <c r="E34" s="51" t="s">
        <v>134</v>
      </c>
      <c r="F34" s="51" t="s">
        <v>101</v>
      </c>
      <c r="G34" s="51" t="s">
        <v>32</v>
      </c>
      <c r="H34" s="51"/>
      <c r="I34" s="51"/>
      <c r="J34" s="51">
        <v>7547</v>
      </c>
      <c r="K34" s="51">
        <v>7547</v>
      </c>
      <c r="L34" s="51">
        <v>0</v>
      </c>
      <c r="M34" s="51">
        <v>0</v>
      </c>
      <c r="N34" s="51">
        <v>0</v>
      </c>
      <c r="O34" s="51">
        <v>0</v>
      </c>
      <c r="P34" s="51" t="s">
        <v>135</v>
      </c>
      <c r="Q34" s="51">
        <v>27.57</v>
      </c>
      <c r="R34" s="51">
        <v>27.57</v>
      </c>
    </row>
    <row r="35" ht="18" customHeight="1" spans="1:18">
      <c r="A35" s="51" t="s">
        <v>136</v>
      </c>
      <c r="B35" s="51" t="s">
        <v>22</v>
      </c>
      <c r="C35" s="51" t="s">
        <v>23</v>
      </c>
      <c r="D35" s="51" t="s">
        <v>24</v>
      </c>
      <c r="E35" s="51" t="s">
        <v>137</v>
      </c>
      <c r="F35" s="51" t="s">
        <v>51</v>
      </c>
      <c r="G35" s="51" t="s">
        <v>32</v>
      </c>
      <c r="H35" s="51"/>
      <c r="I35" s="51"/>
      <c r="J35" s="51">
        <v>22895</v>
      </c>
      <c r="K35" s="51">
        <v>22895</v>
      </c>
      <c r="L35" s="51">
        <v>0</v>
      </c>
      <c r="M35" s="51">
        <v>0</v>
      </c>
      <c r="N35" s="51">
        <v>0</v>
      </c>
      <c r="O35" s="51">
        <v>0</v>
      </c>
      <c r="P35" s="51" t="s">
        <v>138</v>
      </c>
      <c r="Q35" s="51">
        <v>96.5</v>
      </c>
      <c r="R35" s="51">
        <v>96.5</v>
      </c>
    </row>
    <row r="36" ht="18" customHeight="1" spans="1:18">
      <c r="A36" s="51" t="s">
        <v>139</v>
      </c>
      <c r="B36" s="51" t="s">
        <v>22</v>
      </c>
      <c r="C36" s="51" t="s">
        <v>23</v>
      </c>
      <c r="D36" s="51" t="s">
        <v>24</v>
      </c>
      <c r="E36" s="51" t="s">
        <v>140</v>
      </c>
      <c r="F36" s="51" t="s">
        <v>101</v>
      </c>
      <c r="G36" s="51" t="s">
        <v>32</v>
      </c>
      <c r="H36" s="51"/>
      <c r="I36" s="51"/>
      <c r="J36" s="51">
        <v>52420</v>
      </c>
      <c r="K36" s="51">
        <v>52420</v>
      </c>
      <c r="L36" s="51">
        <v>0</v>
      </c>
      <c r="M36" s="51">
        <v>0</v>
      </c>
      <c r="N36" s="51">
        <v>0</v>
      </c>
      <c r="O36" s="51">
        <v>0</v>
      </c>
      <c r="P36" s="51" t="s">
        <v>141</v>
      </c>
      <c r="Q36" s="51">
        <v>150.51</v>
      </c>
      <c r="R36" s="51">
        <v>150.51</v>
      </c>
    </row>
    <row r="37" ht="18" customHeight="1" spans="1:18">
      <c r="A37" s="51" t="s">
        <v>142</v>
      </c>
      <c r="B37" s="51" t="s">
        <v>22</v>
      </c>
      <c r="C37" s="51" t="s">
        <v>23</v>
      </c>
      <c r="D37" s="51" t="s">
        <v>24</v>
      </c>
      <c r="E37" s="51" t="s">
        <v>143</v>
      </c>
      <c r="F37" s="51" t="s">
        <v>144</v>
      </c>
      <c r="G37" s="51" t="s">
        <v>32</v>
      </c>
      <c r="H37" s="51"/>
      <c r="I37" s="51"/>
      <c r="J37" s="51">
        <v>12078</v>
      </c>
      <c r="K37" s="51">
        <v>12078</v>
      </c>
      <c r="L37" s="51">
        <v>0</v>
      </c>
      <c r="M37" s="51">
        <v>0</v>
      </c>
      <c r="N37" s="51">
        <v>0</v>
      </c>
      <c r="O37" s="51">
        <v>0</v>
      </c>
      <c r="P37" s="51" t="s">
        <v>145</v>
      </c>
      <c r="Q37" s="51">
        <v>44.12</v>
      </c>
      <c r="R37" s="51">
        <v>44.12</v>
      </c>
    </row>
    <row r="38" ht="18" customHeight="1" spans="1:18">
      <c r="A38" s="51" t="s">
        <v>146</v>
      </c>
      <c r="B38" s="51" t="s">
        <v>22</v>
      </c>
      <c r="C38" s="51" t="s">
        <v>23</v>
      </c>
      <c r="D38" s="51" t="s">
        <v>24</v>
      </c>
      <c r="E38" s="51" t="s">
        <v>147</v>
      </c>
      <c r="F38" s="51" t="s">
        <v>67</v>
      </c>
      <c r="G38" s="51" t="s">
        <v>32</v>
      </c>
      <c r="H38" s="51"/>
      <c r="I38" s="51"/>
      <c r="J38" s="51">
        <v>6000</v>
      </c>
      <c r="K38" s="51">
        <v>6000</v>
      </c>
      <c r="L38" s="51">
        <v>0</v>
      </c>
      <c r="M38" s="51">
        <v>0</v>
      </c>
      <c r="N38" s="51">
        <v>0</v>
      </c>
      <c r="O38" s="51">
        <v>0</v>
      </c>
      <c r="P38" s="51" t="s">
        <v>148</v>
      </c>
      <c r="Q38" s="51">
        <v>45.28</v>
      </c>
      <c r="R38" s="51">
        <v>45.28</v>
      </c>
    </row>
    <row r="39" ht="18" customHeight="1" spans="1:18">
      <c r="A39" s="51" t="s">
        <v>149</v>
      </c>
      <c r="B39" s="51" t="s">
        <v>22</v>
      </c>
      <c r="C39" s="51" t="s">
        <v>23</v>
      </c>
      <c r="D39" s="51" t="s">
        <v>24</v>
      </c>
      <c r="E39" s="51" t="s">
        <v>150</v>
      </c>
      <c r="F39" s="51" t="s">
        <v>67</v>
      </c>
      <c r="G39" s="51" t="s">
        <v>32</v>
      </c>
      <c r="H39" s="51"/>
      <c r="I39" s="51"/>
      <c r="J39" s="51">
        <v>6124</v>
      </c>
      <c r="K39" s="51">
        <v>6124</v>
      </c>
      <c r="L39" s="51">
        <v>0</v>
      </c>
      <c r="M39" s="51">
        <v>0</v>
      </c>
      <c r="N39" s="51">
        <v>0</v>
      </c>
      <c r="O39" s="51">
        <v>0</v>
      </c>
      <c r="P39" s="51" t="s">
        <v>151</v>
      </c>
      <c r="Q39" s="51">
        <v>37.28</v>
      </c>
      <c r="R39" s="51">
        <v>37.28</v>
      </c>
    </row>
    <row r="40" ht="18" customHeight="1" spans="1:18">
      <c r="A40" s="51" t="s">
        <v>152</v>
      </c>
      <c r="B40" s="51" t="s">
        <v>22</v>
      </c>
      <c r="C40" s="51" t="s">
        <v>23</v>
      </c>
      <c r="D40" s="51" t="s">
        <v>24</v>
      </c>
      <c r="E40" s="51" t="s">
        <v>107</v>
      </c>
      <c r="F40" s="51" t="s">
        <v>82</v>
      </c>
      <c r="G40" s="51" t="s">
        <v>32</v>
      </c>
      <c r="H40" s="51"/>
      <c r="I40" s="51"/>
      <c r="J40" s="51">
        <v>6000</v>
      </c>
      <c r="K40" s="51">
        <v>6000</v>
      </c>
      <c r="L40" s="51">
        <v>0</v>
      </c>
      <c r="M40" s="51">
        <v>0</v>
      </c>
      <c r="N40" s="51">
        <v>0</v>
      </c>
      <c r="O40" s="51">
        <v>0</v>
      </c>
      <c r="P40" s="51" t="s">
        <v>153</v>
      </c>
      <c r="Q40" s="51">
        <v>36.4</v>
      </c>
      <c r="R40" s="51">
        <v>36.4</v>
      </c>
    </row>
    <row r="41" ht="18" customHeight="1" spans="1:18">
      <c r="A41" s="51" t="s">
        <v>154</v>
      </c>
      <c r="B41" s="51" t="s">
        <v>155</v>
      </c>
      <c r="C41" s="51" t="s">
        <v>23</v>
      </c>
      <c r="D41" s="51" t="s">
        <v>24</v>
      </c>
      <c r="E41" s="51" t="s">
        <v>147</v>
      </c>
      <c r="F41" s="51" t="s">
        <v>156</v>
      </c>
      <c r="G41" s="51" t="s">
        <v>157</v>
      </c>
      <c r="H41" s="51"/>
      <c r="I41" s="51"/>
      <c r="J41" s="51">
        <v>15000</v>
      </c>
      <c r="K41" s="51">
        <v>15000</v>
      </c>
      <c r="L41" s="51">
        <v>0</v>
      </c>
      <c r="M41" s="51">
        <v>0</v>
      </c>
      <c r="N41" s="51">
        <v>0</v>
      </c>
      <c r="O41" s="51">
        <v>0</v>
      </c>
      <c r="P41" s="51" t="s">
        <v>158</v>
      </c>
      <c r="Q41" s="51">
        <v>12.56</v>
      </c>
      <c r="R41" s="51">
        <v>12.56</v>
      </c>
    </row>
    <row r="42" ht="18" customHeight="1" spans="1:18">
      <c r="A42" s="51" t="s">
        <v>159</v>
      </c>
      <c r="B42" s="51" t="s">
        <v>155</v>
      </c>
      <c r="C42" s="51" t="s">
        <v>23</v>
      </c>
      <c r="D42" s="51" t="s">
        <v>24</v>
      </c>
      <c r="E42" s="51" t="s">
        <v>160</v>
      </c>
      <c r="F42" s="51" t="s">
        <v>161</v>
      </c>
      <c r="G42" s="51" t="s">
        <v>162</v>
      </c>
      <c r="H42" s="51"/>
      <c r="I42" s="51"/>
      <c r="J42" s="51">
        <v>57334</v>
      </c>
      <c r="K42" s="51">
        <v>57334</v>
      </c>
      <c r="L42" s="51">
        <v>0</v>
      </c>
      <c r="M42" s="51">
        <v>0</v>
      </c>
      <c r="N42" s="51">
        <v>0</v>
      </c>
      <c r="O42" s="51">
        <v>0</v>
      </c>
      <c r="P42" s="51" t="s">
        <v>163</v>
      </c>
      <c r="Q42" s="51">
        <v>15.83</v>
      </c>
      <c r="R42" s="51">
        <v>15.83</v>
      </c>
    </row>
    <row r="43" ht="18" customHeight="1" spans="1:18">
      <c r="A43" s="51" t="s">
        <v>164</v>
      </c>
      <c r="B43" s="51" t="s">
        <v>22</v>
      </c>
      <c r="C43" s="51" t="s">
        <v>23</v>
      </c>
      <c r="D43" s="51" t="s">
        <v>24</v>
      </c>
      <c r="E43" s="51" t="s">
        <v>165</v>
      </c>
      <c r="F43" s="51" t="s">
        <v>166</v>
      </c>
      <c r="G43" s="51" t="s">
        <v>167</v>
      </c>
      <c r="H43" s="51"/>
      <c r="I43" s="51"/>
      <c r="J43" s="51">
        <v>12500</v>
      </c>
      <c r="K43" s="51">
        <v>12500</v>
      </c>
      <c r="L43" s="51">
        <v>0</v>
      </c>
      <c r="M43" s="51">
        <v>0</v>
      </c>
      <c r="N43" s="51">
        <v>0</v>
      </c>
      <c r="O43" s="51">
        <v>0</v>
      </c>
      <c r="P43" s="51" t="s">
        <v>168</v>
      </c>
      <c r="Q43" s="51">
        <v>33.17</v>
      </c>
      <c r="R43" s="51">
        <v>33.17</v>
      </c>
    </row>
    <row r="44" ht="18" customHeight="1" spans="1:18">
      <c r="A44" s="51" t="s">
        <v>169</v>
      </c>
      <c r="B44" s="51" t="s">
        <v>22</v>
      </c>
      <c r="C44" s="51" t="s">
        <v>23</v>
      </c>
      <c r="D44" s="51" t="s">
        <v>24</v>
      </c>
      <c r="E44" s="51" t="s">
        <v>170</v>
      </c>
      <c r="F44" s="51" t="s">
        <v>171</v>
      </c>
      <c r="G44" s="51" t="s">
        <v>172</v>
      </c>
      <c r="H44" s="51"/>
      <c r="I44" s="51"/>
      <c r="J44" s="51">
        <v>20000</v>
      </c>
      <c r="K44" s="51">
        <v>20000</v>
      </c>
      <c r="L44" s="51">
        <v>0</v>
      </c>
      <c r="M44" s="51">
        <v>0</v>
      </c>
      <c r="N44" s="51">
        <v>0</v>
      </c>
      <c r="O44" s="51">
        <v>0</v>
      </c>
      <c r="P44" s="51" t="s">
        <v>173</v>
      </c>
      <c r="Q44" s="51">
        <v>66.34</v>
      </c>
      <c r="R44" s="51">
        <v>66.34</v>
      </c>
    </row>
    <row r="45" ht="18" customHeight="1" spans="1:18">
      <c r="A45" s="51" t="s">
        <v>174</v>
      </c>
      <c r="B45" s="51" t="s">
        <v>22</v>
      </c>
      <c r="C45" s="51" t="s">
        <v>23</v>
      </c>
      <c r="D45" s="51" t="s">
        <v>24</v>
      </c>
      <c r="E45" s="51" t="s">
        <v>175</v>
      </c>
      <c r="F45" s="51" t="s">
        <v>176</v>
      </c>
      <c r="G45" s="51" t="s">
        <v>172</v>
      </c>
      <c r="H45" s="51"/>
      <c r="I45" s="51"/>
      <c r="J45" s="51">
        <v>15000</v>
      </c>
      <c r="K45" s="51">
        <v>0</v>
      </c>
      <c r="L45" s="51">
        <v>15000</v>
      </c>
      <c r="M45" s="51">
        <v>0</v>
      </c>
      <c r="N45" s="51">
        <v>0</v>
      </c>
      <c r="O45" s="51">
        <v>0</v>
      </c>
      <c r="P45" s="51" t="s">
        <v>177</v>
      </c>
      <c r="Q45" s="51">
        <v>66.34</v>
      </c>
      <c r="R45" s="51">
        <v>66.34</v>
      </c>
    </row>
    <row r="46" ht="18" customHeight="1" spans="1:18">
      <c r="A46" s="51" t="s">
        <v>178</v>
      </c>
      <c r="B46" s="51" t="s">
        <v>22</v>
      </c>
      <c r="C46" s="51" t="s">
        <v>23</v>
      </c>
      <c r="D46" s="51" t="s">
        <v>24</v>
      </c>
      <c r="E46" s="51" t="s">
        <v>179</v>
      </c>
      <c r="F46" s="51" t="s">
        <v>180</v>
      </c>
      <c r="G46" s="51" t="s">
        <v>32</v>
      </c>
      <c r="H46" s="51"/>
      <c r="I46" s="51"/>
      <c r="J46" s="51">
        <v>22000</v>
      </c>
      <c r="K46" s="51">
        <v>22000</v>
      </c>
      <c r="L46" s="51">
        <v>0</v>
      </c>
      <c r="M46" s="51">
        <v>0</v>
      </c>
      <c r="N46" s="51">
        <v>0</v>
      </c>
      <c r="O46" s="51">
        <v>0</v>
      </c>
      <c r="P46" s="51" t="s">
        <v>181</v>
      </c>
      <c r="Q46" s="51">
        <v>54.04</v>
      </c>
      <c r="R46" s="51">
        <v>54.04</v>
      </c>
    </row>
    <row r="47" ht="18" customHeight="1" spans="1:18">
      <c r="A47" s="51" t="s">
        <v>182</v>
      </c>
      <c r="B47" s="51" t="s">
        <v>22</v>
      </c>
      <c r="C47" s="51" t="s">
        <v>23</v>
      </c>
      <c r="D47" s="51" t="s">
        <v>24</v>
      </c>
      <c r="E47" s="51" t="s">
        <v>183</v>
      </c>
      <c r="F47" s="51" t="s">
        <v>184</v>
      </c>
      <c r="G47" s="51" t="s">
        <v>185</v>
      </c>
      <c r="H47" s="51"/>
      <c r="I47" s="51"/>
      <c r="J47" s="51">
        <v>12500</v>
      </c>
      <c r="K47" s="51">
        <v>12500</v>
      </c>
      <c r="L47" s="51">
        <v>0</v>
      </c>
      <c r="M47" s="51">
        <v>0</v>
      </c>
      <c r="N47" s="51">
        <v>0</v>
      </c>
      <c r="O47" s="51">
        <v>0</v>
      </c>
      <c r="P47" s="51" t="s">
        <v>186</v>
      </c>
      <c r="Q47" s="51">
        <v>33.17</v>
      </c>
      <c r="R47" s="51">
        <v>33.17</v>
      </c>
    </row>
    <row r="48" ht="18" customHeight="1" spans="1:18">
      <c r="A48" s="51" t="s">
        <v>187</v>
      </c>
      <c r="B48" s="51" t="s">
        <v>22</v>
      </c>
      <c r="C48" s="51" t="s">
        <v>23</v>
      </c>
      <c r="D48" s="51" t="s">
        <v>24</v>
      </c>
      <c r="E48" s="51" t="s">
        <v>188</v>
      </c>
      <c r="F48" s="51" t="s">
        <v>189</v>
      </c>
      <c r="G48" s="51" t="s">
        <v>190</v>
      </c>
      <c r="H48" s="51"/>
      <c r="I48" s="51"/>
      <c r="J48" s="51">
        <v>12500</v>
      </c>
      <c r="K48" s="51">
        <v>12500</v>
      </c>
      <c r="L48" s="51">
        <v>0</v>
      </c>
      <c r="M48" s="51">
        <v>0</v>
      </c>
      <c r="N48" s="51">
        <v>0</v>
      </c>
      <c r="O48" s="51">
        <v>0</v>
      </c>
      <c r="P48" s="51" t="s">
        <v>191</v>
      </c>
      <c r="Q48" s="51">
        <v>33.17</v>
      </c>
      <c r="R48" s="51">
        <v>33.17</v>
      </c>
    </row>
    <row r="49" ht="18" customHeight="1" spans="1:18">
      <c r="A49" s="51" t="s">
        <v>192</v>
      </c>
      <c r="B49" s="51" t="s">
        <v>22</v>
      </c>
      <c r="C49" s="51" t="s">
        <v>23</v>
      </c>
      <c r="D49" s="51" t="s">
        <v>24</v>
      </c>
      <c r="E49" s="51" t="s">
        <v>193</v>
      </c>
      <c r="F49" s="51" t="s">
        <v>82</v>
      </c>
      <c r="G49" s="51" t="s">
        <v>32</v>
      </c>
      <c r="H49" s="51"/>
      <c r="I49" s="51"/>
      <c r="J49" s="51">
        <v>14358</v>
      </c>
      <c r="K49" s="51">
        <v>14358</v>
      </c>
      <c r="L49" s="51">
        <v>0</v>
      </c>
      <c r="M49" s="51">
        <v>0</v>
      </c>
      <c r="N49" s="51">
        <v>0</v>
      </c>
      <c r="O49" s="51">
        <v>0</v>
      </c>
      <c r="P49" s="51" t="s">
        <v>194</v>
      </c>
      <c r="Q49" s="51">
        <v>60.52</v>
      </c>
      <c r="R49" s="51">
        <v>60.52</v>
      </c>
    </row>
    <row r="50" ht="18" customHeight="1" spans="1:18">
      <c r="A50" s="51" t="s">
        <v>195</v>
      </c>
      <c r="B50" s="51" t="s">
        <v>22</v>
      </c>
      <c r="C50" s="51" t="s">
        <v>23</v>
      </c>
      <c r="D50" s="51" t="s">
        <v>24</v>
      </c>
      <c r="E50" s="51" t="s">
        <v>196</v>
      </c>
      <c r="F50" s="51" t="s">
        <v>197</v>
      </c>
      <c r="G50" s="51" t="s">
        <v>32</v>
      </c>
      <c r="H50" s="51"/>
      <c r="I50" s="51"/>
      <c r="J50" s="51">
        <v>14358</v>
      </c>
      <c r="K50" s="51">
        <v>14358</v>
      </c>
      <c r="L50" s="51">
        <v>0</v>
      </c>
      <c r="M50" s="51">
        <v>0</v>
      </c>
      <c r="N50" s="51">
        <v>0</v>
      </c>
      <c r="O50" s="51">
        <v>0</v>
      </c>
      <c r="P50" s="51" t="s">
        <v>198</v>
      </c>
      <c r="Q50" s="51">
        <v>60.52</v>
      </c>
      <c r="R50" s="51">
        <v>60.52</v>
      </c>
    </row>
    <row r="51" ht="18" customHeight="1" spans="1:18">
      <c r="A51" s="51" t="s">
        <v>199</v>
      </c>
      <c r="B51" s="51" t="s">
        <v>22</v>
      </c>
      <c r="C51" s="51" t="s">
        <v>23</v>
      </c>
      <c r="D51" s="51" t="s">
        <v>24</v>
      </c>
      <c r="E51" s="51" t="s">
        <v>200</v>
      </c>
      <c r="F51" s="51" t="s">
        <v>26</v>
      </c>
      <c r="G51" s="51" t="s">
        <v>32</v>
      </c>
      <c r="H51" s="51"/>
      <c r="I51" s="51"/>
      <c r="J51" s="51">
        <v>14358</v>
      </c>
      <c r="K51" s="51">
        <v>14358</v>
      </c>
      <c r="L51" s="51">
        <v>0</v>
      </c>
      <c r="M51" s="51">
        <v>0</v>
      </c>
      <c r="N51" s="51">
        <v>0</v>
      </c>
      <c r="O51" s="51">
        <v>0</v>
      </c>
      <c r="P51" s="51" t="s">
        <v>201</v>
      </c>
      <c r="Q51" s="51">
        <v>60.52</v>
      </c>
      <c r="R51" s="51">
        <v>60.52</v>
      </c>
    </row>
    <row r="52" ht="18" customHeight="1" spans="1:18">
      <c r="A52" s="51" t="s">
        <v>202</v>
      </c>
      <c r="B52" s="51" t="s">
        <v>22</v>
      </c>
      <c r="C52" s="51" t="s">
        <v>23</v>
      </c>
      <c r="D52" s="51" t="s">
        <v>24</v>
      </c>
      <c r="E52" s="51" t="s">
        <v>203</v>
      </c>
      <c r="F52" s="51" t="s">
        <v>39</v>
      </c>
      <c r="G52" s="51" t="s">
        <v>32</v>
      </c>
      <c r="H52" s="51"/>
      <c r="I52" s="51"/>
      <c r="J52" s="51">
        <v>14358</v>
      </c>
      <c r="K52" s="51">
        <v>14358</v>
      </c>
      <c r="L52" s="51">
        <v>0</v>
      </c>
      <c r="M52" s="51">
        <v>0</v>
      </c>
      <c r="N52" s="51">
        <v>0</v>
      </c>
      <c r="O52" s="51">
        <v>0</v>
      </c>
      <c r="P52" s="51" t="s">
        <v>204</v>
      </c>
      <c r="Q52" s="51">
        <v>60.52</v>
      </c>
      <c r="R52" s="51">
        <v>60.52</v>
      </c>
    </row>
    <row r="53" ht="18" customHeight="1" spans="1:18">
      <c r="A53" s="51" t="s">
        <v>205</v>
      </c>
      <c r="B53" s="51" t="s">
        <v>22</v>
      </c>
      <c r="C53" s="51" t="s">
        <v>23</v>
      </c>
      <c r="D53" s="51" t="s">
        <v>24</v>
      </c>
      <c r="E53" s="51" t="s">
        <v>206</v>
      </c>
      <c r="F53" s="51" t="s">
        <v>43</v>
      </c>
      <c r="G53" s="51" t="s">
        <v>32</v>
      </c>
      <c r="H53" s="51"/>
      <c r="I53" s="51"/>
      <c r="J53" s="51">
        <v>8994</v>
      </c>
      <c r="K53" s="51">
        <v>8994</v>
      </c>
      <c r="L53" s="51">
        <v>0</v>
      </c>
      <c r="M53" s="51">
        <v>0</v>
      </c>
      <c r="N53" s="51">
        <v>0</v>
      </c>
      <c r="O53" s="51">
        <v>0</v>
      </c>
      <c r="P53" s="51" t="s">
        <v>207</v>
      </c>
      <c r="Q53" s="51">
        <v>37.91</v>
      </c>
      <c r="R53" s="51">
        <v>37.91</v>
      </c>
    </row>
    <row r="54" ht="18" customHeight="1" spans="1:18">
      <c r="A54" s="51" t="s">
        <v>208</v>
      </c>
      <c r="B54" s="51" t="s">
        <v>22</v>
      </c>
      <c r="C54" s="51" t="s">
        <v>23</v>
      </c>
      <c r="D54" s="51" t="s">
        <v>24</v>
      </c>
      <c r="E54" s="51" t="s">
        <v>200</v>
      </c>
      <c r="F54" s="51" t="s">
        <v>26</v>
      </c>
      <c r="G54" s="51" t="s">
        <v>32</v>
      </c>
      <c r="H54" s="51"/>
      <c r="I54" s="51"/>
      <c r="J54" s="51">
        <v>8344</v>
      </c>
      <c r="K54" s="51">
        <v>8344</v>
      </c>
      <c r="L54" s="51">
        <v>0</v>
      </c>
      <c r="M54" s="51">
        <v>0</v>
      </c>
      <c r="N54" s="51">
        <v>0</v>
      </c>
      <c r="O54" s="51">
        <v>0</v>
      </c>
      <c r="P54" s="51" t="s">
        <v>209</v>
      </c>
      <c r="Q54" s="51">
        <v>35.17</v>
      </c>
      <c r="R54" s="51">
        <v>35.17</v>
      </c>
    </row>
    <row r="55" ht="18" customHeight="1" spans="1:18">
      <c r="A55" s="51" t="s">
        <v>210</v>
      </c>
      <c r="B55" s="51" t="s">
        <v>22</v>
      </c>
      <c r="C55" s="51" t="s">
        <v>23</v>
      </c>
      <c r="D55" s="51" t="s">
        <v>24</v>
      </c>
      <c r="E55" s="51" t="s">
        <v>211</v>
      </c>
      <c r="F55" s="51" t="s">
        <v>78</v>
      </c>
      <c r="G55" s="51" t="s">
        <v>32</v>
      </c>
      <c r="H55" s="51"/>
      <c r="I55" s="51"/>
      <c r="J55" s="51">
        <v>12106</v>
      </c>
      <c r="K55" s="51">
        <v>12106</v>
      </c>
      <c r="L55" s="51">
        <v>0</v>
      </c>
      <c r="M55" s="51">
        <v>0</v>
      </c>
      <c r="N55" s="51">
        <v>0</v>
      </c>
      <c r="O55" s="51">
        <v>0</v>
      </c>
      <c r="P55" s="51" t="s">
        <v>212</v>
      </c>
      <c r="Q55" s="51">
        <v>55.28</v>
      </c>
      <c r="R55" s="51">
        <v>55.28</v>
      </c>
    </row>
    <row r="56" ht="18" customHeight="1" spans="1:18">
      <c r="A56" s="51" t="s">
        <v>213</v>
      </c>
      <c r="B56" s="51" t="s">
        <v>22</v>
      </c>
      <c r="C56" s="51" t="s">
        <v>23</v>
      </c>
      <c r="D56" s="51" t="s">
        <v>24</v>
      </c>
      <c r="E56" s="51" t="s">
        <v>214</v>
      </c>
      <c r="F56" s="51" t="s">
        <v>215</v>
      </c>
      <c r="G56" s="51" t="s">
        <v>32</v>
      </c>
      <c r="H56" s="51"/>
      <c r="I56" s="51"/>
      <c r="J56" s="51">
        <v>12106</v>
      </c>
      <c r="K56" s="51">
        <v>12106</v>
      </c>
      <c r="L56" s="51">
        <v>0</v>
      </c>
      <c r="M56" s="51">
        <v>0</v>
      </c>
      <c r="N56" s="51">
        <v>0</v>
      </c>
      <c r="O56" s="51">
        <v>0</v>
      </c>
      <c r="P56" s="51" t="s">
        <v>216</v>
      </c>
      <c r="Q56" s="51">
        <v>55.28</v>
      </c>
      <c r="R56" s="51">
        <v>55.28</v>
      </c>
    </row>
    <row r="57" ht="18" customHeight="1" spans="1:18">
      <c r="A57" s="51" t="s">
        <v>217</v>
      </c>
      <c r="B57" s="51" t="s">
        <v>22</v>
      </c>
      <c r="C57" s="51" t="s">
        <v>23</v>
      </c>
      <c r="D57" s="51" t="s">
        <v>24</v>
      </c>
      <c r="E57" s="51" t="s">
        <v>218</v>
      </c>
      <c r="F57" s="51" t="s">
        <v>219</v>
      </c>
      <c r="G57" s="51" t="s">
        <v>32</v>
      </c>
      <c r="H57" s="51"/>
      <c r="I57" s="51"/>
      <c r="J57" s="51">
        <v>8786</v>
      </c>
      <c r="K57" s="51">
        <v>8786</v>
      </c>
      <c r="L57" s="51">
        <v>0</v>
      </c>
      <c r="M57" s="51">
        <v>0</v>
      </c>
      <c r="N57" s="51">
        <v>0</v>
      </c>
      <c r="O57" s="51">
        <v>0</v>
      </c>
      <c r="P57" s="51" t="s">
        <v>220</v>
      </c>
      <c r="Q57" s="51">
        <v>40.12</v>
      </c>
      <c r="R57" s="51">
        <v>40.12</v>
      </c>
    </row>
    <row r="58" ht="18" customHeight="1" spans="1:18">
      <c r="A58" s="51" t="s">
        <v>221</v>
      </c>
      <c r="B58" s="51" t="s">
        <v>22</v>
      </c>
      <c r="C58" s="51" t="s">
        <v>23</v>
      </c>
      <c r="D58" s="51" t="s">
        <v>24</v>
      </c>
      <c r="E58" s="51" t="s">
        <v>222</v>
      </c>
      <c r="F58" s="51" t="s">
        <v>78</v>
      </c>
      <c r="G58" s="51" t="s">
        <v>32</v>
      </c>
      <c r="H58" s="51"/>
      <c r="I58" s="51"/>
      <c r="J58" s="51">
        <v>5052</v>
      </c>
      <c r="K58" s="51">
        <v>5052</v>
      </c>
      <c r="L58" s="51">
        <v>0</v>
      </c>
      <c r="M58" s="51">
        <v>0</v>
      </c>
      <c r="N58" s="51">
        <v>0</v>
      </c>
      <c r="O58" s="51">
        <v>0</v>
      </c>
      <c r="P58" s="51" t="s">
        <v>223</v>
      </c>
      <c r="Q58" s="51">
        <v>30.76</v>
      </c>
      <c r="R58" s="51">
        <v>30.76</v>
      </c>
    </row>
    <row r="59" ht="18" customHeight="1" spans="1:18">
      <c r="A59" s="51" t="s">
        <v>224</v>
      </c>
      <c r="B59" s="51" t="s">
        <v>22</v>
      </c>
      <c r="C59" s="51" t="s">
        <v>23</v>
      </c>
      <c r="D59" s="51" t="s">
        <v>24</v>
      </c>
      <c r="E59" s="51" t="s">
        <v>225</v>
      </c>
      <c r="F59" s="51" t="s">
        <v>78</v>
      </c>
      <c r="G59" s="51" t="s">
        <v>32</v>
      </c>
      <c r="H59" s="51"/>
      <c r="I59" s="51"/>
      <c r="J59" s="51">
        <v>10139</v>
      </c>
      <c r="K59" s="51">
        <v>10139</v>
      </c>
      <c r="L59" s="51">
        <v>0</v>
      </c>
      <c r="M59" s="51">
        <v>0</v>
      </c>
      <c r="N59" s="51">
        <v>0</v>
      </c>
      <c r="O59" s="51">
        <v>0</v>
      </c>
      <c r="P59" s="51" t="s">
        <v>226</v>
      </c>
      <c r="Q59" s="51">
        <v>61.73</v>
      </c>
      <c r="R59" s="51">
        <v>61.73</v>
      </c>
    </row>
    <row r="60" ht="18" customHeight="1" spans="1:18">
      <c r="A60" s="51" t="s">
        <v>227</v>
      </c>
      <c r="B60" s="51" t="s">
        <v>22</v>
      </c>
      <c r="C60" s="51" t="s">
        <v>23</v>
      </c>
      <c r="D60" s="51" t="s">
        <v>24</v>
      </c>
      <c r="E60" s="51" t="s">
        <v>228</v>
      </c>
      <c r="F60" s="51" t="s">
        <v>219</v>
      </c>
      <c r="G60" s="51" t="s">
        <v>32</v>
      </c>
      <c r="H60" s="51"/>
      <c r="I60" s="51"/>
      <c r="J60" s="51">
        <v>10937</v>
      </c>
      <c r="K60" s="51">
        <v>10937</v>
      </c>
      <c r="L60" s="51">
        <v>0</v>
      </c>
      <c r="M60" s="51">
        <v>0</v>
      </c>
      <c r="N60" s="51">
        <v>0</v>
      </c>
      <c r="O60" s="51">
        <v>0</v>
      </c>
      <c r="P60" s="51" t="s">
        <v>229</v>
      </c>
      <c r="Q60" s="51">
        <v>66.59</v>
      </c>
      <c r="R60" s="51">
        <v>66.59</v>
      </c>
    </row>
    <row r="61" ht="18" customHeight="1" spans="1:18">
      <c r="A61" s="51" t="s">
        <v>230</v>
      </c>
      <c r="B61" s="51" t="s">
        <v>22</v>
      </c>
      <c r="C61" s="51" t="s">
        <v>23</v>
      </c>
      <c r="D61" s="51" t="s">
        <v>24</v>
      </c>
      <c r="E61" s="51" t="s">
        <v>231</v>
      </c>
      <c r="F61" s="51" t="s">
        <v>219</v>
      </c>
      <c r="G61" s="51" t="s">
        <v>32</v>
      </c>
      <c r="H61" s="51"/>
      <c r="I61" s="51"/>
      <c r="J61" s="51">
        <v>11003</v>
      </c>
      <c r="K61" s="51">
        <v>11003</v>
      </c>
      <c r="L61" s="51">
        <v>0</v>
      </c>
      <c r="M61" s="51">
        <v>0</v>
      </c>
      <c r="N61" s="51">
        <v>0</v>
      </c>
      <c r="O61" s="51">
        <v>0</v>
      </c>
      <c r="P61" s="51" t="s">
        <v>232</v>
      </c>
      <c r="Q61" s="51">
        <v>66.99</v>
      </c>
      <c r="R61" s="51">
        <v>66.99</v>
      </c>
    </row>
    <row r="62" ht="18" customHeight="1" spans="1:18">
      <c r="A62" s="51" t="s">
        <v>233</v>
      </c>
      <c r="B62" s="51" t="s">
        <v>22</v>
      </c>
      <c r="C62" s="51" t="s">
        <v>23</v>
      </c>
      <c r="D62" s="51" t="s">
        <v>24</v>
      </c>
      <c r="E62" s="51" t="s">
        <v>234</v>
      </c>
      <c r="F62" s="51" t="s">
        <v>235</v>
      </c>
      <c r="G62" s="51" t="s">
        <v>32</v>
      </c>
      <c r="H62" s="51"/>
      <c r="I62" s="51"/>
      <c r="J62" s="51">
        <v>11261</v>
      </c>
      <c r="K62" s="51">
        <v>11261</v>
      </c>
      <c r="L62" s="51">
        <v>0</v>
      </c>
      <c r="M62" s="51">
        <v>0</v>
      </c>
      <c r="N62" s="51">
        <v>0</v>
      </c>
      <c r="O62" s="51">
        <v>0</v>
      </c>
      <c r="P62" s="51" t="s">
        <v>236</v>
      </c>
      <c r="Q62" s="51">
        <v>51.42</v>
      </c>
      <c r="R62" s="51">
        <v>51.42</v>
      </c>
    </row>
    <row r="63" ht="18" customHeight="1" spans="1:18">
      <c r="A63" s="51" t="s">
        <v>237</v>
      </c>
      <c r="B63" s="51" t="s">
        <v>22</v>
      </c>
      <c r="C63" s="51" t="s">
        <v>23</v>
      </c>
      <c r="D63" s="51" t="s">
        <v>24</v>
      </c>
      <c r="E63" s="51" t="s">
        <v>238</v>
      </c>
      <c r="F63" s="51" t="s">
        <v>235</v>
      </c>
      <c r="G63" s="51" t="s">
        <v>32</v>
      </c>
      <c r="H63" s="51"/>
      <c r="I63" s="51"/>
      <c r="J63" s="51">
        <v>10423</v>
      </c>
      <c r="K63" s="51">
        <v>10423</v>
      </c>
      <c r="L63" s="51">
        <v>0</v>
      </c>
      <c r="M63" s="51">
        <v>0</v>
      </c>
      <c r="N63" s="51">
        <v>0</v>
      </c>
      <c r="O63" s="51">
        <v>0</v>
      </c>
      <c r="P63" s="51" t="s">
        <v>239</v>
      </c>
      <c r="Q63" s="51">
        <v>51.92</v>
      </c>
      <c r="R63" s="51">
        <v>51.92</v>
      </c>
    </row>
    <row r="64" ht="18" customHeight="1" spans="1:18">
      <c r="A64" s="51" t="s">
        <v>240</v>
      </c>
      <c r="B64" s="51" t="s">
        <v>22</v>
      </c>
      <c r="C64" s="51" t="s">
        <v>23</v>
      </c>
      <c r="D64" s="51" t="s">
        <v>24</v>
      </c>
      <c r="E64" s="51" t="s">
        <v>241</v>
      </c>
      <c r="F64" s="51" t="s">
        <v>235</v>
      </c>
      <c r="G64" s="51" t="s">
        <v>32</v>
      </c>
      <c r="H64" s="51"/>
      <c r="I64" s="51"/>
      <c r="J64" s="51">
        <v>13063</v>
      </c>
      <c r="K64" s="51">
        <v>13063</v>
      </c>
      <c r="L64" s="51">
        <v>0</v>
      </c>
      <c r="M64" s="51">
        <v>0</v>
      </c>
      <c r="N64" s="51">
        <v>0</v>
      </c>
      <c r="O64" s="51">
        <v>0</v>
      </c>
      <c r="P64" s="51" t="s">
        <v>242</v>
      </c>
      <c r="Q64" s="51">
        <v>59.65</v>
      </c>
      <c r="R64" s="51">
        <v>59.65</v>
      </c>
    </row>
    <row r="65" ht="18" customHeight="1" spans="1:18">
      <c r="A65" s="51" t="s">
        <v>243</v>
      </c>
      <c r="B65" s="51" t="s">
        <v>22</v>
      </c>
      <c r="C65" s="51" t="s">
        <v>23</v>
      </c>
      <c r="D65" s="51" t="s">
        <v>24</v>
      </c>
      <c r="E65" s="51" t="s">
        <v>244</v>
      </c>
      <c r="F65" s="51" t="s">
        <v>245</v>
      </c>
      <c r="G65" s="51" t="s">
        <v>32</v>
      </c>
      <c r="H65" s="51"/>
      <c r="I65" s="51"/>
      <c r="J65" s="51">
        <v>13063</v>
      </c>
      <c r="K65" s="51">
        <v>13063</v>
      </c>
      <c r="L65" s="51">
        <v>0</v>
      </c>
      <c r="M65" s="51">
        <v>0</v>
      </c>
      <c r="N65" s="51">
        <v>0</v>
      </c>
      <c r="O65" s="51">
        <v>0</v>
      </c>
      <c r="P65" s="51" t="s">
        <v>246</v>
      </c>
      <c r="Q65" s="51">
        <v>59.65</v>
      </c>
      <c r="R65" s="51">
        <v>59.65</v>
      </c>
    </row>
    <row r="66" ht="18" customHeight="1" spans="1:18">
      <c r="A66" s="51" t="s">
        <v>247</v>
      </c>
      <c r="B66" s="51" t="s">
        <v>22</v>
      </c>
      <c r="C66" s="51" t="s">
        <v>23</v>
      </c>
      <c r="D66" s="51" t="s">
        <v>24</v>
      </c>
      <c r="E66" s="51" t="s">
        <v>248</v>
      </c>
      <c r="F66" s="51" t="s">
        <v>215</v>
      </c>
      <c r="G66" s="51" t="s">
        <v>32</v>
      </c>
      <c r="H66" s="51"/>
      <c r="I66" s="51"/>
      <c r="J66" s="51">
        <v>14152</v>
      </c>
      <c r="K66" s="51">
        <v>14152</v>
      </c>
      <c r="L66" s="51">
        <v>0</v>
      </c>
      <c r="M66" s="51">
        <v>0</v>
      </c>
      <c r="N66" s="51">
        <v>0</v>
      </c>
      <c r="O66" s="51">
        <v>0</v>
      </c>
      <c r="P66" s="51" t="s">
        <v>249</v>
      </c>
      <c r="Q66" s="51">
        <v>59.65</v>
      </c>
      <c r="R66" s="51">
        <v>59.65</v>
      </c>
    </row>
    <row r="67" ht="18" customHeight="1" spans="1:18">
      <c r="A67" s="51" t="s">
        <v>250</v>
      </c>
      <c r="B67" s="51" t="s">
        <v>22</v>
      </c>
      <c r="C67" s="51" t="s">
        <v>23</v>
      </c>
      <c r="D67" s="51" t="s">
        <v>24</v>
      </c>
      <c r="E67" s="51" t="s">
        <v>251</v>
      </c>
      <c r="F67" s="51" t="s">
        <v>252</v>
      </c>
      <c r="G67" s="51" t="s">
        <v>32</v>
      </c>
      <c r="H67" s="51"/>
      <c r="I67" s="51"/>
      <c r="J67" s="51">
        <v>14152</v>
      </c>
      <c r="K67" s="51">
        <v>14152</v>
      </c>
      <c r="L67" s="51">
        <v>0</v>
      </c>
      <c r="M67" s="51">
        <v>0</v>
      </c>
      <c r="N67" s="51">
        <v>0</v>
      </c>
      <c r="O67" s="51">
        <v>0</v>
      </c>
      <c r="P67" s="51" t="s">
        <v>253</v>
      </c>
      <c r="Q67" s="51">
        <v>59.65</v>
      </c>
      <c r="R67" s="51">
        <v>59.65</v>
      </c>
    </row>
    <row r="68" ht="18" customHeight="1" spans="1:18">
      <c r="A68" s="51" t="s">
        <v>254</v>
      </c>
      <c r="B68" s="51" t="s">
        <v>22</v>
      </c>
      <c r="C68" s="51" t="s">
        <v>23</v>
      </c>
      <c r="D68" s="51" t="s">
        <v>24</v>
      </c>
      <c r="E68" s="51" t="s">
        <v>255</v>
      </c>
      <c r="F68" s="51" t="s">
        <v>63</v>
      </c>
      <c r="G68" s="51" t="s">
        <v>32</v>
      </c>
      <c r="H68" s="51"/>
      <c r="I68" s="51"/>
      <c r="J68" s="51">
        <v>6338</v>
      </c>
      <c r="K68" s="51">
        <v>6338</v>
      </c>
      <c r="L68" s="51">
        <v>0</v>
      </c>
      <c r="M68" s="51">
        <v>0</v>
      </c>
      <c r="N68" s="51">
        <v>0</v>
      </c>
      <c r="O68" s="51">
        <v>0</v>
      </c>
      <c r="P68" s="51" t="s">
        <v>256</v>
      </c>
      <c r="Q68" s="51">
        <v>38.59</v>
      </c>
      <c r="R68" s="51">
        <v>38.59</v>
      </c>
    </row>
    <row r="69" ht="18" customHeight="1" spans="1:18">
      <c r="A69" s="51" t="s">
        <v>257</v>
      </c>
      <c r="B69" s="51" t="s">
        <v>22</v>
      </c>
      <c r="C69" s="51" t="s">
        <v>23</v>
      </c>
      <c r="D69" s="51" t="s">
        <v>24</v>
      </c>
      <c r="E69" s="51" t="s">
        <v>258</v>
      </c>
      <c r="F69" s="51" t="s">
        <v>74</v>
      </c>
      <c r="G69" s="51" t="s">
        <v>32</v>
      </c>
      <c r="H69" s="51"/>
      <c r="I69" s="51"/>
      <c r="J69" s="51">
        <v>17657</v>
      </c>
      <c r="K69" s="51">
        <v>17657</v>
      </c>
      <c r="L69" s="51">
        <v>0</v>
      </c>
      <c r="M69" s="51">
        <v>0</v>
      </c>
      <c r="N69" s="51">
        <v>0</v>
      </c>
      <c r="O69" s="51">
        <v>0</v>
      </c>
      <c r="P69" s="51" t="s">
        <v>259</v>
      </c>
      <c r="Q69" s="51">
        <v>107.5</v>
      </c>
      <c r="R69" s="51">
        <v>107.5</v>
      </c>
    </row>
    <row r="70" ht="18" customHeight="1" spans="1:18">
      <c r="A70" s="51" t="s">
        <v>260</v>
      </c>
      <c r="B70" s="51" t="s">
        <v>22</v>
      </c>
      <c r="C70" s="51" t="s">
        <v>23</v>
      </c>
      <c r="D70" s="51" t="s">
        <v>24</v>
      </c>
      <c r="E70" s="51" t="s">
        <v>261</v>
      </c>
      <c r="F70" s="51" t="s">
        <v>262</v>
      </c>
      <c r="G70" s="51" t="s">
        <v>32</v>
      </c>
      <c r="H70" s="51"/>
      <c r="I70" s="51"/>
      <c r="J70" s="51">
        <v>9338</v>
      </c>
      <c r="K70" s="51">
        <v>9338</v>
      </c>
      <c r="L70" s="51">
        <v>0</v>
      </c>
      <c r="M70" s="51">
        <v>0</v>
      </c>
      <c r="N70" s="51">
        <v>0</v>
      </c>
      <c r="O70" s="51">
        <v>0</v>
      </c>
      <c r="P70" s="51" t="s">
        <v>263</v>
      </c>
      <c r="Q70" s="51">
        <v>56.85</v>
      </c>
      <c r="R70" s="51">
        <v>56.85</v>
      </c>
    </row>
    <row r="71" ht="18" customHeight="1" spans="1:18">
      <c r="A71" s="51" t="s">
        <v>264</v>
      </c>
      <c r="B71" s="51" t="s">
        <v>22</v>
      </c>
      <c r="C71" s="51" t="s">
        <v>23</v>
      </c>
      <c r="D71" s="51" t="s">
        <v>24</v>
      </c>
      <c r="E71" s="51" t="s">
        <v>265</v>
      </c>
      <c r="F71" s="51" t="s">
        <v>266</v>
      </c>
      <c r="G71" s="51" t="s">
        <v>32</v>
      </c>
      <c r="H71" s="51"/>
      <c r="I71" s="51"/>
      <c r="J71" s="51">
        <v>4379</v>
      </c>
      <c r="K71" s="51">
        <v>4379</v>
      </c>
      <c r="L71" s="51">
        <v>0</v>
      </c>
      <c r="M71" s="51">
        <v>0</v>
      </c>
      <c r="N71" s="51">
        <v>0</v>
      </c>
      <c r="O71" s="51">
        <v>0</v>
      </c>
      <c r="P71" s="51" t="s">
        <v>267</v>
      </c>
      <c r="Q71" s="51">
        <v>26.66</v>
      </c>
      <c r="R71" s="51">
        <v>26.66</v>
      </c>
    </row>
    <row r="72" ht="18" customHeight="1" spans="1:18">
      <c r="A72" s="51" t="s">
        <v>268</v>
      </c>
      <c r="B72" s="51" t="s">
        <v>22</v>
      </c>
      <c r="C72" s="51" t="s">
        <v>23</v>
      </c>
      <c r="D72" s="51" t="s">
        <v>24</v>
      </c>
      <c r="E72" s="51" t="s">
        <v>269</v>
      </c>
      <c r="F72" s="51" t="s">
        <v>262</v>
      </c>
      <c r="G72" s="51" t="s">
        <v>32</v>
      </c>
      <c r="H72" s="51"/>
      <c r="I72" s="51"/>
      <c r="J72" s="51">
        <v>8800</v>
      </c>
      <c r="K72" s="51">
        <v>8800</v>
      </c>
      <c r="L72" s="51">
        <v>0</v>
      </c>
      <c r="M72" s="51">
        <v>0</v>
      </c>
      <c r="N72" s="51">
        <v>0</v>
      </c>
      <c r="O72" s="51">
        <v>0</v>
      </c>
      <c r="P72" s="51" t="s">
        <v>270</v>
      </c>
      <c r="Q72" s="51">
        <v>37.09</v>
      </c>
      <c r="R72" s="51">
        <v>37.09</v>
      </c>
    </row>
    <row r="73" ht="18" customHeight="1" spans="1:18">
      <c r="A73" s="51" t="s">
        <v>271</v>
      </c>
      <c r="B73" s="51" t="s">
        <v>22</v>
      </c>
      <c r="C73" s="51" t="s">
        <v>23</v>
      </c>
      <c r="D73" s="51" t="s">
        <v>24</v>
      </c>
      <c r="E73" s="51" t="s">
        <v>272</v>
      </c>
      <c r="F73" s="51" t="s">
        <v>262</v>
      </c>
      <c r="G73" s="51" t="s">
        <v>32</v>
      </c>
      <c r="H73" s="51"/>
      <c r="I73" s="51"/>
      <c r="J73" s="51">
        <v>8800</v>
      </c>
      <c r="K73" s="51">
        <v>8800</v>
      </c>
      <c r="L73" s="51">
        <v>0</v>
      </c>
      <c r="M73" s="51">
        <v>0</v>
      </c>
      <c r="N73" s="51">
        <v>0</v>
      </c>
      <c r="O73" s="51">
        <v>0</v>
      </c>
      <c r="P73" s="51" t="s">
        <v>273</v>
      </c>
      <c r="Q73" s="51">
        <v>37.09</v>
      </c>
      <c r="R73" s="51">
        <v>37.09</v>
      </c>
    </row>
    <row r="74" ht="18" customHeight="1" spans="1:18">
      <c r="A74" s="51" t="s">
        <v>274</v>
      </c>
      <c r="B74" s="51" t="s">
        <v>22</v>
      </c>
      <c r="C74" s="51" t="s">
        <v>23</v>
      </c>
      <c r="D74" s="51" t="s">
        <v>24</v>
      </c>
      <c r="E74" s="51" t="s">
        <v>275</v>
      </c>
      <c r="F74" s="51" t="s">
        <v>235</v>
      </c>
      <c r="G74" s="51" t="s">
        <v>32</v>
      </c>
      <c r="H74" s="51"/>
      <c r="I74" s="51"/>
      <c r="J74" s="51">
        <v>8800</v>
      </c>
      <c r="K74" s="51">
        <v>8800</v>
      </c>
      <c r="L74" s="51">
        <v>0</v>
      </c>
      <c r="M74" s="51">
        <v>0</v>
      </c>
      <c r="N74" s="51">
        <v>0</v>
      </c>
      <c r="O74" s="51">
        <v>0</v>
      </c>
      <c r="P74" s="51" t="s">
        <v>276</v>
      </c>
      <c r="Q74" s="51">
        <v>37.09</v>
      </c>
      <c r="R74" s="51">
        <v>37.09</v>
      </c>
    </row>
    <row r="75" ht="18" customHeight="1" spans="1:18">
      <c r="A75" s="51" t="s">
        <v>277</v>
      </c>
      <c r="B75" s="51" t="s">
        <v>22</v>
      </c>
      <c r="C75" s="51" t="s">
        <v>23</v>
      </c>
      <c r="D75" s="51" t="s">
        <v>24</v>
      </c>
      <c r="E75" s="51" t="s">
        <v>278</v>
      </c>
      <c r="F75" s="51" t="s">
        <v>215</v>
      </c>
      <c r="G75" s="51" t="s">
        <v>32</v>
      </c>
      <c r="H75" s="51"/>
      <c r="I75" s="51"/>
      <c r="J75" s="51">
        <v>8123</v>
      </c>
      <c r="K75" s="51">
        <v>8123</v>
      </c>
      <c r="L75" s="51">
        <v>0</v>
      </c>
      <c r="M75" s="51">
        <v>0</v>
      </c>
      <c r="N75" s="51">
        <v>0</v>
      </c>
      <c r="O75" s="51">
        <v>0</v>
      </c>
      <c r="P75" s="51" t="s">
        <v>279</v>
      </c>
      <c r="Q75" s="51">
        <v>37.09</v>
      </c>
      <c r="R75" s="51">
        <v>37.09</v>
      </c>
    </row>
    <row r="76" ht="18" customHeight="1" spans="1:18">
      <c r="A76" s="51" t="s">
        <v>280</v>
      </c>
      <c r="B76" s="51" t="s">
        <v>22</v>
      </c>
      <c r="C76" s="51" t="s">
        <v>23</v>
      </c>
      <c r="D76" s="51" t="s">
        <v>24</v>
      </c>
      <c r="E76" s="51" t="s">
        <v>281</v>
      </c>
      <c r="F76" s="51" t="s">
        <v>215</v>
      </c>
      <c r="G76" s="51" t="s">
        <v>32</v>
      </c>
      <c r="H76" s="51"/>
      <c r="I76" s="51"/>
      <c r="J76" s="51">
        <v>8123</v>
      </c>
      <c r="K76" s="51">
        <v>8123</v>
      </c>
      <c r="L76" s="51">
        <v>0</v>
      </c>
      <c r="M76" s="51">
        <v>0</v>
      </c>
      <c r="N76" s="51">
        <v>0</v>
      </c>
      <c r="O76" s="51">
        <v>0</v>
      </c>
      <c r="P76" s="51" t="s">
        <v>282</v>
      </c>
      <c r="Q76" s="51">
        <v>37.09</v>
      </c>
      <c r="R76" s="51">
        <v>37.09</v>
      </c>
    </row>
    <row r="77" ht="18" customHeight="1" spans="1:18">
      <c r="A77" s="51" t="s">
        <v>283</v>
      </c>
      <c r="B77" s="51" t="s">
        <v>22</v>
      </c>
      <c r="C77" s="51" t="s">
        <v>23</v>
      </c>
      <c r="D77" s="51" t="s">
        <v>24</v>
      </c>
      <c r="E77" s="51" t="s">
        <v>284</v>
      </c>
      <c r="F77" s="51" t="s">
        <v>215</v>
      </c>
      <c r="G77" s="51" t="s">
        <v>32</v>
      </c>
      <c r="H77" s="51"/>
      <c r="I77" s="51"/>
      <c r="J77" s="51">
        <v>8123</v>
      </c>
      <c r="K77" s="51">
        <v>8123</v>
      </c>
      <c r="L77" s="51">
        <v>0</v>
      </c>
      <c r="M77" s="51">
        <v>0</v>
      </c>
      <c r="N77" s="51">
        <v>0</v>
      </c>
      <c r="O77" s="51">
        <v>0</v>
      </c>
      <c r="P77" s="51" t="s">
        <v>285</v>
      </c>
      <c r="Q77" s="51">
        <v>37.09</v>
      </c>
      <c r="R77" s="51">
        <v>37.09</v>
      </c>
    </row>
    <row r="78" ht="18" customHeight="1" spans="1:18">
      <c r="A78" s="51" t="s">
        <v>286</v>
      </c>
      <c r="B78" s="51" t="s">
        <v>22</v>
      </c>
      <c r="C78" s="51" t="s">
        <v>23</v>
      </c>
      <c r="D78" s="51" t="s">
        <v>24</v>
      </c>
      <c r="E78" s="51" t="s">
        <v>287</v>
      </c>
      <c r="F78" s="51" t="s">
        <v>288</v>
      </c>
      <c r="G78" s="51" t="s">
        <v>32</v>
      </c>
      <c r="H78" s="51"/>
      <c r="I78" s="51"/>
      <c r="J78" s="51">
        <v>10153</v>
      </c>
      <c r="K78" s="51">
        <v>10153</v>
      </c>
      <c r="L78" s="51">
        <v>0</v>
      </c>
      <c r="M78" s="51">
        <v>0</v>
      </c>
      <c r="N78" s="51">
        <v>0</v>
      </c>
      <c r="O78" s="51">
        <v>0</v>
      </c>
      <c r="P78" s="51" t="s">
        <v>289</v>
      </c>
      <c r="Q78" s="51">
        <v>37.09</v>
      </c>
      <c r="R78" s="51">
        <v>37.09</v>
      </c>
    </row>
    <row r="79" ht="18" customHeight="1" spans="1:18">
      <c r="A79" s="51" t="s">
        <v>290</v>
      </c>
      <c r="B79" s="51" t="s">
        <v>22</v>
      </c>
      <c r="C79" s="51" t="s">
        <v>23</v>
      </c>
      <c r="D79" s="51" t="s">
        <v>24</v>
      </c>
      <c r="E79" s="51" t="s">
        <v>291</v>
      </c>
      <c r="F79" s="51" t="s">
        <v>51</v>
      </c>
      <c r="G79" s="51" t="s">
        <v>32</v>
      </c>
      <c r="H79" s="51"/>
      <c r="I79" s="51"/>
      <c r="J79" s="51">
        <v>25661</v>
      </c>
      <c r="K79" s="51">
        <v>25661</v>
      </c>
      <c r="L79" s="51">
        <v>0</v>
      </c>
      <c r="M79" s="51">
        <v>0</v>
      </c>
      <c r="N79" s="51">
        <v>0</v>
      </c>
      <c r="O79" s="51">
        <v>0</v>
      </c>
      <c r="P79" s="51" t="s">
        <v>292</v>
      </c>
      <c r="Q79" s="51">
        <v>46.87</v>
      </c>
      <c r="R79" s="51">
        <v>46.87</v>
      </c>
    </row>
    <row r="80" ht="18" customHeight="1" spans="1:18">
      <c r="A80" s="51" t="s">
        <v>293</v>
      </c>
      <c r="B80" s="51" t="s">
        <v>22</v>
      </c>
      <c r="C80" s="51" t="s">
        <v>23</v>
      </c>
      <c r="D80" s="51" t="s">
        <v>24</v>
      </c>
      <c r="E80" s="51" t="s">
        <v>294</v>
      </c>
      <c r="F80" s="51" t="s">
        <v>63</v>
      </c>
      <c r="G80" s="51" t="s">
        <v>32</v>
      </c>
      <c r="H80" s="51"/>
      <c r="I80" s="51"/>
      <c r="J80" s="51">
        <v>12831</v>
      </c>
      <c r="K80" s="51">
        <v>12831</v>
      </c>
      <c r="L80" s="51">
        <v>0</v>
      </c>
      <c r="M80" s="51">
        <v>0</v>
      </c>
      <c r="N80" s="51">
        <v>0</v>
      </c>
      <c r="O80" s="51">
        <v>0</v>
      </c>
      <c r="P80" s="51" t="s">
        <v>295</v>
      </c>
      <c r="Q80" s="51">
        <v>46.87</v>
      </c>
      <c r="R80" s="51">
        <v>46.87</v>
      </c>
    </row>
    <row r="81" ht="18" customHeight="1" spans="1:18">
      <c r="A81" s="51" t="s">
        <v>296</v>
      </c>
      <c r="B81" s="51" t="s">
        <v>22</v>
      </c>
      <c r="C81" s="51" t="s">
        <v>23</v>
      </c>
      <c r="D81" s="51" t="s">
        <v>24</v>
      </c>
      <c r="E81" s="51" t="s">
        <v>297</v>
      </c>
      <c r="F81" s="51" t="s">
        <v>298</v>
      </c>
      <c r="G81" s="51" t="s">
        <v>299</v>
      </c>
      <c r="H81" s="51"/>
      <c r="I81" s="51"/>
      <c r="J81" s="51">
        <v>12831</v>
      </c>
      <c r="K81" s="51">
        <v>12831</v>
      </c>
      <c r="L81" s="51">
        <v>0</v>
      </c>
      <c r="M81" s="51">
        <v>0</v>
      </c>
      <c r="N81" s="51">
        <v>0</v>
      </c>
      <c r="O81" s="51">
        <v>0</v>
      </c>
      <c r="P81" s="51" t="s">
        <v>300</v>
      </c>
      <c r="Q81" s="51">
        <v>46.87</v>
      </c>
      <c r="R81" s="51">
        <v>46.87</v>
      </c>
    </row>
    <row r="82" ht="18" customHeight="1" spans="1:18">
      <c r="A82" s="51" t="s">
        <v>301</v>
      </c>
      <c r="B82" s="51" t="s">
        <v>22</v>
      </c>
      <c r="C82" s="51" t="s">
        <v>23</v>
      </c>
      <c r="D82" s="51" t="s">
        <v>24</v>
      </c>
      <c r="E82" s="51" t="s">
        <v>302</v>
      </c>
      <c r="F82" s="51" t="s">
        <v>74</v>
      </c>
      <c r="G82" s="51" t="s">
        <v>32</v>
      </c>
      <c r="H82" s="51"/>
      <c r="I82" s="51"/>
      <c r="J82" s="51">
        <v>5736</v>
      </c>
      <c r="K82" s="51">
        <v>5736</v>
      </c>
      <c r="L82" s="51">
        <v>0</v>
      </c>
      <c r="M82" s="51">
        <v>0</v>
      </c>
      <c r="N82" s="51">
        <v>0</v>
      </c>
      <c r="O82" s="51">
        <v>0</v>
      </c>
      <c r="P82" s="51" t="s">
        <v>303</v>
      </c>
      <c r="Q82" s="51">
        <v>26.19</v>
      </c>
      <c r="R82" s="51">
        <v>26.19</v>
      </c>
    </row>
    <row r="83" ht="18" customHeight="1" spans="1:18">
      <c r="A83" s="51" t="s">
        <v>304</v>
      </c>
      <c r="B83" s="51" t="s">
        <v>22</v>
      </c>
      <c r="C83" s="51" t="s">
        <v>23</v>
      </c>
      <c r="D83" s="51" t="s">
        <v>24</v>
      </c>
      <c r="E83" s="51" t="s">
        <v>305</v>
      </c>
      <c r="F83" s="51" t="s">
        <v>215</v>
      </c>
      <c r="G83" s="51" t="s">
        <v>32</v>
      </c>
      <c r="H83" s="51"/>
      <c r="I83" s="51"/>
      <c r="J83" s="51">
        <v>8020</v>
      </c>
      <c r="K83" s="51">
        <v>8020</v>
      </c>
      <c r="L83" s="51">
        <v>0</v>
      </c>
      <c r="M83" s="51">
        <v>0</v>
      </c>
      <c r="N83" s="51">
        <v>0</v>
      </c>
      <c r="O83" s="51">
        <v>0</v>
      </c>
      <c r="P83" s="51" t="s">
        <v>306</v>
      </c>
      <c r="Q83" s="51">
        <v>36.62</v>
      </c>
      <c r="R83" s="51">
        <v>36.62</v>
      </c>
    </row>
    <row r="84" ht="18" customHeight="1" spans="1:18">
      <c r="A84" s="51" t="s">
        <v>307</v>
      </c>
      <c r="B84" s="51" t="s">
        <v>22</v>
      </c>
      <c r="C84" s="51" t="s">
        <v>23</v>
      </c>
      <c r="D84" s="51" t="s">
        <v>24</v>
      </c>
      <c r="E84" s="51" t="s">
        <v>308</v>
      </c>
      <c r="F84" s="51" t="s">
        <v>74</v>
      </c>
      <c r="G84" s="51" t="s">
        <v>32</v>
      </c>
      <c r="H84" s="51"/>
      <c r="I84" s="51"/>
      <c r="J84" s="51">
        <v>4170</v>
      </c>
      <c r="K84" s="51">
        <v>4170</v>
      </c>
      <c r="L84" s="51">
        <v>0</v>
      </c>
      <c r="M84" s="51">
        <v>0</v>
      </c>
      <c r="N84" s="51">
        <v>0</v>
      </c>
      <c r="O84" s="51">
        <v>0</v>
      </c>
      <c r="P84" s="51" t="s">
        <v>309</v>
      </c>
      <c r="Q84" s="51">
        <v>19.04</v>
      </c>
      <c r="R84" s="51">
        <v>19.04</v>
      </c>
    </row>
    <row r="85" ht="18" customHeight="1" spans="1:18">
      <c r="A85" s="51" t="s">
        <v>310</v>
      </c>
      <c r="B85" s="51" t="s">
        <v>22</v>
      </c>
      <c r="C85" s="51" t="s">
        <v>23</v>
      </c>
      <c r="D85" s="51" t="s">
        <v>24</v>
      </c>
      <c r="E85" s="51" t="s">
        <v>311</v>
      </c>
      <c r="F85" s="51" t="s">
        <v>43</v>
      </c>
      <c r="G85" s="51" t="s">
        <v>32</v>
      </c>
      <c r="H85" s="51"/>
      <c r="I85" s="51"/>
      <c r="J85" s="51">
        <v>11120</v>
      </c>
      <c r="K85" s="51">
        <v>11120</v>
      </c>
      <c r="L85" s="51">
        <v>0</v>
      </c>
      <c r="M85" s="51">
        <v>0</v>
      </c>
      <c r="N85" s="51">
        <v>0</v>
      </c>
      <c r="O85" s="51">
        <v>0</v>
      </c>
      <c r="P85" s="51" t="s">
        <v>312</v>
      </c>
      <c r="Q85" s="51">
        <v>46.87</v>
      </c>
      <c r="R85" s="51">
        <v>46.87</v>
      </c>
    </row>
    <row r="86" ht="18" customHeight="1" spans="1:18">
      <c r="A86" s="51" t="s">
        <v>313</v>
      </c>
      <c r="B86" s="51" t="s">
        <v>22</v>
      </c>
      <c r="C86" s="51" t="s">
        <v>23</v>
      </c>
      <c r="D86" s="51" t="s">
        <v>24</v>
      </c>
      <c r="E86" s="51" t="s">
        <v>314</v>
      </c>
      <c r="F86" s="51" t="s">
        <v>219</v>
      </c>
      <c r="G86" s="51" t="s">
        <v>32</v>
      </c>
      <c r="H86" s="51"/>
      <c r="I86" s="51"/>
      <c r="J86" s="51">
        <v>7662</v>
      </c>
      <c r="K86" s="51">
        <v>7662</v>
      </c>
      <c r="L86" s="51">
        <v>0</v>
      </c>
      <c r="M86" s="51">
        <v>0</v>
      </c>
      <c r="N86" s="51">
        <v>0</v>
      </c>
      <c r="O86" s="51">
        <v>0</v>
      </c>
      <c r="P86" s="51" t="s">
        <v>315</v>
      </c>
      <c r="Q86" s="51">
        <v>27.99</v>
      </c>
      <c r="R86" s="51">
        <v>27.99</v>
      </c>
    </row>
    <row r="87" ht="18" customHeight="1" spans="1:18">
      <c r="A87" s="51" t="s">
        <v>316</v>
      </c>
      <c r="B87" s="51" t="s">
        <v>22</v>
      </c>
      <c r="C87" s="51" t="s">
        <v>23</v>
      </c>
      <c r="D87" s="51" t="s">
        <v>24</v>
      </c>
      <c r="E87" s="51" t="s">
        <v>317</v>
      </c>
      <c r="F87" s="51" t="s">
        <v>219</v>
      </c>
      <c r="G87" s="51" t="s">
        <v>32</v>
      </c>
      <c r="H87" s="51"/>
      <c r="I87" s="51"/>
      <c r="J87" s="51">
        <v>7547</v>
      </c>
      <c r="K87" s="51">
        <v>7547</v>
      </c>
      <c r="L87" s="51">
        <v>0</v>
      </c>
      <c r="M87" s="51">
        <v>0</v>
      </c>
      <c r="N87" s="51">
        <v>0</v>
      </c>
      <c r="O87" s="51">
        <v>0</v>
      </c>
      <c r="P87" s="51" t="s">
        <v>318</v>
      </c>
      <c r="Q87" s="51">
        <v>27.57</v>
      </c>
      <c r="R87" s="51">
        <v>27.57</v>
      </c>
    </row>
    <row r="88" ht="18" customHeight="1" spans="1:18">
      <c r="A88" s="51" t="s">
        <v>319</v>
      </c>
      <c r="B88" s="51" t="s">
        <v>22</v>
      </c>
      <c r="C88" s="51" t="s">
        <v>23</v>
      </c>
      <c r="D88" s="51" t="s">
        <v>24</v>
      </c>
      <c r="E88" s="51" t="s">
        <v>320</v>
      </c>
      <c r="F88" s="51" t="s">
        <v>262</v>
      </c>
      <c r="G88" s="51" t="s">
        <v>32</v>
      </c>
      <c r="H88" s="51"/>
      <c r="I88" s="51"/>
      <c r="J88" s="51">
        <v>8021</v>
      </c>
      <c r="K88" s="51">
        <v>8021</v>
      </c>
      <c r="L88" s="51">
        <v>0</v>
      </c>
      <c r="M88" s="51">
        <v>0</v>
      </c>
      <c r="N88" s="51">
        <v>0</v>
      </c>
      <c r="O88" s="51">
        <v>0</v>
      </c>
      <c r="P88" s="51" t="s">
        <v>321</v>
      </c>
      <c r="Q88" s="51">
        <v>29.3</v>
      </c>
      <c r="R88" s="51">
        <v>29.3</v>
      </c>
    </row>
    <row r="89" ht="18" customHeight="1" spans="1:18">
      <c r="A89" s="51" t="s">
        <v>322</v>
      </c>
      <c r="B89" s="51" t="s">
        <v>22</v>
      </c>
      <c r="C89" s="51" t="s">
        <v>23</v>
      </c>
      <c r="D89" s="51" t="s">
        <v>24</v>
      </c>
      <c r="E89" s="51" t="s">
        <v>323</v>
      </c>
      <c r="F89" s="51" t="s">
        <v>43</v>
      </c>
      <c r="G89" s="51" t="s">
        <v>32</v>
      </c>
      <c r="H89" s="51"/>
      <c r="I89" s="51"/>
      <c r="J89" s="51">
        <v>6417</v>
      </c>
      <c r="K89" s="51">
        <v>6417</v>
      </c>
      <c r="L89" s="51">
        <v>0</v>
      </c>
      <c r="M89" s="51">
        <v>0</v>
      </c>
      <c r="N89" s="51">
        <v>0</v>
      </c>
      <c r="O89" s="51">
        <v>0</v>
      </c>
      <c r="P89" s="51" t="s">
        <v>324</v>
      </c>
      <c r="Q89" s="51">
        <v>29.3</v>
      </c>
      <c r="R89" s="51">
        <v>29.3</v>
      </c>
    </row>
    <row r="90" ht="18" customHeight="1" spans="1:18">
      <c r="A90" s="51" t="s">
        <v>325</v>
      </c>
      <c r="B90" s="51" t="s">
        <v>22</v>
      </c>
      <c r="C90" s="51" t="s">
        <v>23</v>
      </c>
      <c r="D90" s="51" t="s">
        <v>24</v>
      </c>
      <c r="E90" s="51" t="s">
        <v>326</v>
      </c>
      <c r="F90" s="51" t="s">
        <v>215</v>
      </c>
      <c r="G90" s="51" t="s">
        <v>32</v>
      </c>
      <c r="H90" s="51"/>
      <c r="I90" s="51"/>
      <c r="J90" s="51">
        <v>6541</v>
      </c>
      <c r="K90" s="51">
        <v>6541</v>
      </c>
      <c r="L90" s="51">
        <v>0</v>
      </c>
      <c r="M90" s="51">
        <v>0</v>
      </c>
      <c r="N90" s="51">
        <v>0</v>
      </c>
      <c r="O90" s="51">
        <v>0</v>
      </c>
      <c r="P90" s="51" t="s">
        <v>327</v>
      </c>
      <c r="Q90" s="51">
        <v>27.57</v>
      </c>
      <c r="R90" s="51">
        <v>27.57</v>
      </c>
    </row>
    <row r="91" ht="18" customHeight="1" spans="1:18">
      <c r="A91" s="51" t="s">
        <v>328</v>
      </c>
      <c r="B91" s="51" t="s">
        <v>22</v>
      </c>
      <c r="C91" s="51" t="s">
        <v>23</v>
      </c>
      <c r="D91" s="51" t="s">
        <v>24</v>
      </c>
      <c r="E91" s="51" t="s">
        <v>329</v>
      </c>
      <c r="F91" s="51" t="s">
        <v>215</v>
      </c>
      <c r="G91" s="51" t="s">
        <v>32</v>
      </c>
      <c r="H91" s="51"/>
      <c r="I91" s="51"/>
      <c r="J91" s="51">
        <v>6541</v>
      </c>
      <c r="K91" s="51">
        <v>6541</v>
      </c>
      <c r="L91" s="51">
        <v>0</v>
      </c>
      <c r="M91" s="51">
        <v>0</v>
      </c>
      <c r="N91" s="51">
        <v>0</v>
      </c>
      <c r="O91" s="51">
        <v>0</v>
      </c>
      <c r="P91" s="51" t="s">
        <v>330</v>
      </c>
      <c r="Q91" s="51">
        <v>27.57</v>
      </c>
      <c r="R91" s="51">
        <v>27.57</v>
      </c>
    </row>
    <row r="92" ht="18" customHeight="1" spans="1:18">
      <c r="A92" s="51" t="s">
        <v>331</v>
      </c>
      <c r="B92" s="51" t="s">
        <v>22</v>
      </c>
      <c r="C92" s="51" t="s">
        <v>23</v>
      </c>
      <c r="D92" s="51" t="s">
        <v>24</v>
      </c>
      <c r="E92" s="51" t="s">
        <v>332</v>
      </c>
      <c r="F92" s="51" t="s">
        <v>215</v>
      </c>
      <c r="G92" s="51" t="s">
        <v>32</v>
      </c>
      <c r="H92" s="51"/>
      <c r="I92" s="51"/>
      <c r="J92" s="51">
        <v>6641</v>
      </c>
      <c r="K92" s="51">
        <v>6641</v>
      </c>
      <c r="L92" s="51">
        <v>0</v>
      </c>
      <c r="M92" s="51">
        <v>0</v>
      </c>
      <c r="N92" s="51">
        <v>0</v>
      </c>
      <c r="O92" s="51">
        <v>0</v>
      </c>
      <c r="P92" s="51" t="s">
        <v>333</v>
      </c>
      <c r="Q92" s="51">
        <v>27.99</v>
      </c>
      <c r="R92" s="51">
        <v>27.99</v>
      </c>
    </row>
    <row r="93" ht="18" customHeight="1" spans="1:18">
      <c r="A93" s="51" t="s">
        <v>334</v>
      </c>
      <c r="B93" s="51" t="s">
        <v>22</v>
      </c>
      <c r="C93" s="51" t="s">
        <v>23</v>
      </c>
      <c r="D93" s="51" t="s">
        <v>24</v>
      </c>
      <c r="E93" s="51" t="s">
        <v>335</v>
      </c>
      <c r="F93" s="51" t="s">
        <v>219</v>
      </c>
      <c r="G93" s="51" t="s">
        <v>32</v>
      </c>
      <c r="H93" s="51"/>
      <c r="I93" s="51"/>
      <c r="J93" s="51">
        <v>7662</v>
      </c>
      <c r="K93" s="51">
        <v>7662</v>
      </c>
      <c r="L93" s="51">
        <v>0</v>
      </c>
      <c r="M93" s="51">
        <v>0</v>
      </c>
      <c r="N93" s="51">
        <v>0</v>
      </c>
      <c r="O93" s="51">
        <v>0</v>
      </c>
      <c r="P93" s="51" t="s">
        <v>336</v>
      </c>
      <c r="Q93" s="51">
        <v>27.99</v>
      </c>
      <c r="R93" s="51">
        <v>27.99</v>
      </c>
    </row>
    <row r="94" ht="18" customHeight="1" spans="1:18">
      <c r="A94" s="51" t="s">
        <v>337</v>
      </c>
      <c r="B94" s="51" t="s">
        <v>22</v>
      </c>
      <c r="C94" s="51" t="s">
        <v>23</v>
      </c>
      <c r="D94" s="51" t="s">
        <v>24</v>
      </c>
      <c r="E94" s="51" t="s">
        <v>338</v>
      </c>
      <c r="F94" s="51" t="s">
        <v>215</v>
      </c>
      <c r="G94" s="51" t="s">
        <v>32</v>
      </c>
      <c r="H94" s="51"/>
      <c r="I94" s="51"/>
      <c r="J94" s="51">
        <v>7662</v>
      </c>
      <c r="K94" s="51">
        <v>7662</v>
      </c>
      <c r="L94" s="51">
        <v>0</v>
      </c>
      <c r="M94" s="51">
        <v>0</v>
      </c>
      <c r="N94" s="51">
        <v>0</v>
      </c>
      <c r="O94" s="51">
        <v>0</v>
      </c>
      <c r="P94" s="51" t="s">
        <v>339</v>
      </c>
      <c r="Q94" s="51">
        <v>27.99</v>
      </c>
      <c r="R94" s="51">
        <v>27.99</v>
      </c>
    </row>
    <row r="95" ht="18" customHeight="1" spans="1:18">
      <c r="A95" s="51" t="s">
        <v>340</v>
      </c>
      <c r="B95" s="51" t="s">
        <v>22</v>
      </c>
      <c r="C95" s="51" t="s">
        <v>23</v>
      </c>
      <c r="D95" s="51" t="s">
        <v>24</v>
      </c>
      <c r="E95" s="51" t="s">
        <v>341</v>
      </c>
      <c r="F95" s="51" t="s">
        <v>78</v>
      </c>
      <c r="G95" s="51" t="s">
        <v>32</v>
      </c>
      <c r="H95" s="51"/>
      <c r="I95" s="51"/>
      <c r="J95" s="51">
        <v>8707</v>
      </c>
      <c r="K95" s="51">
        <v>8707</v>
      </c>
      <c r="L95" s="51">
        <v>0</v>
      </c>
      <c r="M95" s="51">
        <v>0</v>
      </c>
      <c r="N95" s="51">
        <v>0</v>
      </c>
      <c r="O95" s="51">
        <v>0</v>
      </c>
      <c r="P95" s="51" t="s">
        <v>342</v>
      </c>
      <c r="Q95" s="51">
        <v>36.7</v>
      </c>
      <c r="R95" s="51">
        <v>36.7</v>
      </c>
    </row>
    <row r="96" ht="18" customHeight="1" spans="1:18">
      <c r="A96" s="51" t="s">
        <v>343</v>
      </c>
      <c r="B96" s="51" t="s">
        <v>22</v>
      </c>
      <c r="C96" s="51" t="s">
        <v>23</v>
      </c>
      <c r="D96" s="51" t="s">
        <v>24</v>
      </c>
      <c r="E96" s="51" t="s">
        <v>344</v>
      </c>
      <c r="F96" s="51" t="s">
        <v>78</v>
      </c>
      <c r="G96" s="51" t="s">
        <v>32</v>
      </c>
      <c r="H96" s="51"/>
      <c r="I96" s="51"/>
      <c r="J96" s="51">
        <v>8707</v>
      </c>
      <c r="K96" s="51">
        <v>8707</v>
      </c>
      <c r="L96" s="51">
        <v>0</v>
      </c>
      <c r="M96" s="51">
        <v>0</v>
      </c>
      <c r="N96" s="51">
        <v>0</v>
      </c>
      <c r="O96" s="51">
        <v>0</v>
      </c>
      <c r="P96" s="51" t="s">
        <v>345</v>
      </c>
      <c r="Q96" s="51">
        <v>36.7</v>
      </c>
      <c r="R96" s="51">
        <v>36.7</v>
      </c>
    </row>
    <row r="97" ht="18" customHeight="1" spans="1:18">
      <c r="A97" s="51" t="s">
        <v>346</v>
      </c>
      <c r="B97" s="51" t="s">
        <v>22</v>
      </c>
      <c r="C97" s="51" t="s">
        <v>23</v>
      </c>
      <c r="D97" s="51" t="s">
        <v>24</v>
      </c>
      <c r="E97" s="51" t="s">
        <v>275</v>
      </c>
      <c r="F97" s="51" t="s">
        <v>347</v>
      </c>
      <c r="G97" s="51" t="s">
        <v>32</v>
      </c>
      <c r="H97" s="51"/>
      <c r="I97" s="51"/>
      <c r="J97" s="51">
        <v>9297</v>
      </c>
      <c r="K97" s="51">
        <v>9297</v>
      </c>
      <c r="L97" s="51">
        <v>0</v>
      </c>
      <c r="M97" s="51">
        <v>0</v>
      </c>
      <c r="N97" s="51">
        <v>0</v>
      </c>
      <c r="O97" s="51">
        <v>0</v>
      </c>
      <c r="P97" s="51" t="s">
        <v>348</v>
      </c>
      <c r="Q97" s="51">
        <v>27.99</v>
      </c>
      <c r="R97" s="51">
        <v>27.99</v>
      </c>
    </row>
    <row r="98" ht="18" customHeight="1" spans="1:18">
      <c r="A98" s="51" t="s">
        <v>349</v>
      </c>
      <c r="B98" s="51" t="s">
        <v>22</v>
      </c>
      <c r="C98" s="51" t="s">
        <v>23</v>
      </c>
      <c r="D98" s="51" t="s">
        <v>24</v>
      </c>
      <c r="E98" s="51" t="s">
        <v>350</v>
      </c>
      <c r="F98" s="51" t="s">
        <v>351</v>
      </c>
      <c r="G98" s="51" t="s">
        <v>32</v>
      </c>
      <c r="H98" s="51"/>
      <c r="I98" s="51"/>
      <c r="J98" s="51">
        <v>8707</v>
      </c>
      <c r="K98" s="51">
        <v>8707</v>
      </c>
      <c r="L98" s="51">
        <v>0</v>
      </c>
      <c r="M98" s="51">
        <v>0</v>
      </c>
      <c r="N98" s="51">
        <v>0</v>
      </c>
      <c r="O98" s="51">
        <v>0</v>
      </c>
      <c r="P98" s="51" t="s">
        <v>352</v>
      </c>
      <c r="Q98" s="51">
        <v>36.7</v>
      </c>
      <c r="R98" s="51">
        <v>36.7</v>
      </c>
    </row>
    <row r="99" ht="18" customHeight="1" spans="1:18">
      <c r="A99" s="51" t="s">
        <v>353</v>
      </c>
      <c r="B99" s="51" t="s">
        <v>22</v>
      </c>
      <c r="C99" s="51" t="s">
        <v>23</v>
      </c>
      <c r="D99" s="51" t="s">
        <v>24</v>
      </c>
      <c r="E99" s="51" t="s">
        <v>354</v>
      </c>
      <c r="F99" s="51" t="s">
        <v>215</v>
      </c>
      <c r="G99" s="51" t="s">
        <v>32</v>
      </c>
      <c r="H99" s="51"/>
      <c r="I99" s="51"/>
      <c r="J99" s="51">
        <v>8707</v>
      </c>
      <c r="K99" s="51">
        <v>8707</v>
      </c>
      <c r="L99" s="51">
        <v>0</v>
      </c>
      <c r="M99" s="51">
        <v>0</v>
      </c>
      <c r="N99" s="51">
        <v>0</v>
      </c>
      <c r="O99" s="51">
        <v>0</v>
      </c>
      <c r="P99" s="51" t="s">
        <v>355</v>
      </c>
      <c r="Q99" s="51">
        <v>36.7</v>
      </c>
      <c r="R99" s="51">
        <v>36.7</v>
      </c>
    </row>
    <row r="100" ht="18" customHeight="1" spans="1:18">
      <c r="A100" s="51" t="s">
        <v>356</v>
      </c>
      <c r="B100" s="51" t="s">
        <v>22</v>
      </c>
      <c r="C100" s="51" t="s">
        <v>23</v>
      </c>
      <c r="D100" s="51" t="s">
        <v>24</v>
      </c>
      <c r="E100" s="51" t="s">
        <v>357</v>
      </c>
      <c r="F100" s="51" t="s">
        <v>78</v>
      </c>
      <c r="G100" s="51" t="s">
        <v>32</v>
      </c>
      <c r="H100" s="51"/>
      <c r="I100" s="51"/>
      <c r="J100" s="51">
        <v>8707</v>
      </c>
      <c r="K100" s="51">
        <v>8707</v>
      </c>
      <c r="L100" s="51">
        <v>0</v>
      </c>
      <c r="M100" s="51">
        <v>0</v>
      </c>
      <c r="N100" s="51">
        <v>0</v>
      </c>
      <c r="O100" s="51">
        <v>0</v>
      </c>
      <c r="P100" s="51" t="s">
        <v>358</v>
      </c>
      <c r="Q100" s="51">
        <v>36.7</v>
      </c>
      <c r="R100" s="51">
        <v>36.7</v>
      </c>
    </row>
    <row r="101" ht="18" customHeight="1" spans="1:18">
      <c r="A101" s="51" t="s">
        <v>359</v>
      </c>
      <c r="B101" s="51" t="s">
        <v>22</v>
      </c>
      <c r="C101" s="51" t="s">
        <v>23</v>
      </c>
      <c r="D101" s="51" t="s">
        <v>24</v>
      </c>
      <c r="E101" s="51" t="s">
        <v>360</v>
      </c>
      <c r="F101" s="51" t="s">
        <v>361</v>
      </c>
      <c r="G101" s="51" t="s">
        <v>32</v>
      </c>
      <c r="H101" s="51"/>
      <c r="I101" s="51"/>
      <c r="J101" s="51">
        <v>8707</v>
      </c>
      <c r="K101" s="51">
        <v>8707</v>
      </c>
      <c r="L101" s="51">
        <v>0</v>
      </c>
      <c r="M101" s="51">
        <v>0</v>
      </c>
      <c r="N101" s="51">
        <v>0</v>
      </c>
      <c r="O101" s="51">
        <v>0</v>
      </c>
      <c r="P101" s="51" t="s">
        <v>362</v>
      </c>
      <c r="Q101" s="51">
        <v>36.7</v>
      </c>
      <c r="R101" s="51">
        <v>36.7</v>
      </c>
    </row>
    <row r="102" ht="18" customHeight="1" spans="1:18">
      <c r="A102" s="51" t="s">
        <v>363</v>
      </c>
      <c r="B102" s="51" t="s">
        <v>22</v>
      </c>
      <c r="C102" s="51" t="s">
        <v>23</v>
      </c>
      <c r="D102" s="51" t="s">
        <v>24</v>
      </c>
      <c r="E102" s="51" t="s">
        <v>364</v>
      </c>
      <c r="F102" s="51" t="s">
        <v>78</v>
      </c>
      <c r="G102" s="51" t="s">
        <v>32</v>
      </c>
      <c r="H102" s="51"/>
      <c r="I102" s="51"/>
      <c r="J102" s="51">
        <v>11288</v>
      </c>
      <c r="K102" s="51">
        <v>11288</v>
      </c>
      <c r="L102" s="51">
        <v>0</v>
      </c>
      <c r="M102" s="51">
        <v>0</v>
      </c>
      <c r="N102" s="51">
        <v>0</v>
      </c>
      <c r="O102" s="51">
        <v>0</v>
      </c>
      <c r="P102" s="51" t="s">
        <v>365</v>
      </c>
      <c r="Q102" s="51">
        <v>47.58</v>
      </c>
      <c r="R102" s="51">
        <v>47.58</v>
      </c>
    </row>
    <row r="103" ht="18" customHeight="1" spans="1:18">
      <c r="A103" s="51" t="s">
        <v>366</v>
      </c>
      <c r="B103" s="51" t="s">
        <v>22</v>
      </c>
      <c r="C103" s="51" t="s">
        <v>23</v>
      </c>
      <c r="D103" s="51" t="s">
        <v>24</v>
      </c>
      <c r="E103" s="51" t="s">
        <v>367</v>
      </c>
      <c r="F103" s="51" t="s">
        <v>219</v>
      </c>
      <c r="G103" s="51" t="s">
        <v>32</v>
      </c>
      <c r="H103" s="51"/>
      <c r="I103" s="51"/>
      <c r="J103" s="51">
        <v>10420</v>
      </c>
      <c r="K103" s="51">
        <v>10420</v>
      </c>
      <c r="L103" s="51">
        <v>0</v>
      </c>
      <c r="M103" s="51">
        <v>0</v>
      </c>
      <c r="N103" s="51">
        <v>0</v>
      </c>
      <c r="O103" s="51">
        <v>0</v>
      </c>
      <c r="P103" s="51" t="s">
        <v>368</v>
      </c>
      <c r="Q103" s="51">
        <v>47.58</v>
      </c>
      <c r="R103" s="51">
        <v>47.58</v>
      </c>
    </row>
    <row r="104" ht="18" customHeight="1" spans="1:18">
      <c r="A104" s="51" t="s">
        <v>369</v>
      </c>
      <c r="B104" s="51" t="s">
        <v>22</v>
      </c>
      <c r="C104" s="51" t="s">
        <v>23</v>
      </c>
      <c r="D104" s="51" t="s">
        <v>24</v>
      </c>
      <c r="E104" s="51" t="s">
        <v>370</v>
      </c>
      <c r="F104" s="51" t="s">
        <v>219</v>
      </c>
      <c r="G104" s="51" t="s">
        <v>32</v>
      </c>
      <c r="H104" s="51"/>
      <c r="I104" s="51"/>
      <c r="J104" s="51">
        <v>8683</v>
      </c>
      <c r="K104" s="51">
        <v>8683</v>
      </c>
      <c r="L104" s="51">
        <v>0</v>
      </c>
      <c r="M104" s="51">
        <v>0</v>
      </c>
      <c r="N104" s="51">
        <v>0</v>
      </c>
      <c r="O104" s="51">
        <v>0</v>
      </c>
      <c r="P104" s="51" t="s">
        <v>371</v>
      </c>
      <c r="Q104" s="51">
        <v>47.58</v>
      </c>
      <c r="R104" s="51">
        <v>47.58</v>
      </c>
    </row>
    <row r="105" ht="18" customHeight="1" spans="1:18">
      <c r="A105" s="51" t="s">
        <v>372</v>
      </c>
      <c r="B105" s="51" t="s">
        <v>22</v>
      </c>
      <c r="C105" s="51" t="s">
        <v>23</v>
      </c>
      <c r="D105" s="51" t="s">
        <v>24</v>
      </c>
      <c r="E105" s="51" t="s">
        <v>373</v>
      </c>
      <c r="F105" s="51" t="s">
        <v>78</v>
      </c>
      <c r="G105" s="51" t="s">
        <v>32</v>
      </c>
      <c r="H105" s="51"/>
      <c r="I105" s="51"/>
      <c r="J105" s="51">
        <v>6741</v>
      </c>
      <c r="K105" s="51">
        <v>6741</v>
      </c>
      <c r="L105" s="51">
        <v>0</v>
      </c>
      <c r="M105" s="51">
        <v>0</v>
      </c>
      <c r="N105" s="51">
        <v>0</v>
      </c>
      <c r="O105" s="51">
        <v>0</v>
      </c>
      <c r="P105" s="51" t="s">
        <v>374</v>
      </c>
      <c r="Q105" s="51">
        <v>30.78</v>
      </c>
      <c r="R105" s="51">
        <v>30.78</v>
      </c>
    </row>
    <row r="106" ht="18" customHeight="1" spans="1:18">
      <c r="A106" s="51" t="s">
        <v>375</v>
      </c>
      <c r="B106" s="51" t="s">
        <v>22</v>
      </c>
      <c r="C106" s="51" t="s">
        <v>23</v>
      </c>
      <c r="D106" s="51" t="s">
        <v>24</v>
      </c>
      <c r="E106" s="51" t="s">
        <v>376</v>
      </c>
      <c r="F106" s="51" t="s">
        <v>78</v>
      </c>
      <c r="G106" s="51" t="s">
        <v>32</v>
      </c>
      <c r="H106" s="51"/>
      <c r="I106" s="51"/>
      <c r="J106" s="51">
        <v>9867</v>
      </c>
      <c r="K106" s="51">
        <v>9867</v>
      </c>
      <c r="L106" s="51">
        <v>0</v>
      </c>
      <c r="M106" s="51">
        <v>0</v>
      </c>
      <c r="N106" s="51">
        <v>0</v>
      </c>
      <c r="O106" s="51">
        <v>0</v>
      </c>
      <c r="P106" s="51" t="s">
        <v>377</v>
      </c>
      <c r="Q106" s="51">
        <v>49.15</v>
      </c>
      <c r="R106" s="51">
        <v>49.15</v>
      </c>
    </row>
    <row r="107" ht="18" customHeight="1" spans="1:18">
      <c r="A107" s="51" t="s">
        <v>378</v>
      </c>
      <c r="B107" s="51" t="s">
        <v>22</v>
      </c>
      <c r="C107" s="51" t="s">
        <v>23</v>
      </c>
      <c r="D107" s="51" t="s">
        <v>24</v>
      </c>
      <c r="E107" s="51" t="s">
        <v>379</v>
      </c>
      <c r="F107" s="51" t="s">
        <v>235</v>
      </c>
      <c r="G107" s="51" t="s">
        <v>32</v>
      </c>
      <c r="H107" s="51"/>
      <c r="I107" s="51"/>
      <c r="J107" s="51">
        <v>10420</v>
      </c>
      <c r="K107" s="51">
        <v>10420</v>
      </c>
      <c r="L107" s="51">
        <v>0</v>
      </c>
      <c r="M107" s="51">
        <v>0</v>
      </c>
      <c r="N107" s="51">
        <v>0</v>
      </c>
      <c r="O107" s="51">
        <v>0</v>
      </c>
      <c r="P107" s="51" t="s">
        <v>380</v>
      </c>
      <c r="Q107" s="51">
        <v>47.58</v>
      </c>
      <c r="R107" s="51">
        <v>47.58</v>
      </c>
    </row>
    <row r="108" ht="18" customHeight="1" spans="1:18">
      <c r="A108" s="51" t="s">
        <v>381</v>
      </c>
      <c r="B108" s="51" t="s">
        <v>22</v>
      </c>
      <c r="C108" s="51" t="s">
        <v>23</v>
      </c>
      <c r="D108" s="51" t="s">
        <v>24</v>
      </c>
      <c r="E108" s="51" t="s">
        <v>382</v>
      </c>
      <c r="F108" s="51" t="s">
        <v>235</v>
      </c>
      <c r="G108" s="51" t="s">
        <v>32</v>
      </c>
      <c r="H108" s="51"/>
      <c r="I108" s="51"/>
      <c r="J108" s="51">
        <v>22577</v>
      </c>
      <c r="K108" s="51">
        <v>22577</v>
      </c>
      <c r="L108" s="51">
        <v>0</v>
      </c>
      <c r="M108" s="51">
        <v>0</v>
      </c>
      <c r="N108" s="51">
        <v>0</v>
      </c>
      <c r="O108" s="51">
        <v>0</v>
      </c>
      <c r="P108" s="51" t="s">
        <v>383</v>
      </c>
      <c r="Q108" s="51">
        <v>47.58</v>
      </c>
      <c r="R108" s="51">
        <v>47.58</v>
      </c>
    </row>
    <row r="109" ht="18" customHeight="1" spans="1:18">
      <c r="A109" s="51" t="s">
        <v>384</v>
      </c>
      <c r="B109" s="51" t="s">
        <v>22</v>
      </c>
      <c r="C109" s="51" t="s">
        <v>23</v>
      </c>
      <c r="D109" s="51" t="s">
        <v>24</v>
      </c>
      <c r="E109" s="51" t="s">
        <v>385</v>
      </c>
      <c r="F109" s="51" t="s">
        <v>252</v>
      </c>
      <c r="G109" s="51" t="s">
        <v>32</v>
      </c>
      <c r="H109" s="51"/>
      <c r="I109" s="51"/>
      <c r="J109" s="51">
        <v>11289</v>
      </c>
      <c r="K109" s="51">
        <v>11289</v>
      </c>
      <c r="L109" s="51">
        <v>0</v>
      </c>
      <c r="M109" s="51">
        <v>0</v>
      </c>
      <c r="N109" s="51">
        <v>0</v>
      </c>
      <c r="O109" s="51">
        <v>0</v>
      </c>
      <c r="P109" s="51" t="s">
        <v>386</v>
      </c>
      <c r="Q109" s="51">
        <v>47.58</v>
      </c>
      <c r="R109" s="51">
        <v>47.58</v>
      </c>
    </row>
    <row r="110" ht="18" customHeight="1" spans="1:18">
      <c r="A110" s="51" t="s">
        <v>387</v>
      </c>
      <c r="B110" s="51" t="s">
        <v>22</v>
      </c>
      <c r="C110" s="51" t="s">
        <v>23</v>
      </c>
      <c r="D110" s="51" t="s">
        <v>24</v>
      </c>
      <c r="E110" s="51" t="s">
        <v>388</v>
      </c>
      <c r="F110" s="51" t="s">
        <v>262</v>
      </c>
      <c r="G110" s="51" t="s">
        <v>32</v>
      </c>
      <c r="H110" s="51"/>
      <c r="I110" s="51"/>
      <c r="J110" s="51">
        <v>7224</v>
      </c>
      <c r="K110" s="51">
        <v>7224</v>
      </c>
      <c r="L110" s="51">
        <v>0</v>
      </c>
      <c r="M110" s="51">
        <v>0</v>
      </c>
      <c r="N110" s="51">
        <v>0</v>
      </c>
      <c r="O110" s="51">
        <v>0</v>
      </c>
      <c r="P110" s="51" t="s">
        <v>389</v>
      </c>
      <c r="Q110" s="51">
        <v>30.45</v>
      </c>
      <c r="R110" s="51">
        <v>30.45</v>
      </c>
    </row>
    <row r="111" ht="18" customHeight="1" spans="1:18">
      <c r="A111" s="51" t="s">
        <v>390</v>
      </c>
      <c r="B111" s="51" t="s">
        <v>22</v>
      </c>
      <c r="C111" s="51" t="s">
        <v>23</v>
      </c>
      <c r="D111" s="51" t="s">
        <v>24</v>
      </c>
      <c r="E111" s="51" t="s">
        <v>391</v>
      </c>
      <c r="F111" s="51" t="s">
        <v>215</v>
      </c>
      <c r="G111" s="51" t="s">
        <v>32</v>
      </c>
      <c r="H111" s="51"/>
      <c r="I111" s="51"/>
      <c r="J111" s="51">
        <v>12430</v>
      </c>
      <c r="K111" s="51">
        <v>12430</v>
      </c>
      <c r="L111" s="51">
        <v>0</v>
      </c>
      <c r="M111" s="51">
        <v>0</v>
      </c>
      <c r="N111" s="51">
        <v>0</v>
      </c>
      <c r="O111" s="51">
        <v>0</v>
      </c>
      <c r="P111" s="51" t="s">
        <v>392</v>
      </c>
      <c r="Q111" s="51">
        <v>52.39</v>
      </c>
      <c r="R111" s="51">
        <v>52.39</v>
      </c>
    </row>
    <row r="112" ht="18" customHeight="1" spans="1:18">
      <c r="A112" s="51" t="s">
        <v>393</v>
      </c>
      <c r="B112" s="51" t="s">
        <v>22</v>
      </c>
      <c r="C112" s="51" t="s">
        <v>23</v>
      </c>
      <c r="D112" s="51" t="s">
        <v>24</v>
      </c>
      <c r="E112" s="51" t="s">
        <v>394</v>
      </c>
      <c r="F112" s="51" t="s">
        <v>215</v>
      </c>
      <c r="G112" s="51" t="s">
        <v>32</v>
      </c>
      <c r="H112" s="51"/>
      <c r="I112" s="51"/>
      <c r="J112" s="51">
        <v>5736</v>
      </c>
      <c r="K112" s="51">
        <v>5736</v>
      </c>
      <c r="L112" s="51">
        <v>0</v>
      </c>
      <c r="M112" s="51">
        <v>0</v>
      </c>
      <c r="N112" s="51">
        <v>0</v>
      </c>
      <c r="O112" s="51">
        <v>0</v>
      </c>
      <c r="P112" s="51" t="s">
        <v>395</v>
      </c>
      <c r="Q112" s="51">
        <v>26.19</v>
      </c>
      <c r="R112" s="51">
        <v>26.19</v>
      </c>
    </row>
    <row r="113" ht="18" customHeight="1" spans="1:18">
      <c r="A113" s="51" t="s">
        <v>396</v>
      </c>
      <c r="B113" s="51" t="s">
        <v>22</v>
      </c>
      <c r="C113" s="51" t="s">
        <v>23</v>
      </c>
      <c r="D113" s="51" t="s">
        <v>24</v>
      </c>
      <c r="E113" s="51" t="s">
        <v>397</v>
      </c>
      <c r="F113" s="51" t="s">
        <v>43</v>
      </c>
      <c r="G113" s="51" t="s">
        <v>32</v>
      </c>
      <c r="H113" s="51"/>
      <c r="I113" s="51"/>
      <c r="J113" s="51">
        <v>11120</v>
      </c>
      <c r="K113" s="51">
        <v>11120</v>
      </c>
      <c r="L113" s="51">
        <v>0</v>
      </c>
      <c r="M113" s="51">
        <v>0</v>
      </c>
      <c r="N113" s="51">
        <v>0</v>
      </c>
      <c r="O113" s="51">
        <v>0</v>
      </c>
      <c r="P113" s="51" t="s">
        <v>398</v>
      </c>
      <c r="Q113" s="51">
        <v>46.87</v>
      </c>
      <c r="R113" s="51">
        <v>46.87</v>
      </c>
    </row>
    <row r="114" ht="18" customHeight="1" spans="1:18">
      <c r="A114" s="51" t="s">
        <v>399</v>
      </c>
      <c r="B114" s="51" t="s">
        <v>22</v>
      </c>
      <c r="C114" s="51" t="s">
        <v>23</v>
      </c>
      <c r="D114" s="51" t="s">
        <v>24</v>
      </c>
      <c r="E114" s="51" t="s">
        <v>400</v>
      </c>
      <c r="F114" s="51" t="s">
        <v>43</v>
      </c>
      <c r="G114" s="51" t="s">
        <v>32</v>
      </c>
      <c r="H114" s="51"/>
      <c r="I114" s="51"/>
      <c r="J114" s="51">
        <v>17161</v>
      </c>
      <c r="K114" s="51">
        <v>17161</v>
      </c>
      <c r="L114" s="51">
        <v>0</v>
      </c>
      <c r="M114" s="51">
        <v>0</v>
      </c>
      <c r="N114" s="51">
        <v>0</v>
      </c>
      <c r="O114" s="51">
        <v>0</v>
      </c>
      <c r="P114" s="51" t="s">
        <v>401</v>
      </c>
      <c r="Q114" s="51">
        <v>78.36</v>
      </c>
      <c r="R114" s="51">
        <v>78.36</v>
      </c>
    </row>
    <row r="115" ht="18" customHeight="1" spans="1:18">
      <c r="A115" s="51" t="s">
        <v>402</v>
      </c>
      <c r="B115" s="51" t="s">
        <v>22</v>
      </c>
      <c r="C115" s="51" t="s">
        <v>23</v>
      </c>
      <c r="D115" s="51" t="s">
        <v>24</v>
      </c>
      <c r="E115" s="51" t="s">
        <v>403</v>
      </c>
      <c r="F115" s="51" t="s">
        <v>219</v>
      </c>
      <c r="G115" s="51" t="s">
        <v>32</v>
      </c>
      <c r="H115" s="51"/>
      <c r="I115" s="51"/>
      <c r="J115" s="51">
        <v>8707</v>
      </c>
      <c r="K115" s="51">
        <v>8707</v>
      </c>
      <c r="L115" s="51">
        <v>0</v>
      </c>
      <c r="M115" s="51">
        <v>0</v>
      </c>
      <c r="N115" s="51">
        <v>0</v>
      </c>
      <c r="O115" s="51">
        <v>0</v>
      </c>
      <c r="P115" s="51" t="s">
        <v>404</v>
      </c>
      <c r="Q115" s="51">
        <v>36.7</v>
      </c>
      <c r="R115" s="51">
        <v>36.7</v>
      </c>
    </row>
    <row r="116" ht="18" customHeight="1" spans="1:18">
      <c r="A116" s="51" t="s">
        <v>405</v>
      </c>
      <c r="B116" s="51" t="s">
        <v>22</v>
      </c>
      <c r="C116" s="51" t="s">
        <v>23</v>
      </c>
      <c r="D116" s="51" t="s">
        <v>24</v>
      </c>
      <c r="E116" s="51" t="s">
        <v>406</v>
      </c>
      <c r="F116" s="51" t="s">
        <v>407</v>
      </c>
      <c r="G116" s="51" t="s">
        <v>32</v>
      </c>
      <c r="H116" s="51"/>
      <c r="I116" s="51"/>
      <c r="J116" s="51">
        <v>50948</v>
      </c>
      <c r="K116" s="51">
        <v>25474</v>
      </c>
      <c r="L116" s="51">
        <v>25474</v>
      </c>
      <c r="M116" s="51">
        <v>0</v>
      </c>
      <c r="N116" s="51">
        <v>0</v>
      </c>
      <c r="O116" s="51">
        <v>0</v>
      </c>
      <c r="P116" s="51" t="s">
        <v>408</v>
      </c>
      <c r="Q116" s="51">
        <v>143.73</v>
      </c>
      <c r="R116" s="51">
        <v>143.22</v>
      </c>
    </row>
    <row r="117" ht="18" customHeight="1" spans="1:18">
      <c r="A117" s="51" t="s">
        <v>409</v>
      </c>
      <c r="B117" s="51" t="s">
        <v>22</v>
      </c>
      <c r="C117" s="51" t="s">
        <v>23</v>
      </c>
      <c r="D117" s="51" t="s">
        <v>24</v>
      </c>
      <c r="E117" s="51" t="s">
        <v>410</v>
      </c>
      <c r="F117" s="51" t="s">
        <v>411</v>
      </c>
      <c r="G117" s="51" t="s">
        <v>32</v>
      </c>
      <c r="H117" s="51"/>
      <c r="I117" s="51"/>
      <c r="J117" s="51">
        <v>32685</v>
      </c>
      <c r="K117" s="51">
        <v>16343</v>
      </c>
      <c r="L117" s="51">
        <v>16342</v>
      </c>
      <c r="M117" s="51">
        <v>0</v>
      </c>
      <c r="N117" s="51">
        <v>0</v>
      </c>
      <c r="O117" s="51">
        <v>0</v>
      </c>
      <c r="P117" s="51" t="s">
        <v>412</v>
      </c>
      <c r="Q117" s="51">
        <v>47.38</v>
      </c>
      <c r="R117" s="51">
        <v>47.38</v>
      </c>
    </row>
    <row r="118" ht="18" customHeight="1" spans="1:18">
      <c r="A118" s="51" t="s">
        <v>413</v>
      </c>
      <c r="B118" s="51" t="s">
        <v>22</v>
      </c>
      <c r="C118" s="51" t="s">
        <v>23</v>
      </c>
      <c r="D118" s="51" t="s">
        <v>24</v>
      </c>
      <c r="E118" s="51" t="s">
        <v>414</v>
      </c>
      <c r="F118" s="51" t="s">
        <v>415</v>
      </c>
      <c r="G118" s="51" t="s">
        <v>416</v>
      </c>
      <c r="H118" s="51"/>
      <c r="I118" s="51"/>
      <c r="J118" s="51">
        <v>97600</v>
      </c>
      <c r="K118" s="51">
        <v>16000</v>
      </c>
      <c r="L118" s="51">
        <v>81600</v>
      </c>
      <c r="M118" s="51">
        <v>0</v>
      </c>
      <c r="N118" s="51">
        <v>0</v>
      </c>
      <c r="O118" s="51">
        <v>0</v>
      </c>
      <c r="P118" s="51" t="s">
        <v>417</v>
      </c>
      <c r="Q118" s="51">
        <v>47.38</v>
      </c>
      <c r="R118" s="51">
        <v>47.38</v>
      </c>
    </row>
    <row r="119" ht="18" customHeight="1" spans="1:18">
      <c r="A119" s="51">
        <v>230621</v>
      </c>
      <c r="B119" s="51" t="s">
        <v>22</v>
      </c>
      <c r="C119" s="51" t="s">
        <v>23</v>
      </c>
      <c r="D119" s="51" t="s">
        <v>24</v>
      </c>
      <c r="E119" s="51" t="s">
        <v>418</v>
      </c>
      <c r="F119" s="51" t="s">
        <v>419</v>
      </c>
      <c r="G119" s="51" t="s">
        <v>420</v>
      </c>
      <c r="H119" s="51"/>
      <c r="I119" s="51"/>
      <c r="J119" s="51">
        <v>315808</v>
      </c>
      <c r="K119" s="51">
        <v>147200</v>
      </c>
      <c r="L119" s="51">
        <v>168608</v>
      </c>
      <c r="M119" s="51">
        <v>0</v>
      </c>
      <c r="N119" s="51">
        <v>0</v>
      </c>
      <c r="O119" s="51">
        <v>0</v>
      </c>
      <c r="P119" s="51" t="s">
        <v>421</v>
      </c>
      <c r="Q119" s="51">
        <v>71.8</v>
      </c>
      <c r="R119" s="51">
        <v>71.8</v>
      </c>
    </row>
    <row r="120" ht="18" customHeight="1" spans="1:18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 t="s">
        <v>422</v>
      </c>
      <c r="Q120" s="51">
        <v>55.66</v>
      </c>
      <c r="R120" s="51">
        <v>55.66</v>
      </c>
    </row>
    <row r="121" ht="18" customHeight="1" spans="1:18">
      <c r="A121" s="51" t="s">
        <v>423</v>
      </c>
      <c r="B121" s="51" t="s">
        <v>155</v>
      </c>
      <c r="C121" s="51" t="s">
        <v>23</v>
      </c>
      <c r="D121" s="51" t="s">
        <v>24</v>
      </c>
      <c r="E121" s="51" t="s">
        <v>424</v>
      </c>
      <c r="F121" s="51" t="s">
        <v>425</v>
      </c>
      <c r="G121" s="51" t="s">
        <v>426</v>
      </c>
      <c r="H121" s="51"/>
      <c r="I121" s="51"/>
      <c r="J121" s="51">
        <v>102364</v>
      </c>
      <c r="K121" s="51">
        <v>33562</v>
      </c>
      <c r="L121" s="51">
        <v>68802</v>
      </c>
      <c r="M121" s="51">
        <v>0</v>
      </c>
      <c r="N121" s="51">
        <v>0</v>
      </c>
      <c r="O121" s="51">
        <v>0</v>
      </c>
      <c r="P121" s="51" t="s">
        <v>427</v>
      </c>
      <c r="Q121" s="51">
        <v>56.76</v>
      </c>
      <c r="R121" s="51">
        <v>56.76</v>
      </c>
    </row>
    <row r="122" ht="18" customHeight="1" spans="1:18">
      <c r="A122" s="51" t="s">
        <v>428</v>
      </c>
      <c r="B122" s="51" t="s">
        <v>22</v>
      </c>
      <c r="C122" s="51" t="s">
        <v>23</v>
      </c>
      <c r="D122" s="51" t="s">
        <v>24</v>
      </c>
      <c r="E122" s="51" t="s">
        <v>429</v>
      </c>
      <c r="F122" s="51" t="s">
        <v>47</v>
      </c>
      <c r="G122" s="51" t="s">
        <v>32</v>
      </c>
      <c r="H122" s="51"/>
      <c r="I122" s="51"/>
      <c r="J122" s="51">
        <v>55148</v>
      </c>
      <c r="K122" s="51">
        <v>27574</v>
      </c>
      <c r="L122" s="51">
        <v>27574</v>
      </c>
      <c r="M122" s="51">
        <v>0</v>
      </c>
      <c r="N122" s="51">
        <v>0</v>
      </c>
      <c r="O122" s="51">
        <v>0</v>
      </c>
      <c r="P122" s="51" t="s">
        <v>430</v>
      </c>
      <c r="Q122" s="51">
        <v>91.57</v>
      </c>
      <c r="R122" s="51">
        <v>91.57</v>
      </c>
    </row>
    <row r="123" ht="18" customHeight="1" spans="1:18">
      <c r="A123" s="51" t="s">
        <v>431</v>
      </c>
      <c r="B123" s="51" t="s">
        <v>22</v>
      </c>
      <c r="C123" s="51" t="s">
        <v>23</v>
      </c>
      <c r="D123" s="51" t="s">
        <v>24</v>
      </c>
      <c r="E123" s="51" t="s">
        <v>432</v>
      </c>
      <c r="F123" s="51" t="s">
        <v>433</v>
      </c>
      <c r="G123" s="51" t="s">
        <v>32</v>
      </c>
      <c r="H123" s="51"/>
      <c r="I123" s="51"/>
      <c r="J123" s="51">
        <v>75232</v>
      </c>
      <c r="K123" s="51">
        <v>31500</v>
      </c>
      <c r="L123" s="51">
        <v>43732</v>
      </c>
      <c r="M123" s="51">
        <v>0</v>
      </c>
      <c r="N123" s="51">
        <v>0</v>
      </c>
      <c r="O123" s="51">
        <v>0</v>
      </c>
      <c r="P123" s="51" t="s">
        <v>434</v>
      </c>
      <c r="Q123" s="51">
        <v>125.68</v>
      </c>
      <c r="R123" s="51">
        <v>125.68</v>
      </c>
    </row>
    <row r="124" ht="18" customHeight="1" spans="1:18">
      <c r="A124" s="51" t="s">
        <v>435</v>
      </c>
      <c r="B124" s="51" t="s">
        <v>155</v>
      </c>
      <c r="C124" s="51" t="s">
        <v>23</v>
      </c>
      <c r="D124" s="51" t="s">
        <v>24</v>
      </c>
      <c r="E124" s="51" t="s">
        <v>436</v>
      </c>
      <c r="F124" s="51" t="s">
        <v>437</v>
      </c>
      <c r="G124" s="51" t="s">
        <v>32</v>
      </c>
      <c r="H124" s="51"/>
      <c r="I124" s="51"/>
      <c r="J124" s="51">
        <v>56100</v>
      </c>
      <c r="K124" s="51">
        <v>15000</v>
      </c>
      <c r="L124" s="51">
        <v>41100</v>
      </c>
      <c r="M124" s="51">
        <v>0</v>
      </c>
      <c r="N124" s="51">
        <v>0</v>
      </c>
      <c r="O124" s="51">
        <v>0</v>
      </c>
      <c r="P124" s="51" t="s">
        <v>438</v>
      </c>
      <c r="Q124" s="51">
        <v>92.59</v>
      </c>
      <c r="R124" s="51">
        <v>92.59</v>
      </c>
    </row>
    <row r="125" ht="18" customHeight="1" spans="1:18">
      <c r="A125" s="51" t="s">
        <v>439</v>
      </c>
      <c r="B125" s="51" t="s">
        <v>22</v>
      </c>
      <c r="C125" s="51" t="s">
        <v>23</v>
      </c>
      <c r="D125" s="51" t="s">
        <v>24</v>
      </c>
      <c r="E125" s="51" t="s">
        <v>440</v>
      </c>
      <c r="F125" s="51" t="s">
        <v>433</v>
      </c>
      <c r="G125" s="51" t="s">
        <v>32</v>
      </c>
      <c r="H125" s="51"/>
      <c r="I125" s="51"/>
      <c r="J125" s="51">
        <v>47932</v>
      </c>
      <c r="K125" s="51">
        <v>30000</v>
      </c>
      <c r="L125" s="51">
        <v>17932</v>
      </c>
      <c r="M125" s="51">
        <v>0</v>
      </c>
      <c r="N125" s="51">
        <v>0</v>
      </c>
      <c r="O125" s="51">
        <v>0</v>
      </c>
      <c r="P125" s="51" t="s">
        <v>441</v>
      </c>
      <c r="Q125" s="51">
        <v>126.27</v>
      </c>
      <c r="R125" s="51">
        <v>126.27</v>
      </c>
    </row>
    <row r="126" ht="18" customHeight="1" spans="1:18">
      <c r="A126" s="51" t="s">
        <v>442</v>
      </c>
      <c r="B126" s="51" t="s">
        <v>155</v>
      </c>
      <c r="C126" s="51" t="s">
        <v>23</v>
      </c>
      <c r="D126" s="51" t="s">
        <v>24</v>
      </c>
      <c r="E126" s="51" t="s">
        <v>443</v>
      </c>
      <c r="F126" s="51" t="s">
        <v>444</v>
      </c>
      <c r="G126" s="51" t="s">
        <v>32</v>
      </c>
      <c r="H126" s="51"/>
      <c r="I126" s="51"/>
      <c r="J126" s="51">
        <v>72506</v>
      </c>
      <c r="K126" s="51">
        <v>36253</v>
      </c>
      <c r="L126" s="51">
        <v>36253</v>
      </c>
      <c r="M126" s="51">
        <v>0</v>
      </c>
      <c r="N126" s="51">
        <v>0</v>
      </c>
      <c r="O126" s="51">
        <v>0</v>
      </c>
      <c r="P126" s="51" t="s">
        <v>445</v>
      </c>
      <c r="Q126" s="51">
        <v>141.89</v>
      </c>
      <c r="R126" s="51">
        <v>141.89</v>
      </c>
    </row>
    <row r="127" ht="18" customHeight="1" spans="1:18">
      <c r="A127" s="51">
        <v>26</v>
      </c>
      <c r="B127" s="51" t="s">
        <v>22</v>
      </c>
      <c r="C127" s="51" t="s">
        <v>23</v>
      </c>
      <c r="D127" s="51" t="s">
        <v>24</v>
      </c>
      <c r="E127" s="51" t="s">
        <v>446</v>
      </c>
      <c r="F127" s="51" t="s">
        <v>447</v>
      </c>
      <c r="G127" s="51" t="s">
        <v>448</v>
      </c>
      <c r="H127" s="51"/>
      <c r="I127" s="51"/>
      <c r="J127" s="51">
        <v>744600</v>
      </c>
      <c r="K127" s="51">
        <v>65700</v>
      </c>
      <c r="L127" s="51">
        <v>678900</v>
      </c>
      <c r="M127" s="51">
        <v>0</v>
      </c>
      <c r="N127" s="51">
        <v>0</v>
      </c>
      <c r="O127" s="51">
        <v>0</v>
      </c>
      <c r="P127" s="51" t="s">
        <v>449</v>
      </c>
      <c r="Q127" s="51">
        <v>600</v>
      </c>
      <c r="R127" s="51">
        <v>600</v>
      </c>
    </row>
    <row r="128" ht="18" customHeight="1" spans="1:18">
      <c r="A128" s="51" t="s">
        <v>450</v>
      </c>
      <c r="B128" s="51" t="s">
        <v>155</v>
      </c>
      <c r="C128" s="51" t="s">
        <v>23</v>
      </c>
      <c r="D128" s="51" t="s">
        <v>24</v>
      </c>
      <c r="E128" s="51" t="s">
        <v>451</v>
      </c>
      <c r="F128" s="51" t="s">
        <v>452</v>
      </c>
      <c r="G128" s="51" t="s">
        <v>453</v>
      </c>
      <c r="H128" s="51"/>
      <c r="I128" s="51"/>
      <c r="J128" s="51">
        <v>1513290</v>
      </c>
      <c r="K128" s="51">
        <v>469390</v>
      </c>
      <c r="L128" s="51">
        <v>1043900</v>
      </c>
      <c r="M128" s="51">
        <v>0</v>
      </c>
      <c r="N128" s="51">
        <v>0</v>
      </c>
      <c r="O128" s="51">
        <v>0</v>
      </c>
      <c r="P128" s="51" t="s">
        <v>454</v>
      </c>
      <c r="Q128" s="51">
        <v>4500</v>
      </c>
      <c r="R128" s="51">
        <v>4500</v>
      </c>
    </row>
    <row r="129" ht="18" customHeight="1" spans="1:18">
      <c r="A129" s="51" t="s">
        <v>455</v>
      </c>
      <c r="B129" s="51" t="s">
        <v>22</v>
      </c>
      <c r="C129" s="51" t="s">
        <v>23</v>
      </c>
      <c r="D129" s="51" t="s">
        <v>24</v>
      </c>
      <c r="E129" s="51" t="s">
        <v>456</v>
      </c>
      <c r="F129" s="51" t="s">
        <v>452</v>
      </c>
      <c r="G129" s="51" t="s">
        <v>457</v>
      </c>
      <c r="H129" s="51"/>
      <c r="I129" s="51"/>
      <c r="J129" s="51">
        <v>377567</v>
      </c>
      <c r="K129" s="51">
        <v>50000</v>
      </c>
      <c r="L129" s="51">
        <v>327567</v>
      </c>
      <c r="M129" s="51">
        <v>0</v>
      </c>
      <c r="N129" s="51">
        <v>0</v>
      </c>
      <c r="O129" s="51">
        <v>0</v>
      </c>
      <c r="P129" s="51" t="s">
        <v>458</v>
      </c>
      <c r="Q129" s="51">
        <v>600</v>
      </c>
      <c r="R129" s="51">
        <v>600</v>
      </c>
    </row>
    <row r="130" ht="18" customHeight="1" spans="1:18">
      <c r="A130" s="51" t="s">
        <v>459</v>
      </c>
      <c r="B130" s="51" t="s">
        <v>155</v>
      </c>
      <c r="C130" s="51" t="s">
        <v>23</v>
      </c>
      <c r="D130" s="51" t="s">
        <v>24</v>
      </c>
      <c r="E130" s="51" t="s">
        <v>460</v>
      </c>
      <c r="F130" s="51" t="s">
        <v>452</v>
      </c>
      <c r="G130" s="51" t="s">
        <v>32</v>
      </c>
      <c r="H130" s="51"/>
      <c r="I130" s="51"/>
      <c r="J130" s="51">
        <v>107000</v>
      </c>
      <c r="K130" s="51">
        <v>53500</v>
      </c>
      <c r="L130" s="51">
        <v>53500</v>
      </c>
      <c r="M130" s="51">
        <v>0</v>
      </c>
      <c r="N130" s="51">
        <v>0</v>
      </c>
      <c r="O130" s="51">
        <v>0</v>
      </c>
      <c r="P130" s="51" t="s">
        <v>461</v>
      </c>
      <c r="Q130" s="51">
        <v>500</v>
      </c>
      <c r="R130" s="51">
        <v>500</v>
      </c>
    </row>
    <row r="131" ht="18" customHeight="1" spans="1:18">
      <c r="A131" s="51">
        <v>230105</v>
      </c>
      <c r="B131" s="51" t="s">
        <v>22</v>
      </c>
      <c r="C131" s="51" t="s">
        <v>23</v>
      </c>
      <c r="D131" s="51" t="s">
        <v>24</v>
      </c>
      <c r="E131" s="51" t="s">
        <v>462</v>
      </c>
      <c r="F131" s="51" t="s">
        <v>463</v>
      </c>
      <c r="G131" s="51" t="s">
        <v>464</v>
      </c>
      <c r="H131" s="51"/>
      <c r="I131" s="51"/>
      <c r="J131" s="51">
        <v>1400000</v>
      </c>
      <c r="K131" s="51">
        <v>1100000</v>
      </c>
      <c r="L131" s="51">
        <v>300000</v>
      </c>
      <c r="M131" s="51">
        <v>0</v>
      </c>
      <c r="N131" s="51">
        <v>0</v>
      </c>
      <c r="O131" s="51">
        <v>0</v>
      </c>
      <c r="P131" s="51" t="s">
        <v>465</v>
      </c>
      <c r="Q131" s="51">
        <v>4876.91</v>
      </c>
      <c r="R131" s="51">
        <v>4500</v>
      </c>
    </row>
  </sheetData>
  <mergeCells count="16">
    <mergeCell ref="A1:R1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9:J120"/>
    <mergeCell ref="K119:K120"/>
    <mergeCell ref="L119:L120"/>
    <mergeCell ref="M119:M120"/>
    <mergeCell ref="N119:N120"/>
    <mergeCell ref="O119:O120"/>
  </mergeCells>
  <pageMargins left="1.25" right="1.25" top="1" bottom="1" header="0.3" footer="0.3"/>
  <pageSetup paperSize="9" orientation="portrait"/>
  <headerFooter/>
  <rowBreaks count="1" manualBreakCount="1">
    <brk id="1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8"/>
  <sheetViews>
    <sheetView tabSelected="1" workbookViewId="0">
      <pane xSplit="4" ySplit="3" topLeftCell="E128" activePane="bottomRight" state="frozen"/>
      <selection/>
      <selection pane="topRight"/>
      <selection pane="bottomLeft"/>
      <selection pane="bottomRight" activeCell="A1" sqref="A1:Z1"/>
    </sheetView>
  </sheetViews>
  <sheetFormatPr defaultColWidth="9" defaultRowHeight="14.4"/>
  <cols>
    <col min="1" max="1" width="10.4444444444444" style="24" customWidth="1"/>
    <col min="2" max="2" width="14.3518518518519" style="1" customWidth="1"/>
    <col min="3" max="3" width="15.8888888888889" style="24" customWidth="1"/>
    <col min="4" max="4" width="14.8888888888889" style="1" customWidth="1"/>
    <col min="5" max="5" width="13.6666666666667" style="25" customWidth="1"/>
    <col min="6" max="7" width="14.3518518518519" style="25" customWidth="1"/>
    <col min="8" max="8" width="9.11111111111111" style="26" customWidth="1"/>
    <col min="9" max="9" width="10" style="25" customWidth="1"/>
    <col min="10" max="10" width="10.1111111111111" style="25" customWidth="1"/>
    <col min="11" max="11" width="14.3518518518519" style="1" customWidth="1"/>
    <col min="12" max="13" width="14.3518518518519" style="27" customWidth="1"/>
    <col min="14" max="14" width="14.3518518518519" style="26" customWidth="1"/>
    <col min="15" max="15" width="8.77777777777778" style="26" customWidth="1"/>
    <col min="16" max="17" width="14.3518518518519" style="25" customWidth="1"/>
    <col min="18" max="18" width="14" style="25"/>
    <col min="19" max="20" width="9" style="25" hidden="1" customWidth="1"/>
    <col min="21" max="21" width="9" style="26" hidden="1" customWidth="1"/>
    <col min="22" max="22" width="9" style="25" hidden="1" customWidth="1"/>
    <col min="23" max="24" width="9" style="25"/>
    <col min="25" max="25" width="9" style="26"/>
    <col min="26" max="26" width="9" style="25"/>
    <col min="27" max="16384" width="9" style="1"/>
  </cols>
  <sheetData>
    <row r="1" ht="32" customHeight="1" spans="1:26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="1" customFormat="1" ht="30" customHeight="1" spans="1:26">
      <c r="A2" s="15" t="s">
        <v>466</v>
      </c>
      <c r="B2" s="17" t="s">
        <v>467</v>
      </c>
      <c r="C2" s="15" t="s">
        <v>468</v>
      </c>
      <c r="D2" s="17" t="s">
        <v>469</v>
      </c>
      <c r="E2" s="18"/>
      <c r="F2" s="18"/>
      <c r="G2" s="18"/>
      <c r="H2" s="17" t="s">
        <v>470</v>
      </c>
      <c r="I2" s="18" t="s">
        <v>471</v>
      </c>
      <c r="J2" s="18"/>
      <c r="K2" s="17"/>
      <c r="L2" s="17"/>
      <c r="M2" s="17"/>
      <c r="N2" s="17"/>
      <c r="O2" s="17"/>
      <c r="P2" s="18"/>
      <c r="Q2" s="18"/>
      <c r="R2" s="18"/>
      <c r="S2" s="9" t="s">
        <v>472</v>
      </c>
      <c r="T2" s="9"/>
      <c r="U2" s="10"/>
      <c r="V2" s="9"/>
      <c r="W2" s="9" t="s">
        <v>473</v>
      </c>
      <c r="X2" s="9"/>
      <c r="Y2" s="10"/>
      <c r="Z2" s="9"/>
    </row>
    <row r="3" s="1" customFormat="1" ht="30" customHeight="1" spans="1:26">
      <c r="A3" s="15"/>
      <c r="B3" s="17"/>
      <c r="C3" s="15"/>
      <c r="D3" s="17" t="s">
        <v>474</v>
      </c>
      <c r="E3" s="18" t="s">
        <v>475</v>
      </c>
      <c r="F3" s="18" t="s">
        <v>476</v>
      </c>
      <c r="G3" s="18" t="s">
        <v>477</v>
      </c>
      <c r="H3" s="17"/>
      <c r="I3" s="18" t="s">
        <v>478</v>
      </c>
      <c r="J3" s="18" t="s">
        <v>479</v>
      </c>
      <c r="K3" s="16" t="s">
        <v>480</v>
      </c>
      <c r="L3" s="17" t="s">
        <v>481</v>
      </c>
      <c r="M3" s="17" t="s">
        <v>482</v>
      </c>
      <c r="N3" s="17" t="s">
        <v>483</v>
      </c>
      <c r="O3" s="8" t="s">
        <v>484</v>
      </c>
      <c r="P3" s="18" t="s">
        <v>485</v>
      </c>
      <c r="Q3" s="18" t="s">
        <v>486</v>
      </c>
      <c r="R3" s="18" t="s">
        <v>487</v>
      </c>
      <c r="S3" s="9" t="s">
        <v>488</v>
      </c>
      <c r="T3" s="9" t="s">
        <v>489</v>
      </c>
      <c r="U3" s="10" t="s">
        <v>490</v>
      </c>
      <c r="V3" s="9" t="s">
        <v>491</v>
      </c>
      <c r="W3" s="9" t="s">
        <v>488</v>
      </c>
      <c r="X3" s="9" t="s">
        <v>489</v>
      </c>
      <c r="Y3" s="10" t="s">
        <v>490</v>
      </c>
      <c r="Z3" s="9" t="s">
        <v>491</v>
      </c>
    </row>
    <row r="4" ht="18" customHeight="1" spans="1:26">
      <c r="A4" s="7"/>
      <c r="B4" s="29" t="s">
        <v>492</v>
      </c>
      <c r="C4" s="7" t="s">
        <v>493</v>
      </c>
      <c r="D4" s="30" t="s">
        <v>494</v>
      </c>
      <c r="E4" s="5">
        <v>4261.86</v>
      </c>
      <c r="F4" s="6">
        <f t="shared" ref="F4:F12" si="0">G4/E4</f>
        <v>0</v>
      </c>
      <c r="G4" s="6"/>
      <c r="H4" s="3" t="s">
        <v>495</v>
      </c>
      <c r="I4" s="6">
        <v>4261.86</v>
      </c>
      <c r="J4" s="6">
        <v>4261.86</v>
      </c>
      <c r="K4" s="7" t="s">
        <v>462</v>
      </c>
      <c r="L4" s="12" t="s">
        <v>463</v>
      </c>
      <c r="M4" s="12">
        <v>46082</v>
      </c>
      <c r="N4" s="13">
        <v>46446</v>
      </c>
      <c r="O4" s="8">
        <f t="shared" ref="O4:O15" si="1">(N4-M4)/365*12</f>
        <v>11.9671232876712</v>
      </c>
      <c r="P4" s="14">
        <v>202225</v>
      </c>
      <c r="Q4" s="14">
        <v>0</v>
      </c>
      <c r="R4" s="14">
        <f t="shared" ref="R4:R15" si="2">P4-Q4</f>
        <v>202225</v>
      </c>
      <c r="S4" s="9">
        <f t="shared" ref="S4:S6" si="3">P4/1.03/O4</f>
        <v>16406.1944325901</v>
      </c>
      <c r="T4" s="9">
        <f t="shared" ref="T4:T6" si="4">S4*12%</f>
        <v>1968.74333191081</v>
      </c>
      <c r="U4" s="10">
        <v>0.5</v>
      </c>
      <c r="V4" s="9">
        <f t="shared" ref="V4:V6" si="5">T4*U4</f>
        <v>984.371665955404</v>
      </c>
      <c r="W4" s="9">
        <f>S4</f>
        <v>16406.1944325901</v>
      </c>
      <c r="X4" s="9">
        <f t="shared" ref="X4:X15" si="6">W4*12%</f>
        <v>1968.74333191081</v>
      </c>
      <c r="Y4" s="10">
        <v>0.5</v>
      </c>
      <c r="Z4" s="9">
        <f t="shared" ref="Z4:Z15" si="7">X4*Y4</f>
        <v>984.371665955406</v>
      </c>
    </row>
    <row r="5" ht="18" customHeight="1" spans="1:26">
      <c r="A5" s="7">
        <v>230105</v>
      </c>
      <c r="B5" s="29" t="s">
        <v>492</v>
      </c>
      <c r="C5" s="7" t="s">
        <v>496</v>
      </c>
      <c r="D5" s="30" t="s">
        <v>497</v>
      </c>
      <c r="E5" s="5">
        <v>5476.91</v>
      </c>
      <c r="F5" s="6">
        <f t="shared" si="0"/>
        <v>0</v>
      </c>
      <c r="G5" s="6"/>
      <c r="H5" s="3" t="s">
        <v>495</v>
      </c>
      <c r="I5" s="6">
        <v>4876.91</v>
      </c>
      <c r="J5" s="6">
        <v>4500</v>
      </c>
      <c r="K5" s="7" t="s">
        <v>462</v>
      </c>
      <c r="L5" s="12" t="s">
        <v>463</v>
      </c>
      <c r="M5" s="12">
        <v>46082</v>
      </c>
      <c r="N5" s="13">
        <v>46446</v>
      </c>
      <c r="O5" s="8">
        <f t="shared" si="1"/>
        <v>11.9671232876712</v>
      </c>
      <c r="P5" s="14">
        <v>300000</v>
      </c>
      <c r="Q5" s="14">
        <v>300000</v>
      </c>
      <c r="R5" s="14">
        <f t="shared" si="2"/>
        <v>0</v>
      </c>
      <c r="S5" s="9">
        <f t="shared" si="3"/>
        <v>24338.5255521178</v>
      </c>
      <c r="T5" s="9">
        <f t="shared" si="4"/>
        <v>2920.62306625413</v>
      </c>
      <c r="U5" s="10">
        <v>0.5</v>
      </c>
      <c r="V5" s="9">
        <f t="shared" si="5"/>
        <v>1460.31153312707</v>
      </c>
      <c r="W5" s="9">
        <f>S5</f>
        <v>24338.5255521178</v>
      </c>
      <c r="X5" s="9">
        <f t="shared" si="6"/>
        <v>2920.62306625414</v>
      </c>
      <c r="Y5" s="10">
        <v>0.5</v>
      </c>
      <c r="Z5" s="9">
        <f t="shared" si="7"/>
        <v>1460.31153312707</v>
      </c>
    </row>
    <row r="6" ht="18" customHeight="1" spans="1:26">
      <c r="A6" s="7">
        <v>230105</v>
      </c>
      <c r="B6" s="29" t="s">
        <v>492</v>
      </c>
      <c r="C6" s="7" t="s">
        <v>498</v>
      </c>
      <c r="D6" s="30" t="s">
        <v>497</v>
      </c>
      <c r="E6" s="5"/>
      <c r="F6" s="6" t="e">
        <f t="shared" si="0"/>
        <v>#DIV/0!</v>
      </c>
      <c r="G6" s="6"/>
      <c r="H6" s="3" t="s">
        <v>499</v>
      </c>
      <c r="I6" s="6">
        <v>600</v>
      </c>
      <c r="J6" s="6"/>
      <c r="K6" s="7"/>
      <c r="L6" s="12"/>
      <c r="M6" s="12"/>
      <c r="N6" s="13"/>
      <c r="O6" s="8">
        <f t="shared" si="1"/>
        <v>0</v>
      </c>
      <c r="P6" s="14">
        <v>0</v>
      </c>
      <c r="Q6" s="14">
        <v>0</v>
      </c>
      <c r="R6" s="14">
        <f t="shared" si="2"/>
        <v>0</v>
      </c>
      <c r="S6" s="9"/>
      <c r="T6" s="9"/>
      <c r="U6" s="10"/>
      <c r="V6" s="9"/>
      <c r="W6" s="9">
        <f t="shared" ref="W6:W37" si="8">S6</f>
        <v>0</v>
      </c>
      <c r="X6" s="9"/>
      <c r="Y6" s="10"/>
      <c r="Z6" s="9"/>
    </row>
    <row r="7" ht="18" customHeight="1" spans="1:26">
      <c r="A7" s="2" t="s">
        <v>21</v>
      </c>
      <c r="B7" s="29" t="s">
        <v>492</v>
      </c>
      <c r="C7" s="2" t="s">
        <v>500</v>
      </c>
      <c r="D7" s="4"/>
      <c r="E7" s="5"/>
      <c r="F7" s="6" t="e">
        <f t="shared" si="0"/>
        <v>#DIV/0!</v>
      </c>
      <c r="G7" s="6"/>
      <c r="H7" s="3" t="s">
        <v>495</v>
      </c>
      <c r="I7" s="6">
        <v>1</v>
      </c>
      <c r="J7" s="6">
        <v>1</v>
      </c>
      <c r="K7" s="7" t="s">
        <v>25</v>
      </c>
      <c r="L7" s="12" t="s">
        <v>26</v>
      </c>
      <c r="M7" s="12">
        <v>46068</v>
      </c>
      <c r="N7" s="13">
        <v>46432</v>
      </c>
      <c r="O7" s="8">
        <f t="shared" si="1"/>
        <v>11.9671232876712</v>
      </c>
      <c r="P7" s="14">
        <v>10000</v>
      </c>
      <c r="Q7" s="14">
        <v>10000</v>
      </c>
      <c r="R7" s="14">
        <f t="shared" si="2"/>
        <v>0</v>
      </c>
      <c r="S7" s="9"/>
      <c r="T7" s="9"/>
      <c r="U7" s="10">
        <v>0.5</v>
      </c>
      <c r="V7" s="9">
        <f t="shared" ref="V7:V12" si="9">T7*U7</f>
        <v>0</v>
      </c>
      <c r="W7" s="9">
        <f t="shared" si="8"/>
        <v>0</v>
      </c>
      <c r="X7" s="9"/>
      <c r="Y7" s="10">
        <v>0.5</v>
      </c>
      <c r="Z7" s="9">
        <f t="shared" si="7"/>
        <v>0</v>
      </c>
    </row>
    <row r="8" ht="18" customHeight="1" spans="1:26">
      <c r="A8" s="2" t="s">
        <v>409</v>
      </c>
      <c r="B8" s="29" t="s">
        <v>492</v>
      </c>
      <c r="C8" s="2" t="s">
        <v>501</v>
      </c>
      <c r="D8" s="4" t="s">
        <v>502</v>
      </c>
      <c r="E8" s="5">
        <v>94.76</v>
      </c>
      <c r="F8" s="6">
        <f t="shared" si="0"/>
        <v>0</v>
      </c>
      <c r="G8" s="6"/>
      <c r="H8" s="3" t="s">
        <v>495</v>
      </c>
      <c r="I8" s="6">
        <v>47.38</v>
      </c>
      <c r="J8" s="6">
        <v>47.38</v>
      </c>
      <c r="K8" s="7" t="s">
        <v>410</v>
      </c>
      <c r="L8" s="12" t="s">
        <v>411</v>
      </c>
      <c r="M8" s="12">
        <v>46023</v>
      </c>
      <c r="N8" s="13">
        <v>46387</v>
      </c>
      <c r="O8" s="8">
        <f t="shared" si="1"/>
        <v>11.9671232876712</v>
      </c>
      <c r="P8" s="14">
        <v>32685</v>
      </c>
      <c r="Q8" s="14">
        <v>16343</v>
      </c>
      <c r="R8" s="14">
        <f t="shared" si="2"/>
        <v>16342</v>
      </c>
      <c r="S8" s="9">
        <f>P8/1.03/O8</f>
        <v>2651.68235890323</v>
      </c>
      <c r="T8" s="9">
        <f>S8*12%</f>
        <v>318.201883068388</v>
      </c>
      <c r="U8" s="10">
        <v>0.5</v>
      </c>
      <c r="V8" s="9">
        <f t="shared" si="9"/>
        <v>159.100941534194</v>
      </c>
      <c r="W8" s="9">
        <f t="shared" si="8"/>
        <v>2651.68235890323</v>
      </c>
      <c r="X8" s="9">
        <f t="shared" si="6"/>
        <v>318.201883068388</v>
      </c>
      <c r="Y8" s="10">
        <v>0.5</v>
      </c>
      <c r="Z8" s="9">
        <f t="shared" si="7"/>
        <v>159.100941534194</v>
      </c>
    </row>
    <row r="9" ht="18" customHeight="1" spans="1:26">
      <c r="A9" s="2" t="s">
        <v>413</v>
      </c>
      <c r="B9" s="29" t="s">
        <v>492</v>
      </c>
      <c r="C9" s="2" t="s">
        <v>503</v>
      </c>
      <c r="D9" s="4" t="s">
        <v>502</v>
      </c>
      <c r="E9" s="5"/>
      <c r="F9" s="6" t="e">
        <f t="shared" si="0"/>
        <v>#DIV/0!</v>
      </c>
      <c r="G9" s="6"/>
      <c r="H9" s="3" t="s">
        <v>495</v>
      </c>
      <c r="I9" s="6">
        <v>47.38</v>
      </c>
      <c r="J9" s="6">
        <v>47.38</v>
      </c>
      <c r="K9" s="7" t="s">
        <v>414</v>
      </c>
      <c r="L9" s="12" t="s">
        <v>415</v>
      </c>
      <c r="M9" s="12">
        <v>46085</v>
      </c>
      <c r="N9" s="13">
        <v>46449</v>
      </c>
      <c r="O9" s="8">
        <f t="shared" si="1"/>
        <v>11.9671232876712</v>
      </c>
      <c r="P9" s="14">
        <v>16000</v>
      </c>
      <c r="Q9" s="14">
        <v>16000</v>
      </c>
      <c r="R9" s="14">
        <f t="shared" si="2"/>
        <v>0</v>
      </c>
      <c r="S9" s="9">
        <f>P9/1.03/O9</f>
        <v>1298.05469611295</v>
      </c>
      <c r="T9" s="9">
        <f>S9*12%</f>
        <v>155.766563533554</v>
      </c>
      <c r="U9" s="10">
        <v>0.5</v>
      </c>
      <c r="V9" s="9">
        <f t="shared" si="9"/>
        <v>77.8832817667769</v>
      </c>
      <c r="W9" s="9">
        <f t="shared" si="8"/>
        <v>1298.05469611295</v>
      </c>
      <c r="X9" s="9">
        <f t="shared" si="6"/>
        <v>155.766563533554</v>
      </c>
      <c r="Y9" s="10">
        <v>0.5</v>
      </c>
      <c r="Z9" s="9">
        <f t="shared" si="7"/>
        <v>77.883281766777</v>
      </c>
    </row>
    <row r="10" ht="18" customHeight="1" spans="1:26">
      <c r="A10" s="2" t="s">
        <v>428</v>
      </c>
      <c r="B10" s="29" t="s">
        <v>492</v>
      </c>
      <c r="C10" s="2" t="s">
        <v>504</v>
      </c>
      <c r="D10" s="4" t="s">
        <v>505</v>
      </c>
      <c r="E10" s="5">
        <v>185.88</v>
      </c>
      <c r="F10" s="6">
        <f t="shared" si="0"/>
        <v>0</v>
      </c>
      <c r="G10" s="6"/>
      <c r="H10" s="3" t="s">
        <v>495</v>
      </c>
      <c r="I10" s="6">
        <v>91.57</v>
      </c>
      <c r="J10" s="6">
        <v>91.57</v>
      </c>
      <c r="K10" s="7" t="s">
        <v>429</v>
      </c>
      <c r="L10" s="12" t="s">
        <v>47</v>
      </c>
      <c r="M10" s="12">
        <v>46023</v>
      </c>
      <c r="N10" s="13">
        <v>46387</v>
      </c>
      <c r="O10" s="8">
        <f t="shared" si="1"/>
        <v>11.9671232876712</v>
      </c>
      <c r="P10" s="14">
        <v>55148</v>
      </c>
      <c r="Q10" s="14">
        <v>27574</v>
      </c>
      <c r="R10" s="14">
        <f t="shared" si="2"/>
        <v>27574</v>
      </c>
      <c r="S10" s="9">
        <f>P10/1.03/O10</f>
        <v>4474.0700238273</v>
      </c>
      <c r="T10" s="9">
        <f>S10*12%</f>
        <v>536.888402859277</v>
      </c>
      <c r="U10" s="10">
        <v>0.5</v>
      </c>
      <c r="V10" s="9">
        <f t="shared" si="9"/>
        <v>268.444201429638</v>
      </c>
      <c r="W10" s="9">
        <f t="shared" si="8"/>
        <v>4474.0700238273</v>
      </c>
      <c r="X10" s="9">
        <f t="shared" si="6"/>
        <v>536.888402859276</v>
      </c>
      <c r="Y10" s="10">
        <v>0.5</v>
      </c>
      <c r="Z10" s="9">
        <f t="shared" si="7"/>
        <v>268.444201429638</v>
      </c>
    </row>
    <row r="11" ht="18" customHeight="1" spans="1:26">
      <c r="A11" s="2"/>
      <c r="B11" s="29" t="s">
        <v>492</v>
      </c>
      <c r="C11" s="2" t="s">
        <v>506</v>
      </c>
      <c r="D11" s="4" t="s">
        <v>505</v>
      </c>
      <c r="E11" s="5"/>
      <c r="F11" s="6" t="e">
        <f t="shared" si="0"/>
        <v>#DIV/0!</v>
      </c>
      <c r="G11" s="6"/>
      <c r="H11" s="3" t="s">
        <v>495</v>
      </c>
      <c r="I11" s="6">
        <v>55.66</v>
      </c>
      <c r="J11" s="6">
        <v>55.66</v>
      </c>
      <c r="K11" s="7" t="s">
        <v>418</v>
      </c>
      <c r="L11" s="12" t="s">
        <v>419</v>
      </c>
      <c r="M11" s="12">
        <v>46235</v>
      </c>
      <c r="N11" s="13">
        <v>46599</v>
      </c>
      <c r="O11" s="8">
        <f t="shared" si="1"/>
        <v>11.9671232876712</v>
      </c>
      <c r="P11" s="14">
        <f>66150/(I11+I12)*I11</f>
        <v>28886.7801663267</v>
      </c>
      <c r="Q11" s="14">
        <f>66150/(J11+J12)*J11</f>
        <v>28886.7801663267</v>
      </c>
      <c r="R11" s="14">
        <f t="shared" si="2"/>
        <v>0</v>
      </c>
      <c r="S11" s="9">
        <f>P11/1.03/O11</f>
        <v>2343.53879065517</v>
      </c>
      <c r="T11" s="9">
        <f>S11*12%</f>
        <v>281.224654878621</v>
      </c>
      <c r="U11" s="10">
        <v>0.5</v>
      </c>
      <c r="V11" s="9">
        <f t="shared" si="9"/>
        <v>140.61232743931</v>
      </c>
      <c r="W11" s="9">
        <f t="shared" si="8"/>
        <v>2343.53879065517</v>
      </c>
      <c r="X11" s="9">
        <f t="shared" si="6"/>
        <v>281.22465487862</v>
      </c>
      <c r="Y11" s="10">
        <v>0.5</v>
      </c>
      <c r="Z11" s="9">
        <f t="shared" si="7"/>
        <v>140.61232743931</v>
      </c>
    </row>
    <row r="12" ht="18" customHeight="1" spans="1:26">
      <c r="A12" s="2">
        <v>230621</v>
      </c>
      <c r="B12" s="29" t="s">
        <v>492</v>
      </c>
      <c r="C12" s="2" t="s">
        <v>507</v>
      </c>
      <c r="D12" s="4" t="s">
        <v>508</v>
      </c>
      <c r="E12" s="5">
        <v>143.62</v>
      </c>
      <c r="F12" s="6">
        <f t="shared" si="0"/>
        <v>0</v>
      </c>
      <c r="G12" s="6"/>
      <c r="H12" s="3" t="s">
        <v>495</v>
      </c>
      <c r="I12" s="6">
        <v>71.8</v>
      </c>
      <c r="J12" s="6">
        <v>71.8</v>
      </c>
      <c r="K12" s="7" t="s">
        <v>418</v>
      </c>
      <c r="L12" s="12" t="s">
        <v>419</v>
      </c>
      <c r="M12" s="12">
        <v>45870</v>
      </c>
      <c r="N12" s="13">
        <v>46234</v>
      </c>
      <c r="O12" s="8">
        <f t="shared" si="1"/>
        <v>11.9671232876712</v>
      </c>
      <c r="P12" s="14">
        <f>66150-P11</f>
        <v>37263.2198336733</v>
      </c>
      <c r="Q12" s="14">
        <f>66150-Q11</f>
        <v>37263.2198336733</v>
      </c>
      <c r="R12" s="14">
        <f t="shared" si="2"/>
        <v>0</v>
      </c>
      <c r="S12" s="9">
        <f>P12/1.03/O12</f>
        <v>3023.1060935868</v>
      </c>
      <c r="T12" s="9">
        <f>S12*12%</f>
        <v>362.772731230416</v>
      </c>
      <c r="U12" s="10">
        <v>0.5</v>
      </c>
      <c r="V12" s="9">
        <f t="shared" si="9"/>
        <v>181.386365615208</v>
      </c>
      <c r="W12" s="9">
        <f t="shared" si="8"/>
        <v>3023.1060935868</v>
      </c>
      <c r="X12" s="9">
        <f t="shared" si="6"/>
        <v>362.772731230416</v>
      </c>
      <c r="Y12" s="10">
        <v>0.5</v>
      </c>
      <c r="Z12" s="9">
        <f t="shared" si="7"/>
        <v>181.386365615208</v>
      </c>
    </row>
    <row r="13" ht="18" customHeight="1" spans="1:26">
      <c r="A13" s="2"/>
      <c r="B13" s="29" t="s">
        <v>492</v>
      </c>
      <c r="C13" s="31" t="s">
        <v>509</v>
      </c>
      <c r="D13" s="4" t="s">
        <v>508</v>
      </c>
      <c r="E13" s="5"/>
      <c r="F13" s="6"/>
      <c r="G13" s="32"/>
      <c r="H13" s="3" t="s">
        <v>495</v>
      </c>
      <c r="I13" s="32">
        <v>71.82</v>
      </c>
      <c r="J13" s="32">
        <v>71.82</v>
      </c>
      <c r="K13" s="31" t="s">
        <v>432</v>
      </c>
      <c r="L13" s="33" t="s">
        <v>433</v>
      </c>
      <c r="M13" s="33">
        <v>46023</v>
      </c>
      <c r="N13" s="33">
        <v>46387</v>
      </c>
      <c r="O13" s="8">
        <f t="shared" si="1"/>
        <v>11.9671232876712</v>
      </c>
      <c r="P13" s="34">
        <f>75232-P14</f>
        <v>42991.4245703374</v>
      </c>
      <c r="Q13" s="34"/>
      <c r="R13" s="14">
        <f t="shared" si="2"/>
        <v>42991.4245703374</v>
      </c>
      <c r="S13" s="9">
        <f t="shared" ref="S13:S20" si="10">P13/1.03/O13</f>
        <v>3487.826284757</v>
      </c>
      <c r="T13" s="9">
        <f t="shared" ref="T13:T20" si="11">S13*12%</f>
        <v>418.53915417084</v>
      </c>
      <c r="U13" s="10">
        <v>0.5</v>
      </c>
      <c r="V13" s="9">
        <f t="shared" ref="V13:V20" si="12">T13*U13</f>
        <v>209.26957708542</v>
      </c>
      <c r="W13" s="9">
        <f t="shared" si="8"/>
        <v>3487.826284757</v>
      </c>
      <c r="X13" s="9">
        <f t="shared" si="6"/>
        <v>418.53915417084</v>
      </c>
      <c r="Y13" s="10">
        <v>0.5</v>
      </c>
      <c r="Z13" s="9">
        <f t="shared" si="7"/>
        <v>209.26957708542</v>
      </c>
    </row>
    <row r="14" ht="18" customHeight="1" spans="1:26">
      <c r="A14" s="2" t="s">
        <v>431</v>
      </c>
      <c r="B14" s="29" t="s">
        <v>492</v>
      </c>
      <c r="C14" s="31" t="s">
        <v>510</v>
      </c>
      <c r="D14" s="4" t="s">
        <v>511</v>
      </c>
      <c r="E14" s="5">
        <v>146.45</v>
      </c>
      <c r="F14" s="6">
        <f>G14/E14</f>
        <v>0</v>
      </c>
      <c r="G14" s="35"/>
      <c r="H14" s="3" t="s">
        <v>495</v>
      </c>
      <c r="I14" s="35">
        <v>53.86</v>
      </c>
      <c r="J14" s="35">
        <v>53.86</v>
      </c>
      <c r="K14" s="31" t="s">
        <v>432</v>
      </c>
      <c r="L14" s="33" t="s">
        <v>433</v>
      </c>
      <c r="M14" s="33">
        <v>46023</v>
      </c>
      <c r="N14" s="33">
        <v>46387</v>
      </c>
      <c r="O14" s="8">
        <f t="shared" si="1"/>
        <v>11.9671232876712</v>
      </c>
      <c r="P14" s="36">
        <f>75232/(I14+I13)*I14</f>
        <v>32240.5754296626</v>
      </c>
      <c r="Q14" s="36">
        <v>31500</v>
      </c>
      <c r="R14" s="14">
        <f t="shared" si="2"/>
        <v>740.57542966264</v>
      </c>
      <c r="S14" s="9">
        <f t="shared" si="10"/>
        <v>2615.62689636608</v>
      </c>
      <c r="T14" s="9">
        <f t="shared" si="11"/>
        <v>313.87522756393</v>
      </c>
      <c r="U14" s="10">
        <v>0.5</v>
      </c>
      <c r="V14" s="9">
        <f t="shared" si="12"/>
        <v>156.937613781965</v>
      </c>
      <c r="W14" s="9">
        <f t="shared" si="8"/>
        <v>2615.62689636608</v>
      </c>
      <c r="X14" s="9">
        <f t="shared" si="6"/>
        <v>313.87522756393</v>
      </c>
      <c r="Y14" s="10">
        <v>0.5</v>
      </c>
      <c r="Z14" s="9">
        <f t="shared" si="7"/>
        <v>156.937613781965</v>
      </c>
    </row>
    <row r="15" ht="18" customHeight="1" spans="1:26">
      <c r="A15" s="2" t="s">
        <v>435</v>
      </c>
      <c r="B15" s="29" t="s">
        <v>492</v>
      </c>
      <c r="C15" s="2" t="s">
        <v>512</v>
      </c>
      <c r="D15" s="4" t="s">
        <v>511</v>
      </c>
      <c r="E15" s="5"/>
      <c r="F15" s="6" t="e">
        <f>G15/E15</f>
        <v>#DIV/0!</v>
      </c>
      <c r="G15" s="6"/>
      <c r="H15" s="3" t="s">
        <v>495</v>
      </c>
      <c r="I15" s="6">
        <v>92.59</v>
      </c>
      <c r="J15" s="6">
        <v>92.59</v>
      </c>
      <c r="K15" s="7" t="s">
        <v>436</v>
      </c>
      <c r="L15" s="12" t="s">
        <v>437</v>
      </c>
      <c r="M15" s="12">
        <v>46023</v>
      </c>
      <c r="N15" s="13">
        <v>46387</v>
      </c>
      <c r="O15" s="8">
        <f t="shared" si="1"/>
        <v>11.9671232876712</v>
      </c>
      <c r="P15" s="14">
        <v>56100</v>
      </c>
      <c r="Q15" s="14">
        <v>15000</v>
      </c>
      <c r="R15" s="14">
        <f t="shared" si="2"/>
        <v>41100</v>
      </c>
      <c r="S15" s="9">
        <f t="shared" si="10"/>
        <v>4551.30427824603</v>
      </c>
      <c r="T15" s="9">
        <f t="shared" si="11"/>
        <v>546.156513389523</v>
      </c>
      <c r="U15" s="10">
        <v>0.5</v>
      </c>
      <c r="V15" s="9">
        <f t="shared" si="12"/>
        <v>273.078256694761</v>
      </c>
      <c r="W15" s="9">
        <f t="shared" si="8"/>
        <v>4551.30427824603</v>
      </c>
      <c r="X15" s="9">
        <f t="shared" si="6"/>
        <v>546.156513389524</v>
      </c>
      <c r="Y15" s="10">
        <v>0.5</v>
      </c>
      <c r="Z15" s="9">
        <f t="shared" si="7"/>
        <v>273.078256694762</v>
      </c>
    </row>
    <row r="16" ht="18" customHeight="1" spans="1:26">
      <c r="A16" s="2"/>
      <c r="B16" s="29" t="s">
        <v>492</v>
      </c>
      <c r="C16" s="2" t="s">
        <v>513</v>
      </c>
      <c r="D16" s="4" t="s">
        <v>514</v>
      </c>
      <c r="E16" s="5"/>
      <c r="F16" s="6"/>
      <c r="G16" s="6"/>
      <c r="H16" s="3" t="s">
        <v>499</v>
      </c>
      <c r="I16" s="6">
        <v>40.75</v>
      </c>
      <c r="J16" s="6"/>
      <c r="K16" s="7"/>
      <c r="L16" s="12"/>
      <c r="M16" s="12"/>
      <c r="N16" s="13"/>
      <c r="O16" s="8"/>
      <c r="P16" s="14"/>
      <c r="Q16" s="14"/>
      <c r="R16" s="14"/>
      <c r="S16" s="9"/>
      <c r="T16" s="9"/>
      <c r="U16" s="10"/>
      <c r="V16" s="9"/>
      <c r="W16" s="9">
        <f t="shared" si="8"/>
        <v>0</v>
      </c>
      <c r="X16" s="9"/>
      <c r="Y16" s="10"/>
      <c r="Z16" s="9"/>
    </row>
    <row r="17" ht="18" customHeight="1" spans="1:26">
      <c r="A17" s="2" t="s">
        <v>405</v>
      </c>
      <c r="B17" s="29" t="s">
        <v>492</v>
      </c>
      <c r="C17" s="2" t="s">
        <v>515</v>
      </c>
      <c r="D17" s="4" t="s">
        <v>516</v>
      </c>
      <c r="E17" s="5">
        <v>89.32</v>
      </c>
      <c r="F17" s="6">
        <f>G17/E17</f>
        <v>0</v>
      </c>
      <c r="G17" s="6"/>
      <c r="H17" s="3" t="s">
        <v>495</v>
      </c>
      <c r="I17" s="6">
        <v>48.39</v>
      </c>
      <c r="J17" s="6">
        <v>48.39</v>
      </c>
      <c r="K17" s="7" t="s">
        <v>406</v>
      </c>
      <c r="L17" s="12">
        <v>46055</v>
      </c>
      <c r="M17" s="12">
        <v>46023</v>
      </c>
      <c r="N17" s="13">
        <v>46387</v>
      </c>
      <c r="O17" s="8">
        <f>(N17-M17)/365*12</f>
        <v>11.9671232876712</v>
      </c>
      <c r="P17" s="14">
        <f>50948/(I17+I18+I19)*I17</f>
        <v>17152.8123565018</v>
      </c>
      <c r="Q17" s="14">
        <f>25474-8321.19</f>
        <v>17152.81</v>
      </c>
      <c r="R17" s="14">
        <f>P17-Q17</f>
        <v>0.00235650177637581</v>
      </c>
      <c r="S17" s="9">
        <f t="shared" si="10"/>
        <v>1391.58053943133</v>
      </c>
      <c r="T17" s="9">
        <f t="shared" si="11"/>
        <v>166.98966473176</v>
      </c>
      <c r="U17" s="10">
        <v>0.5</v>
      </c>
      <c r="V17" s="9">
        <f t="shared" si="12"/>
        <v>83.49483236588</v>
      </c>
      <c r="W17" s="9">
        <f t="shared" si="8"/>
        <v>1391.58053943133</v>
      </c>
      <c r="X17" s="9">
        <f t="shared" ref="X17:X20" si="13">W17*12%</f>
        <v>166.98966473176</v>
      </c>
      <c r="Y17" s="10">
        <v>0.5</v>
      </c>
      <c r="Z17" s="9">
        <f t="shared" ref="Z17:Z20" si="14">X17*Y17</f>
        <v>83.4948323658798</v>
      </c>
    </row>
    <row r="18" ht="18" customHeight="1" spans="1:26">
      <c r="A18" s="2"/>
      <c r="B18" s="29" t="s">
        <v>492</v>
      </c>
      <c r="C18" s="2" t="s">
        <v>517</v>
      </c>
      <c r="D18" s="4" t="s">
        <v>516</v>
      </c>
      <c r="E18" s="5"/>
      <c r="F18" s="6"/>
      <c r="G18" s="6"/>
      <c r="H18" s="3" t="s">
        <v>495</v>
      </c>
      <c r="I18" s="6">
        <v>40.93</v>
      </c>
      <c r="J18" s="6">
        <v>40.93</v>
      </c>
      <c r="K18" s="7" t="s">
        <v>406</v>
      </c>
      <c r="L18" s="12">
        <v>46055</v>
      </c>
      <c r="M18" s="12">
        <v>46023</v>
      </c>
      <c r="N18" s="13">
        <v>46387</v>
      </c>
      <c r="O18" s="8">
        <f>(N18-M18)/365*12</f>
        <v>11.9671232876712</v>
      </c>
      <c r="P18" s="14">
        <f>50948/(I17+I18+I19)*I18</f>
        <v>14508.4647603145</v>
      </c>
      <c r="Q18" s="14">
        <v>8321.19</v>
      </c>
      <c r="R18" s="14">
        <f>P18-Q18</f>
        <v>6187.27476031448</v>
      </c>
      <c r="S18" s="9">
        <f t="shared" si="10"/>
        <v>1177.04880096971</v>
      </c>
      <c r="T18" s="9">
        <f t="shared" si="11"/>
        <v>141.245856116366</v>
      </c>
      <c r="U18" s="10">
        <v>0.5</v>
      </c>
      <c r="V18" s="9">
        <f t="shared" si="12"/>
        <v>70.6229280581829</v>
      </c>
      <c r="W18" s="9">
        <f t="shared" si="8"/>
        <v>1177.04880096971</v>
      </c>
      <c r="X18" s="9">
        <f t="shared" si="13"/>
        <v>141.245856116365</v>
      </c>
      <c r="Y18" s="10">
        <v>0.5</v>
      </c>
      <c r="Z18" s="9">
        <f t="shared" si="14"/>
        <v>70.6229280581826</v>
      </c>
    </row>
    <row r="19" ht="18" customHeight="1" spans="1:26">
      <c r="A19" s="2"/>
      <c r="B19" s="29" t="s">
        <v>492</v>
      </c>
      <c r="C19" s="2" t="s">
        <v>518</v>
      </c>
      <c r="D19" s="4" t="s">
        <v>519</v>
      </c>
      <c r="E19" s="5"/>
      <c r="F19" s="6"/>
      <c r="G19" s="6"/>
      <c r="H19" s="3" t="s">
        <v>495</v>
      </c>
      <c r="I19" s="6">
        <v>54.41</v>
      </c>
      <c r="J19" s="6">
        <v>54.41</v>
      </c>
      <c r="K19" s="7" t="s">
        <v>406</v>
      </c>
      <c r="L19" s="12">
        <v>46055</v>
      </c>
      <c r="M19" s="12">
        <v>46023</v>
      </c>
      <c r="N19" s="13">
        <v>46387</v>
      </c>
      <c r="O19" s="8">
        <f>(N19-M19)/365*12</f>
        <v>11.9671232876712</v>
      </c>
      <c r="P19" s="14">
        <f>50948-P17-P18</f>
        <v>19286.7228831837</v>
      </c>
      <c r="Q19" s="14"/>
      <c r="R19" s="14">
        <f>P19-Q19</f>
        <v>19286.7228831837</v>
      </c>
      <c r="S19" s="9">
        <f t="shared" si="10"/>
        <v>1564.70132569661</v>
      </c>
      <c r="T19" s="9">
        <f t="shared" si="11"/>
        <v>187.764159083593</v>
      </c>
      <c r="U19" s="10">
        <v>0.5</v>
      </c>
      <c r="V19" s="9">
        <f t="shared" si="12"/>
        <v>93.8820795417965</v>
      </c>
      <c r="W19" s="9">
        <f t="shared" si="8"/>
        <v>1564.70132569661</v>
      </c>
      <c r="X19" s="9">
        <f t="shared" si="13"/>
        <v>187.764159083593</v>
      </c>
      <c r="Y19" s="10">
        <v>0.5</v>
      </c>
      <c r="Z19" s="9">
        <f t="shared" si="14"/>
        <v>93.8820795417966</v>
      </c>
    </row>
    <row r="20" ht="18" customHeight="1" spans="1:26">
      <c r="A20" s="2" t="s">
        <v>439</v>
      </c>
      <c r="B20" s="29" t="s">
        <v>492</v>
      </c>
      <c r="C20" s="2" t="s">
        <v>520</v>
      </c>
      <c r="D20" s="4" t="s">
        <v>521</v>
      </c>
      <c r="E20" s="5">
        <v>202.4</v>
      </c>
      <c r="F20" s="6">
        <f>G20/E20</f>
        <v>6300</v>
      </c>
      <c r="G20" s="6">
        <v>1275120</v>
      </c>
      <c r="H20" s="3" t="s">
        <v>495</v>
      </c>
      <c r="I20" s="6">
        <v>126.27</v>
      </c>
      <c r="J20" s="6">
        <v>126.27</v>
      </c>
      <c r="K20" s="7" t="s">
        <v>440</v>
      </c>
      <c r="L20" s="12" t="s">
        <v>433</v>
      </c>
      <c r="M20" s="12">
        <v>46023</v>
      </c>
      <c r="N20" s="13">
        <v>46387</v>
      </c>
      <c r="O20" s="8">
        <f>(N20-M20)/365*12</f>
        <v>11.9671232876712</v>
      </c>
      <c r="P20" s="14">
        <v>47932</v>
      </c>
      <c r="Q20" s="14">
        <v>30000</v>
      </c>
      <c r="R20" s="14">
        <f>P20-Q20</f>
        <v>17932</v>
      </c>
      <c r="S20" s="9">
        <f t="shared" si="10"/>
        <v>3888.64735588037</v>
      </c>
      <c r="T20" s="9">
        <f t="shared" si="11"/>
        <v>466.637682705644</v>
      </c>
      <c r="U20" s="10">
        <v>0.5</v>
      </c>
      <c r="V20" s="9">
        <f t="shared" si="12"/>
        <v>233.318841352822</v>
      </c>
      <c r="W20" s="9">
        <f t="shared" si="8"/>
        <v>3888.64735588037</v>
      </c>
      <c r="X20" s="9">
        <f t="shared" si="13"/>
        <v>466.637682705644</v>
      </c>
      <c r="Y20" s="10">
        <v>0.5</v>
      </c>
      <c r="Z20" s="9">
        <f t="shared" si="14"/>
        <v>233.318841352822</v>
      </c>
    </row>
    <row r="21" ht="18" customHeight="1" spans="1:26">
      <c r="A21" s="2"/>
      <c r="B21" s="29" t="s">
        <v>492</v>
      </c>
      <c r="C21" s="2" t="s">
        <v>522</v>
      </c>
      <c r="D21" s="4" t="s">
        <v>521</v>
      </c>
      <c r="E21" s="5"/>
      <c r="F21" s="6"/>
      <c r="G21" s="6"/>
      <c r="H21" s="3" t="s">
        <v>499</v>
      </c>
      <c r="I21" s="6">
        <v>76.13</v>
      </c>
      <c r="J21" s="6"/>
      <c r="K21" s="7"/>
      <c r="L21" s="12"/>
      <c r="M21" s="12"/>
      <c r="N21" s="13"/>
      <c r="O21" s="8"/>
      <c r="P21" s="14"/>
      <c r="Q21" s="14"/>
      <c r="R21" s="14"/>
      <c r="S21" s="9"/>
      <c r="T21" s="9"/>
      <c r="U21" s="10"/>
      <c r="V21" s="9"/>
      <c r="W21" s="9">
        <f t="shared" si="8"/>
        <v>0</v>
      </c>
      <c r="X21" s="9"/>
      <c r="Y21" s="10"/>
      <c r="Z21" s="9"/>
    </row>
    <row r="22" ht="18" customHeight="1" spans="1:26">
      <c r="A22" s="2" t="s">
        <v>442</v>
      </c>
      <c r="B22" s="29" t="s">
        <v>492</v>
      </c>
      <c r="C22" s="2" t="s">
        <v>523</v>
      </c>
      <c r="D22" s="4" t="s">
        <v>524</v>
      </c>
      <c r="E22" s="5">
        <v>141.89</v>
      </c>
      <c r="F22" s="6">
        <f>G22/E22</f>
        <v>0</v>
      </c>
      <c r="G22" s="6"/>
      <c r="H22" s="3" t="s">
        <v>495</v>
      </c>
      <c r="I22" s="6">
        <v>141.89</v>
      </c>
      <c r="J22" s="6">
        <v>141.89</v>
      </c>
      <c r="K22" s="7" t="s">
        <v>443</v>
      </c>
      <c r="L22" s="12" t="s">
        <v>444</v>
      </c>
      <c r="M22" s="12">
        <v>46023</v>
      </c>
      <c r="N22" s="13">
        <v>46387</v>
      </c>
      <c r="O22" s="8">
        <f>(N22-M22)/365*12</f>
        <v>11.9671232876712</v>
      </c>
      <c r="P22" s="14">
        <v>72506</v>
      </c>
      <c r="Q22" s="14">
        <v>36253</v>
      </c>
      <c r="R22" s="14">
        <f>P22-Q22</f>
        <v>36253</v>
      </c>
      <c r="S22" s="9">
        <f>P22/1.03/O22</f>
        <v>5882.29711227284</v>
      </c>
      <c r="T22" s="9">
        <f>S22*12%</f>
        <v>705.875653472741</v>
      </c>
      <c r="U22" s="10">
        <v>0.5</v>
      </c>
      <c r="V22" s="9">
        <f>T22*U22</f>
        <v>352.93782673637</v>
      </c>
      <c r="W22" s="9">
        <f t="shared" si="8"/>
        <v>5882.29711227284</v>
      </c>
      <c r="X22" s="9">
        <f t="shared" ref="X22:X30" si="15">W22*12%</f>
        <v>705.875653472741</v>
      </c>
      <c r="Y22" s="10">
        <v>0.5</v>
      </c>
      <c r="Z22" s="9">
        <f t="shared" ref="Z22:Z30" si="16">X22*Y22</f>
        <v>352.93782673637</v>
      </c>
    </row>
    <row r="23" ht="18" customHeight="1" spans="1:26">
      <c r="A23" s="2"/>
      <c r="B23" s="29" t="s">
        <v>492</v>
      </c>
      <c r="C23" s="2" t="s">
        <v>525</v>
      </c>
      <c r="D23" s="4" t="s">
        <v>526</v>
      </c>
      <c r="E23" s="5">
        <v>132.4</v>
      </c>
      <c r="F23" s="6">
        <f>G23/E23</f>
        <v>6300</v>
      </c>
      <c r="G23" s="6">
        <v>834120</v>
      </c>
      <c r="H23" s="3" t="s">
        <v>499</v>
      </c>
      <c r="I23" s="6">
        <v>75.64</v>
      </c>
      <c r="J23" s="6"/>
      <c r="K23" s="7"/>
      <c r="L23" s="12"/>
      <c r="M23" s="12"/>
      <c r="N23" s="13"/>
      <c r="O23" s="8"/>
      <c r="P23" s="14"/>
      <c r="Q23" s="14"/>
      <c r="R23" s="14"/>
      <c r="S23" s="9"/>
      <c r="T23" s="9"/>
      <c r="U23" s="10"/>
      <c r="V23" s="9"/>
      <c r="W23" s="9">
        <f t="shared" si="8"/>
        <v>0</v>
      </c>
      <c r="X23" s="9"/>
      <c r="Y23" s="10"/>
      <c r="Z23" s="9"/>
    </row>
    <row r="24" ht="18" customHeight="1" spans="1:26">
      <c r="A24" s="2" t="s">
        <v>423</v>
      </c>
      <c r="B24" s="29" t="s">
        <v>492</v>
      </c>
      <c r="C24" s="2" t="s">
        <v>527</v>
      </c>
      <c r="D24" s="4" t="s">
        <v>526</v>
      </c>
      <c r="E24" s="5"/>
      <c r="F24" s="6" t="e">
        <f>G24/E24</f>
        <v>#DIV/0!</v>
      </c>
      <c r="G24" s="6"/>
      <c r="H24" s="3" t="s">
        <v>495</v>
      </c>
      <c r="I24" s="6">
        <v>56.76</v>
      </c>
      <c r="J24" s="6">
        <v>56.76</v>
      </c>
      <c r="K24" s="7" t="s">
        <v>424</v>
      </c>
      <c r="L24" s="12" t="s">
        <v>425</v>
      </c>
      <c r="M24" s="12">
        <v>46204</v>
      </c>
      <c r="N24" s="13">
        <v>46568</v>
      </c>
      <c r="O24" s="8">
        <f>(N24-M24)/365*12</f>
        <v>11.9671232876712</v>
      </c>
      <c r="P24" s="14">
        <v>33562</v>
      </c>
      <c r="Q24" s="14">
        <v>33562</v>
      </c>
      <c r="R24" s="14">
        <f>P24-Q24</f>
        <v>0</v>
      </c>
      <c r="S24" s="9">
        <f>P24/1.03/O24</f>
        <v>2722.83198193392</v>
      </c>
      <c r="T24" s="9">
        <f>S24*12%</f>
        <v>326.739837832071</v>
      </c>
      <c r="U24" s="10">
        <v>0.5</v>
      </c>
      <c r="V24" s="9">
        <f>T24*U24</f>
        <v>163.369918916035</v>
      </c>
      <c r="W24" s="9">
        <f t="shared" si="8"/>
        <v>2722.83198193392</v>
      </c>
      <c r="X24" s="9">
        <f t="shared" si="15"/>
        <v>326.73983783207</v>
      </c>
      <c r="Y24" s="10">
        <v>0.5</v>
      </c>
      <c r="Z24" s="9">
        <f t="shared" si="16"/>
        <v>163.369918916035</v>
      </c>
    </row>
    <row r="25" s="1" customFormat="1" ht="18" customHeight="1" spans="1:26">
      <c r="A25" s="2" t="s">
        <v>49</v>
      </c>
      <c r="B25" s="29" t="s">
        <v>492</v>
      </c>
      <c r="C25" s="2" t="s">
        <v>528</v>
      </c>
      <c r="D25" s="4" t="s">
        <v>519</v>
      </c>
      <c r="E25" s="5">
        <v>2602.16</v>
      </c>
      <c r="F25" s="6">
        <f>G25/E25</f>
        <v>0</v>
      </c>
      <c r="G25" s="6"/>
      <c r="H25" s="3" t="s">
        <v>495</v>
      </c>
      <c r="I25" s="6">
        <v>34.83</v>
      </c>
      <c r="J25" s="6">
        <v>34.83</v>
      </c>
      <c r="K25" s="7" t="s">
        <v>50</v>
      </c>
      <c r="L25" s="12" t="s">
        <v>51</v>
      </c>
      <c r="M25" s="12">
        <v>46023</v>
      </c>
      <c r="N25" s="13">
        <v>46387</v>
      </c>
      <c r="O25" s="8">
        <f>(N25-M25)/365*12</f>
        <v>11.9671232876712</v>
      </c>
      <c r="P25" s="14">
        <v>12712.95</v>
      </c>
      <c r="Q25" s="14">
        <v>12712.95</v>
      </c>
      <c r="R25" s="14">
        <f t="shared" ref="R25:R32" si="17">P25-Q25</f>
        <v>0</v>
      </c>
      <c r="S25" s="9">
        <f>P25/1.03/O25</f>
        <v>1031.38152805932</v>
      </c>
      <c r="T25" s="9">
        <f t="shared" ref="T25:T27" si="18">S25*12%</f>
        <v>123.765783367118</v>
      </c>
      <c r="U25" s="10">
        <v>0.5</v>
      </c>
      <c r="V25" s="9">
        <f>T25*U25</f>
        <v>61.8828916835592</v>
      </c>
      <c r="W25" s="9">
        <f t="shared" si="8"/>
        <v>1031.38152805932</v>
      </c>
      <c r="X25" s="9">
        <f t="shared" si="15"/>
        <v>123.765783367118</v>
      </c>
      <c r="Y25" s="10">
        <v>0.5</v>
      </c>
      <c r="Z25" s="9">
        <f t="shared" si="16"/>
        <v>61.8828916835592</v>
      </c>
    </row>
    <row r="26" s="1" customFormat="1" ht="18" customHeight="1" spans="1:26">
      <c r="A26" s="2" t="s">
        <v>53</v>
      </c>
      <c r="B26" s="29" t="s">
        <v>492</v>
      </c>
      <c r="C26" s="2" t="s">
        <v>529</v>
      </c>
      <c r="D26" s="4" t="s">
        <v>519</v>
      </c>
      <c r="E26" s="5"/>
      <c r="F26" s="6" t="e">
        <f>G26/E26</f>
        <v>#DIV/0!</v>
      </c>
      <c r="G26" s="6"/>
      <c r="H26" s="3" t="s">
        <v>495</v>
      </c>
      <c r="I26" s="6">
        <v>34.83</v>
      </c>
      <c r="J26" s="6">
        <v>34.83</v>
      </c>
      <c r="K26" s="7" t="s">
        <v>54</v>
      </c>
      <c r="L26" s="12" t="s">
        <v>51</v>
      </c>
      <c r="M26" s="12">
        <v>46023</v>
      </c>
      <c r="N26" s="13">
        <v>46387</v>
      </c>
      <c r="O26" s="8">
        <f>(N26-M26)/365*12</f>
        <v>11.9671232876712</v>
      </c>
      <c r="P26" s="14">
        <v>8264</v>
      </c>
      <c r="Q26" s="14">
        <v>8264</v>
      </c>
      <c r="R26" s="14">
        <f t="shared" si="17"/>
        <v>0</v>
      </c>
      <c r="S26" s="9">
        <f>P26/1.03/O26</f>
        <v>670.445250542338</v>
      </c>
      <c r="T26" s="9">
        <f t="shared" si="18"/>
        <v>80.4534300650806</v>
      </c>
      <c r="U26" s="10">
        <v>0.5</v>
      </c>
      <c r="V26" s="9">
        <f>T26*U26</f>
        <v>40.2267150325403</v>
      </c>
      <c r="W26" s="9">
        <f t="shared" si="8"/>
        <v>670.445250542338</v>
      </c>
      <c r="X26" s="9">
        <f t="shared" si="15"/>
        <v>80.4534300650806</v>
      </c>
      <c r="Y26" s="10">
        <v>0.5</v>
      </c>
      <c r="Z26" s="9">
        <f t="shared" si="16"/>
        <v>40.2267150325403</v>
      </c>
    </row>
    <row r="27" s="1" customFormat="1" ht="18" customHeight="1" spans="1:26">
      <c r="A27" s="2"/>
      <c r="B27" s="29" t="s">
        <v>492</v>
      </c>
      <c r="C27" s="2" t="s">
        <v>530</v>
      </c>
      <c r="D27" s="4" t="s">
        <v>519</v>
      </c>
      <c r="E27" s="5"/>
      <c r="F27" s="6"/>
      <c r="G27" s="6"/>
      <c r="H27" s="3" t="s">
        <v>495</v>
      </c>
      <c r="I27" s="6">
        <v>34.83</v>
      </c>
      <c r="J27" s="6">
        <v>34.83</v>
      </c>
      <c r="K27" s="7" t="s">
        <v>54</v>
      </c>
      <c r="L27" s="12" t="s">
        <v>51</v>
      </c>
      <c r="M27" s="12">
        <v>46023</v>
      </c>
      <c r="N27" s="13">
        <v>46387</v>
      </c>
      <c r="O27" s="8">
        <f>(N27-M27)/365*12</f>
        <v>11.9671232876712</v>
      </c>
      <c r="P27" s="14">
        <v>8263.4175</v>
      </c>
      <c r="Q27" s="14">
        <v>8263.4175</v>
      </c>
      <c r="R27" s="14">
        <f t="shared" si="17"/>
        <v>0</v>
      </c>
      <c r="S27" s="9">
        <f>P27/1.03/O27</f>
        <v>670.397993238557</v>
      </c>
      <c r="T27" s="9">
        <f t="shared" si="18"/>
        <v>80.4477591886269</v>
      </c>
      <c r="U27" s="10">
        <v>0.5</v>
      </c>
      <c r="V27" s="9">
        <f>T27*U27</f>
        <v>40.2238795943134</v>
      </c>
      <c r="W27" s="9">
        <f t="shared" si="8"/>
        <v>670.397993238557</v>
      </c>
      <c r="X27" s="9">
        <f t="shared" si="15"/>
        <v>80.4477591886268</v>
      </c>
      <c r="Y27" s="10">
        <v>0.5</v>
      </c>
      <c r="Z27" s="9">
        <f t="shared" si="16"/>
        <v>40.2238795943134</v>
      </c>
    </row>
    <row r="28" s="1" customFormat="1" ht="18" customHeight="1" spans="1:26">
      <c r="A28" s="2" t="s">
        <v>56</v>
      </c>
      <c r="B28" s="29" t="s">
        <v>492</v>
      </c>
      <c r="C28" s="2" t="s">
        <v>531</v>
      </c>
      <c r="D28" s="4" t="s">
        <v>519</v>
      </c>
      <c r="E28" s="5"/>
      <c r="F28" s="6" t="e">
        <f>G28/E28</f>
        <v>#DIV/0!</v>
      </c>
      <c r="G28" s="6"/>
      <c r="H28" s="3" t="s">
        <v>495</v>
      </c>
      <c r="I28" s="6">
        <v>34.83</v>
      </c>
      <c r="J28" s="6">
        <v>34.83</v>
      </c>
      <c r="K28" s="7" t="s">
        <v>532</v>
      </c>
      <c r="L28" s="12" t="s">
        <v>58</v>
      </c>
      <c r="M28" s="12">
        <v>45910</v>
      </c>
      <c r="N28" s="13">
        <v>46274</v>
      </c>
      <c r="O28" s="8">
        <f t="shared" ref="O28:O33" si="19">(N28-M28)/365*12</f>
        <v>11.9671232876712</v>
      </c>
      <c r="P28" s="14">
        <v>9026</v>
      </c>
      <c r="Q28" s="14">
        <v>9026</v>
      </c>
      <c r="R28" s="14">
        <f t="shared" si="17"/>
        <v>0</v>
      </c>
      <c r="S28" s="9">
        <f t="shared" ref="S28:S31" si="20">P28/1.03/O28</f>
        <v>732.265105444717</v>
      </c>
      <c r="T28" s="9">
        <f t="shared" ref="T28:T31" si="21">S28*12%</f>
        <v>87.871812653366</v>
      </c>
      <c r="U28" s="10">
        <v>0.5</v>
      </c>
      <c r="V28" s="9">
        <f t="shared" ref="V28:V31" si="22">T28*U28</f>
        <v>43.935906326683</v>
      </c>
      <c r="W28" s="9">
        <f t="shared" si="8"/>
        <v>732.265105444717</v>
      </c>
      <c r="X28" s="9">
        <f t="shared" si="15"/>
        <v>87.871812653366</v>
      </c>
      <c r="Y28" s="10">
        <v>0.5</v>
      </c>
      <c r="Z28" s="9">
        <f t="shared" si="16"/>
        <v>43.935906326683</v>
      </c>
    </row>
    <row r="29" s="1" customFormat="1" ht="18" customHeight="1" spans="1:26">
      <c r="A29" s="2" t="s">
        <v>65</v>
      </c>
      <c r="B29" s="29" t="s">
        <v>492</v>
      </c>
      <c r="C29" s="2" t="s">
        <v>533</v>
      </c>
      <c r="D29" s="4" t="s">
        <v>519</v>
      </c>
      <c r="E29" s="5"/>
      <c r="F29" s="6" t="e">
        <f>G29/E29</f>
        <v>#DIV/0!</v>
      </c>
      <c r="G29" s="6"/>
      <c r="H29" s="3" t="s">
        <v>495</v>
      </c>
      <c r="I29" s="6">
        <v>52.24</v>
      </c>
      <c r="J29" s="6">
        <v>52.24</v>
      </c>
      <c r="K29" s="7" t="s">
        <v>66</v>
      </c>
      <c r="L29" s="12" t="s">
        <v>67</v>
      </c>
      <c r="M29" s="12">
        <v>46023</v>
      </c>
      <c r="N29" s="13">
        <v>46387</v>
      </c>
      <c r="O29" s="8">
        <f t="shared" si="19"/>
        <v>11.9671232876712</v>
      </c>
      <c r="P29" s="14">
        <v>8580</v>
      </c>
      <c r="Q29" s="14">
        <v>8580</v>
      </c>
      <c r="R29" s="14">
        <f t="shared" si="17"/>
        <v>0</v>
      </c>
      <c r="S29" s="9">
        <f t="shared" si="20"/>
        <v>696.081830790569</v>
      </c>
      <c r="T29" s="9">
        <f t="shared" si="21"/>
        <v>83.5298196948682</v>
      </c>
      <c r="U29" s="10">
        <v>0.5</v>
      </c>
      <c r="V29" s="9">
        <f t="shared" si="22"/>
        <v>41.7649098474341</v>
      </c>
      <c r="W29" s="9">
        <f t="shared" si="8"/>
        <v>696.081830790569</v>
      </c>
      <c r="X29" s="9">
        <f t="shared" si="15"/>
        <v>83.5298196948683</v>
      </c>
      <c r="Y29" s="10">
        <v>0.5</v>
      </c>
      <c r="Z29" s="9">
        <f t="shared" si="16"/>
        <v>41.7649098474341</v>
      </c>
    </row>
    <row r="30" s="1" customFormat="1" ht="18" customHeight="1" spans="1:26">
      <c r="A30" s="2"/>
      <c r="B30" s="29" t="s">
        <v>492</v>
      </c>
      <c r="C30" s="2" t="s">
        <v>534</v>
      </c>
      <c r="D30" s="4" t="s">
        <v>519</v>
      </c>
      <c r="E30" s="5"/>
      <c r="F30" s="6"/>
      <c r="G30" s="6"/>
      <c r="H30" s="3" t="s">
        <v>495</v>
      </c>
      <c r="I30" s="6">
        <v>52.24</v>
      </c>
      <c r="J30" s="6">
        <v>52.24</v>
      </c>
      <c r="K30" s="7" t="s">
        <v>535</v>
      </c>
      <c r="L30" s="12"/>
      <c r="M30" s="12">
        <v>45872</v>
      </c>
      <c r="N30" s="13">
        <v>46236</v>
      </c>
      <c r="O30" s="8">
        <f t="shared" si="19"/>
        <v>11.9671232876712</v>
      </c>
      <c r="P30" s="14">
        <v>7055</v>
      </c>
      <c r="Q30" s="14">
        <v>7055</v>
      </c>
      <c r="R30" s="14">
        <f t="shared" si="17"/>
        <v>0</v>
      </c>
      <c r="S30" s="9">
        <f t="shared" si="20"/>
        <v>572.360992567303</v>
      </c>
      <c r="T30" s="9">
        <f t="shared" si="21"/>
        <v>68.6833191080764</v>
      </c>
      <c r="U30" s="10">
        <v>0.5</v>
      </c>
      <c r="V30" s="9">
        <f t="shared" si="22"/>
        <v>34.3416595540382</v>
      </c>
      <c r="W30" s="9">
        <f t="shared" si="8"/>
        <v>572.360992567303</v>
      </c>
      <c r="X30" s="9">
        <f t="shared" si="15"/>
        <v>68.6833191080764</v>
      </c>
      <c r="Y30" s="10">
        <v>0.5</v>
      </c>
      <c r="Z30" s="9">
        <f t="shared" si="16"/>
        <v>34.3416595540382</v>
      </c>
    </row>
    <row r="31" s="1" customFormat="1" ht="18" customHeight="1" spans="1:26">
      <c r="A31" s="2"/>
      <c r="B31" s="29" t="s">
        <v>492</v>
      </c>
      <c r="C31" s="2" t="s">
        <v>536</v>
      </c>
      <c r="D31" s="4" t="s">
        <v>519</v>
      </c>
      <c r="E31" s="5"/>
      <c r="F31" s="6"/>
      <c r="G31" s="6"/>
      <c r="H31" s="3" t="s">
        <v>499</v>
      </c>
      <c r="I31" s="6">
        <v>57.32</v>
      </c>
      <c r="J31" s="6"/>
      <c r="K31" s="7"/>
      <c r="L31" s="12"/>
      <c r="M31" s="12"/>
      <c r="N31" s="13"/>
      <c r="O31" s="8"/>
      <c r="P31" s="14"/>
      <c r="Q31" s="14"/>
      <c r="R31" s="14">
        <f t="shared" si="17"/>
        <v>0</v>
      </c>
      <c r="S31" s="9"/>
      <c r="T31" s="9"/>
      <c r="U31" s="10"/>
      <c r="V31" s="9"/>
      <c r="W31" s="9">
        <f t="shared" si="8"/>
        <v>0</v>
      </c>
      <c r="X31" s="9"/>
      <c r="Y31" s="10"/>
      <c r="Z31" s="9"/>
    </row>
    <row r="32" s="1" customFormat="1" ht="18" customHeight="1" spans="1:26">
      <c r="A32" s="2" t="s">
        <v>149</v>
      </c>
      <c r="B32" s="29" t="s">
        <v>492</v>
      </c>
      <c r="C32" s="2" t="s">
        <v>537</v>
      </c>
      <c r="D32" s="4" t="s">
        <v>519</v>
      </c>
      <c r="E32" s="5"/>
      <c r="F32" s="6" t="e">
        <f>G32/E32</f>
        <v>#DIV/0!</v>
      </c>
      <c r="G32" s="6"/>
      <c r="H32" s="3" t="s">
        <v>495</v>
      </c>
      <c r="I32" s="6">
        <v>18.64</v>
      </c>
      <c r="J32" s="6">
        <v>18.64</v>
      </c>
      <c r="K32" s="7" t="s">
        <v>150</v>
      </c>
      <c r="L32" s="12" t="s">
        <v>67</v>
      </c>
      <c r="M32" s="12">
        <v>46023</v>
      </c>
      <c r="N32" s="13">
        <v>46387</v>
      </c>
      <c r="O32" s="8">
        <f t="shared" si="19"/>
        <v>11.9671232876712</v>
      </c>
      <c r="P32" s="14">
        <f>6124/2</f>
        <v>3062</v>
      </c>
      <c r="Q32" s="14">
        <f>6124/2</f>
        <v>3062</v>
      </c>
      <c r="R32" s="14">
        <f t="shared" si="17"/>
        <v>0</v>
      </c>
      <c r="S32" s="9">
        <f>P32/1.03/O32</f>
        <v>248.415217468616</v>
      </c>
      <c r="T32" s="9">
        <f>S32*12%</f>
        <v>29.8098260962339</v>
      </c>
      <c r="U32" s="10">
        <v>0.5</v>
      </c>
      <c r="V32" s="9">
        <f>T32*U32</f>
        <v>14.9049130481169</v>
      </c>
      <c r="W32" s="9">
        <f t="shared" si="8"/>
        <v>248.415217468616</v>
      </c>
      <c r="X32" s="9">
        <f t="shared" ref="X32:X48" si="23">W32*12%</f>
        <v>29.8098260962339</v>
      </c>
      <c r="Y32" s="10">
        <v>0.5</v>
      </c>
      <c r="Z32" s="9">
        <f t="shared" ref="Z32:Z95" si="24">X32*Y32</f>
        <v>14.904913048117</v>
      </c>
    </row>
    <row r="33" s="1" customFormat="1" ht="18" customHeight="1" spans="1:26">
      <c r="A33" s="2"/>
      <c r="B33" s="29" t="s">
        <v>492</v>
      </c>
      <c r="C33" s="2" t="s">
        <v>538</v>
      </c>
      <c r="D33" s="4" t="s">
        <v>519</v>
      </c>
      <c r="E33" s="5"/>
      <c r="F33" s="6"/>
      <c r="G33" s="6"/>
      <c r="H33" s="3" t="s">
        <v>495</v>
      </c>
      <c r="I33" s="6">
        <v>18.64</v>
      </c>
      <c r="J33" s="6">
        <v>18.64</v>
      </c>
      <c r="K33" s="7" t="s">
        <v>150</v>
      </c>
      <c r="L33" s="12" t="s">
        <v>67</v>
      </c>
      <c r="M33" s="12">
        <v>46023</v>
      </c>
      <c r="N33" s="13">
        <v>46387</v>
      </c>
      <c r="O33" s="8">
        <f t="shared" si="19"/>
        <v>11.9671232876712</v>
      </c>
      <c r="P33" s="14">
        <f>P32</f>
        <v>3062</v>
      </c>
      <c r="Q33" s="14">
        <f>Q32</f>
        <v>3062</v>
      </c>
      <c r="R33" s="14">
        <f t="shared" ref="R33:R38" si="25">P33-Q33</f>
        <v>0</v>
      </c>
      <c r="S33" s="9">
        <f t="shared" ref="S33:S38" si="26">P33/1.03/O33</f>
        <v>248.415217468616</v>
      </c>
      <c r="T33" s="9">
        <f t="shared" ref="T33:T38" si="27">S33*12%</f>
        <v>29.8098260962339</v>
      </c>
      <c r="U33" s="10">
        <v>0.5</v>
      </c>
      <c r="V33" s="9">
        <f t="shared" ref="V33:V38" si="28">T33*U33</f>
        <v>14.9049130481169</v>
      </c>
      <c r="W33" s="9">
        <f t="shared" si="8"/>
        <v>248.415217468616</v>
      </c>
      <c r="X33" s="9">
        <f t="shared" si="23"/>
        <v>29.8098260962339</v>
      </c>
      <c r="Y33" s="10">
        <v>0.5</v>
      </c>
      <c r="Z33" s="9">
        <f t="shared" si="24"/>
        <v>14.904913048117</v>
      </c>
    </row>
    <row r="34" s="1" customFormat="1" ht="18" customHeight="1" spans="1:26">
      <c r="A34" s="2" t="s">
        <v>61</v>
      </c>
      <c r="B34" s="29" t="s">
        <v>492</v>
      </c>
      <c r="C34" s="2" t="s">
        <v>539</v>
      </c>
      <c r="D34" s="4" t="s">
        <v>519</v>
      </c>
      <c r="E34" s="5"/>
      <c r="F34" s="6" t="e">
        <f>G34/E34</f>
        <v>#DIV/0!</v>
      </c>
      <c r="G34" s="6"/>
      <c r="H34" s="3" t="s">
        <v>495</v>
      </c>
      <c r="I34" s="6">
        <v>36.4</v>
      </c>
      <c r="J34" s="6">
        <v>36.4</v>
      </c>
      <c r="K34" s="7" t="s">
        <v>62</v>
      </c>
      <c r="L34" s="12" t="s">
        <v>63</v>
      </c>
      <c r="M34" s="12">
        <v>46023</v>
      </c>
      <c r="N34" s="13">
        <v>46387</v>
      </c>
      <c r="O34" s="8">
        <f t="shared" ref="O34:O38" si="29">(N34-M34)/365*12</f>
        <v>11.9671232876712</v>
      </c>
      <c r="P34" s="14">
        <v>6000</v>
      </c>
      <c r="Q34" s="14">
        <v>6000</v>
      </c>
      <c r="R34" s="14">
        <f t="shared" si="25"/>
        <v>0</v>
      </c>
      <c r="S34" s="9">
        <f t="shared" si="26"/>
        <v>486.770511042356</v>
      </c>
      <c r="T34" s="9">
        <f t="shared" si="27"/>
        <v>58.4124613250827</v>
      </c>
      <c r="U34" s="10">
        <v>0.5</v>
      </c>
      <c r="V34" s="9">
        <f t="shared" si="28"/>
        <v>29.2062306625413</v>
      </c>
      <c r="W34" s="9">
        <f t="shared" si="8"/>
        <v>486.770511042356</v>
      </c>
      <c r="X34" s="9">
        <f t="shared" si="23"/>
        <v>58.4124613250827</v>
      </c>
      <c r="Y34" s="10">
        <v>0.5</v>
      </c>
      <c r="Z34" s="9">
        <f t="shared" si="24"/>
        <v>29.2062306625414</v>
      </c>
    </row>
    <row r="35" s="1" customFormat="1" ht="18" customHeight="1" spans="1:26">
      <c r="A35" s="2" t="s">
        <v>69</v>
      </c>
      <c r="B35" s="29" t="s">
        <v>492</v>
      </c>
      <c r="C35" s="2" t="s">
        <v>540</v>
      </c>
      <c r="D35" s="4" t="s">
        <v>519</v>
      </c>
      <c r="E35" s="5"/>
      <c r="F35" s="6" t="e">
        <f>G35/E35</f>
        <v>#DIV/0!</v>
      </c>
      <c r="G35" s="6"/>
      <c r="H35" s="3" t="s">
        <v>495</v>
      </c>
      <c r="I35" s="6">
        <v>36.4</v>
      </c>
      <c r="J35" s="6">
        <v>36.4</v>
      </c>
      <c r="K35" s="7" t="s">
        <v>70</v>
      </c>
      <c r="L35" s="12" t="s">
        <v>63</v>
      </c>
      <c r="M35" s="12">
        <v>46023</v>
      </c>
      <c r="N35" s="13">
        <v>46387</v>
      </c>
      <c r="O35" s="8">
        <f t="shared" si="29"/>
        <v>11.9671232876712</v>
      </c>
      <c r="P35" s="14">
        <v>6000</v>
      </c>
      <c r="Q35" s="14">
        <v>6000</v>
      </c>
      <c r="R35" s="14">
        <f t="shared" si="25"/>
        <v>0</v>
      </c>
      <c r="S35" s="9">
        <f t="shared" si="26"/>
        <v>486.770511042356</v>
      </c>
      <c r="T35" s="9">
        <f t="shared" si="27"/>
        <v>58.4124613250827</v>
      </c>
      <c r="U35" s="10">
        <v>0.5</v>
      </c>
      <c r="V35" s="9">
        <f t="shared" si="28"/>
        <v>29.2062306625413</v>
      </c>
      <c r="W35" s="9">
        <f t="shared" si="8"/>
        <v>486.770511042356</v>
      </c>
      <c r="X35" s="9">
        <f t="shared" si="23"/>
        <v>58.4124613250827</v>
      </c>
      <c r="Y35" s="10">
        <v>0.5</v>
      </c>
      <c r="Z35" s="9">
        <f t="shared" si="24"/>
        <v>29.2062306625414</v>
      </c>
    </row>
    <row r="36" s="1" customFormat="1" ht="18" customHeight="1" spans="1:26">
      <c r="A36" s="2" t="s">
        <v>152</v>
      </c>
      <c r="B36" s="29" t="s">
        <v>492</v>
      </c>
      <c r="C36" s="2" t="s">
        <v>541</v>
      </c>
      <c r="D36" s="4" t="s">
        <v>519</v>
      </c>
      <c r="E36" s="5"/>
      <c r="F36" s="6" t="e">
        <f>G36/E36</f>
        <v>#DIV/0!</v>
      </c>
      <c r="G36" s="6"/>
      <c r="H36" s="3" t="s">
        <v>495</v>
      </c>
      <c r="I36" s="6">
        <v>36.4</v>
      </c>
      <c r="J36" s="6">
        <v>36.4</v>
      </c>
      <c r="K36" s="7" t="s">
        <v>107</v>
      </c>
      <c r="L36" s="12" t="s">
        <v>82</v>
      </c>
      <c r="M36" s="12">
        <v>46023</v>
      </c>
      <c r="N36" s="13">
        <v>46387</v>
      </c>
      <c r="O36" s="8">
        <f t="shared" si="29"/>
        <v>11.9671232876712</v>
      </c>
      <c r="P36" s="14">
        <v>6000</v>
      </c>
      <c r="Q36" s="14">
        <v>6000</v>
      </c>
      <c r="R36" s="14">
        <f t="shared" si="25"/>
        <v>0</v>
      </c>
      <c r="S36" s="9">
        <f t="shared" si="26"/>
        <v>486.770511042356</v>
      </c>
      <c r="T36" s="9">
        <f t="shared" si="27"/>
        <v>58.4124613250827</v>
      </c>
      <c r="U36" s="10">
        <v>0.5</v>
      </c>
      <c r="V36" s="9">
        <f t="shared" si="28"/>
        <v>29.2062306625413</v>
      </c>
      <c r="W36" s="9">
        <f t="shared" si="8"/>
        <v>486.770511042356</v>
      </c>
      <c r="X36" s="9">
        <f t="shared" si="23"/>
        <v>58.4124613250827</v>
      </c>
      <c r="Y36" s="10">
        <v>0.5</v>
      </c>
      <c r="Z36" s="9">
        <f t="shared" si="24"/>
        <v>29.2062306625414</v>
      </c>
    </row>
    <row r="37" s="1" customFormat="1" ht="18" customHeight="1" spans="1:26">
      <c r="A37" s="2" t="s">
        <v>76</v>
      </c>
      <c r="B37" s="29" t="s">
        <v>492</v>
      </c>
      <c r="C37" s="2" t="s">
        <v>542</v>
      </c>
      <c r="D37" s="4" t="s">
        <v>519</v>
      </c>
      <c r="E37" s="5"/>
      <c r="F37" s="6" t="e">
        <f>G37/E37</f>
        <v>#DIV/0!</v>
      </c>
      <c r="G37" s="6"/>
      <c r="H37" s="3" t="s">
        <v>495</v>
      </c>
      <c r="I37" s="6">
        <v>18.64</v>
      </c>
      <c r="J37" s="6">
        <v>18.64</v>
      </c>
      <c r="K37" s="7" t="s">
        <v>77</v>
      </c>
      <c r="L37" s="12" t="s">
        <v>78</v>
      </c>
      <c r="M37" s="12">
        <v>46023</v>
      </c>
      <c r="N37" s="13">
        <v>46387</v>
      </c>
      <c r="O37" s="8">
        <f t="shared" si="29"/>
        <v>11.9671232876712</v>
      </c>
      <c r="P37" s="14">
        <f>8028/2</f>
        <v>4014</v>
      </c>
      <c r="Q37" s="14">
        <f>8028/2</f>
        <v>4014</v>
      </c>
      <c r="R37" s="14">
        <f t="shared" si="25"/>
        <v>0</v>
      </c>
      <c r="S37" s="9">
        <f t="shared" si="26"/>
        <v>325.649471887336</v>
      </c>
      <c r="T37" s="9">
        <f t="shared" si="27"/>
        <v>39.0779366264803</v>
      </c>
      <c r="U37" s="10">
        <v>0.5</v>
      </c>
      <c r="V37" s="9">
        <f t="shared" si="28"/>
        <v>19.5389683132402</v>
      </c>
      <c r="W37" s="9">
        <f t="shared" si="8"/>
        <v>325.649471887336</v>
      </c>
      <c r="X37" s="9">
        <f t="shared" si="23"/>
        <v>39.0779366264803</v>
      </c>
      <c r="Y37" s="10">
        <v>0.5</v>
      </c>
      <c r="Z37" s="9">
        <f t="shared" si="24"/>
        <v>19.5389683132402</v>
      </c>
    </row>
    <row r="38" s="1" customFormat="1" ht="18" customHeight="1" spans="1:26">
      <c r="A38" s="2"/>
      <c r="B38" s="29" t="s">
        <v>492</v>
      </c>
      <c r="C38" s="2" t="s">
        <v>543</v>
      </c>
      <c r="D38" s="4" t="s">
        <v>519</v>
      </c>
      <c r="E38" s="5"/>
      <c r="F38" s="6"/>
      <c r="G38" s="6"/>
      <c r="H38" s="3" t="s">
        <v>495</v>
      </c>
      <c r="I38" s="6">
        <v>18.64</v>
      </c>
      <c r="J38" s="6">
        <v>18.64</v>
      </c>
      <c r="K38" s="7" t="s">
        <v>77</v>
      </c>
      <c r="L38" s="12" t="s">
        <v>78</v>
      </c>
      <c r="M38" s="12">
        <v>46023</v>
      </c>
      <c r="N38" s="13">
        <v>46387</v>
      </c>
      <c r="O38" s="8">
        <f t="shared" si="29"/>
        <v>11.9671232876712</v>
      </c>
      <c r="P38" s="14">
        <f>P37</f>
        <v>4014</v>
      </c>
      <c r="Q38" s="14">
        <f>Q37</f>
        <v>4014</v>
      </c>
      <c r="R38" s="14">
        <f t="shared" si="25"/>
        <v>0</v>
      </c>
      <c r="S38" s="9">
        <f t="shared" si="26"/>
        <v>325.649471887336</v>
      </c>
      <c r="T38" s="9">
        <f t="shared" si="27"/>
        <v>39.0779366264803</v>
      </c>
      <c r="U38" s="10">
        <v>0.5</v>
      </c>
      <c r="V38" s="9">
        <f t="shared" si="28"/>
        <v>19.5389683132402</v>
      </c>
      <c r="W38" s="9">
        <f t="shared" ref="W38:W69" si="30">S38</f>
        <v>325.649471887336</v>
      </c>
      <c r="X38" s="9">
        <f t="shared" si="23"/>
        <v>39.0779366264803</v>
      </c>
      <c r="Y38" s="10">
        <v>0.5</v>
      </c>
      <c r="Z38" s="9">
        <f t="shared" si="24"/>
        <v>19.5389683132402</v>
      </c>
    </row>
    <row r="39" s="1" customFormat="1" ht="18" customHeight="1" spans="1:26">
      <c r="A39" s="2" t="s">
        <v>72</v>
      </c>
      <c r="B39" s="29" t="s">
        <v>492</v>
      </c>
      <c r="C39" s="2" t="s">
        <v>544</v>
      </c>
      <c r="D39" s="4" t="s">
        <v>519</v>
      </c>
      <c r="E39" s="5"/>
      <c r="F39" s="6" t="e">
        <f>G39/E39</f>
        <v>#DIV/0!</v>
      </c>
      <c r="G39" s="6"/>
      <c r="H39" s="3" t="s">
        <v>495</v>
      </c>
      <c r="I39" s="6">
        <v>22.64</v>
      </c>
      <c r="J39" s="6">
        <v>22.64</v>
      </c>
      <c r="K39" s="7" t="s">
        <v>73</v>
      </c>
      <c r="L39" s="12" t="s">
        <v>74</v>
      </c>
      <c r="M39" s="12">
        <v>46023</v>
      </c>
      <c r="N39" s="13">
        <v>46387</v>
      </c>
      <c r="O39" s="8">
        <f t="shared" ref="O39:O47" si="31">(N39-M39)/365*12</f>
        <v>11.9671232876712</v>
      </c>
      <c r="P39" s="14">
        <f>8000/2</f>
        <v>4000</v>
      </c>
      <c r="Q39" s="14">
        <f>8000/2</f>
        <v>4000</v>
      </c>
      <c r="R39" s="14">
        <f t="shared" ref="R39:R47" si="32">P39-Q39</f>
        <v>0</v>
      </c>
      <c r="S39" s="9">
        <f t="shared" ref="S39:S47" si="33">P39/1.03/O39</f>
        <v>324.513674028237</v>
      </c>
      <c r="T39" s="9">
        <f t="shared" ref="T39:T47" si="34">S39*12%</f>
        <v>38.9416408833885</v>
      </c>
      <c r="U39" s="10">
        <v>0.5</v>
      </c>
      <c r="V39" s="9">
        <f t="shared" ref="V39:V47" si="35">T39*U39</f>
        <v>19.4708204416942</v>
      </c>
      <c r="W39" s="9">
        <f t="shared" si="30"/>
        <v>324.513674028237</v>
      </c>
      <c r="X39" s="9">
        <f t="shared" si="23"/>
        <v>38.9416408833884</v>
      </c>
      <c r="Y39" s="10">
        <v>0.5</v>
      </c>
      <c r="Z39" s="9">
        <f t="shared" si="24"/>
        <v>19.4708204416942</v>
      </c>
    </row>
    <row r="40" s="1" customFormat="1" ht="18" customHeight="1" spans="1:26">
      <c r="A40" s="2"/>
      <c r="B40" s="29" t="s">
        <v>492</v>
      </c>
      <c r="C40" s="2" t="s">
        <v>545</v>
      </c>
      <c r="D40" s="4" t="s">
        <v>519</v>
      </c>
      <c r="E40" s="5"/>
      <c r="F40" s="6"/>
      <c r="G40" s="6"/>
      <c r="H40" s="3" t="s">
        <v>495</v>
      </c>
      <c r="I40" s="6">
        <v>22.64</v>
      </c>
      <c r="J40" s="6">
        <v>22.64</v>
      </c>
      <c r="K40" s="7" t="s">
        <v>73</v>
      </c>
      <c r="L40" s="12" t="s">
        <v>74</v>
      </c>
      <c r="M40" s="12">
        <v>46023</v>
      </c>
      <c r="N40" s="13">
        <v>46387</v>
      </c>
      <c r="O40" s="8">
        <f t="shared" si="31"/>
        <v>11.9671232876712</v>
      </c>
      <c r="P40" s="14">
        <f>P39</f>
        <v>4000</v>
      </c>
      <c r="Q40" s="14">
        <f>Q39</f>
        <v>4000</v>
      </c>
      <c r="R40" s="14">
        <f t="shared" si="32"/>
        <v>0</v>
      </c>
      <c r="S40" s="9">
        <f t="shared" si="33"/>
        <v>324.513674028237</v>
      </c>
      <c r="T40" s="9">
        <f t="shared" si="34"/>
        <v>38.9416408833885</v>
      </c>
      <c r="U40" s="10">
        <v>0.5</v>
      </c>
      <c r="V40" s="9">
        <f t="shared" si="35"/>
        <v>19.4708204416942</v>
      </c>
      <c r="W40" s="9">
        <f t="shared" si="30"/>
        <v>324.513674028237</v>
      </c>
      <c r="X40" s="9">
        <f t="shared" si="23"/>
        <v>38.9416408833884</v>
      </c>
      <c r="Y40" s="10">
        <v>0.5</v>
      </c>
      <c r="Z40" s="9">
        <f t="shared" si="24"/>
        <v>19.4708204416942</v>
      </c>
    </row>
    <row r="41" s="1" customFormat="1" ht="18" customHeight="1" spans="1:26">
      <c r="A41" s="2" t="s">
        <v>146</v>
      </c>
      <c r="B41" s="29" t="s">
        <v>492</v>
      </c>
      <c r="C41" s="2" t="s">
        <v>546</v>
      </c>
      <c r="D41" s="4" t="s">
        <v>519</v>
      </c>
      <c r="E41" s="5"/>
      <c r="F41" s="6" t="e">
        <f>G41/E41</f>
        <v>#DIV/0!</v>
      </c>
      <c r="G41" s="6"/>
      <c r="H41" s="3" t="s">
        <v>495</v>
      </c>
      <c r="I41" s="6">
        <v>22.64</v>
      </c>
      <c r="J41" s="6">
        <v>22.64</v>
      </c>
      <c r="K41" s="7" t="s">
        <v>147</v>
      </c>
      <c r="L41" s="12" t="s">
        <v>67</v>
      </c>
      <c r="M41" s="12">
        <v>46023</v>
      </c>
      <c r="N41" s="13">
        <v>46387</v>
      </c>
      <c r="O41" s="8">
        <f t="shared" si="31"/>
        <v>11.9671232876712</v>
      </c>
      <c r="P41" s="14">
        <f>6000/2</f>
        <v>3000</v>
      </c>
      <c r="Q41" s="14">
        <f>6000/2</f>
        <v>3000</v>
      </c>
      <c r="R41" s="14">
        <f t="shared" si="32"/>
        <v>0</v>
      </c>
      <c r="S41" s="9">
        <f t="shared" si="33"/>
        <v>243.385255521178</v>
      </c>
      <c r="T41" s="9">
        <f t="shared" si="34"/>
        <v>29.2062306625413</v>
      </c>
      <c r="U41" s="10">
        <v>0.5</v>
      </c>
      <c r="V41" s="9">
        <f t="shared" si="35"/>
        <v>14.6031153312707</v>
      </c>
      <c r="W41" s="9">
        <f t="shared" si="30"/>
        <v>243.385255521178</v>
      </c>
      <c r="X41" s="9">
        <f t="shared" si="23"/>
        <v>29.2062306625414</v>
      </c>
      <c r="Y41" s="10">
        <v>0.5</v>
      </c>
      <c r="Z41" s="9">
        <f t="shared" si="24"/>
        <v>14.6031153312707</v>
      </c>
    </row>
    <row r="42" s="1" customFormat="1" ht="18" customHeight="1" spans="1:26">
      <c r="A42" s="2"/>
      <c r="B42" s="29" t="s">
        <v>492</v>
      </c>
      <c r="C42" s="2" t="s">
        <v>547</v>
      </c>
      <c r="D42" s="4" t="s">
        <v>519</v>
      </c>
      <c r="E42" s="5"/>
      <c r="F42" s="6"/>
      <c r="G42" s="6"/>
      <c r="H42" s="3" t="s">
        <v>495</v>
      </c>
      <c r="I42" s="6">
        <v>22.64</v>
      </c>
      <c r="J42" s="6">
        <v>22.64</v>
      </c>
      <c r="K42" s="7" t="s">
        <v>147</v>
      </c>
      <c r="L42" s="12" t="s">
        <v>67</v>
      </c>
      <c r="M42" s="12">
        <v>46023</v>
      </c>
      <c r="N42" s="13">
        <v>46387</v>
      </c>
      <c r="O42" s="8">
        <f t="shared" si="31"/>
        <v>11.9671232876712</v>
      </c>
      <c r="P42" s="14">
        <f>P41</f>
        <v>3000</v>
      </c>
      <c r="Q42" s="14">
        <f>Q41</f>
        <v>3000</v>
      </c>
      <c r="R42" s="14">
        <f t="shared" si="32"/>
        <v>0</v>
      </c>
      <c r="S42" s="9">
        <f t="shared" si="33"/>
        <v>243.385255521178</v>
      </c>
      <c r="T42" s="9">
        <f t="shared" si="34"/>
        <v>29.2062306625413</v>
      </c>
      <c r="U42" s="10">
        <v>0.5</v>
      </c>
      <c r="V42" s="9">
        <f t="shared" si="35"/>
        <v>14.6031153312707</v>
      </c>
      <c r="W42" s="9">
        <f t="shared" si="30"/>
        <v>243.385255521178</v>
      </c>
      <c r="X42" s="9">
        <f t="shared" si="23"/>
        <v>29.2062306625414</v>
      </c>
      <c r="Y42" s="10">
        <v>0.5</v>
      </c>
      <c r="Z42" s="9">
        <f t="shared" si="24"/>
        <v>14.6031153312707</v>
      </c>
    </row>
    <row r="43" s="1" customFormat="1" ht="18" customHeight="1" spans="1:26">
      <c r="A43" s="2" t="s">
        <v>80</v>
      </c>
      <c r="B43" s="29" t="s">
        <v>492</v>
      </c>
      <c r="C43" s="2" t="s">
        <v>548</v>
      </c>
      <c r="D43" s="4" t="s">
        <v>519</v>
      </c>
      <c r="E43" s="5"/>
      <c r="F43" s="6" t="e">
        <f t="shared" ref="F43:F52" si="36">G43/E43</f>
        <v>#DIV/0!</v>
      </c>
      <c r="G43" s="6"/>
      <c r="H43" s="3" t="s">
        <v>495</v>
      </c>
      <c r="I43" s="6">
        <v>61.8</v>
      </c>
      <c r="J43" s="6">
        <v>61.8</v>
      </c>
      <c r="K43" s="7" t="s">
        <v>81</v>
      </c>
      <c r="L43" s="12" t="s">
        <v>82</v>
      </c>
      <c r="M43" s="12">
        <v>46023</v>
      </c>
      <c r="N43" s="13">
        <v>46387</v>
      </c>
      <c r="O43" s="8">
        <f t="shared" si="31"/>
        <v>11.9671232876712</v>
      </c>
      <c r="P43" s="14">
        <v>14662</v>
      </c>
      <c r="Q43" s="14">
        <v>14662</v>
      </c>
      <c r="R43" s="14">
        <f t="shared" si="32"/>
        <v>0</v>
      </c>
      <c r="S43" s="9">
        <f t="shared" si="33"/>
        <v>1189.5048721505</v>
      </c>
      <c r="T43" s="9">
        <f t="shared" si="34"/>
        <v>142.74058465806</v>
      </c>
      <c r="U43" s="10">
        <v>0.5</v>
      </c>
      <c r="V43" s="9">
        <f t="shared" si="35"/>
        <v>71.3702923290302</v>
      </c>
      <c r="W43" s="9">
        <f t="shared" si="30"/>
        <v>1189.5048721505</v>
      </c>
      <c r="X43" s="9">
        <f t="shared" si="23"/>
        <v>142.74058465806</v>
      </c>
      <c r="Y43" s="10">
        <v>0.5</v>
      </c>
      <c r="Z43" s="9">
        <f t="shared" si="24"/>
        <v>71.37029232903</v>
      </c>
    </row>
    <row r="44" s="1" customFormat="1" ht="18" customHeight="1" spans="1:26">
      <c r="A44" s="2" t="s">
        <v>84</v>
      </c>
      <c r="B44" s="29" t="s">
        <v>492</v>
      </c>
      <c r="C44" s="2" t="s">
        <v>549</v>
      </c>
      <c r="D44" s="4" t="s">
        <v>519</v>
      </c>
      <c r="E44" s="5"/>
      <c r="F44" s="6" t="e">
        <f t="shared" si="36"/>
        <v>#DIV/0!</v>
      </c>
      <c r="G44" s="6"/>
      <c r="H44" s="3" t="s">
        <v>495</v>
      </c>
      <c r="I44" s="6">
        <v>57.8</v>
      </c>
      <c r="J44" s="6">
        <v>57.8</v>
      </c>
      <c r="K44" s="7" t="s">
        <v>85</v>
      </c>
      <c r="L44" s="12" t="s">
        <v>86</v>
      </c>
      <c r="M44" s="12">
        <v>46023</v>
      </c>
      <c r="N44" s="13">
        <v>46387</v>
      </c>
      <c r="O44" s="8">
        <f t="shared" si="31"/>
        <v>11.9671232876712</v>
      </c>
      <c r="P44" s="14">
        <v>13713</v>
      </c>
      <c r="Q44" s="14">
        <v>13713</v>
      </c>
      <c r="R44" s="14">
        <f t="shared" si="32"/>
        <v>0</v>
      </c>
      <c r="S44" s="9">
        <f t="shared" si="33"/>
        <v>1112.5140029873</v>
      </c>
      <c r="T44" s="9">
        <f t="shared" si="34"/>
        <v>133.501680358476</v>
      </c>
      <c r="U44" s="10">
        <v>0.5</v>
      </c>
      <c r="V44" s="9">
        <f t="shared" si="35"/>
        <v>66.7508401792382</v>
      </c>
      <c r="W44" s="9">
        <f t="shared" si="30"/>
        <v>1112.5140029873</v>
      </c>
      <c r="X44" s="9">
        <f t="shared" si="23"/>
        <v>133.501680358476</v>
      </c>
      <c r="Y44" s="10">
        <v>0.5</v>
      </c>
      <c r="Z44" s="9">
        <f t="shared" si="24"/>
        <v>66.750840179238</v>
      </c>
    </row>
    <row r="45" s="1" customFormat="1" ht="18" customHeight="1" spans="1:26">
      <c r="A45" s="2" t="s">
        <v>88</v>
      </c>
      <c r="B45" s="29" t="s">
        <v>492</v>
      </c>
      <c r="C45" s="2" t="s">
        <v>550</v>
      </c>
      <c r="D45" s="4" t="s">
        <v>519</v>
      </c>
      <c r="E45" s="5"/>
      <c r="F45" s="6" t="e">
        <f t="shared" si="36"/>
        <v>#DIV/0!</v>
      </c>
      <c r="G45" s="6"/>
      <c r="H45" s="3" t="s">
        <v>495</v>
      </c>
      <c r="I45" s="6">
        <v>57.21</v>
      </c>
      <c r="J45" s="6">
        <v>57.21</v>
      </c>
      <c r="K45" s="7" t="s">
        <v>89</v>
      </c>
      <c r="L45" s="12" t="s">
        <v>90</v>
      </c>
      <c r="M45" s="12">
        <v>46023</v>
      </c>
      <c r="N45" s="13">
        <v>46387</v>
      </c>
      <c r="O45" s="8">
        <f t="shared" si="31"/>
        <v>11.9671232876712</v>
      </c>
      <c r="P45" s="14">
        <v>13573</v>
      </c>
      <c r="Q45" s="14">
        <v>13573</v>
      </c>
      <c r="R45" s="14">
        <f t="shared" si="32"/>
        <v>0</v>
      </c>
      <c r="S45" s="9">
        <f t="shared" si="33"/>
        <v>1101.15602439632</v>
      </c>
      <c r="T45" s="9">
        <f t="shared" si="34"/>
        <v>132.138722927558</v>
      </c>
      <c r="U45" s="10">
        <v>0.5</v>
      </c>
      <c r="V45" s="9">
        <f t="shared" si="35"/>
        <v>66.0693614637789</v>
      </c>
      <c r="W45" s="9">
        <f t="shared" si="30"/>
        <v>1101.15602439632</v>
      </c>
      <c r="X45" s="9">
        <f t="shared" si="23"/>
        <v>132.138722927558</v>
      </c>
      <c r="Y45" s="10">
        <v>0.5</v>
      </c>
      <c r="Z45" s="9">
        <f t="shared" si="24"/>
        <v>66.0693614637792</v>
      </c>
    </row>
    <row r="46" s="1" customFormat="1" ht="18" customHeight="1" spans="1:26">
      <c r="A46" s="2" t="s">
        <v>92</v>
      </c>
      <c r="B46" s="29" t="s">
        <v>492</v>
      </c>
      <c r="C46" s="2" t="s">
        <v>551</v>
      </c>
      <c r="D46" s="4" t="s">
        <v>519</v>
      </c>
      <c r="E46" s="5"/>
      <c r="F46" s="6" t="e">
        <f t="shared" si="36"/>
        <v>#DIV/0!</v>
      </c>
      <c r="G46" s="6"/>
      <c r="H46" s="3" t="s">
        <v>495</v>
      </c>
      <c r="I46" s="6">
        <v>57.21</v>
      </c>
      <c r="J46" s="6">
        <v>57.21</v>
      </c>
      <c r="K46" s="7" t="s">
        <v>93</v>
      </c>
      <c r="L46" s="12" t="s">
        <v>90</v>
      </c>
      <c r="M46" s="12">
        <v>46023</v>
      </c>
      <c r="N46" s="13">
        <v>46387</v>
      </c>
      <c r="O46" s="8">
        <f t="shared" si="31"/>
        <v>11.9671232876712</v>
      </c>
      <c r="P46" s="14">
        <v>13573</v>
      </c>
      <c r="Q46" s="14">
        <v>13573</v>
      </c>
      <c r="R46" s="14">
        <f t="shared" si="32"/>
        <v>0</v>
      </c>
      <c r="S46" s="9">
        <f t="shared" si="33"/>
        <v>1101.15602439632</v>
      </c>
      <c r="T46" s="9">
        <f t="shared" si="34"/>
        <v>132.138722927558</v>
      </c>
      <c r="U46" s="10">
        <v>0.5</v>
      </c>
      <c r="V46" s="9">
        <f t="shared" si="35"/>
        <v>66.0693614637789</v>
      </c>
      <c r="W46" s="9">
        <f t="shared" si="30"/>
        <v>1101.15602439632</v>
      </c>
      <c r="X46" s="9">
        <f t="shared" si="23"/>
        <v>132.138722927558</v>
      </c>
      <c r="Y46" s="10">
        <v>0.5</v>
      </c>
      <c r="Z46" s="9">
        <f t="shared" si="24"/>
        <v>66.0693614637792</v>
      </c>
    </row>
    <row r="47" s="1" customFormat="1" ht="18" customHeight="1" spans="1:26">
      <c r="A47" s="2" t="s">
        <v>95</v>
      </c>
      <c r="B47" s="29" t="s">
        <v>492</v>
      </c>
      <c r="C47" s="2" t="s">
        <v>552</v>
      </c>
      <c r="D47" s="4" t="s">
        <v>519</v>
      </c>
      <c r="E47" s="5"/>
      <c r="F47" s="6" t="e">
        <f t="shared" si="36"/>
        <v>#DIV/0!</v>
      </c>
      <c r="G47" s="6"/>
      <c r="H47" s="3" t="s">
        <v>495</v>
      </c>
      <c r="I47" s="6">
        <v>57.21</v>
      </c>
      <c r="J47" s="6">
        <v>57.21</v>
      </c>
      <c r="K47" s="7" t="s">
        <v>96</v>
      </c>
      <c r="L47" s="12" t="s">
        <v>97</v>
      </c>
      <c r="M47" s="12">
        <v>46023</v>
      </c>
      <c r="N47" s="13">
        <v>46387</v>
      </c>
      <c r="O47" s="8">
        <f t="shared" si="31"/>
        <v>11.9671232876712</v>
      </c>
      <c r="P47" s="14">
        <v>15661</v>
      </c>
      <c r="Q47" s="14">
        <v>15661</v>
      </c>
      <c r="R47" s="14">
        <f t="shared" si="32"/>
        <v>0</v>
      </c>
      <c r="S47" s="9">
        <f t="shared" si="33"/>
        <v>1270.55216223906</v>
      </c>
      <c r="T47" s="9">
        <f t="shared" si="34"/>
        <v>152.466259468687</v>
      </c>
      <c r="U47" s="10">
        <v>0.5</v>
      </c>
      <c r="V47" s="9">
        <f t="shared" si="35"/>
        <v>76.2331297343433</v>
      </c>
      <c r="W47" s="9">
        <f t="shared" si="30"/>
        <v>1270.55216223906</v>
      </c>
      <c r="X47" s="9">
        <f t="shared" si="23"/>
        <v>152.466259468687</v>
      </c>
      <c r="Y47" s="10">
        <v>0.5</v>
      </c>
      <c r="Z47" s="9">
        <f t="shared" si="24"/>
        <v>76.2331297343436</v>
      </c>
    </row>
    <row r="48" s="1" customFormat="1" ht="18" customHeight="1" spans="1:26">
      <c r="A48" s="2" t="s">
        <v>99</v>
      </c>
      <c r="B48" s="29" t="s">
        <v>492</v>
      </c>
      <c r="C48" s="2" t="s">
        <v>553</v>
      </c>
      <c r="D48" s="4" t="s">
        <v>519</v>
      </c>
      <c r="E48" s="5"/>
      <c r="F48" s="6" t="e">
        <f t="shared" si="36"/>
        <v>#DIV/0!</v>
      </c>
      <c r="G48" s="6"/>
      <c r="H48" s="3" t="s">
        <v>495</v>
      </c>
      <c r="I48" s="6">
        <v>58.63</v>
      </c>
      <c r="J48" s="6">
        <v>58.63</v>
      </c>
      <c r="K48" s="7" t="s">
        <v>100</v>
      </c>
      <c r="L48" s="12" t="s">
        <v>101</v>
      </c>
      <c r="M48" s="12">
        <v>46023</v>
      </c>
      <c r="N48" s="13">
        <v>46387</v>
      </c>
      <c r="O48" s="8">
        <f t="shared" ref="O48:O54" si="37">(N48-M48)/365*12</f>
        <v>11.9671232876712</v>
      </c>
      <c r="P48" s="14">
        <v>17120</v>
      </c>
      <c r="Q48" s="14">
        <v>17120</v>
      </c>
      <c r="R48" s="14">
        <f t="shared" ref="R48:R53" si="38">P48-Q48</f>
        <v>0</v>
      </c>
      <c r="S48" s="9">
        <f t="shared" ref="S48:S53" si="39">P48/1.03/O48</f>
        <v>1388.91852484085</v>
      </c>
      <c r="T48" s="9">
        <f t="shared" ref="T48:T53" si="40">S48*12%</f>
        <v>166.670222980903</v>
      </c>
      <c r="U48" s="10">
        <v>0.5</v>
      </c>
      <c r="V48" s="9">
        <f t="shared" ref="V48:V53" si="41">T48*U48</f>
        <v>83.3351114904513</v>
      </c>
      <c r="W48" s="9">
        <f t="shared" si="30"/>
        <v>1388.91852484085</v>
      </c>
      <c r="X48" s="9">
        <f t="shared" si="23"/>
        <v>166.670222980902</v>
      </c>
      <c r="Y48" s="10">
        <v>0.5</v>
      </c>
      <c r="Z48" s="9">
        <f t="shared" si="24"/>
        <v>83.335111490451</v>
      </c>
    </row>
    <row r="49" s="1" customFormat="1" ht="18" customHeight="1" spans="1:26">
      <c r="A49" s="2" t="s">
        <v>159</v>
      </c>
      <c r="B49" s="29" t="s">
        <v>492</v>
      </c>
      <c r="C49" s="2" t="s">
        <v>554</v>
      </c>
      <c r="D49" s="4" t="s">
        <v>519</v>
      </c>
      <c r="E49" s="5"/>
      <c r="F49" s="6" t="e">
        <f t="shared" si="36"/>
        <v>#DIV/0!</v>
      </c>
      <c r="G49" s="6"/>
      <c r="H49" s="3" t="s">
        <v>495</v>
      </c>
      <c r="I49" s="6">
        <v>15.83</v>
      </c>
      <c r="J49" s="6">
        <v>15.83</v>
      </c>
      <c r="K49" s="7" t="s">
        <v>160</v>
      </c>
      <c r="L49" s="12" t="s">
        <v>161</v>
      </c>
      <c r="M49" s="12">
        <v>44774</v>
      </c>
      <c r="N49" s="13">
        <v>46599</v>
      </c>
      <c r="O49" s="8">
        <f t="shared" si="37"/>
        <v>60</v>
      </c>
      <c r="P49" s="14">
        <v>57334</v>
      </c>
      <c r="Q49" s="14">
        <v>57334</v>
      </c>
      <c r="R49" s="14">
        <f t="shared" si="38"/>
        <v>0</v>
      </c>
      <c r="S49" s="9"/>
      <c r="T49" s="9"/>
      <c r="U49" s="10">
        <v>0.5</v>
      </c>
      <c r="V49" s="9">
        <f t="shared" si="41"/>
        <v>0</v>
      </c>
      <c r="W49" s="9">
        <f t="shared" si="30"/>
        <v>0</v>
      </c>
      <c r="X49" s="9"/>
      <c r="Y49" s="10">
        <v>0.5</v>
      </c>
      <c r="Z49" s="9">
        <f t="shared" si="24"/>
        <v>0</v>
      </c>
    </row>
    <row r="50" s="1" customFormat="1" ht="18" customHeight="1" spans="1:26">
      <c r="A50" s="2" t="s">
        <v>103</v>
      </c>
      <c r="B50" s="29" t="s">
        <v>492</v>
      </c>
      <c r="C50" s="2" t="s">
        <v>555</v>
      </c>
      <c r="D50" s="4" t="s">
        <v>519</v>
      </c>
      <c r="E50" s="5"/>
      <c r="F50" s="6" t="e">
        <f t="shared" si="36"/>
        <v>#DIV/0!</v>
      </c>
      <c r="G50" s="6"/>
      <c r="H50" s="3" t="s">
        <v>495</v>
      </c>
      <c r="I50" s="6">
        <v>36.04</v>
      </c>
      <c r="J50" s="6">
        <v>36.04</v>
      </c>
      <c r="K50" s="7" t="s">
        <v>104</v>
      </c>
      <c r="L50" s="12" t="s">
        <v>97</v>
      </c>
      <c r="M50" s="12">
        <v>46023</v>
      </c>
      <c r="N50" s="13">
        <v>46387</v>
      </c>
      <c r="O50" s="8">
        <f t="shared" si="37"/>
        <v>11.9671232876712</v>
      </c>
      <c r="P50" s="14">
        <v>13155</v>
      </c>
      <c r="Q50" s="14">
        <v>13155</v>
      </c>
      <c r="R50" s="14">
        <f t="shared" si="38"/>
        <v>0</v>
      </c>
      <c r="S50" s="9">
        <f t="shared" si="39"/>
        <v>1067.24434546036</v>
      </c>
      <c r="T50" s="9">
        <f t="shared" si="40"/>
        <v>128.069321455244</v>
      </c>
      <c r="U50" s="10">
        <v>0.5</v>
      </c>
      <c r="V50" s="9">
        <f t="shared" si="41"/>
        <v>64.0346607276219</v>
      </c>
      <c r="W50" s="9">
        <f t="shared" si="30"/>
        <v>1067.24434546036</v>
      </c>
      <c r="X50" s="9">
        <f t="shared" ref="X50:X113" si="42">W50*12%</f>
        <v>128.069321455243</v>
      </c>
      <c r="Y50" s="10">
        <v>0.5</v>
      </c>
      <c r="Z50" s="9">
        <f t="shared" si="24"/>
        <v>64.0346607276216</v>
      </c>
    </row>
    <row r="51" s="1" customFormat="1" ht="18" customHeight="1" spans="1:26">
      <c r="A51" s="2" t="s">
        <v>109</v>
      </c>
      <c r="B51" s="29" t="s">
        <v>492</v>
      </c>
      <c r="C51" s="2" t="s">
        <v>556</v>
      </c>
      <c r="D51" s="4" t="s">
        <v>519</v>
      </c>
      <c r="E51" s="5"/>
      <c r="F51" s="6" t="e">
        <f t="shared" si="36"/>
        <v>#DIV/0!</v>
      </c>
      <c r="G51" s="6"/>
      <c r="H51" s="3" t="s">
        <v>495</v>
      </c>
      <c r="I51" s="6">
        <v>35.16</v>
      </c>
      <c r="J51" s="6">
        <v>35.16</v>
      </c>
      <c r="K51" s="7" t="s">
        <v>110</v>
      </c>
      <c r="L51" s="12" t="s">
        <v>39</v>
      </c>
      <c r="M51" s="12">
        <v>46023</v>
      </c>
      <c r="N51" s="13">
        <v>46387</v>
      </c>
      <c r="O51" s="8">
        <f t="shared" si="37"/>
        <v>11.9671232876712</v>
      </c>
      <c r="P51" s="14">
        <v>9625</v>
      </c>
      <c r="Q51" s="14">
        <v>9625</v>
      </c>
      <c r="R51" s="14">
        <f t="shared" si="38"/>
        <v>0</v>
      </c>
      <c r="S51" s="9">
        <f t="shared" si="39"/>
        <v>780.861028130446</v>
      </c>
      <c r="T51" s="9">
        <f t="shared" si="40"/>
        <v>93.7033233756535</v>
      </c>
      <c r="U51" s="10">
        <v>0.5</v>
      </c>
      <c r="V51" s="9">
        <f t="shared" si="41"/>
        <v>46.8516616878267</v>
      </c>
      <c r="W51" s="9">
        <f t="shared" si="30"/>
        <v>780.861028130446</v>
      </c>
      <c r="X51" s="9">
        <f t="shared" si="42"/>
        <v>93.7033233756535</v>
      </c>
      <c r="Y51" s="10">
        <v>0.5</v>
      </c>
      <c r="Z51" s="9">
        <f t="shared" si="24"/>
        <v>46.8516616878268</v>
      </c>
    </row>
    <row r="52" s="1" customFormat="1" ht="18" customHeight="1" spans="1:26">
      <c r="A52" s="2" t="s">
        <v>112</v>
      </c>
      <c r="B52" s="29" t="s">
        <v>492</v>
      </c>
      <c r="C52" s="2" t="s">
        <v>557</v>
      </c>
      <c r="D52" s="4" t="s">
        <v>519</v>
      </c>
      <c r="E52" s="5"/>
      <c r="F52" s="6" t="e">
        <f t="shared" si="36"/>
        <v>#DIV/0!</v>
      </c>
      <c r="G52" s="6"/>
      <c r="H52" s="3" t="s">
        <v>495</v>
      </c>
      <c r="I52" s="6">
        <v>35.16</v>
      </c>
      <c r="J52" s="6">
        <v>35.16</v>
      </c>
      <c r="K52" s="7" t="s">
        <v>113</v>
      </c>
      <c r="L52" s="12" t="s">
        <v>74</v>
      </c>
      <c r="M52" s="12">
        <v>46023</v>
      </c>
      <c r="N52" s="13">
        <v>46387</v>
      </c>
      <c r="O52" s="8">
        <f t="shared" si="37"/>
        <v>11.9671232876712</v>
      </c>
      <c r="P52" s="14">
        <f>19250/2</f>
        <v>9625</v>
      </c>
      <c r="Q52" s="14">
        <f>19250/2</f>
        <v>9625</v>
      </c>
      <c r="R52" s="14">
        <f t="shared" si="38"/>
        <v>0</v>
      </c>
      <c r="S52" s="9">
        <f t="shared" si="39"/>
        <v>780.861028130446</v>
      </c>
      <c r="T52" s="9">
        <f t="shared" si="40"/>
        <v>93.7033233756535</v>
      </c>
      <c r="U52" s="10">
        <v>0.5</v>
      </c>
      <c r="V52" s="9">
        <f t="shared" si="41"/>
        <v>46.8516616878267</v>
      </c>
      <c r="W52" s="9">
        <f t="shared" si="30"/>
        <v>780.861028130446</v>
      </c>
      <c r="X52" s="9">
        <f t="shared" si="42"/>
        <v>93.7033233756535</v>
      </c>
      <c r="Y52" s="10">
        <v>0.5</v>
      </c>
      <c r="Z52" s="9">
        <f t="shared" si="24"/>
        <v>46.8516616878268</v>
      </c>
    </row>
    <row r="53" s="1" customFormat="1" ht="18" customHeight="1" spans="1:26">
      <c r="A53" s="2"/>
      <c r="B53" s="29" t="s">
        <v>492</v>
      </c>
      <c r="C53" s="2" t="s">
        <v>558</v>
      </c>
      <c r="D53" s="4" t="s">
        <v>519</v>
      </c>
      <c r="E53" s="5"/>
      <c r="F53" s="6"/>
      <c r="G53" s="6"/>
      <c r="H53" s="3" t="s">
        <v>495</v>
      </c>
      <c r="I53" s="6">
        <v>35.16</v>
      </c>
      <c r="J53" s="6">
        <v>35.16</v>
      </c>
      <c r="K53" s="7" t="s">
        <v>113</v>
      </c>
      <c r="L53" s="12" t="s">
        <v>74</v>
      </c>
      <c r="M53" s="12">
        <v>46023</v>
      </c>
      <c r="N53" s="13">
        <v>46387</v>
      </c>
      <c r="O53" s="8">
        <f t="shared" si="37"/>
        <v>11.9671232876712</v>
      </c>
      <c r="P53" s="14">
        <f>P52</f>
        <v>9625</v>
      </c>
      <c r="Q53" s="14">
        <f>Q52</f>
        <v>9625</v>
      </c>
      <c r="R53" s="14">
        <f t="shared" si="38"/>
        <v>0</v>
      </c>
      <c r="S53" s="9">
        <f t="shared" si="39"/>
        <v>780.861028130446</v>
      </c>
      <c r="T53" s="9">
        <f t="shared" si="40"/>
        <v>93.7033233756535</v>
      </c>
      <c r="U53" s="10">
        <v>0.5</v>
      </c>
      <c r="V53" s="9">
        <f t="shared" si="41"/>
        <v>46.8516616878267</v>
      </c>
      <c r="W53" s="9">
        <f t="shared" si="30"/>
        <v>780.861028130446</v>
      </c>
      <c r="X53" s="9">
        <f t="shared" si="42"/>
        <v>93.7033233756535</v>
      </c>
      <c r="Y53" s="10">
        <v>0.5</v>
      </c>
      <c r="Z53" s="9">
        <f t="shared" si="24"/>
        <v>46.8516616878268</v>
      </c>
    </row>
    <row r="54" s="1" customFormat="1" ht="18" customHeight="1" spans="1:26">
      <c r="A54" s="2" t="s">
        <v>115</v>
      </c>
      <c r="B54" s="29" t="s">
        <v>492</v>
      </c>
      <c r="C54" s="2" t="s">
        <v>559</v>
      </c>
      <c r="D54" s="4" t="s">
        <v>519</v>
      </c>
      <c r="E54" s="5"/>
      <c r="F54" s="6" t="e">
        <f>G54/E54</f>
        <v>#DIV/0!</v>
      </c>
      <c r="G54" s="6"/>
      <c r="H54" s="3" t="s">
        <v>495</v>
      </c>
      <c r="I54" s="6">
        <v>36.04</v>
      </c>
      <c r="J54" s="6">
        <v>36.04</v>
      </c>
      <c r="K54" s="7" t="s">
        <v>116</v>
      </c>
      <c r="L54" s="12" t="s">
        <v>117</v>
      </c>
      <c r="M54" s="12">
        <v>46023</v>
      </c>
      <c r="N54" s="13">
        <v>46387</v>
      </c>
      <c r="O54" s="8">
        <f t="shared" si="37"/>
        <v>11.9671232876712</v>
      </c>
      <c r="P54" s="14">
        <v>9866</v>
      </c>
      <c r="Q54" s="14">
        <v>9866</v>
      </c>
      <c r="R54" s="14">
        <f t="shared" ref="R54:R57" si="43">P54-Q54</f>
        <v>0</v>
      </c>
      <c r="S54" s="9">
        <f t="shared" ref="S54:S57" si="44">P54/1.03/O54</f>
        <v>800.412976990647</v>
      </c>
      <c r="T54" s="9">
        <f t="shared" ref="T54:T57" si="45">S54*12%</f>
        <v>96.0495572388776</v>
      </c>
      <c r="U54" s="10">
        <v>0.5</v>
      </c>
      <c r="V54" s="9">
        <f t="shared" ref="V54:V57" si="46">T54*U54</f>
        <v>48.0247786194388</v>
      </c>
      <c r="W54" s="9">
        <f t="shared" si="30"/>
        <v>800.412976990647</v>
      </c>
      <c r="X54" s="9">
        <f t="shared" si="42"/>
        <v>96.0495572388776</v>
      </c>
      <c r="Y54" s="10">
        <v>0.5</v>
      </c>
      <c r="Z54" s="9">
        <f t="shared" si="24"/>
        <v>48.0247786194388</v>
      </c>
    </row>
    <row r="55" s="1" customFormat="1" ht="18" customHeight="1" spans="1:26">
      <c r="A55" s="2" t="s">
        <v>119</v>
      </c>
      <c r="B55" s="29" t="s">
        <v>492</v>
      </c>
      <c r="C55" s="2" t="s">
        <v>560</v>
      </c>
      <c r="D55" s="4" t="s">
        <v>519</v>
      </c>
      <c r="E55" s="5"/>
      <c r="F55" s="6" t="e">
        <f>G55/E55</f>
        <v>#DIV/0!</v>
      </c>
      <c r="G55" s="6"/>
      <c r="H55" s="3" t="s">
        <v>495</v>
      </c>
      <c r="I55" s="6">
        <v>36.04</v>
      </c>
      <c r="J55" s="6">
        <v>36.04</v>
      </c>
      <c r="K55" s="7" t="s">
        <v>120</v>
      </c>
      <c r="L55" s="12" t="s">
        <v>67</v>
      </c>
      <c r="M55" s="12">
        <v>46023</v>
      </c>
      <c r="N55" s="13">
        <v>46387</v>
      </c>
      <c r="O55" s="8">
        <f t="shared" ref="O55:O60" si="47">(N55-M55)/365*12</f>
        <v>11.9671232876712</v>
      </c>
      <c r="P55" s="14">
        <v>9866</v>
      </c>
      <c r="Q55" s="14">
        <v>9866</v>
      </c>
      <c r="R55" s="14">
        <f t="shared" si="43"/>
        <v>0</v>
      </c>
      <c r="S55" s="9">
        <f t="shared" si="44"/>
        <v>800.412976990647</v>
      </c>
      <c r="T55" s="9">
        <f t="shared" si="45"/>
        <v>96.0495572388776</v>
      </c>
      <c r="U55" s="10">
        <v>0.5</v>
      </c>
      <c r="V55" s="9">
        <f t="shared" si="46"/>
        <v>48.0247786194388</v>
      </c>
      <c r="W55" s="9">
        <f t="shared" si="30"/>
        <v>800.412976990647</v>
      </c>
      <c r="X55" s="9">
        <f t="shared" si="42"/>
        <v>96.0495572388776</v>
      </c>
      <c r="Y55" s="10">
        <v>0.5</v>
      </c>
      <c r="Z55" s="9">
        <f t="shared" si="24"/>
        <v>48.0247786194388</v>
      </c>
    </row>
    <row r="56" s="1" customFormat="1" ht="18" customHeight="1" spans="1:26">
      <c r="A56" s="2" t="s">
        <v>29</v>
      </c>
      <c r="B56" s="29" t="s">
        <v>492</v>
      </c>
      <c r="C56" s="2" t="s">
        <v>561</v>
      </c>
      <c r="D56" s="4" t="s">
        <v>519</v>
      </c>
      <c r="E56" s="5"/>
      <c r="F56" s="6" t="e">
        <f>G56/E56</f>
        <v>#DIV/0!</v>
      </c>
      <c r="G56" s="6"/>
      <c r="H56" s="3" t="s">
        <v>495</v>
      </c>
      <c r="I56" s="6">
        <v>35.16</v>
      </c>
      <c r="J56" s="6">
        <v>35.16</v>
      </c>
      <c r="K56" s="7" t="s">
        <v>30</v>
      </c>
      <c r="L56" s="12">
        <v>45987</v>
      </c>
      <c r="M56" s="12">
        <v>46023</v>
      </c>
      <c r="N56" s="13">
        <v>46387</v>
      </c>
      <c r="O56" s="8">
        <f t="shared" si="47"/>
        <v>11.9671232876712</v>
      </c>
      <c r="P56" s="14">
        <v>9625</v>
      </c>
      <c r="Q56" s="14">
        <v>9625</v>
      </c>
      <c r="R56" s="14">
        <f t="shared" si="43"/>
        <v>0</v>
      </c>
      <c r="S56" s="9">
        <f t="shared" si="44"/>
        <v>780.861028130446</v>
      </c>
      <c r="T56" s="9">
        <f t="shared" si="45"/>
        <v>93.7033233756535</v>
      </c>
      <c r="U56" s="10">
        <v>0.5</v>
      </c>
      <c r="V56" s="9">
        <f t="shared" si="46"/>
        <v>46.8516616878267</v>
      </c>
      <c r="W56" s="9">
        <f t="shared" si="30"/>
        <v>780.861028130446</v>
      </c>
      <c r="X56" s="9">
        <f t="shared" si="42"/>
        <v>93.7033233756535</v>
      </c>
      <c r="Y56" s="10">
        <v>0.5</v>
      </c>
      <c r="Z56" s="9">
        <f t="shared" si="24"/>
        <v>46.8516616878268</v>
      </c>
    </row>
    <row r="57" s="1" customFormat="1" ht="18" customHeight="1" spans="1:26">
      <c r="A57" s="2"/>
      <c r="B57" s="29" t="s">
        <v>492</v>
      </c>
      <c r="C57" s="2" t="s">
        <v>562</v>
      </c>
      <c r="D57" s="4" t="s">
        <v>519</v>
      </c>
      <c r="E57" s="5"/>
      <c r="F57" s="6"/>
      <c r="G57" s="6"/>
      <c r="H57" s="3" t="s">
        <v>495</v>
      </c>
      <c r="I57" s="6">
        <v>28.26</v>
      </c>
      <c r="J57" s="6">
        <v>28.26</v>
      </c>
      <c r="K57" s="7" t="s">
        <v>563</v>
      </c>
      <c r="L57" s="12">
        <v>45987</v>
      </c>
      <c r="M57" s="12">
        <v>46023</v>
      </c>
      <c r="N57" s="13">
        <v>46387</v>
      </c>
      <c r="O57" s="8">
        <f t="shared" si="47"/>
        <v>11.9671232876712</v>
      </c>
      <c r="P57" s="14">
        <v>7220</v>
      </c>
      <c r="Q57" s="14">
        <v>7220</v>
      </c>
      <c r="R57" s="14">
        <f t="shared" si="43"/>
        <v>0</v>
      </c>
      <c r="S57" s="9">
        <f t="shared" si="44"/>
        <v>585.747181620968</v>
      </c>
      <c r="T57" s="9">
        <f t="shared" si="45"/>
        <v>70.2896617945161</v>
      </c>
      <c r="U57" s="10">
        <v>0.5</v>
      </c>
      <c r="V57" s="9">
        <f t="shared" si="46"/>
        <v>35.1448308972581</v>
      </c>
      <c r="W57" s="9">
        <f t="shared" si="30"/>
        <v>585.747181620968</v>
      </c>
      <c r="X57" s="9">
        <f t="shared" si="42"/>
        <v>70.2896617945162</v>
      </c>
      <c r="Y57" s="10">
        <v>0.5</v>
      </c>
      <c r="Z57" s="9">
        <f t="shared" si="24"/>
        <v>35.1448308972581</v>
      </c>
    </row>
    <row r="58" s="1" customFormat="1" ht="18" customHeight="1" spans="1:26">
      <c r="A58" s="2" t="s">
        <v>34</v>
      </c>
      <c r="B58" s="29" t="s">
        <v>492</v>
      </c>
      <c r="C58" s="2" t="s">
        <v>564</v>
      </c>
      <c r="D58" s="4" t="s">
        <v>519</v>
      </c>
      <c r="E58" s="5"/>
      <c r="F58" s="6" t="e">
        <f>G58/E58</f>
        <v>#DIV/0!</v>
      </c>
      <c r="G58" s="6"/>
      <c r="H58" s="3" t="s">
        <v>495</v>
      </c>
      <c r="I58" s="6">
        <v>35.16</v>
      </c>
      <c r="J58" s="6">
        <v>35.16</v>
      </c>
      <c r="K58" s="7" t="s">
        <v>35</v>
      </c>
      <c r="L58" s="12" t="s">
        <v>31</v>
      </c>
      <c r="M58" s="12">
        <v>46023</v>
      </c>
      <c r="N58" s="13">
        <v>46387</v>
      </c>
      <c r="O58" s="8">
        <f t="shared" si="47"/>
        <v>11.9671232876712</v>
      </c>
      <c r="P58" s="14">
        <v>9625</v>
      </c>
      <c r="Q58" s="14">
        <v>9625</v>
      </c>
      <c r="R58" s="14">
        <f t="shared" ref="R58:R60" si="48">P58-Q58</f>
        <v>0</v>
      </c>
      <c r="S58" s="9">
        <f t="shared" ref="S58:S60" si="49">P58/1.03/O58</f>
        <v>780.861028130446</v>
      </c>
      <c r="T58" s="9">
        <f t="shared" ref="T58:T60" si="50">S58*12%</f>
        <v>93.7033233756535</v>
      </c>
      <c r="U58" s="10">
        <v>0.5</v>
      </c>
      <c r="V58" s="9">
        <f t="shared" ref="V58:V60" si="51">T58*U58</f>
        <v>46.8516616878267</v>
      </c>
      <c r="W58" s="9">
        <f t="shared" si="30"/>
        <v>780.861028130446</v>
      </c>
      <c r="X58" s="9">
        <f t="shared" si="42"/>
        <v>93.7033233756535</v>
      </c>
      <c r="Y58" s="10">
        <v>0.5</v>
      </c>
      <c r="Z58" s="9">
        <f t="shared" si="24"/>
        <v>46.8516616878268</v>
      </c>
    </row>
    <row r="59" s="1" customFormat="1" ht="18" customHeight="1" spans="1:26">
      <c r="A59" s="2" t="s">
        <v>125</v>
      </c>
      <c r="B59" s="29" t="s">
        <v>492</v>
      </c>
      <c r="C59" s="2" t="s">
        <v>565</v>
      </c>
      <c r="D59" s="4" t="s">
        <v>519</v>
      </c>
      <c r="E59" s="5"/>
      <c r="F59" s="6" t="e">
        <f>G59/E59</f>
        <v>#DIV/0!</v>
      </c>
      <c r="G59" s="6"/>
      <c r="H59" s="3" t="s">
        <v>495</v>
      </c>
      <c r="I59" s="6">
        <v>35.16</v>
      </c>
      <c r="J59" s="6">
        <v>35.16</v>
      </c>
      <c r="K59" s="7" t="s">
        <v>123</v>
      </c>
      <c r="L59" s="12" t="s">
        <v>126</v>
      </c>
      <c r="M59" s="12">
        <v>46023</v>
      </c>
      <c r="N59" s="13">
        <v>46387</v>
      </c>
      <c r="O59" s="8">
        <f t="shared" si="47"/>
        <v>11.9671232876712</v>
      </c>
      <c r="P59" s="14">
        <v>9625</v>
      </c>
      <c r="Q59" s="14">
        <v>9625</v>
      </c>
      <c r="R59" s="14">
        <f t="shared" si="48"/>
        <v>0</v>
      </c>
      <c r="S59" s="9">
        <f t="shared" si="49"/>
        <v>780.861028130446</v>
      </c>
      <c r="T59" s="9">
        <f t="shared" si="50"/>
        <v>93.7033233756535</v>
      </c>
      <c r="U59" s="10">
        <v>0.5</v>
      </c>
      <c r="V59" s="9">
        <f t="shared" si="51"/>
        <v>46.8516616878267</v>
      </c>
      <c r="W59" s="9">
        <f t="shared" si="30"/>
        <v>780.861028130446</v>
      </c>
      <c r="X59" s="9">
        <f t="shared" si="42"/>
        <v>93.7033233756535</v>
      </c>
      <c r="Y59" s="10">
        <v>0.5</v>
      </c>
      <c r="Z59" s="9">
        <f t="shared" si="24"/>
        <v>46.8516616878268</v>
      </c>
    </row>
    <row r="60" s="1" customFormat="1" ht="18" customHeight="1" spans="1:26">
      <c r="A60" s="2"/>
      <c r="B60" s="29" t="s">
        <v>492</v>
      </c>
      <c r="C60" s="2" t="s">
        <v>566</v>
      </c>
      <c r="D60" s="4" t="s">
        <v>519</v>
      </c>
      <c r="E60" s="5"/>
      <c r="F60" s="6"/>
      <c r="G60" s="6"/>
      <c r="H60" s="3" t="s">
        <v>495</v>
      </c>
      <c r="I60" s="6">
        <v>36.04</v>
      </c>
      <c r="J60" s="6">
        <v>36.04</v>
      </c>
      <c r="K60" s="7" t="s">
        <v>123</v>
      </c>
      <c r="L60" s="12" t="s">
        <v>126</v>
      </c>
      <c r="M60" s="12">
        <v>46023</v>
      </c>
      <c r="N60" s="13">
        <v>46387</v>
      </c>
      <c r="O60" s="8">
        <f t="shared" si="47"/>
        <v>11.9671232876712</v>
      </c>
      <c r="P60" s="14">
        <f>22780-9625</f>
        <v>13155</v>
      </c>
      <c r="Q60" s="14">
        <f>22780-9625</f>
        <v>13155</v>
      </c>
      <c r="R60" s="14">
        <f t="shared" si="48"/>
        <v>0</v>
      </c>
      <c r="S60" s="9">
        <f t="shared" si="49"/>
        <v>1067.24434546036</v>
      </c>
      <c r="T60" s="9">
        <f t="shared" si="50"/>
        <v>128.069321455244</v>
      </c>
      <c r="U60" s="10">
        <v>0.5</v>
      </c>
      <c r="V60" s="9">
        <f t="shared" si="51"/>
        <v>64.0346607276219</v>
      </c>
      <c r="W60" s="9">
        <f t="shared" si="30"/>
        <v>1067.24434546036</v>
      </c>
      <c r="X60" s="9">
        <f t="shared" si="42"/>
        <v>128.069321455243</v>
      </c>
      <c r="Y60" s="10">
        <v>0.5</v>
      </c>
      <c r="Z60" s="9">
        <f t="shared" si="24"/>
        <v>64.0346607276216</v>
      </c>
    </row>
    <row r="61" s="1" customFormat="1" ht="18" customHeight="1" spans="1:26">
      <c r="A61" s="2" t="s">
        <v>139</v>
      </c>
      <c r="B61" s="29" t="s">
        <v>492</v>
      </c>
      <c r="C61" s="2" t="s">
        <v>567</v>
      </c>
      <c r="D61" s="4" t="s">
        <v>519</v>
      </c>
      <c r="E61" s="5"/>
      <c r="F61" s="6" t="e">
        <f>G61/E61</f>
        <v>#DIV/0!</v>
      </c>
      <c r="G61" s="6"/>
      <c r="H61" s="3" t="s">
        <v>495</v>
      </c>
      <c r="I61" s="6">
        <v>28.26</v>
      </c>
      <c r="J61" s="6">
        <v>28.26</v>
      </c>
      <c r="K61" s="7" t="s">
        <v>140</v>
      </c>
      <c r="L61" s="12" t="s">
        <v>101</v>
      </c>
      <c r="M61" s="12">
        <v>46023</v>
      </c>
      <c r="N61" s="13">
        <v>46387</v>
      </c>
      <c r="O61" s="8">
        <f t="shared" ref="O61:O66" si="52">(N61-M61)/365*12</f>
        <v>11.9671232876712</v>
      </c>
      <c r="P61" s="14">
        <v>10315</v>
      </c>
      <c r="Q61" s="14">
        <v>10315</v>
      </c>
      <c r="R61" s="14">
        <f t="shared" ref="R61:R64" si="53">P61-Q61</f>
        <v>0</v>
      </c>
      <c r="S61" s="9">
        <f t="shared" ref="S61:S64" si="54">P61/1.03/O61</f>
        <v>836.839636900316</v>
      </c>
      <c r="T61" s="9">
        <f t="shared" ref="T61:T64" si="55">S61*12%</f>
        <v>100.420756428038</v>
      </c>
      <c r="U61" s="10">
        <v>0.5</v>
      </c>
      <c r="V61" s="9">
        <f t="shared" ref="V61:V64" si="56">T61*U61</f>
        <v>50.210378214019</v>
      </c>
      <c r="W61" s="9">
        <f t="shared" si="30"/>
        <v>836.839636900316</v>
      </c>
      <c r="X61" s="9">
        <f t="shared" si="42"/>
        <v>100.420756428038</v>
      </c>
      <c r="Y61" s="10">
        <v>0.5</v>
      </c>
      <c r="Z61" s="9">
        <f t="shared" si="24"/>
        <v>50.210378214019</v>
      </c>
    </row>
    <row r="62" s="1" customFormat="1" ht="18" customHeight="1" spans="1:26">
      <c r="A62" s="2"/>
      <c r="B62" s="29" t="s">
        <v>492</v>
      </c>
      <c r="C62" s="2" t="s">
        <v>568</v>
      </c>
      <c r="D62" s="4" t="s">
        <v>519</v>
      </c>
      <c r="E62" s="5"/>
      <c r="F62" s="6"/>
      <c r="G62" s="6"/>
      <c r="H62" s="3" t="s">
        <v>495</v>
      </c>
      <c r="I62" s="6">
        <v>27.57</v>
      </c>
      <c r="J62" s="6">
        <v>27.57</v>
      </c>
      <c r="K62" s="7" t="s">
        <v>140</v>
      </c>
      <c r="L62" s="12" t="s">
        <v>101</v>
      </c>
      <c r="M62" s="12">
        <v>46023</v>
      </c>
      <c r="N62" s="13">
        <v>46387</v>
      </c>
      <c r="O62" s="8">
        <f t="shared" si="52"/>
        <v>11.9671232876712</v>
      </c>
      <c r="P62" s="14">
        <v>7547</v>
      </c>
      <c r="Q62" s="14">
        <v>7547</v>
      </c>
      <c r="R62" s="14">
        <f t="shared" si="53"/>
        <v>0</v>
      </c>
      <c r="S62" s="9">
        <f t="shared" si="54"/>
        <v>612.276174472776</v>
      </c>
      <c r="T62" s="9">
        <f t="shared" si="55"/>
        <v>73.4731409367332</v>
      </c>
      <c r="U62" s="10">
        <v>0.5</v>
      </c>
      <c r="V62" s="9">
        <f t="shared" si="56"/>
        <v>36.7365704683666</v>
      </c>
      <c r="W62" s="9">
        <f t="shared" si="30"/>
        <v>612.276174472776</v>
      </c>
      <c r="X62" s="9">
        <f t="shared" si="42"/>
        <v>73.4731409367331</v>
      </c>
      <c r="Y62" s="10">
        <v>0.5</v>
      </c>
      <c r="Z62" s="9">
        <f t="shared" si="24"/>
        <v>36.7365704683666</v>
      </c>
    </row>
    <row r="63" s="1" customFormat="1" ht="18" customHeight="1" spans="1:26">
      <c r="A63" s="2"/>
      <c r="B63" s="29" t="s">
        <v>492</v>
      </c>
      <c r="C63" s="2" t="s">
        <v>569</v>
      </c>
      <c r="D63" s="4" t="s">
        <v>519</v>
      </c>
      <c r="E63" s="5"/>
      <c r="F63" s="6"/>
      <c r="G63" s="6"/>
      <c r="H63" s="3" t="s">
        <v>495</v>
      </c>
      <c r="I63" s="6">
        <v>49.46</v>
      </c>
      <c r="J63" s="6">
        <v>49.46</v>
      </c>
      <c r="K63" s="7" t="s">
        <v>140</v>
      </c>
      <c r="L63" s="12" t="s">
        <v>101</v>
      </c>
      <c r="M63" s="12">
        <v>46023</v>
      </c>
      <c r="N63" s="13">
        <v>46387</v>
      </c>
      <c r="O63" s="8">
        <f t="shared" si="52"/>
        <v>11.9671232876712</v>
      </c>
      <c r="P63" s="14">
        <v>18053</v>
      </c>
      <c r="Q63" s="14">
        <v>18053</v>
      </c>
      <c r="R63" s="14">
        <f t="shared" si="53"/>
        <v>0</v>
      </c>
      <c r="S63" s="9">
        <f t="shared" si="54"/>
        <v>1464.61133930794</v>
      </c>
      <c r="T63" s="9">
        <f t="shared" si="55"/>
        <v>175.753360716953</v>
      </c>
      <c r="U63" s="10">
        <v>0.5</v>
      </c>
      <c r="V63" s="9">
        <f t="shared" si="56"/>
        <v>87.8766803584765</v>
      </c>
      <c r="W63" s="9">
        <f t="shared" si="30"/>
        <v>1464.61133930794</v>
      </c>
      <c r="X63" s="9">
        <f t="shared" si="42"/>
        <v>175.753360716953</v>
      </c>
      <c r="Y63" s="10">
        <v>0.5</v>
      </c>
      <c r="Z63" s="9">
        <f t="shared" si="24"/>
        <v>87.8766803584764</v>
      </c>
    </row>
    <row r="64" s="1" customFormat="1" ht="18" customHeight="1" spans="1:26">
      <c r="A64" s="2"/>
      <c r="B64" s="29" t="s">
        <v>492</v>
      </c>
      <c r="C64" s="2" t="s">
        <v>570</v>
      </c>
      <c r="D64" s="4" t="s">
        <v>519</v>
      </c>
      <c r="E64" s="5"/>
      <c r="F64" s="6"/>
      <c r="G64" s="6"/>
      <c r="H64" s="3" t="s">
        <v>495</v>
      </c>
      <c r="I64" s="6">
        <v>45.22</v>
      </c>
      <c r="J64" s="6">
        <v>45.22</v>
      </c>
      <c r="K64" s="7" t="s">
        <v>140</v>
      </c>
      <c r="L64" s="12" t="s">
        <v>101</v>
      </c>
      <c r="M64" s="12">
        <v>46023</v>
      </c>
      <c r="N64" s="13">
        <v>46387</v>
      </c>
      <c r="O64" s="8">
        <f t="shared" si="52"/>
        <v>11.9671232876712</v>
      </c>
      <c r="P64" s="14">
        <v>16505</v>
      </c>
      <c r="Q64" s="14">
        <v>16505</v>
      </c>
      <c r="R64" s="14">
        <f t="shared" si="53"/>
        <v>0</v>
      </c>
      <c r="S64" s="9">
        <f t="shared" si="54"/>
        <v>1339.02454745901</v>
      </c>
      <c r="T64" s="9">
        <f t="shared" si="55"/>
        <v>160.682945695082</v>
      </c>
      <c r="U64" s="10">
        <v>0.5</v>
      </c>
      <c r="V64" s="9">
        <f t="shared" si="56"/>
        <v>80.3414728475408</v>
      </c>
      <c r="W64" s="9">
        <f t="shared" si="30"/>
        <v>1339.02454745901</v>
      </c>
      <c r="X64" s="9">
        <f t="shared" si="42"/>
        <v>160.682945695081</v>
      </c>
      <c r="Y64" s="10">
        <v>0.5</v>
      </c>
      <c r="Z64" s="9">
        <f t="shared" si="24"/>
        <v>80.3414728475406</v>
      </c>
    </row>
    <row r="65" s="1" customFormat="1" ht="18" customHeight="1" spans="1:26">
      <c r="A65" s="2" t="s">
        <v>122</v>
      </c>
      <c r="B65" s="29" t="s">
        <v>492</v>
      </c>
      <c r="C65" s="2" t="s">
        <v>571</v>
      </c>
      <c r="D65" s="4" t="s">
        <v>519</v>
      </c>
      <c r="E65" s="5"/>
      <c r="F65" s="6" t="e">
        <f>G65/E65</f>
        <v>#DIV/0!</v>
      </c>
      <c r="G65" s="6"/>
      <c r="H65" s="3" t="s">
        <v>495</v>
      </c>
      <c r="I65" s="6">
        <v>27.57</v>
      </c>
      <c r="J65" s="6">
        <v>27.57</v>
      </c>
      <c r="K65" s="7" t="s">
        <v>123</v>
      </c>
      <c r="L65" s="12" t="s">
        <v>117</v>
      </c>
      <c r="M65" s="12">
        <v>46023</v>
      </c>
      <c r="N65" s="13">
        <v>46387</v>
      </c>
      <c r="O65" s="8">
        <f t="shared" si="52"/>
        <v>11.9671232876712</v>
      </c>
      <c r="P65" s="14">
        <f>14088/2</f>
        <v>7044</v>
      </c>
      <c r="Q65" s="14">
        <f>14088/2</f>
        <v>7044</v>
      </c>
      <c r="R65" s="14">
        <f t="shared" ref="R65:R68" si="57">P65-Q65</f>
        <v>0</v>
      </c>
      <c r="S65" s="9">
        <f t="shared" ref="S65:S68" si="58">P65/1.03/O65</f>
        <v>571.468579963726</v>
      </c>
      <c r="T65" s="9">
        <f t="shared" ref="T65:T68" si="59">S65*12%</f>
        <v>68.5762295956471</v>
      </c>
      <c r="U65" s="10">
        <v>0.5</v>
      </c>
      <c r="V65" s="9">
        <f t="shared" ref="V65:V68" si="60">T65*U65</f>
        <v>34.2881147978235</v>
      </c>
      <c r="W65" s="9">
        <f t="shared" si="30"/>
        <v>571.468579963726</v>
      </c>
      <c r="X65" s="9">
        <f t="shared" si="42"/>
        <v>68.5762295956471</v>
      </c>
      <c r="Y65" s="10">
        <v>0.5</v>
      </c>
      <c r="Z65" s="9">
        <f t="shared" si="24"/>
        <v>34.2881147978236</v>
      </c>
    </row>
    <row r="66" s="1" customFormat="1" ht="18" customHeight="1" spans="1:26">
      <c r="A66" s="2"/>
      <c r="B66" s="29" t="s">
        <v>492</v>
      </c>
      <c r="C66" s="2" t="s">
        <v>572</v>
      </c>
      <c r="D66" s="4" t="s">
        <v>519</v>
      </c>
      <c r="E66" s="5"/>
      <c r="F66" s="6"/>
      <c r="G66" s="6"/>
      <c r="H66" s="3" t="s">
        <v>495</v>
      </c>
      <c r="I66" s="6">
        <v>27.57</v>
      </c>
      <c r="J66" s="6">
        <v>27.57</v>
      </c>
      <c r="K66" s="7" t="s">
        <v>123</v>
      </c>
      <c r="L66" s="12" t="s">
        <v>117</v>
      </c>
      <c r="M66" s="12">
        <v>46023</v>
      </c>
      <c r="N66" s="13">
        <v>46387</v>
      </c>
      <c r="O66" s="8">
        <f t="shared" si="52"/>
        <v>11.9671232876712</v>
      </c>
      <c r="P66" s="14">
        <f>P65</f>
        <v>7044</v>
      </c>
      <c r="Q66" s="14">
        <f>Q65</f>
        <v>7044</v>
      </c>
      <c r="R66" s="14">
        <f t="shared" si="57"/>
        <v>0</v>
      </c>
      <c r="S66" s="9">
        <f t="shared" si="58"/>
        <v>571.468579963726</v>
      </c>
      <c r="T66" s="9">
        <f t="shared" si="59"/>
        <v>68.5762295956471</v>
      </c>
      <c r="U66" s="10">
        <v>0.5</v>
      </c>
      <c r="V66" s="9">
        <f t="shared" si="60"/>
        <v>34.2881147978235</v>
      </c>
      <c r="W66" s="9">
        <f t="shared" si="30"/>
        <v>571.468579963726</v>
      </c>
      <c r="X66" s="9">
        <f t="shared" si="42"/>
        <v>68.5762295956471</v>
      </c>
      <c r="Y66" s="10">
        <v>0.5</v>
      </c>
      <c r="Z66" s="9">
        <f t="shared" si="24"/>
        <v>34.2881147978236</v>
      </c>
    </row>
    <row r="67" s="1" customFormat="1" ht="18" customHeight="1" spans="1:26">
      <c r="A67" s="2" t="s">
        <v>128</v>
      </c>
      <c r="B67" s="29" t="s">
        <v>492</v>
      </c>
      <c r="C67" s="2" t="s">
        <v>573</v>
      </c>
      <c r="D67" s="4" t="s">
        <v>519</v>
      </c>
      <c r="E67" s="5"/>
      <c r="F67" s="6" t="e">
        <f>G67/E67</f>
        <v>#DIV/0!</v>
      </c>
      <c r="G67" s="6"/>
      <c r="H67" s="3" t="s">
        <v>495</v>
      </c>
      <c r="I67" s="6">
        <v>28.26</v>
      </c>
      <c r="J67" s="6">
        <v>28.26</v>
      </c>
      <c r="K67" s="7" t="s">
        <v>104</v>
      </c>
      <c r="L67" s="12" t="s">
        <v>101</v>
      </c>
      <c r="M67" s="12">
        <v>46023</v>
      </c>
      <c r="N67" s="13">
        <v>46387</v>
      </c>
      <c r="O67" s="8">
        <f t="shared" ref="O67:O76" si="61">(N67-M67)/365*12</f>
        <v>11.9671232876712</v>
      </c>
      <c r="P67" s="14">
        <v>10315</v>
      </c>
      <c r="Q67" s="14">
        <v>10315</v>
      </c>
      <c r="R67" s="14">
        <f t="shared" si="57"/>
        <v>0</v>
      </c>
      <c r="S67" s="9">
        <f t="shared" si="58"/>
        <v>836.839636900316</v>
      </c>
      <c r="T67" s="9">
        <f t="shared" si="59"/>
        <v>100.420756428038</v>
      </c>
      <c r="U67" s="10">
        <v>0.5</v>
      </c>
      <c r="V67" s="9">
        <f t="shared" si="60"/>
        <v>50.210378214019</v>
      </c>
      <c r="W67" s="9">
        <f t="shared" si="30"/>
        <v>836.839636900316</v>
      </c>
      <c r="X67" s="9">
        <f t="shared" si="42"/>
        <v>100.420756428038</v>
      </c>
      <c r="Y67" s="10">
        <v>0.5</v>
      </c>
      <c r="Z67" s="9">
        <f t="shared" si="24"/>
        <v>50.210378214019</v>
      </c>
    </row>
    <row r="68" s="1" customFormat="1" ht="18" customHeight="1" spans="1:26">
      <c r="A68" s="2"/>
      <c r="B68" s="29" t="s">
        <v>492</v>
      </c>
      <c r="C68" s="2" t="s">
        <v>574</v>
      </c>
      <c r="D68" s="4" t="s">
        <v>519</v>
      </c>
      <c r="E68" s="5"/>
      <c r="F68" s="6"/>
      <c r="G68" s="6"/>
      <c r="H68" s="3" t="s">
        <v>495</v>
      </c>
      <c r="I68" s="6">
        <v>27.57</v>
      </c>
      <c r="J68" s="6">
        <v>27.57</v>
      </c>
      <c r="K68" s="7" t="s">
        <v>104</v>
      </c>
      <c r="L68" s="12" t="s">
        <v>101</v>
      </c>
      <c r="M68" s="12">
        <v>46023</v>
      </c>
      <c r="N68" s="13">
        <v>46387</v>
      </c>
      <c r="O68" s="8">
        <v>11.9671232876712</v>
      </c>
      <c r="P68" s="14">
        <v>7547</v>
      </c>
      <c r="Q68" s="14">
        <v>7547</v>
      </c>
      <c r="R68" s="14">
        <f t="shared" si="57"/>
        <v>0</v>
      </c>
      <c r="S68" s="9">
        <f t="shared" si="58"/>
        <v>612.276174472776</v>
      </c>
      <c r="T68" s="9">
        <f t="shared" si="59"/>
        <v>73.4731409367332</v>
      </c>
      <c r="U68" s="10">
        <v>0.5</v>
      </c>
      <c r="V68" s="9">
        <f t="shared" si="60"/>
        <v>36.7365704683666</v>
      </c>
      <c r="W68" s="9">
        <f t="shared" si="30"/>
        <v>612.276174472776</v>
      </c>
      <c r="X68" s="9">
        <f t="shared" si="42"/>
        <v>73.4731409367331</v>
      </c>
      <c r="Y68" s="10">
        <v>0.5</v>
      </c>
      <c r="Z68" s="9">
        <f t="shared" si="24"/>
        <v>36.7365704683666</v>
      </c>
    </row>
    <row r="69" s="1" customFormat="1" ht="18" customHeight="1" spans="1:26">
      <c r="A69" s="2" t="s">
        <v>130</v>
      </c>
      <c r="B69" s="29" t="s">
        <v>492</v>
      </c>
      <c r="C69" s="2" t="s">
        <v>575</v>
      </c>
      <c r="D69" s="4" t="s">
        <v>519</v>
      </c>
      <c r="E69" s="5"/>
      <c r="F69" s="6" t="e">
        <f>G69/E69</f>
        <v>#DIV/0!</v>
      </c>
      <c r="G69" s="6"/>
      <c r="H69" s="3" t="s">
        <v>495</v>
      </c>
      <c r="I69" s="6">
        <v>27.57</v>
      </c>
      <c r="J69" s="6">
        <v>27.57</v>
      </c>
      <c r="K69" s="7" t="s">
        <v>131</v>
      </c>
      <c r="L69" s="12" t="s">
        <v>101</v>
      </c>
      <c r="M69" s="12">
        <v>46023</v>
      </c>
      <c r="N69" s="13">
        <v>46387</v>
      </c>
      <c r="O69" s="8">
        <f t="shared" si="61"/>
        <v>11.9671232876712</v>
      </c>
      <c r="P69" s="14">
        <v>7547</v>
      </c>
      <c r="Q69" s="14">
        <v>7547</v>
      </c>
      <c r="R69" s="14">
        <f t="shared" ref="R69:R76" si="62">P69-Q69</f>
        <v>0</v>
      </c>
      <c r="S69" s="9">
        <f t="shared" ref="S69:S76" si="63">P69/1.03/O69</f>
        <v>612.276174472776</v>
      </c>
      <c r="T69" s="9">
        <f t="shared" ref="T69:T76" si="64">S69*12%</f>
        <v>73.4731409367332</v>
      </c>
      <c r="U69" s="10">
        <v>0.5</v>
      </c>
      <c r="V69" s="9">
        <f t="shared" ref="V69:V76" si="65">T69*U69</f>
        <v>36.7365704683666</v>
      </c>
      <c r="W69" s="9">
        <f t="shared" si="30"/>
        <v>612.276174472776</v>
      </c>
      <c r="X69" s="9">
        <f t="shared" si="42"/>
        <v>73.4731409367331</v>
      </c>
      <c r="Y69" s="10">
        <v>0.5</v>
      </c>
      <c r="Z69" s="9">
        <f t="shared" si="24"/>
        <v>36.7365704683666</v>
      </c>
    </row>
    <row r="70" s="1" customFormat="1" ht="18" customHeight="1" spans="1:26">
      <c r="A70" s="2" t="s">
        <v>133</v>
      </c>
      <c r="B70" s="29" t="s">
        <v>492</v>
      </c>
      <c r="C70" s="2" t="s">
        <v>576</v>
      </c>
      <c r="D70" s="4" t="s">
        <v>519</v>
      </c>
      <c r="E70" s="5"/>
      <c r="F70" s="6" t="e">
        <f>G70/E70</f>
        <v>#DIV/0!</v>
      </c>
      <c r="G70" s="6"/>
      <c r="H70" s="3" t="s">
        <v>495</v>
      </c>
      <c r="I70" s="6">
        <v>27.57</v>
      </c>
      <c r="J70" s="6">
        <v>27.57</v>
      </c>
      <c r="K70" s="7" t="s">
        <v>134</v>
      </c>
      <c r="L70" s="12" t="s">
        <v>101</v>
      </c>
      <c r="M70" s="12">
        <v>46023</v>
      </c>
      <c r="N70" s="13">
        <v>46387</v>
      </c>
      <c r="O70" s="8">
        <f t="shared" si="61"/>
        <v>11.9671232876712</v>
      </c>
      <c r="P70" s="14">
        <v>7547</v>
      </c>
      <c r="Q70" s="14">
        <v>7547</v>
      </c>
      <c r="R70" s="14">
        <f t="shared" si="62"/>
        <v>0</v>
      </c>
      <c r="S70" s="9">
        <f t="shared" si="63"/>
        <v>612.276174472776</v>
      </c>
      <c r="T70" s="9">
        <f t="shared" si="64"/>
        <v>73.4731409367332</v>
      </c>
      <c r="U70" s="10">
        <v>0.5</v>
      </c>
      <c r="V70" s="9">
        <f t="shared" si="65"/>
        <v>36.7365704683666</v>
      </c>
      <c r="W70" s="9">
        <f t="shared" ref="W70:W88" si="66">S70</f>
        <v>612.276174472776</v>
      </c>
      <c r="X70" s="9">
        <f t="shared" si="42"/>
        <v>73.4731409367331</v>
      </c>
      <c r="Y70" s="10">
        <v>0.5</v>
      </c>
      <c r="Z70" s="9">
        <f t="shared" si="24"/>
        <v>36.7365704683666</v>
      </c>
    </row>
    <row r="71" s="1" customFormat="1" ht="18" customHeight="1" spans="1:26">
      <c r="A71" s="2" t="s">
        <v>106</v>
      </c>
      <c r="B71" s="29" t="s">
        <v>492</v>
      </c>
      <c r="C71" s="2" t="s">
        <v>577</v>
      </c>
      <c r="D71" s="4" t="s">
        <v>519</v>
      </c>
      <c r="E71" s="5"/>
      <c r="F71" s="6" t="e">
        <f>G71/E71</f>
        <v>#DIV/0!</v>
      </c>
      <c r="G71" s="6"/>
      <c r="H71" s="3" t="s">
        <v>495</v>
      </c>
      <c r="I71" s="6">
        <v>28.26</v>
      </c>
      <c r="J71" s="6">
        <v>28.26</v>
      </c>
      <c r="K71" s="7" t="s">
        <v>107</v>
      </c>
      <c r="L71" s="12" t="s">
        <v>101</v>
      </c>
      <c r="M71" s="12">
        <v>46023</v>
      </c>
      <c r="N71" s="13">
        <v>46387</v>
      </c>
      <c r="O71" s="8">
        <f t="shared" si="61"/>
        <v>11.9671232876712</v>
      </c>
      <c r="P71" s="14">
        <v>7220</v>
      </c>
      <c r="Q71" s="14">
        <v>7220</v>
      </c>
      <c r="R71" s="14">
        <f t="shared" si="62"/>
        <v>0</v>
      </c>
      <c r="S71" s="9">
        <f t="shared" si="63"/>
        <v>585.747181620968</v>
      </c>
      <c r="T71" s="9">
        <f t="shared" si="64"/>
        <v>70.2896617945161</v>
      </c>
      <c r="U71" s="10">
        <v>0.5</v>
      </c>
      <c r="V71" s="9">
        <f t="shared" si="65"/>
        <v>35.1448308972581</v>
      </c>
      <c r="W71" s="9">
        <f t="shared" si="66"/>
        <v>585.747181620968</v>
      </c>
      <c r="X71" s="9">
        <f t="shared" si="42"/>
        <v>70.2896617945162</v>
      </c>
      <c r="Y71" s="10">
        <v>0.5</v>
      </c>
      <c r="Z71" s="9">
        <f t="shared" si="24"/>
        <v>35.1448308972581</v>
      </c>
    </row>
    <row r="72" s="1" customFormat="1" ht="18" customHeight="1" spans="1:26">
      <c r="A72" s="2"/>
      <c r="B72" s="29" t="s">
        <v>492</v>
      </c>
      <c r="C72" s="2" t="s">
        <v>578</v>
      </c>
      <c r="D72" s="4" t="s">
        <v>519</v>
      </c>
      <c r="E72" s="5"/>
      <c r="F72" s="6"/>
      <c r="G72" s="6"/>
      <c r="H72" s="3" t="s">
        <v>495</v>
      </c>
      <c r="I72" s="6">
        <v>48.25</v>
      </c>
      <c r="J72" s="6">
        <v>48.25</v>
      </c>
      <c r="K72" s="7" t="s">
        <v>107</v>
      </c>
      <c r="L72" s="12" t="s">
        <v>101</v>
      </c>
      <c r="M72" s="12">
        <v>46023</v>
      </c>
      <c r="N72" s="13">
        <v>46387</v>
      </c>
      <c r="O72" s="8">
        <f t="shared" si="61"/>
        <v>11.9671232876712</v>
      </c>
      <c r="P72" s="14">
        <v>12328</v>
      </c>
      <c r="Q72" s="14">
        <v>12328</v>
      </c>
      <c r="R72" s="14">
        <f t="shared" si="62"/>
        <v>0</v>
      </c>
      <c r="S72" s="9">
        <f t="shared" si="63"/>
        <v>1000.15114335503</v>
      </c>
      <c r="T72" s="9">
        <f t="shared" si="64"/>
        <v>120.018137202603</v>
      </c>
      <c r="U72" s="10">
        <v>0.5</v>
      </c>
      <c r="V72" s="9">
        <f t="shared" si="65"/>
        <v>60.0090686013016</v>
      </c>
      <c r="W72" s="9">
        <f t="shared" si="66"/>
        <v>1000.15114335503</v>
      </c>
      <c r="X72" s="9">
        <f t="shared" si="42"/>
        <v>120.018137202604</v>
      </c>
      <c r="Y72" s="10">
        <v>0.5</v>
      </c>
      <c r="Z72" s="9">
        <f t="shared" si="24"/>
        <v>60.0090686013018</v>
      </c>
    </row>
    <row r="73" s="1" customFormat="1" ht="18" customHeight="1" spans="1:26">
      <c r="A73" s="2"/>
      <c r="B73" s="29" t="s">
        <v>492</v>
      </c>
      <c r="C73" s="2" t="s">
        <v>579</v>
      </c>
      <c r="D73" s="4" t="s">
        <v>519</v>
      </c>
      <c r="E73" s="5"/>
      <c r="F73" s="6"/>
      <c r="G73" s="6"/>
      <c r="H73" s="3" t="s">
        <v>495</v>
      </c>
      <c r="I73" s="6">
        <v>49.46</v>
      </c>
      <c r="J73" s="6">
        <v>49.46</v>
      </c>
      <c r="K73" s="7" t="s">
        <v>107</v>
      </c>
      <c r="L73" s="12" t="s">
        <v>101</v>
      </c>
      <c r="M73" s="12">
        <v>46023</v>
      </c>
      <c r="N73" s="13">
        <v>46387</v>
      </c>
      <c r="O73" s="8">
        <f t="shared" si="61"/>
        <v>11.9671232876712</v>
      </c>
      <c r="P73" s="14">
        <v>11734</v>
      </c>
      <c r="Q73" s="14">
        <v>11734</v>
      </c>
      <c r="R73" s="14">
        <f t="shared" si="62"/>
        <v>0</v>
      </c>
      <c r="S73" s="9">
        <f t="shared" si="63"/>
        <v>951.960862761834</v>
      </c>
      <c r="T73" s="9">
        <f t="shared" si="64"/>
        <v>114.23530353142</v>
      </c>
      <c r="U73" s="10">
        <v>0.5</v>
      </c>
      <c r="V73" s="9">
        <f t="shared" si="65"/>
        <v>57.11765176571</v>
      </c>
      <c r="W73" s="9">
        <f t="shared" si="66"/>
        <v>951.960862761834</v>
      </c>
      <c r="X73" s="9">
        <f t="shared" si="42"/>
        <v>114.23530353142</v>
      </c>
      <c r="Y73" s="10">
        <v>0.5</v>
      </c>
      <c r="Z73" s="9">
        <f t="shared" si="24"/>
        <v>57.11765176571</v>
      </c>
    </row>
    <row r="74" s="1" customFormat="1" ht="18" customHeight="1" spans="1:26">
      <c r="A74" s="2" t="s">
        <v>136</v>
      </c>
      <c r="B74" s="29" t="s">
        <v>492</v>
      </c>
      <c r="C74" s="2" t="s">
        <v>580</v>
      </c>
      <c r="D74" s="4" t="s">
        <v>519</v>
      </c>
      <c r="E74" s="5"/>
      <c r="F74" s="6" t="e">
        <f>G74/E74</f>
        <v>#DIV/0!</v>
      </c>
      <c r="G74" s="6"/>
      <c r="H74" s="3" t="s">
        <v>495</v>
      </c>
      <c r="I74" s="6">
        <v>48.25</v>
      </c>
      <c r="J74" s="6">
        <v>48.25</v>
      </c>
      <c r="K74" s="7" t="s">
        <v>137</v>
      </c>
      <c r="L74" s="12" t="s">
        <v>51</v>
      </c>
      <c r="M74" s="12">
        <v>46023</v>
      </c>
      <c r="N74" s="13">
        <v>46387</v>
      </c>
      <c r="O74" s="8">
        <f t="shared" si="61"/>
        <v>11.9671232876712</v>
      </c>
      <c r="P74" s="14">
        <f>22895/2</f>
        <v>11447.5</v>
      </c>
      <c r="Q74" s="14">
        <f>22895/2</f>
        <v>11447.5</v>
      </c>
      <c r="R74" s="14">
        <f t="shared" si="62"/>
        <v>0</v>
      </c>
      <c r="S74" s="9">
        <f t="shared" si="63"/>
        <v>928.717570859561</v>
      </c>
      <c r="T74" s="9">
        <f t="shared" si="64"/>
        <v>111.446108503147</v>
      </c>
      <c r="U74" s="10">
        <v>0.5</v>
      </c>
      <c r="V74" s="9">
        <f t="shared" si="65"/>
        <v>55.7230542515737</v>
      </c>
      <c r="W74" s="9">
        <f t="shared" si="66"/>
        <v>928.717570859561</v>
      </c>
      <c r="X74" s="9">
        <f t="shared" si="42"/>
        <v>111.446108503147</v>
      </c>
      <c r="Y74" s="10">
        <v>0.5</v>
      </c>
      <c r="Z74" s="9">
        <f t="shared" si="24"/>
        <v>55.7230542515737</v>
      </c>
    </row>
    <row r="75" s="1" customFormat="1" ht="18" customHeight="1" spans="1:26">
      <c r="A75" s="2"/>
      <c r="B75" s="29" t="s">
        <v>492</v>
      </c>
      <c r="C75" s="2" t="s">
        <v>581</v>
      </c>
      <c r="D75" s="4" t="s">
        <v>519</v>
      </c>
      <c r="E75" s="5"/>
      <c r="F75" s="6"/>
      <c r="G75" s="6"/>
      <c r="H75" s="3" t="s">
        <v>495</v>
      </c>
      <c r="I75" s="6">
        <v>48.25</v>
      </c>
      <c r="J75" s="6">
        <v>48.25</v>
      </c>
      <c r="K75" s="7" t="s">
        <v>137</v>
      </c>
      <c r="L75" s="12" t="s">
        <v>51</v>
      </c>
      <c r="M75" s="12">
        <v>46023</v>
      </c>
      <c r="N75" s="13">
        <v>46387</v>
      </c>
      <c r="O75" s="8">
        <f t="shared" si="61"/>
        <v>11.9671232876712</v>
      </c>
      <c r="P75" s="14">
        <f>P74</f>
        <v>11447.5</v>
      </c>
      <c r="Q75" s="14">
        <f>Q74</f>
        <v>11447.5</v>
      </c>
      <c r="R75" s="14">
        <f t="shared" si="62"/>
        <v>0</v>
      </c>
      <c r="S75" s="9">
        <f t="shared" si="63"/>
        <v>928.717570859561</v>
      </c>
      <c r="T75" s="9">
        <f t="shared" si="64"/>
        <v>111.446108503147</v>
      </c>
      <c r="U75" s="10">
        <v>0.5</v>
      </c>
      <c r="V75" s="9">
        <f t="shared" si="65"/>
        <v>55.7230542515737</v>
      </c>
      <c r="W75" s="9">
        <f t="shared" si="66"/>
        <v>928.717570859561</v>
      </c>
      <c r="X75" s="9">
        <f t="shared" si="42"/>
        <v>111.446108503147</v>
      </c>
      <c r="Y75" s="10">
        <v>0.5</v>
      </c>
      <c r="Z75" s="9">
        <f t="shared" si="24"/>
        <v>55.7230542515737</v>
      </c>
    </row>
    <row r="76" s="1" customFormat="1" ht="18" customHeight="1" spans="1:26">
      <c r="A76" s="2" t="s">
        <v>142</v>
      </c>
      <c r="B76" s="29" t="s">
        <v>492</v>
      </c>
      <c r="C76" s="2" t="s">
        <v>582</v>
      </c>
      <c r="D76" s="4" t="s">
        <v>519</v>
      </c>
      <c r="E76" s="5"/>
      <c r="F76" s="6" t="e">
        <f t="shared" ref="F76:F81" si="67">G76/E76</f>
        <v>#DIV/0!</v>
      </c>
      <c r="G76" s="6"/>
      <c r="H76" s="3" t="s">
        <v>495</v>
      </c>
      <c r="I76" s="6">
        <v>44.12</v>
      </c>
      <c r="J76" s="6">
        <v>44.12</v>
      </c>
      <c r="K76" s="7" t="s">
        <v>143</v>
      </c>
      <c r="L76" s="12" t="s">
        <v>144</v>
      </c>
      <c r="M76" s="12">
        <v>46023</v>
      </c>
      <c r="N76" s="13">
        <v>46387</v>
      </c>
      <c r="O76" s="8">
        <f t="shared" si="61"/>
        <v>11.9671232876712</v>
      </c>
      <c r="P76" s="14">
        <v>12078</v>
      </c>
      <c r="Q76" s="14">
        <v>12078</v>
      </c>
      <c r="R76" s="14">
        <f t="shared" si="62"/>
        <v>0</v>
      </c>
      <c r="S76" s="9">
        <f t="shared" si="63"/>
        <v>979.869038728262</v>
      </c>
      <c r="T76" s="9">
        <f t="shared" si="64"/>
        <v>117.584284647391</v>
      </c>
      <c r="U76" s="10">
        <v>0.5</v>
      </c>
      <c r="V76" s="9">
        <f t="shared" si="65"/>
        <v>58.7921423236957</v>
      </c>
      <c r="W76" s="9">
        <f t="shared" si="66"/>
        <v>979.869038728262</v>
      </c>
      <c r="X76" s="9">
        <f t="shared" si="42"/>
        <v>117.584284647391</v>
      </c>
      <c r="Y76" s="10">
        <v>0.5</v>
      </c>
      <c r="Z76" s="9">
        <f t="shared" si="24"/>
        <v>58.7921423236957</v>
      </c>
    </row>
    <row r="77" s="1" customFormat="1" ht="18" customHeight="1" spans="1:26">
      <c r="A77" s="2" t="s">
        <v>37</v>
      </c>
      <c r="B77" s="29" t="s">
        <v>492</v>
      </c>
      <c r="C77" s="2" t="s">
        <v>583</v>
      </c>
      <c r="D77" s="4" t="s">
        <v>519</v>
      </c>
      <c r="E77" s="5"/>
      <c r="F77" s="6" t="e">
        <f t="shared" si="67"/>
        <v>#DIV/0!</v>
      </c>
      <c r="G77" s="6"/>
      <c r="H77" s="3" t="s">
        <v>495</v>
      </c>
      <c r="I77" s="6">
        <v>44.12</v>
      </c>
      <c r="J77" s="6">
        <v>44.12</v>
      </c>
      <c r="K77" s="7" t="s">
        <v>38</v>
      </c>
      <c r="L77" s="12" t="s">
        <v>39</v>
      </c>
      <c r="M77" s="12">
        <v>46023</v>
      </c>
      <c r="N77" s="13">
        <v>46387</v>
      </c>
      <c r="O77" s="8">
        <f t="shared" ref="O77:O82" si="68">(N77-M77)/365*12</f>
        <v>11.9671232876712</v>
      </c>
      <c r="P77" s="14">
        <v>11273</v>
      </c>
      <c r="Q77" s="14">
        <v>11273</v>
      </c>
      <c r="R77" s="14">
        <f t="shared" ref="R77:R82" si="69">P77-Q77</f>
        <v>0</v>
      </c>
      <c r="S77" s="9">
        <f t="shared" ref="S77:S82" si="70">P77/1.03/O77</f>
        <v>914.560661830079</v>
      </c>
      <c r="T77" s="9">
        <f t="shared" ref="T77:T82" si="71">S77*12%</f>
        <v>109.74727941961</v>
      </c>
      <c r="U77" s="10">
        <v>0.5</v>
      </c>
      <c r="V77" s="9">
        <f t="shared" ref="V77:V82" si="72">T77*U77</f>
        <v>54.8736397098048</v>
      </c>
      <c r="W77" s="9">
        <f t="shared" si="66"/>
        <v>914.560661830079</v>
      </c>
      <c r="X77" s="9">
        <f t="shared" si="42"/>
        <v>109.747279419609</v>
      </c>
      <c r="Y77" s="10">
        <v>0.5</v>
      </c>
      <c r="Z77" s="9">
        <f t="shared" si="24"/>
        <v>54.8736397098047</v>
      </c>
    </row>
    <row r="78" s="1" customFormat="1" ht="18" customHeight="1" spans="1:26">
      <c r="A78" s="2" t="s">
        <v>41</v>
      </c>
      <c r="B78" s="29" t="s">
        <v>492</v>
      </c>
      <c r="C78" s="2" t="s">
        <v>584</v>
      </c>
      <c r="D78" s="4" t="s">
        <v>519</v>
      </c>
      <c r="E78" s="5"/>
      <c r="F78" s="6" t="e">
        <f t="shared" si="67"/>
        <v>#DIV/0!</v>
      </c>
      <c r="G78" s="6"/>
      <c r="H78" s="3" t="s">
        <v>495</v>
      </c>
      <c r="I78" s="6">
        <v>44.12</v>
      </c>
      <c r="J78" s="6">
        <v>44.12</v>
      </c>
      <c r="K78" s="7" t="s">
        <v>42</v>
      </c>
      <c r="L78" s="12" t="s">
        <v>43</v>
      </c>
      <c r="M78" s="12">
        <v>46023</v>
      </c>
      <c r="N78" s="13">
        <v>46387</v>
      </c>
      <c r="O78" s="8">
        <f t="shared" si="68"/>
        <v>11.9671232876712</v>
      </c>
      <c r="P78" s="14">
        <v>10467</v>
      </c>
      <c r="Q78" s="14">
        <v>10467</v>
      </c>
      <c r="R78" s="14">
        <f t="shared" si="69"/>
        <v>0</v>
      </c>
      <c r="S78" s="9">
        <f t="shared" si="70"/>
        <v>849.17115651339</v>
      </c>
      <c r="T78" s="9">
        <f t="shared" si="71"/>
        <v>101.900538781607</v>
      </c>
      <c r="U78" s="10">
        <v>0.5</v>
      </c>
      <c r="V78" s="9">
        <f t="shared" si="72"/>
        <v>50.9502693908034</v>
      </c>
      <c r="W78" s="9">
        <f t="shared" si="66"/>
        <v>849.17115651339</v>
      </c>
      <c r="X78" s="9">
        <f t="shared" si="42"/>
        <v>101.900538781607</v>
      </c>
      <c r="Y78" s="10">
        <v>0.5</v>
      </c>
      <c r="Z78" s="9">
        <f t="shared" si="24"/>
        <v>50.9502693908034</v>
      </c>
    </row>
    <row r="79" s="1" customFormat="1" ht="18" customHeight="1" spans="1:26">
      <c r="A79" s="2" t="s">
        <v>45</v>
      </c>
      <c r="B79" s="29" t="s">
        <v>492</v>
      </c>
      <c r="C79" s="2" t="s">
        <v>585</v>
      </c>
      <c r="D79" s="4" t="s">
        <v>519</v>
      </c>
      <c r="E79" s="5"/>
      <c r="F79" s="6" t="e">
        <f t="shared" si="67"/>
        <v>#DIV/0!</v>
      </c>
      <c r="G79" s="6"/>
      <c r="H79" s="3" t="s">
        <v>495</v>
      </c>
      <c r="I79" s="6">
        <v>45.23</v>
      </c>
      <c r="J79" s="6">
        <v>45.23</v>
      </c>
      <c r="K79" s="7" t="s">
        <v>46</v>
      </c>
      <c r="L79" s="12" t="s">
        <v>47</v>
      </c>
      <c r="M79" s="12">
        <v>46023</v>
      </c>
      <c r="N79" s="13">
        <v>46387</v>
      </c>
      <c r="O79" s="8">
        <f t="shared" si="68"/>
        <v>11.9671232876712</v>
      </c>
      <c r="P79" s="14">
        <v>15023</v>
      </c>
      <c r="Q79" s="14">
        <v>15023</v>
      </c>
      <c r="R79" s="14">
        <f t="shared" si="69"/>
        <v>0</v>
      </c>
      <c r="S79" s="9">
        <f t="shared" si="70"/>
        <v>1218.79223123155</v>
      </c>
      <c r="T79" s="9">
        <f t="shared" si="71"/>
        <v>146.255067747786</v>
      </c>
      <c r="U79" s="10">
        <v>0.5</v>
      </c>
      <c r="V79" s="9">
        <f t="shared" si="72"/>
        <v>73.1275338738931</v>
      </c>
      <c r="W79" s="9">
        <f t="shared" si="66"/>
        <v>1218.79223123155</v>
      </c>
      <c r="X79" s="9">
        <f t="shared" si="42"/>
        <v>146.255067747786</v>
      </c>
      <c r="Y79" s="10">
        <v>0.5</v>
      </c>
      <c r="Z79" s="9">
        <f t="shared" si="24"/>
        <v>73.127533873893</v>
      </c>
    </row>
    <row r="80" s="1" customFormat="1" ht="18" customHeight="1" spans="1:26">
      <c r="A80" s="2" t="s">
        <v>154</v>
      </c>
      <c r="B80" s="29" t="s">
        <v>492</v>
      </c>
      <c r="C80" s="2" t="s">
        <v>586</v>
      </c>
      <c r="D80" s="4" t="s">
        <v>519</v>
      </c>
      <c r="E80" s="5"/>
      <c r="F80" s="6" t="e">
        <f t="shared" si="67"/>
        <v>#DIV/0!</v>
      </c>
      <c r="G80" s="6"/>
      <c r="H80" s="3" t="s">
        <v>495</v>
      </c>
      <c r="I80" s="6">
        <v>12.56</v>
      </c>
      <c r="J80" s="6">
        <v>12.56</v>
      </c>
      <c r="K80" s="7" t="s">
        <v>147</v>
      </c>
      <c r="L80" s="12" t="s">
        <v>156</v>
      </c>
      <c r="M80" s="12">
        <v>46023</v>
      </c>
      <c r="N80" s="13">
        <v>46752</v>
      </c>
      <c r="O80" s="8">
        <f t="shared" si="68"/>
        <v>23.9671232876712</v>
      </c>
      <c r="P80" s="14">
        <v>15000</v>
      </c>
      <c r="Q80" s="14">
        <v>15000</v>
      </c>
      <c r="R80" s="14">
        <f t="shared" si="69"/>
        <v>0</v>
      </c>
      <c r="S80" s="9">
        <f t="shared" si="70"/>
        <v>607.628484291555</v>
      </c>
      <c r="T80" s="9">
        <f t="shared" si="71"/>
        <v>72.9154181149866</v>
      </c>
      <c r="U80" s="10">
        <v>0.5</v>
      </c>
      <c r="V80" s="9">
        <f t="shared" si="72"/>
        <v>36.4577090574933</v>
      </c>
      <c r="W80" s="9">
        <f t="shared" si="66"/>
        <v>607.628484291555</v>
      </c>
      <c r="X80" s="9">
        <f t="shared" si="42"/>
        <v>72.9154181149866</v>
      </c>
      <c r="Y80" s="10">
        <v>0.5</v>
      </c>
      <c r="Z80" s="9">
        <f t="shared" si="24"/>
        <v>36.4577090574933</v>
      </c>
    </row>
    <row r="81" s="1" customFormat="1" ht="18" customHeight="1" spans="1:26">
      <c r="A81" s="2" t="s">
        <v>178</v>
      </c>
      <c r="B81" s="29" t="s">
        <v>492</v>
      </c>
      <c r="C81" s="2" t="s">
        <v>587</v>
      </c>
      <c r="D81" s="4" t="s">
        <v>519</v>
      </c>
      <c r="E81" s="5"/>
      <c r="F81" s="6" t="e">
        <f t="shared" si="67"/>
        <v>#DIV/0!</v>
      </c>
      <c r="G81" s="6"/>
      <c r="H81" s="3" t="s">
        <v>495</v>
      </c>
      <c r="I81" s="6">
        <v>54.04</v>
      </c>
      <c r="J81" s="6">
        <v>54.04</v>
      </c>
      <c r="K81" s="7" t="s">
        <v>588</v>
      </c>
      <c r="L81" s="12" t="s">
        <v>180</v>
      </c>
      <c r="M81" s="12">
        <v>46023</v>
      </c>
      <c r="N81" s="13">
        <v>46387</v>
      </c>
      <c r="O81" s="8">
        <f t="shared" si="68"/>
        <v>11.9671232876712</v>
      </c>
      <c r="P81" s="14">
        <v>11000</v>
      </c>
      <c r="Q81" s="14">
        <v>11000</v>
      </c>
      <c r="R81" s="14">
        <f t="shared" si="69"/>
        <v>0</v>
      </c>
      <c r="S81" s="9">
        <f t="shared" si="70"/>
        <v>892.412603577652</v>
      </c>
      <c r="T81" s="9">
        <f t="shared" si="71"/>
        <v>107.089512429318</v>
      </c>
      <c r="U81" s="10">
        <v>0.5</v>
      </c>
      <c r="V81" s="9">
        <f t="shared" si="72"/>
        <v>53.5447562146591</v>
      </c>
      <c r="W81" s="9">
        <f t="shared" si="66"/>
        <v>892.412603577652</v>
      </c>
      <c r="X81" s="9">
        <f t="shared" si="42"/>
        <v>107.089512429318</v>
      </c>
      <c r="Y81" s="10">
        <v>0.5</v>
      </c>
      <c r="Z81" s="9">
        <f t="shared" si="24"/>
        <v>53.5447562146591</v>
      </c>
    </row>
    <row r="82" s="1" customFormat="1" ht="18" customHeight="1" spans="1:26">
      <c r="A82" s="2"/>
      <c r="B82" s="29" t="s">
        <v>492</v>
      </c>
      <c r="C82" s="2" t="s">
        <v>589</v>
      </c>
      <c r="D82" s="4" t="s">
        <v>519</v>
      </c>
      <c r="E82" s="5"/>
      <c r="F82" s="6"/>
      <c r="G82" s="6"/>
      <c r="H82" s="3" t="s">
        <v>495</v>
      </c>
      <c r="I82" s="6">
        <v>54.04</v>
      </c>
      <c r="J82" s="6">
        <v>54.04</v>
      </c>
      <c r="K82" s="7" t="s">
        <v>588</v>
      </c>
      <c r="L82" s="12" t="s">
        <v>180</v>
      </c>
      <c r="M82" s="12">
        <v>46023</v>
      </c>
      <c r="N82" s="13">
        <v>46387</v>
      </c>
      <c r="O82" s="8">
        <f t="shared" si="68"/>
        <v>11.9671232876712</v>
      </c>
      <c r="P82" s="14">
        <v>11000</v>
      </c>
      <c r="Q82" s="14">
        <v>11000</v>
      </c>
      <c r="R82" s="14">
        <f t="shared" si="69"/>
        <v>0</v>
      </c>
      <c r="S82" s="9">
        <f t="shared" si="70"/>
        <v>892.412603577652</v>
      </c>
      <c r="T82" s="9">
        <f t="shared" si="71"/>
        <v>107.089512429318</v>
      </c>
      <c r="U82" s="10">
        <v>0.5</v>
      </c>
      <c r="V82" s="9">
        <f t="shared" si="72"/>
        <v>53.5447562146591</v>
      </c>
      <c r="W82" s="9">
        <f t="shared" si="66"/>
        <v>892.412603577652</v>
      </c>
      <c r="X82" s="9">
        <f t="shared" si="42"/>
        <v>107.089512429318</v>
      </c>
      <c r="Y82" s="10">
        <v>0.5</v>
      </c>
      <c r="Z82" s="9">
        <f t="shared" si="24"/>
        <v>53.5447562146591</v>
      </c>
    </row>
    <row r="83" s="1" customFormat="1" ht="18" customHeight="1" spans="1:26">
      <c r="A83" s="2" t="s">
        <v>169</v>
      </c>
      <c r="B83" s="29" t="s">
        <v>492</v>
      </c>
      <c r="C83" s="2" t="s">
        <v>590</v>
      </c>
      <c r="D83" s="4" t="s">
        <v>519</v>
      </c>
      <c r="E83" s="5"/>
      <c r="F83" s="6" t="e">
        <f>G83/E83</f>
        <v>#DIV/0!</v>
      </c>
      <c r="G83" s="6"/>
      <c r="H83" s="3" t="s">
        <v>495</v>
      </c>
      <c r="I83" s="6">
        <v>33.17</v>
      </c>
      <c r="J83" s="6">
        <v>33.17</v>
      </c>
      <c r="K83" s="7" t="s">
        <v>170</v>
      </c>
      <c r="L83" s="12" t="s">
        <v>171</v>
      </c>
      <c r="M83" s="12">
        <v>45931</v>
      </c>
      <c r="N83" s="13">
        <v>46295</v>
      </c>
      <c r="O83" s="8">
        <f t="shared" ref="O83:O91" si="73">(N83-M83)/365*12</f>
        <v>11.9671232876712</v>
      </c>
      <c r="P83" s="14">
        <v>10000</v>
      </c>
      <c r="Q83" s="14">
        <v>10000</v>
      </c>
      <c r="R83" s="14">
        <f t="shared" ref="R83:R91" si="74">P83-Q83</f>
        <v>0</v>
      </c>
      <c r="S83" s="9">
        <f t="shared" ref="S83:S91" si="75">P83/1.03/O83</f>
        <v>811.284185070593</v>
      </c>
      <c r="T83" s="9">
        <f t="shared" ref="T83:T91" si="76">S83*12%</f>
        <v>97.3541022084711</v>
      </c>
      <c r="U83" s="10">
        <v>0.5</v>
      </c>
      <c r="V83" s="9">
        <f t="shared" ref="V83:V91" si="77">T83*U83</f>
        <v>48.6770511042356</v>
      </c>
      <c r="W83" s="9">
        <f t="shared" si="66"/>
        <v>811.284185070593</v>
      </c>
      <c r="X83" s="9">
        <f t="shared" si="42"/>
        <v>97.3541022084712</v>
      </c>
      <c r="Y83" s="10">
        <v>0.5</v>
      </c>
      <c r="Z83" s="9">
        <f t="shared" si="24"/>
        <v>48.6770511042356</v>
      </c>
    </row>
    <row r="84" s="1" customFormat="1" ht="18" customHeight="1" spans="1:26">
      <c r="A84" s="2"/>
      <c r="B84" s="29" t="s">
        <v>492</v>
      </c>
      <c r="C84" s="2" t="s">
        <v>591</v>
      </c>
      <c r="D84" s="4" t="s">
        <v>519</v>
      </c>
      <c r="E84" s="5"/>
      <c r="F84" s="6"/>
      <c r="G84" s="6"/>
      <c r="H84" s="3" t="s">
        <v>495</v>
      </c>
      <c r="I84" s="6">
        <v>33.17</v>
      </c>
      <c r="J84" s="6">
        <v>33.17</v>
      </c>
      <c r="K84" s="7" t="s">
        <v>170</v>
      </c>
      <c r="L84" s="12" t="s">
        <v>171</v>
      </c>
      <c r="M84" s="12">
        <v>45931</v>
      </c>
      <c r="N84" s="13">
        <v>46295</v>
      </c>
      <c r="O84" s="8">
        <f t="shared" si="73"/>
        <v>11.9671232876712</v>
      </c>
      <c r="P84" s="14">
        <v>10000</v>
      </c>
      <c r="Q84" s="14">
        <v>10000</v>
      </c>
      <c r="R84" s="14">
        <f t="shared" si="74"/>
        <v>0</v>
      </c>
      <c r="S84" s="9">
        <f t="shared" si="75"/>
        <v>811.284185070593</v>
      </c>
      <c r="T84" s="9">
        <f t="shared" si="76"/>
        <v>97.3541022084711</v>
      </c>
      <c r="U84" s="10">
        <v>0.5</v>
      </c>
      <c r="V84" s="9">
        <f t="shared" si="77"/>
        <v>48.6770511042356</v>
      </c>
      <c r="W84" s="9">
        <f t="shared" si="66"/>
        <v>811.284185070593</v>
      </c>
      <c r="X84" s="9">
        <f t="shared" si="42"/>
        <v>97.3541022084712</v>
      </c>
      <c r="Y84" s="10">
        <v>0.5</v>
      </c>
      <c r="Z84" s="9">
        <f t="shared" si="24"/>
        <v>48.6770511042356</v>
      </c>
    </row>
    <row r="85" s="1" customFormat="1" ht="18" customHeight="1" spans="1:26">
      <c r="A85" s="2" t="s">
        <v>174</v>
      </c>
      <c r="B85" s="29" t="s">
        <v>492</v>
      </c>
      <c r="C85" s="2" t="s">
        <v>592</v>
      </c>
      <c r="D85" s="4" t="s">
        <v>519</v>
      </c>
      <c r="E85" s="5"/>
      <c r="F85" s="6" t="e">
        <f>G85/E85</f>
        <v>#DIV/0!</v>
      </c>
      <c r="G85" s="6"/>
      <c r="H85" s="3" t="s">
        <v>495</v>
      </c>
      <c r="I85" s="6">
        <v>33.17</v>
      </c>
      <c r="J85" s="6">
        <v>33.17</v>
      </c>
      <c r="K85" s="7" t="s">
        <v>175</v>
      </c>
      <c r="L85" s="12" t="s">
        <v>176</v>
      </c>
      <c r="M85" s="12">
        <v>45931</v>
      </c>
      <c r="N85" s="13">
        <v>46295</v>
      </c>
      <c r="O85" s="8">
        <f t="shared" si="73"/>
        <v>11.9671232876712</v>
      </c>
      <c r="P85" s="14">
        <v>7500</v>
      </c>
      <c r="Q85" s="14">
        <v>0</v>
      </c>
      <c r="R85" s="14">
        <f t="shared" si="74"/>
        <v>7500</v>
      </c>
      <c r="S85" s="9">
        <f t="shared" si="75"/>
        <v>608.463138802945</v>
      </c>
      <c r="T85" s="9">
        <f t="shared" si="76"/>
        <v>73.0155766563533</v>
      </c>
      <c r="U85" s="10">
        <v>0.5</v>
      </c>
      <c r="V85" s="9">
        <f t="shared" si="77"/>
        <v>36.5077883281767</v>
      </c>
      <c r="W85" s="9">
        <f t="shared" si="66"/>
        <v>608.463138802945</v>
      </c>
      <c r="X85" s="9">
        <f t="shared" si="42"/>
        <v>73.0155766563534</v>
      </c>
      <c r="Y85" s="10">
        <v>0.5</v>
      </c>
      <c r="Z85" s="9">
        <f t="shared" si="24"/>
        <v>36.5077883281767</v>
      </c>
    </row>
    <row r="86" s="1" customFormat="1" ht="18" customHeight="1" spans="1:26">
      <c r="A86" s="2"/>
      <c r="B86" s="29" t="s">
        <v>492</v>
      </c>
      <c r="C86" s="2" t="s">
        <v>593</v>
      </c>
      <c r="D86" s="4" t="s">
        <v>519</v>
      </c>
      <c r="E86" s="5"/>
      <c r="F86" s="6"/>
      <c r="G86" s="6"/>
      <c r="H86" s="3" t="s">
        <v>495</v>
      </c>
      <c r="I86" s="6">
        <v>33.17</v>
      </c>
      <c r="J86" s="6">
        <v>33.17</v>
      </c>
      <c r="K86" s="7" t="s">
        <v>175</v>
      </c>
      <c r="L86" s="12" t="s">
        <v>176</v>
      </c>
      <c r="M86" s="12">
        <v>45931</v>
      </c>
      <c r="N86" s="13">
        <v>46295</v>
      </c>
      <c r="O86" s="8">
        <f t="shared" si="73"/>
        <v>11.9671232876712</v>
      </c>
      <c r="P86" s="14">
        <v>7500</v>
      </c>
      <c r="Q86" s="14"/>
      <c r="R86" s="14">
        <f t="shared" si="74"/>
        <v>7500</v>
      </c>
      <c r="S86" s="9">
        <f t="shared" si="75"/>
        <v>608.463138802945</v>
      </c>
      <c r="T86" s="9">
        <f t="shared" si="76"/>
        <v>73.0155766563533</v>
      </c>
      <c r="U86" s="10">
        <v>0.5</v>
      </c>
      <c r="V86" s="9">
        <f t="shared" si="77"/>
        <v>36.5077883281767</v>
      </c>
      <c r="W86" s="9">
        <f t="shared" si="66"/>
        <v>608.463138802945</v>
      </c>
      <c r="X86" s="9">
        <f t="shared" si="42"/>
        <v>73.0155766563534</v>
      </c>
      <c r="Y86" s="10">
        <v>0.5</v>
      </c>
      <c r="Z86" s="9">
        <f t="shared" si="24"/>
        <v>36.5077883281767</v>
      </c>
    </row>
    <row r="87" s="1" customFormat="1" ht="18" customHeight="1" spans="1:26">
      <c r="A87" s="2" t="s">
        <v>164</v>
      </c>
      <c r="B87" s="29" t="s">
        <v>492</v>
      </c>
      <c r="C87" s="2" t="s">
        <v>594</v>
      </c>
      <c r="D87" s="4" t="s">
        <v>519</v>
      </c>
      <c r="E87" s="5"/>
      <c r="F87" s="6" t="e">
        <f t="shared" ref="F87:F96" si="78">G87/E87</f>
        <v>#DIV/0!</v>
      </c>
      <c r="G87" s="6"/>
      <c r="H87" s="3" t="s">
        <v>495</v>
      </c>
      <c r="I87" s="6">
        <v>33.17</v>
      </c>
      <c r="J87" s="6">
        <v>33.17</v>
      </c>
      <c r="K87" s="7" t="s">
        <v>165</v>
      </c>
      <c r="L87" s="12" t="s">
        <v>166</v>
      </c>
      <c r="M87" s="12">
        <v>45920</v>
      </c>
      <c r="N87" s="13">
        <v>46284</v>
      </c>
      <c r="O87" s="8">
        <f t="shared" si="73"/>
        <v>11.9671232876712</v>
      </c>
      <c r="P87" s="14">
        <v>12500</v>
      </c>
      <c r="Q87" s="14">
        <v>12500</v>
      </c>
      <c r="R87" s="14">
        <f t="shared" si="74"/>
        <v>0</v>
      </c>
      <c r="S87" s="9">
        <f t="shared" si="75"/>
        <v>1014.10523133824</v>
      </c>
      <c r="T87" s="9">
        <f t="shared" si="76"/>
        <v>121.692627760589</v>
      </c>
      <c r="U87" s="10">
        <v>0.5</v>
      </c>
      <c r="V87" s="9">
        <f t="shared" si="77"/>
        <v>60.8463138802944</v>
      </c>
      <c r="W87" s="9">
        <f t="shared" si="66"/>
        <v>1014.10523133824</v>
      </c>
      <c r="X87" s="9">
        <f t="shared" si="42"/>
        <v>121.692627760589</v>
      </c>
      <c r="Y87" s="10">
        <v>0.5</v>
      </c>
      <c r="Z87" s="9">
        <f t="shared" si="24"/>
        <v>60.8463138802944</v>
      </c>
    </row>
    <row r="88" s="1" customFormat="1" ht="18" customHeight="1" spans="1:26">
      <c r="A88" s="2" t="s">
        <v>182</v>
      </c>
      <c r="B88" s="29" t="s">
        <v>492</v>
      </c>
      <c r="C88" s="2" t="s">
        <v>595</v>
      </c>
      <c r="D88" s="4" t="s">
        <v>519</v>
      </c>
      <c r="E88" s="5"/>
      <c r="F88" s="6" t="e">
        <f t="shared" si="78"/>
        <v>#DIV/0!</v>
      </c>
      <c r="G88" s="6"/>
      <c r="H88" s="3" t="s">
        <v>495</v>
      </c>
      <c r="I88" s="6">
        <v>33.17</v>
      </c>
      <c r="J88" s="6">
        <v>33.17</v>
      </c>
      <c r="K88" s="7" t="s">
        <v>183</v>
      </c>
      <c r="L88" s="12" t="s">
        <v>184</v>
      </c>
      <c r="M88" s="12">
        <v>45900</v>
      </c>
      <c r="N88" s="13">
        <v>46264</v>
      </c>
      <c r="O88" s="8">
        <f t="shared" si="73"/>
        <v>11.9671232876712</v>
      </c>
      <c r="P88" s="14">
        <v>12500</v>
      </c>
      <c r="Q88" s="14">
        <v>12500</v>
      </c>
      <c r="R88" s="14">
        <f t="shared" si="74"/>
        <v>0</v>
      </c>
      <c r="S88" s="9">
        <f t="shared" si="75"/>
        <v>1014.10523133824</v>
      </c>
      <c r="T88" s="9">
        <f t="shared" si="76"/>
        <v>121.692627760589</v>
      </c>
      <c r="U88" s="10">
        <v>0.5</v>
      </c>
      <c r="V88" s="9">
        <f t="shared" si="77"/>
        <v>60.8463138802944</v>
      </c>
      <c r="W88" s="9">
        <f t="shared" ref="W88:W135" si="79">S88</f>
        <v>1014.10523133824</v>
      </c>
      <c r="X88" s="9">
        <f t="shared" si="42"/>
        <v>121.692627760589</v>
      </c>
      <c r="Y88" s="10">
        <v>0.5</v>
      </c>
      <c r="Z88" s="9">
        <f t="shared" si="24"/>
        <v>60.8463138802944</v>
      </c>
    </row>
    <row r="89" s="1" customFormat="1" ht="18" customHeight="1" spans="1:26">
      <c r="A89" s="2" t="s">
        <v>187</v>
      </c>
      <c r="B89" s="29" t="s">
        <v>492</v>
      </c>
      <c r="C89" s="2" t="s">
        <v>596</v>
      </c>
      <c r="D89" s="4" t="s">
        <v>519</v>
      </c>
      <c r="E89" s="5"/>
      <c r="F89" s="6" t="e">
        <f t="shared" si="78"/>
        <v>#DIV/0!</v>
      </c>
      <c r="G89" s="6"/>
      <c r="H89" s="3" t="s">
        <v>495</v>
      </c>
      <c r="I89" s="6">
        <v>33.17</v>
      </c>
      <c r="J89" s="6">
        <v>33.17</v>
      </c>
      <c r="K89" s="7" t="s">
        <v>188</v>
      </c>
      <c r="L89" s="12" t="s">
        <v>189</v>
      </c>
      <c r="M89" s="12">
        <v>45916</v>
      </c>
      <c r="N89" s="13">
        <v>46280</v>
      </c>
      <c r="O89" s="8">
        <f t="shared" si="73"/>
        <v>11.9671232876712</v>
      </c>
      <c r="P89" s="14">
        <v>12500</v>
      </c>
      <c r="Q89" s="14">
        <v>12500</v>
      </c>
      <c r="R89" s="14">
        <f t="shared" si="74"/>
        <v>0</v>
      </c>
      <c r="S89" s="9">
        <f t="shared" si="75"/>
        <v>1014.10523133824</v>
      </c>
      <c r="T89" s="9">
        <f t="shared" si="76"/>
        <v>121.692627760589</v>
      </c>
      <c r="U89" s="10">
        <v>0.5</v>
      </c>
      <c r="V89" s="9">
        <f t="shared" si="77"/>
        <v>60.8463138802944</v>
      </c>
      <c r="W89" s="9">
        <f t="shared" si="79"/>
        <v>1014.10523133824</v>
      </c>
      <c r="X89" s="9">
        <f t="shared" si="42"/>
        <v>121.692627760589</v>
      </c>
      <c r="Y89" s="10">
        <v>0.5</v>
      </c>
      <c r="Z89" s="9">
        <f t="shared" si="24"/>
        <v>60.8463138802944</v>
      </c>
    </row>
    <row r="90" s="1" customFormat="1" ht="18" customHeight="1" spans="1:26">
      <c r="A90" s="2" t="s">
        <v>250</v>
      </c>
      <c r="B90" s="29" t="s">
        <v>492</v>
      </c>
      <c r="C90" s="2" t="s">
        <v>597</v>
      </c>
      <c r="D90" s="4" t="s">
        <v>598</v>
      </c>
      <c r="E90" s="5">
        <v>4742.93</v>
      </c>
      <c r="F90" s="6">
        <f t="shared" si="78"/>
        <v>0</v>
      </c>
      <c r="G90" s="6"/>
      <c r="H90" s="3" t="s">
        <v>495</v>
      </c>
      <c r="I90" s="6">
        <v>59.65</v>
      </c>
      <c r="J90" s="6">
        <v>59.65</v>
      </c>
      <c r="K90" s="7" t="s">
        <v>251</v>
      </c>
      <c r="L90" s="12" t="s">
        <v>252</v>
      </c>
      <c r="M90" s="12">
        <v>46023</v>
      </c>
      <c r="N90" s="13">
        <v>46387</v>
      </c>
      <c r="O90" s="8">
        <f t="shared" si="73"/>
        <v>11.9671232876712</v>
      </c>
      <c r="P90" s="14">
        <v>14152</v>
      </c>
      <c r="Q90" s="14">
        <v>14152</v>
      </c>
      <c r="R90" s="14">
        <f t="shared" si="74"/>
        <v>0</v>
      </c>
      <c r="S90" s="9">
        <f t="shared" si="75"/>
        <v>1148.1293787119</v>
      </c>
      <c r="T90" s="9">
        <f t="shared" si="76"/>
        <v>137.775525445428</v>
      </c>
      <c r="U90" s="10">
        <v>0.5</v>
      </c>
      <c r="V90" s="9">
        <f t="shared" si="77"/>
        <v>68.8877627227142</v>
      </c>
      <c r="W90" s="9">
        <f t="shared" si="79"/>
        <v>1148.1293787119</v>
      </c>
      <c r="X90" s="9">
        <f t="shared" si="42"/>
        <v>137.775525445428</v>
      </c>
      <c r="Y90" s="10">
        <v>0.5</v>
      </c>
      <c r="Z90" s="9">
        <f t="shared" si="24"/>
        <v>68.887762722714</v>
      </c>
    </row>
    <row r="91" s="1" customFormat="1" ht="18" customHeight="1" spans="1:26">
      <c r="A91" s="2" t="s">
        <v>247</v>
      </c>
      <c r="B91" s="29" t="s">
        <v>492</v>
      </c>
      <c r="C91" s="2" t="s">
        <v>599</v>
      </c>
      <c r="D91" s="4" t="s">
        <v>598</v>
      </c>
      <c r="E91" s="5"/>
      <c r="F91" s="6" t="e">
        <f t="shared" si="78"/>
        <v>#DIV/0!</v>
      </c>
      <c r="G91" s="6"/>
      <c r="H91" s="3" t="s">
        <v>495</v>
      </c>
      <c r="I91" s="6">
        <v>59.65</v>
      </c>
      <c r="J91" s="6">
        <v>59.65</v>
      </c>
      <c r="K91" s="7" t="s">
        <v>248</v>
      </c>
      <c r="L91" s="12" t="s">
        <v>215</v>
      </c>
      <c r="M91" s="12">
        <v>46023</v>
      </c>
      <c r="N91" s="13">
        <v>46387</v>
      </c>
      <c r="O91" s="8">
        <f t="shared" si="73"/>
        <v>11.9671232876712</v>
      </c>
      <c r="P91" s="14">
        <v>14152</v>
      </c>
      <c r="Q91" s="14">
        <v>14152</v>
      </c>
      <c r="R91" s="14">
        <f t="shared" si="74"/>
        <v>0</v>
      </c>
      <c r="S91" s="9">
        <f t="shared" si="75"/>
        <v>1148.1293787119</v>
      </c>
      <c r="T91" s="9">
        <f t="shared" si="76"/>
        <v>137.775525445428</v>
      </c>
      <c r="U91" s="10">
        <v>0.5</v>
      </c>
      <c r="V91" s="9">
        <f t="shared" si="77"/>
        <v>68.8877627227142</v>
      </c>
      <c r="W91" s="9">
        <f t="shared" si="79"/>
        <v>1148.1293787119</v>
      </c>
      <c r="X91" s="9">
        <f t="shared" si="42"/>
        <v>137.775525445428</v>
      </c>
      <c r="Y91" s="10">
        <v>0.5</v>
      </c>
      <c r="Z91" s="9">
        <f t="shared" si="24"/>
        <v>68.887762722714</v>
      </c>
    </row>
    <row r="92" s="1" customFormat="1" ht="18" customHeight="1" spans="1:26">
      <c r="A92" s="2" t="s">
        <v>243</v>
      </c>
      <c r="B92" s="29" t="s">
        <v>492</v>
      </c>
      <c r="C92" s="2" t="s">
        <v>600</v>
      </c>
      <c r="D92" s="4" t="s">
        <v>598</v>
      </c>
      <c r="E92" s="5"/>
      <c r="F92" s="6" t="e">
        <f t="shared" si="78"/>
        <v>#DIV/0!</v>
      </c>
      <c r="G92" s="6"/>
      <c r="H92" s="3" t="s">
        <v>495</v>
      </c>
      <c r="I92" s="6">
        <v>59.65</v>
      </c>
      <c r="J92" s="6">
        <v>59.65</v>
      </c>
      <c r="K92" s="7" t="s">
        <v>244</v>
      </c>
      <c r="L92" s="12" t="s">
        <v>245</v>
      </c>
      <c r="M92" s="12">
        <v>46023</v>
      </c>
      <c r="N92" s="13">
        <v>46387</v>
      </c>
      <c r="O92" s="8">
        <f t="shared" ref="O92:O98" si="80">(N92-M92)/365*12</f>
        <v>11.9671232876712</v>
      </c>
      <c r="P92" s="14">
        <v>13063</v>
      </c>
      <c r="Q92" s="14">
        <v>13063</v>
      </c>
      <c r="R92" s="14">
        <f t="shared" ref="R92:R98" si="81">P92-Q92</f>
        <v>0</v>
      </c>
      <c r="S92" s="9">
        <f t="shared" ref="S92:S98" si="82">P92/1.03/O92</f>
        <v>1059.78053095772</v>
      </c>
      <c r="T92" s="9">
        <f t="shared" ref="T92:T98" si="83">S92*12%</f>
        <v>127.173663714926</v>
      </c>
      <c r="U92" s="10">
        <v>0.5</v>
      </c>
      <c r="V92" s="9">
        <f t="shared" ref="V92:V98" si="84">T92*U92</f>
        <v>63.5868318574629</v>
      </c>
      <c r="W92" s="9">
        <f t="shared" si="79"/>
        <v>1059.78053095772</v>
      </c>
      <c r="X92" s="9">
        <f t="shared" si="42"/>
        <v>127.173663714926</v>
      </c>
      <c r="Y92" s="10">
        <v>0.5</v>
      </c>
      <c r="Z92" s="9">
        <f t="shared" si="24"/>
        <v>63.5868318574632</v>
      </c>
    </row>
    <row r="93" s="1" customFormat="1" ht="18" customHeight="1" spans="1:26">
      <c r="A93" s="2" t="s">
        <v>240</v>
      </c>
      <c r="B93" s="29" t="s">
        <v>492</v>
      </c>
      <c r="C93" s="2" t="s">
        <v>601</v>
      </c>
      <c r="D93" s="4" t="s">
        <v>598</v>
      </c>
      <c r="E93" s="5"/>
      <c r="F93" s="6" t="e">
        <f t="shared" si="78"/>
        <v>#DIV/0!</v>
      </c>
      <c r="G93" s="6"/>
      <c r="H93" s="3" t="s">
        <v>495</v>
      </c>
      <c r="I93" s="6">
        <v>59.65</v>
      </c>
      <c r="J93" s="6">
        <v>59.65</v>
      </c>
      <c r="K93" s="7" t="s">
        <v>241</v>
      </c>
      <c r="L93" s="12" t="s">
        <v>235</v>
      </c>
      <c r="M93" s="12">
        <v>46023</v>
      </c>
      <c r="N93" s="13">
        <v>46387</v>
      </c>
      <c r="O93" s="8">
        <f t="shared" si="80"/>
        <v>11.9671232876712</v>
      </c>
      <c r="P93" s="14">
        <v>13063</v>
      </c>
      <c r="Q93" s="14">
        <v>13063</v>
      </c>
      <c r="R93" s="14">
        <f t="shared" si="81"/>
        <v>0</v>
      </c>
      <c r="S93" s="9">
        <f t="shared" si="82"/>
        <v>1059.78053095772</v>
      </c>
      <c r="T93" s="9">
        <f t="shared" si="83"/>
        <v>127.173663714926</v>
      </c>
      <c r="U93" s="10">
        <v>0.5</v>
      </c>
      <c r="V93" s="9">
        <f t="shared" si="84"/>
        <v>63.5868318574629</v>
      </c>
      <c r="W93" s="9">
        <f t="shared" si="79"/>
        <v>1059.78053095772</v>
      </c>
      <c r="X93" s="9">
        <f t="shared" si="42"/>
        <v>127.173663714926</v>
      </c>
      <c r="Y93" s="10">
        <v>0.5</v>
      </c>
      <c r="Z93" s="9">
        <f t="shared" si="24"/>
        <v>63.5868318574632</v>
      </c>
    </row>
    <row r="94" s="1" customFormat="1" ht="30" customHeight="1" spans="1:26">
      <c r="A94" s="15" t="s">
        <v>233</v>
      </c>
      <c r="B94" s="29" t="s">
        <v>492</v>
      </c>
      <c r="C94" s="15" t="s">
        <v>602</v>
      </c>
      <c r="D94" s="4" t="s">
        <v>598</v>
      </c>
      <c r="E94" s="18"/>
      <c r="F94" s="18" t="e">
        <f t="shared" si="78"/>
        <v>#DIV/0!</v>
      </c>
      <c r="G94" s="18"/>
      <c r="H94" s="3" t="s">
        <v>495</v>
      </c>
      <c r="I94" s="18">
        <v>51.42</v>
      </c>
      <c r="J94" s="18">
        <v>51.42</v>
      </c>
      <c r="K94" s="16" t="s">
        <v>234</v>
      </c>
      <c r="L94" s="20" t="s">
        <v>235</v>
      </c>
      <c r="M94" s="20">
        <v>46023</v>
      </c>
      <c r="N94" s="21">
        <v>46387</v>
      </c>
      <c r="O94" s="8">
        <f t="shared" si="80"/>
        <v>11.9671232876712</v>
      </c>
      <c r="P94" s="22">
        <v>11261</v>
      </c>
      <c r="Q94" s="22">
        <v>11261</v>
      </c>
      <c r="R94" s="22">
        <f t="shared" si="81"/>
        <v>0</v>
      </c>
      <c r="S94" s="9">
        <f t="shared" si="82"/>
        <v>913.587120807995</v>
      </c>
      <c r="T94" s="9">
        <f t="shared" si="83"/>
        <v>109.630454496959</v>
      </c>
      <c r="U94" s="10">
        <v>0.5</v>
      </c>
      <c r="V94" s="9">
        <f t="shared" si="84"/>
        <v>54.8152272484797</v>
      </c>
      <c r="W94" s="9">
        <f t="shared" si="79"/>
        <v>913.587120807995</v>
      </c>
      <c r="X94" s="9">
        <f t="shared" si="42"/>
        <v>109.630454496959</v>
      </c>
      <c r="Y94" s="10">
        <v>0.5</v>
      </c>
      <c r="Z94" s="9">
        <f t="shared" si="24"/>
        <v>54.8152272484797</v>
      </c>
    </row>
    <row r="95" s="1" customFormat="1" ht="18" customHeight="1" spans="1:26">
      <c r="A95" s="2" t="s">
        <v>237</v>
      </c>
      <c r="B95" s="29" t="s">
        <v>492</v>
      </c>
      <c r="C95" s="2" t="s">
        <v>603</v>
      </c>
      <c r="D95" s="4" t="s">
        <v>598</v>
      </c>
      <c r="E95" s="5"/>
      <c r="F95" s="6" t="e">
        <f t="shared" si="78"/>
        <v>#DIV/0!</v>
      </c>
      <c r="G95" s="6"/>
      <c r="H95" s="3" t="s">
        <v>495</v>
      </c>
      <c r="I95" s="6">
        <v>51.92</v>
      </c>
      <c r="J95" s="6">
        <v>51.92</v>
      </c>
      <c r="K95" s="7" t="s">
        <v>238</v>
      </c>
      <c r="L95" s="12" t="s">
        <v>235</v>
      </c>
      <c r="M95" s="12">
        <v>46023</v>
      </c>
      <c r="N95" s="13">
        <v>46387</v>
      </c>
      <c r="O95" s="8">
        <f t="shared" si="80"/>
        <v>11.9671232876712</v>
      </c>
      <c r="P95" s="14">
        <v>10423</v>
      </c>
      <c r="Q95" s="14">
        <v>10423</v>
      </c>
      <c r="R95" s="14">
        <f t="shared" si="81"/>
        <v>0</v>
      </c>
      <c r="S95" s="9">
        <f t="shared" si="82"/>
        <v>845.601506099079</v>
      </c>
      <c r="T95" s="9">
        <f t="shared" si="83"/>
        <v>101.472180731889</v>
      </c>
      <c r="U95" s="10">
        <v>0.5</v>
      </c>
      <c r="V95" s="9">
        <f t="shared" si="84"/>
        <v>50.7360903659447</v>
      </c>
      <c r="W95" s="9">
        <f t="shared" si="79"/>
        <v>845.601506099079</v>
      </c>
      <c r="X95" s="9">
        <f t="shared" si="42"/>
        <v>101.472180731889</v>
      </c>
      <c r="Y95" s="10">
        <v>0.5</v>
      </c>
      <c r="Z95" s="9">
        <f t="shared" si="24"/>
        <v>50.7360903659447</v>
      </c>
    </row>
    <row r="96" s="1" customFormat="1" ht="18" customHeight="1" spans="1:26">
      <c r="A96" s="2" t="s">
        <v>257</v>
      </c>
      <c r="B96" s="29" t="s">
        <v>492</v>
      </c>
      <c r="C96" s="2" t="s">
        <v>604</v>
      </c>
      <c r="D96" s="4" t="s">
        <v>598</v>
      </c>
      <c r="E96" s="5"/>
      <c r="F96" s="6" t="e">
        <f t="shared" si="78"/>
        <v>#DIV/0!</v>
      </c>
      <c r="G96" s="6"/>
      <c r="H96" s="3" t="s">
        <v>495</v>
      </c>
      <c r="I96" s="6">
        <v>41.12</v>
      </c>
      <c r="J96" s="6">
        <v>41.12</v>
      </c>
      <c r="K96" s="7" t="s">
        <v>258</v>
      </c>
      <c r="L96" s="12" t="s">
        <v>74</v>
      </c>
      <c r="M96" s="12">
        <v>46023</v>
      </c>
      <c r="N96" s="13">
        <v>46387</v>
      </c>
      <c r="O96" s="8">
        <f t="shared" si="80"/>
        <v>11.9671232876712</v>
      </c>
      <c r="P96" s="14">
        <v>6754</v>
      </c>
      <c r="Q96" s="14">
        <v>6754</v>
      </c>
      <c r="R96" s="14">
        <f t="shared" si="81"/>
        <v>0</v>
      </c>
      <c r="S96" s="9">
        <f t="shared" si="82"/>
        <v>547.941338596678</v>
      </c>
      <c r="T96" s="9">
        <f t="shared" si="83"/>
        <v>65.7529606316014</v>
      </c>
      <c r="U96" s="10">
        <v>0.5</v>
      </c>
      <c r="V96" s="9">
        <f t="shared" si="84"/>
        <v>32.8764803158007</v>
      </c>
      <c r="W96" s="9">
        <f t="shared" si="79"/>
        <v>547.941338596678</v>
      </c>
      <c r="X96" s="9">
        <f t="shared" si="42"/>
        <v>65.7529606316014</v>
      </c>
      <c r="Y96" s="10">
        <v>0.5</v>
      </c>
      <c r="Z96" s="9">
        <f t="shared" ref="Z96:Z135" si="85">X96*Y96</f>
        <v>32.8764803158007</v>
      </c>
    </row>
    <row r="97" s="1" customFormat="1" ht="18" customHeight="1" spans="1:26">
      <c r="A97" s="2"/>
      <c r="B97" s="29" t="s">
        <v>492</v>
      </c>
      <c r="C97" s="2" t="s">
        <v>605</v>
      </c>
      <c r="D97" s="4" t="s">
        <v>598</v>
      </c>
      <c r="E97" s="5"/>
      <c r="F97" s="6"/>
      <c r="G97" s="6"/>
      <c r="H97" s="3" t="s">
        <v>495</v>
      </c>
      <c r="I97" s="6">
        <v>30.64</v>
      </c>
      <c r="J97" s="6">
        <v>30.64</v>
      </c>
      <c r="K97" s="7" t="s">
        <v>258</v>
      </c>
      <c r="L97" s="12" t="s">
        <v>74</v>
      </c>
      <c r="M97" s="12">
        <v>46023</v>
      </c>
      <c r="N97" s="13">
        <v>46387</v>
      </c>
      <c r="O97" s="8">
        <f t="shared" si="80"/>
        <v>11.9671232876712</v>
      </c>
      <c r="P97" s="14">
        <v>5033</v>
      </c>
      <c r="Q97" s="14">
        <v>5033</v>
      </c>
      <c r="R97" s="14">
        <f t="shared" si="81"/>
        <v>0</v>
      </c>
      <c r="S97" s="9">
        <f t="shared" si="82"/>
        <v>408.319330346029</v>
      </c>
      <c r="T97" s="9">
        <f t="shared" si="83"/>
        <v>48.9983196415235</v>
      </c>
      <c r="U97" s="10">
        <v>0.5</v>
      </c>
      <c r="V97" s="9">
        <f t="shared" si="84"/>
        <v>24.4991598207618</v>
      </c>
      <c r="W97" s="9">
        <f t="shared" si="79"/>
        <v>408.319330346029</v>
      </c>
      <c r="X97" s="9">
        <f t="shared" si="42"/>
        <v>48.9983196415235</v>
      </c>
      <c r="Y97" s="10">
        <v>0.5</v>
      </c>
      <c r="Z97" s="9">
        <f t="shared" si="85"/>
        <v>24.4991598207617</v>
      </c>
    </row>
    <row r="98" s="1" customFormat="1" ht="18" customHeight="1" spans="1:26">
      <c r="A98" s="2"/>
      <c r="B98" s="29" t="s">
        <v>492</v>
      </c>
      <c r="C98" s="2" t="s">
        <v>606</v>
      </c>
      <c r="D98" s="4" t="s">
        <v>598</v>
      </c>
      <c r="E98" s="5"/>
      <c r="F98" s="6"/>
      <c r="G98" s="6"/>
      <c r="H98" s="3" t="s">
        <v>495</v>
      </c>
      <c r="I98" s="6">
        <v>35.74</v>
      </c>
      <c r="J98" s="6">
        <v>35.74</v>
      </c>
      <c r="K98" s="7" t="s">
        <v>258</v>
      </c>
      <c r="L98" s="12" t="s">
        <v>74</v>
      </c>
      <c r="M98" s="12">
        <v>46023</v>
      </c>
      <c r="N98" s="13">
        <v>46387</v>
      </c>
      <c r="O98" s="8">
        <f t="shared" si="80"/>
        <v>11.9671232876712</v>
      </c>
      <c r="P98" s="14">
        <v>5870</v>
      </c>
      <c r="Q98" s="14">
        <v>5870</v>
      </c>
      <c r="R98" s="14">
        <f t="shared" si="81"/>
        <v>0</v>
      </c>
      <c r="S98" s="9">
        <f t="shared" si="82"/>
        <v>476.223816636438</v>
      </c>
      <c r="T98" s="9">
        <f t="shared" si="83"/>
        <v>57.1468579963726</v>
      </c>
      <c r="U98" s="10">
        <v>0.5</v>
      </c>
      <c r="V98" s="9">
        <f t="shared" si="84"/>
        <v>28.5734289981863</v>
      </c>
      <c r="W98" s="9">
        <f t="shared" si="79"/>
        <v>476.223816636438</v>
      </c>
      <c r="X98" s="9">
        <f t="shared" si="42"/>
        <v>57.1468579963726</v>
      </c>
      <c r="Y98" s="10">
        <v>0.5</v>
      </c>
      <c r="Z98" s="9">
        <f t="shared" si="85"/>
        <v>28.5734289981863</v>
      </c>
    </row>
    <row r="99" s="1" customFormat="1" ht="18" customHeight="1" spans="1:26">
      <c r="A99" s="2" t="s">
        <v>260</v>
      </c>
      <c r="B99" s="29" t="s">
        <v>492</v>
      </c>
      <c r="C99" s="2" t="s">
        <v>607</v>
      </c>
      <c r="D99" s="4" t="s">
        <v>598</v>
      </c>
      <c r="E99" s="5"/>
      <c r="F99" s="6" t="e">
        <f t="shared" ref="F99:F126" si="86">G99/E99</f>
        <v>#DIV/0!</v>
      </c>
      <c r="G99" s="6"/>
      <c r="H99" s="3" t="s">
        <v>495</v>
      </c>
      <c r="I99" s="6">
        <v>56.85</v>
      </c>
      <c r="J99" s="6">
        <v>56.85</v>
      </c>
      <c r="K99" s="7" t="s">
        <v>261</v>
      </c>
      <c r="L99" s="12" t="s">
        <v>262</v>
      </c>
      <c r="M99" s="12">
        <v>46023</v>
      </c>
      <c r="N99" s="13">
        <v>46387</v>
      </c>
      <c r="O99" s="8">
        <f t="shared" ref="O99:O121" si="87">(N99-M99)/365*12</f>
        <v>11.9671232876712</v>
      </c>
      <c r="P99" s="14">
        <v>9338</v>
      </c>
      <c r="Q99" s="14">
        <v>9338</v>
      </c>
      <c r="R99" s="14">
        <f t="shared" ref="R99:R121" si="88">P99-Q99</f>
        <v>0</v>
      </c>
      <c r="S99" s="9">
        <f t="shared" ref="S99:S121" si="89">P99/1.03/O99</f>
        <v>757.577172018919</v>
      </c>
      <c r="T99" s="9">
        <f t="shared" ref="T99:T121" si="90">S99*12%</f>
        <v>90.9092606422703</v>
      </c>
      <c r="U99" s="10">
        <v>0.5</v>
      </c>
      <c r="V99" s="9">
        <f t="shared" ref="V99:V121" si="91">T99*U99</f>
        <v>45.4546303211352</v>
      </c>
      <c r="W99" s="9">
        <f t="shared" si="79"/>
        <v>757.577172018919</v>
      </c>
      <c r="X99" s="9">
        <f t="shared" si="42"/>
        <v>90.9092606422703</v>
      </c>
      <c r="Y99" s="10">
        <v>0.5</v>
      </c>
      <c r="Z99" s="9">
        <f t="shared" si="85"/>
        <v>45.4546303211351</v>
      </c>
    </row>
    <row r="100" s="1" customFormat="1" ht="18" customHeight="1" spans="1:26">
      <c r="A100" s="2" t="s">
        <v>230</v>
      </c>
      <c r="B100" s="29" t="s">
        <v>492</v>
      </c>
      <c r="C100" s="2" t="s">
        <v>608</v>
      </c>
      <c r="D100" s="4" t="s">
        <v>598</v>
      </c>
      <c r="E100" s="5"/>
      <c r="F100" s="6" t="e">
        <f t="shared" si="86"/>
        <v>#DIV/0!</v>
      </c>
      <c r="G100" s="6"/>
      <c r="H100" s="3" t="s">
        <v>495</v>
      </c>
      <c r="I100" s="6">
        <v>66.99</v>
      </c>
      <c r="J100" s="6">
        <v>66.99</v>
      </c>
      <c r="K100" s="7" t="s">
        <v>231</v>
      </c>
      <c r="L100" s="12" t="s">
        <v>219</v>
      </c>
      <c r="M100" s="12">
        <v>46023</v>
      </c>
      <c r="N100" s="13">
        <v>46387</v>
      </c>
      <c r="O100" s="8">
        <f t="shared" si="87"/>
        <v>11.9671232876712</v>
      </c>
      <c r="P100" s="14">
        <v>11003</v>
      </c>
      <c r="Q100" s="14">
        <v>11003</v>
      </c>
      <c r="R100" s="14">
        <f t="shared" si="88"/>
        <v>0</v>
      </c>
      <c r="S100" s="9">
        <f t="shared" si="89"/>
        <v>892.655988833173</v>
      </c>
      <c r="T100" s="9">
        <f t="shared" si="90"/>
        <v>107.118718659981</v>
      </c>
      <c r="U100" s="10">
        <v>0.5</v>
      </c>
      <c r="V100" s="9">
        <f t="shared" si="91"/>
        <v>53.5593593299904</v>
      </c>
      <c r="W100" s="9">
        <f t="shared" si="79"/>
        <v>892.655988833173</v>
      </c>
      <c r="X100" s="9">
        <f t="shared" si="42"/>
        <v>107.118718659981</v>
      </c>
      <c r="Y100" s="10">
        <v>0.5</v>
      </c>
      <c r="Z100" s="9">
        <f t="shared" si="85"/>
        <v>53.5593593299904</v>
      </c>
    </row>
    <row r="101" s="1" customFormat="1" ht="18" customHeight="1" spans="1:26">
      <c r="A101" s="2" t="s">
        <v>264</v>
      </c>
      <c r="B101" s="29" t="s">
        <v>492</v>
      </c>
      <c r="C101" s="2" t="s">
        <v>609</v>
      </c>
      <c r="D101" s="4" t="s">
        <v>598</v>
      </c>
      <c r="E101" s="5"/>
      <c r="F101" s="6" t="e">
        <f t="shared" si="86"/>
        <v>#DIV/0!</v>
      </c>
      <c r="G101" s="6"/>
      <c r="H101" s="3" t="s">
        <v>495</v>
      </c>
      <c r="I101" s="6">
        <v>26.66</v>
      </c>
      <c r="J101" s="6">
        <v>26.66</v>
      </c>
      <c r="K101" s="7" t="s">
        <v>265</v>
      </c>
      <c r="L101" s="12" t="s">
        <v>266</v>
      </c>
      <c r="M101" s="12">
        <v>46023</v>
      </c>
      <c r="N101" s="13">
        <v>46387</v>
      </c>
      <c r="O101" s="8">
        <f t="shared" si="87"/>
        <v>11.9671232876712</v>
      </c>
      <c r="P101" s="14">
        <v>4379</v>
      </c>
      <c r="Q101" s="14">
        <v>4379</v>
      </c>
      <c r="R101" s="14">
        <f t="shared" si="88"/>
        <v>0</v>
      </c>
      <c r="S101" s="9">
        <f t="shared" si="89"/>
        <v>355.261344642413</v>
      </c>
      <c r="T101" s="9">
        <f t="shared" si="90"/>
        <v>42.6313613570895</v>
      </c>
      <c r="U101" s="10">
        <v>0.5</v>
      </c>
      <c r="V101" s="9">
        <f t="shared" si="91"/>
        <v>21.3156806785448</v>
      </c>
      <c r="W101" s="9">
        <f t="shared" si="79"/>
        <v>355.261344642413</v>
      </c>
      <c r="X101" s="9">
        <f t="shared" si="42"/>
        <v>42.6313613570896</v>
      </c>
      <c r="Y101" s="10">
        <v>0.5</v>
      </c>
      <c r="Z101" s="9">
        <f t="shared" si="85"/>
        <v>21.3156806785448</v>
      </c>
    </row>
    <row r="102" s="1" customFormat="1" ht="18" customHeight="1" spans="1:26">
      <c r="A102" s="2" t="s">
        <v>224</v>
      </c>
      <c r="B102" s="29" t="s">
        <v>492</v>
      </c>
      <c r="C102" s="2" t="s">
        <v>610</v>
      </c>
      <c r="D102" s="4" t="s">
        <v>598</v>
      </c>
      <c r="E102" s="5"/>
      <c r="F102" s="6" t="e">
        <f t="shared" si="86"/>
        <v>#DIV/0!</v>
      </c>
      <c r="G102" s="6"/>
      <c r="H102" s="3" t="s">
        <v>495</v>
      </c>
      <c r="I102" s="6">
        <v>61.73</v>
      </c>
      <c r="J102" s="6">
        <v>61.73</v>
      </c>
      <c r="K102" s="7" t="s">
        <v>225</v>
      </c>
      <c r="L102" s="12" t="s">
        <v>78</v>
      </c>
      <c r="M102" s="12">
        <v>46023</v>
      </c>
      <c r="N102" s="13">
        <v>46387</v>
      </c>
      <c r="O102" s="8">
        <f t="shared" si="87"/>
        <v>11.9671232876712</v>
      </c>
      <c r="P102" s="14">
        <v>10139</v>
      </c>
      <c r="Q102" s="14">
        <v>10139</v>
      </c>
      <c r="R102" s="14">
        <f t="shared" si="88"/>
        <v>0</v>
      </c>
      <c r="S102" s="9">
        <f t="shared" si="89"/>
        <v>822.561035243074</v>
      </c>
      <c r="T102" s="9">
        <f t="shared" si="90"/>
        <v>98.7073242291689</v>
      </c>
      <c r="U102" s="10">
        <v>0.5</v>
      </c>
      <c r="V102" s="9">
        <f t="shared" si="91"/>
        <v>49.3536621145844</v>
      </c>
      <c r="W102" s="9">
        <f t="shared" si="79"/>
        <v>822.561035243074</v>
      </c>
      <c r="X102" s="9">
        <f t="shared" si="42"/>
        <v>98.7073242291689</v>
      </c>
      <c r="Y102" s="10">
        <v>0.5</v>
      </c>
      <c r="Z102" s="9">
        <f t="shared" si="85"/>
        <v>49.3536621145844</v>
      </c>
    </row>
    <row r="103" s="1" customFormat="1" ht="18" customHeight="1" spans="1:26">
      <c r="A103" s="2" t="s">
        <v>227</v>
      </c>
      <c r="B103" s="29" t="s">
        <v>492</v>
      </c>
      <c r="C103" s="2" t="s">
        <v>611</v>
      </c>
      <c r="D103" s="4" t="s">
        <v>598</v>
      </c>
      <c r="E103" s="5"/>
      <c r="F103" s="6" t="e">
        <f t="shared" si="86"/>
        <v>#DIV/0!</v>
      </c>
      <c r="G103" s="6"/>
      <c r="H103" s="3" t="s">
        <v>495</v>
      </c>
      <c r="I103" s="6">
        <v>66.59</v>
      </c>
      <c r="J103" s="6">
        <v>66.59</v>
      </c>
      <c r="K103" s="7" t="s">
        <v>228</v>
      </c>
      <c r="L103" s="12" t="s">
        <v>219</v>
      </c>
      <c r="M103" s="12">
        <v>46023</v>
      </c>
      <c r="N103" s="13">
        <v>46387</v>
      </c>
      <c r="O103" s="8">
        <f t="shared" si="87"/>
        <v>11.9671232876712</v>
      </c>
      <c r="P103" s="14">
        <v>10937</v>
      </c>
      <c r="Q103" s="14">
        <v>10937</v>
      </c>
      <c r="R103" s="14">
        <f t="shared" si="88"/>
        <v>0</v>
      </c>
      <c r="S103" s="9">
        <f t="shared" si="89"/>
        <v>887.301513211707</v>
      </c>
      <c r="T103" s="9">
        <f t="shared" si="90"/>
        <v>106.476181585405</v>
      </c>
      <c r="U103" s="10">
        <v>0.5</v>
      </c>
      <c r="V103" s="9">
        <f t="shared" si="91"/>
        <v>53.2380907927024</v>
      </c>
      <c r="W103" s="9">
        <f t="shared" si="79"/>
        <v>887.301513211707</v>
      </c>
      <c r="X103" s="9">
        <f t="shared" si="42"/>
        <v>106.476181585405</v>
      </c>
      <c r="Y103" s="10">
        <v>0.5</v>
      </c>
      <c r="Z103" s="9">
        <f t="shared" si="85"/>
        <v>53.2380907927024</v>
      </c>
    </row>
    <row r="104" s="1" customFormat="1" ht="18" customHeight="1" spans="1:26">
      <c r="A104" s="2" t="s">
        <v>221</v>
      </c>
      <c r="B104" s="29" t="s">
        <v>492</v>
      </c>
      <c r="C104" s="2" t="s">
        <v>612</v>
      </c>
      <c r="D104" s="4" t="s">
        <v>598</v>
      </c>
      <c r="E104" s="5"/>
      <c r="F104" s="6" t="e">
        <f t="shared" si="86"/>
        <v>#DIV/0!</v>
      </c>
      <c r="G104" s="6"/>
      <c r="H104" s="3" t="s">
        <v>495</v>
      </c>
      <c r="I104" s="6">
        <v>30.76</v>
      </c>
      <c r="J104" s="6">
        <v>30.76</v>
      </c>
      <c r="K104" s="7" t="s">
        <v>222</v>
      </c>
      <c r="L104" s="12" t="s">
        <v>78</v>
      </c>
      <c r="M104" s="12">
        <v>46023</v>
      </c>
      <c r="N104" s="13">
        <v>46387</v>
      </c>
      <c r="O104" s="8">
        <f t="shared" si="87"/>
        <v>11.9671232876712</v>
      </c>
      <c r="P104" s="14">
        <v>5052</v>
      </c>
      <c r="Q104" s="14">
        <v>5052</v>
      </c>
      <c r="R104" s="14">
        <f t="shared" si="88"/>
        <v>0</v>
      </c>
      <c r="S104" s="9">
        <f t="shared" si="89"/>
        <v>409.860770297663</v>
      </c>
      <c r="T104" s="9">
        <f t="shared" si="90"/>
        <v>49.1832924357196</v>
      </c>
      <c r="U104" s="10">
        <v>0.5</v>
      </c>
      <c r="V104" s="9">
        <f t="shared" si="91"/>
        <v>24.5916462178598</v>
      </c>
      <c r="W104" s="9">
        <f t="shared" si="79"/>
        <v>409.860770297663</v>
      </c>
      <c r="X104" s="9">
        <f t="shared" si="42"/>
        <v>49.1832924357196</v>
      </c>
      <c r="Y104" s="10">
        <v>0.5</v>
      </c>
      <c r="Z104" s="9">
        <f t="shared" si="85"/>
        <v>24.5916462178598</v>
      </c>
    </row>
    <row r="105" s="1" customFormat="1" ht="18" customHeight="1" spans="1:26">
      <c r="A105" s="2" t="s">
        <v>254</v>
      </c>
      <c r="B105" s="29" t="s">
        <v>492</v>
      </c>
      <c r="C105" s="2" t="s">
        <v>613</v>
      </c>
      <c r="D105" s="4" t="s">
        <v>598</v>
      </c>
      <c r="E105" s="5"/>
      <c r="F105" s="6" t="e">
        <f t="shared" si="86"/>
        <v>#DIV/0!</v>
      </c>
      <c r="G105" s="6"/>
      <c r="H105" s="3" t="s">
        <v>495</v>
      </c>
      <c r="I105" s="6">
        <v>38.59</v>
      </c>
      <c r="J105" s="6">
        <v>38.59</v>
      </c>
      <c r="K105" s="7" t="s">
        <v>255</v>
      </c>
      <c r="L105" s="12" t="s">
        <v>63</v>
      </c>
      <c r="M105" s="12">
        <v>46023</v>
      </c>
      <c r="N105" s="13">
        <v>46387</v>
      </c>
      <c r="O105" s="8">
        <f t="shared" si="87"/>
        <v>11.9671232876712</v>
      </c>
      <c r="P105" s="14">
        <v>6338</v>
      </c>
      <c r="Q105" s="14">
        <v>6338</v>
      </c>
      <c r="R105" s="14">
        <f t="shared" si="88"/>
        <v>0</v>
      </c>
      <c r="S105" s="9">
        <f t="shared" si="89"/>
        <v>514.191916497742</v>
      </c>
      <c r="T105" s="9">
        <f t="shared" si="90"/>
        <v>61.703029979729</v>
      </c>
      <c r="U105" s="10">
        <v>0.5</v>
      </c>
      <c r="V105" s="9">
        <f t="shared" si="91"/>
        <v>30.8515149898645</v>
      </c>
      <c r="W105" s="9">
        <f t="shared" si="79"/>
        <v>514.191916497742</v>
      </c>
      <c r="X105" s="9">
        <f t="shared" si="42"/>
        <v>61.703029979729</v>
      </c>
      <c r="Y105" s="10">
        <v>0.5</v>
      </c>
      <c r="Z105" s="9">
        <f t="shared" si="85"/>
        <v>30.8515149898645</v>
      </c>
    </row>
    <row r="106" s="1" customFormat="1" ht="18" customHeight="1" spans="1:26">
      <c r="A106" s="2" t="s">
        <v>217</v>
      </c>
      <c r="B106" s="29" t="s">
        <v>492</v>
      </c>
      <c r="C106" s="2" t="s">
        <v>614</v>
      </c>
      <c r="D106" s="4" t="s">
        <v>598</v>
      </c>
      <c r="E106" s="5"/>
      <c r="F106" s="6" t="e">
        <f t="shared" si="86"/>
        <v>#DIV/0!</v>
      </c>
      <c r="G106" s="6"/>
      <c r="H106" s="3" t="s">
        <v>495</v>
      </c>
      <c r="I106" s="6">
        <v>40.12</v>
      </c>
      <c r="J106" s="6">
        <v>40.12</v>
      </c>
      <c r="K106" s="7" t="s">
        <v>218</v>
      </c>
      <c r="L106" s="12" t="s">
        <v>219</v>
      </c>
      <c r="M106" s="12">
        <v>46023</v>
      </c>
      <c r="N106" s="13">
        <v>46387</v>
      </c>
      <c r="O106" s="8">
        <f t="shared" si="87"/>
        <v>11.9671232876712</v>
      </c>
      <c r="P106" s="14">
        <v>8786</v>
      </c>
      <c r="Q106" s="14">
        <v>8786</v>
      </c>
      <c r="R106" s="14">
        <f t="shared" si="88"/>
        <v>0</v>
      </c>
      <c r="S106" s="9">
        <f t="shared" si="89"/>
        <v>712.794285003023</v>
      </c>
      <c r="T106" s="9">
        <f t="shared" si="90"/>
        <v>85.5353142003627</v>
      </c>
      <c r="U106" s="10">
        <v>0.5</v>
      </c>
      <c r="V106" s="9">
        <f t="shared" si="91"/>
        <v>42.7676571001814</v>
      </c>
      <c r="W106" s="9">
        <f t="shared" si="79"/>
        <v>712.794285003023</v>
      </c>
      <c r="X106" s="9">
        <f t="shared" si="42"/>
        <v>85.5353142003628</v>
      </c>
      <c r="Y106" s="10">
        <v>0.5</v>
      </c>
      <c r="Z106" s="9">
        <f t="shared" si="85"/>
        <v>42.7676571001814</v>
      </c>
    </row>
    <row r="107" s="1" customFormat="1" ht="18" customHeight="1" spans="1:26">
      <c r="A107" s="2" t="s">
        <v>213</v>
      </c>
      <c r="B107" s="29" t="s">
        <v>492</v>
      </c>
      <c r="C107" s="2" t="s">
        <v>615</v>
      </c>
      <c r="D107" s="4" t="s">
        <v>598</v>
      </c>
      <c r="E107" s="5"/>
      <c r="F107" s="6" t="e">
        <f t="shared" si="86"/>
        <v>#DIV/0!</v>
      </c>
      <c r="G107" s="6"/>
      <c r="H107" s="3" t="s">
        <v>495</v>
      </c>
      <c r="I107" s="6">
        <v>55.28</v>
      </c>
      <c r="J107" s="6">
        <v>55.28</v>
      </c>
      <c r="K107" s="7" t="s">
        <v>214</v>
      </c>
      <c r="L107" s="12" t="s">
        <v>215</v>
      </c>
      <c r="M107" s="12">
        <v>46023</v>
      </c>
      <c r="N107" s="13">
        <v>46387</v>
      </c>
      <c r="O107" s="8">
        <f t="shared" si="87"/>
        <v>11.9671232876712</v>
      </c>
      <c r="P107" s="14">
        <v>12106</v>
      </c>
      <c r="Q107" s="14">
        <v>12106</v>
      </c>
      <c r="R107" s="14">
        <f t="shared" si="88"/>
        <v>0</v>
      </c>
      <c r="S107" s="9">
        <f t="shared" si="89"/>
        <v>982.14063444646</v>
      </c>
      <c r="T107" s="9">
        <f t="shared" si="90"/>
        <v>117.856876133575</v>
      </c>
      <c r="U107" s="10">
        <v>0.5</v>
      </c>
      <c r="V107" s="9">
        <f t="shared" si="91"/>
        <v>58.9284380667876</v>
      </c>
      <c r="W107" s="9">
        <f t="shared" si="79"/>
        <v>982.14063444646</v>
      </c>
      <c r="X107" s="9">
        <f t="shared" si="42"/>
        <v>117.856876133575</v>
      </c>
      <c r="Y107" s="10">
        <v>0.5</v>
      </c>
      <c r="Z107" s="9">
        <f t="shared" si="85"/>
        <v>58.9284380667876</v>
      </c>
    </row>
    <row r="108" s="1" customFormat="1" ht="18" customHeight="1" spans="1:26">
      <c r="A108" s="2" t="s">
        <v>210</v>
      </c>
      <c r="B108" s="29" t="s">
        <v>492</v>
      </c>
      <c r="C108" s="2" t="s">
        <v>616</v>
      </c>
      <c r="D108" s="4" t="s">
        <v>598</v>
      </c>
      <c r="E108" s="5"/>
      <c r="F108" s="6" t="e">
        <f t="shared" si="86"/>
        <v>#DIV/0!</v>
      </c>
      <c r="G108" s="6"/>
      <c r="H108" s="3" t="s">
        <v>495</v>
      </c>
      <c r="I108" s="6">
        <v>55.28</v>
      </c>
      <c r="J108" s="6">
        <v>55.28</v>
      </c>
      <c r="K108" s="7" t="s">
        <v>211</v>
      </c>
      <c r="L108" s="12" t="s">
        <v>78</v>
      </c>
      <c r="M108" s="12">
        <v>46023</v>
      </c>
      <c r="N108" s="13">
        <v>46387</v>
      </c>
      <c r="O108" s="8">
        <f t="shared" si="87"/>
        <v>11.9671232876712</v>
      </c>
      <c r="P108" s="14">
        <v>12106</v>
      </c>
      <c r="Q108" s="14">
        <v>12106</v>
      </c>
      <c r="R108" s="14">
        <f t="shared" si="88"/>
        <v>0</v>
      </c>
      <c r="S108" s="9">
        <f t="shared" si="89"/>
        <v>982.14063444646</v>
      </c>
      <c r="T108" s="9">
        <f t="shared" si="90"/>
        <v>117.856876133575</v>
      </c>
      <c r="U108" s="10">
        <v>0.5</v>
      </c>
      <c r="V108" s="9">
        <f t="shared" si="91"/>
        <v>58.9284380667876</v>
      </c>
      <c r="W108" s="9">
        <f t="shared" si="79"/>
        <v>982.14063444646</v>
      </c>
      <c r="X108" s="9">
        <f t="shared" si="42"/>
        <v>117.856876133575</v>
      </c>
      <c r="Y108" s="10">
        <v>0.5</v>
      </c>
      <c r="Z108" s="9">
        <f t="shared" si="85"/>
        <v>58.9284380667876</v>
      </c>
    </row>
    <row r="109" s="1" customFormat="1" ht="18" customHeight="1" spans="1:26">
      <c r="A109" s="2" t="s">
        <v>208</v>
      </c>
      <c r="B109" s="29" t="s">
        <v>492</v>
      </c>
      <c r="C109" s="2" t="s">
        <v>617</v>
      </c>
      <c r="D109" s="4" t="s">
        <v>598</v>
      </c>
      <c r="E109" s="5"/>
      <c r="F109" s="6" t="e">
        <f t="shared" si="86"/>
        <v>#DIV/0!</v>
      </c>
      <c r="G109" s="6"/>
      <c r="H109" s="3" t="s">
        <v>495</v>
      </c>
      <c r="I109" s="6">
        <v>35.17</v>
      </c>
      <c r="J109" s="6">
        <v>35.17</v>
      </c>
      <c r="K109" s="7" t="s">
        <v>200</v>
      </c>
      <c r="L109" s="12" t="s">
        <v>26</v>
      </c>
      <c r="M109" s="12">
        <v>46023</v>
      </c>
      <c r="N109" s="13">
        <v>46387</v>
      </c>
      <c r="O109" s="8">
        <f t="shared" si="87"/>
        <v>11.9671232876712</v>
      </c>
      <c r="P109" s="14">
        <v>8344</v>
      </c>
      <c r="Q109" s="14">
        <v>8344</v>
      </c>
      <c r="R109" s="14">
        <f t="shared" si="88"/>
        <v>0</v>
      </c>
      <c r="S109" s="9">
        <f t="shared" si="89"/>
        <v>676.935524022903</v>
      </c>
      <c r="T109" s="9">
        <f t="shared" si="90"/>
        <v>81.2322628827483</v>
      </c>
      <c r="U109" s="10">
        <v>0.5</v>
      </c>
      <c r="V109" s="9">
        <f t="shared" si="91"/>
        <v>40.6161314413742</v>
      </c>
      <c r="W109" s="9">
        <f t="shared" si="79"/>
        <v>676.935524022903</v>
      </c>
      <c r="X109" s="9">
        <f t="shared" si="42"/>
        <v>81.2322628827484</v>
      </c>
      <c r="Y109" s="10">
        <v>0.5</v>
      </c>
      <c r="Z109" s="9">
        <f t="shared" si="85"/>
        <v>40.6161314413742</v>
      </c>
    </row>
    <row r="110" s="1" customFormat="1" ht="18" customHeight="1" spans="1:26">
      <c r="A110" s="2" t="s">
        <v>205</v>
      </c>
      <c r="B110" s="29" t="s">
        <v>492</v>
      </c>
      <c r="C110" s="2" t="s">
        <v>618</v>
      </c>
      <c r="D110" s="4" t="s">
        <v>598</v>
      </c>
      <c r="E110" s="5"/>
      <c r="F110" s="6" t="e">
        <f t="shared" si="86"/>
        <v>#DIV/0!</v>
      </c>
      <c r="G110" s="6"/>
      <c r="H110" s="3" t="s">
        <v>495</v>
      </c>
      <c r="I110" s="6">
        <v>37.91</v>
      </c>
      <c r="J110" s="6">
        <v>37.91</v>
      </c>
      <c r="K110" s="7" t="s">
        <v>206</v>
      </c>
      <c r="L110" s="12" t="s">
        <v>43</v>
      </c>
      <c r="M110" s="12">
        <v>46023</v>
      </c>
      <c r="N110" s="13">
        <v>46387</v>
      </c>
      <c r="O110" s="8">
        <f t="shared" si="87"/>
        <v>11.9671232876712</v>
      </c>
      <c r="P110" s="14">
        <v>8994</v>
      </c>
      <c r="Q110" s="14">
        <v>8994</v>
      </c>
      <c r="R110" s="14">
        <f t="shared" si="88"/>
        <v>0</v>
      </c>
      <c r="S110" s="9">
        <f t="shared" si="89"/>
        <v>729.668996052491</v>
      </c>
      <c r="T110" s="9">
        <f t="shared" si="90"/>
        <v>87.5602795262989</v>
      </c>
      <c r="U110" s="10">
        <v>0.5</v>
      </c>
      <c r="V110" s="9">
        <f t="shared" si="91"/>
        <v>43.7801397631495</v>
      </c>
      <c r="W110" s="9">
        <f t="shared" si="79"/>
        <v>729.668996052491</v>
      </c>
      <c r="X110" s="9">
        <f t="shared" si="42"/>
        <v>87.5602795262989</v>
      </c>
      <c r="Y110" s="10">
        <v>0.5</v>
      </c>
      <c r="Z110" s="9">
        <f t="shared" si="85"/>
        <v>43.7801397631495</v>
      </c>
    </row>
    <row r="111" s="1" customFormat="1" ht="18" customHeight="1" spans="1:26">
      <c r="A111" s="2" t="s">
        <v>202</v>
      </c>
      <c r="B111" s="29" t="s">
        <v>492</v>
      </c>
      <c r="C111" s="2" t="s">
        <v>619</v>
      </c>
      <c r="D111" s="4" t="s">
        <v>598</v>
      </c>
      <c r="E111" s="5"/>
      <c r="F111" s="6" t="e">
        <f t="shared" si="86"/>
        <v>#DIV/0!</v>
      </c>
      <c r="G111" s="6"/>
      <c r="H111" s="3" t="s">
        <v>495</v>
      </c>
      <c r="I111" s="6">
        <v>60.52</v>
      </c>
      <c r="J111" s="6">
        <v>60.52</v>
      </c>
      <c r="K111" s="7" t="s">
        <v>203</v>
      </c>
      <c r="L111" s="12" t="s">
        <v>39</v>
      </c>
      <c r="M111" s="12">
        <v>46023</v>
      </c>
      <c r="N111" s="13">
        <v>46387</v>
      </c>
      <c r="O111" s="8">
        <f t="shared" si="87"/>
        <v>11.9671232876712</v>
      </c>
      <c r="P111" s="14">
        <v>14358</v>
      </c>
      <c r="Q111" s="14">
        <v>14358</v>
      </c>
      <c r="R111" s="14">
        <f t="shared" si="88"/>
        <v>0</v>
      </c>
      <c r="S111" s="9">
        <f t="shared" si="89"/>
        <v>1164.84183292436</v>
      </c>
      <c r="T111" s="9">
        <f t="shared" si="90"/>
        <v>139.781019950923</v>
      </c>
      <c r="U111" s="10">
        <v>0.5</v>
      </c>
      <c r="V111" s="9">
        <f t="shared" si="91"/>
        <v>69.8905099754614</v>
      </c>
      <c r="W111" s="9">
        <f t="shared" si="79"/>
        <v>1164.84183292436</v>
      </c>
      <c r="X111" s="9">
        <f t="shared" si="42"/>
        <v>139.781019950923</v>
      </c>
      <c r="Y111" s="10">
        <v>0.5</v>
      </c>
      <c r="Z111" s="9">
        <f t="shared" si="85"/>
        <v>69.8905099754616</v>
      </c>
    </row>
    <row r="112" s="1" customFormat="1" ht="18" customHeight="1" spans="1:26">
      <c r="A112" s="2" t="s">
        <v>199</v>
      </c>
      <c r="B112" s="29" t="s">
        <v>492</v>
      </c>
      <c r="C112" s="2" t="s">
        <v>620</v>
      </c>
      <c r="D112" s="4" t="s">
        <v>598</v>
      </c>
      <c r="E112" s="5"/>
      <c r="F112" s="6" t="e">
        <f t="shared" si="86"/>
        <v>#DIV/0!</v>
      </c>
      <c r="G112" s="6"/>
      <c r="H112" s="3" t="s">
        <v>495</v>
      </c>
      <c r="I112" s="6">
        <v>60.52</v>
      </c>
      <c r="J112" s="6">
        <v>60.52</v>
      </c>
      <c r="K112" s="7" t="s">
        <v>200</v>
      </c>
      <c r="L112" s="12" t="s">
        <v>26</v>
      </c>
      <c r="M112" s="12">
        <v>46023</v>
      </c>
      <c r="N112" s="13">
        <v>46387</v>
      </c>
      <c r="O112" s="8">
        <f t="shared" si="87"/>
        <v>11.9671232876712</v>
      </c>
      <c r="P112" s="14">
        <v>14358</v>
      </c>
      <c r="Q112" s="14">
        <v>14358</v>
      </c>
      <c r="R112" s="14">
        <f t="shared" si="88"/>
        <v>0</v>
      </c>
      <c r="S112" s="9">
        <f t="shared" si="89"/>
        <v>1164.84183292436</v>
      </c>
      <c r="T112" s="9">
        <f t="shared" si="90"/>
        <v>139.781019950923</v>
      </c>
      <c r="U112" s="10">
        <v>0.5</v>
      </c>
      <c r="V112" s="9">
        <f t="shared" si="91"/>
        <v>69.8905099754614</v>
      </c>
      <c r="W112" s="9">
        <f t="shared" si="79"/>
        <v>1164.84183292436</v>
      </c>
      <c r="X112" s="9">
        <f t="shared" si="42"/>
        <v>139.781019950923</v>
      </c>
      <c r="Y112" s="10">
        <v>0.5</v>
      </c>
      <c r="Z112" s="9">
        <f t="shared" si="85"/>
        <v>69.8905099754616</v>
      </c>
    </row>
    <row r="113" s="1" customFormat="1" ht="18" customHeight="1" spans="1:26">
      <c r="A113" s="2" t="s">
        <v>195</v>
      </c>
      <c r="B113" s="29" t="s">
        <v>492</v>
      </c>
      <c r="C113" s="2" t="s">
        <v>621</v>
      </c>
      <c r="D113" s="4" t="s">
        <v>598</v>
      </c>
      <c r="E113" s="5"/>
      <c r="F113" s="6" t="e">
        <f t="shared" si="86"/>
        <v>#DIV/0!</v>
      </c>
      <c r="G113" s="6"/>
      <c r="H113" s="3" t="s">
        <v>495</v>
      </c>
      <c r="I113" s="6">
        <v>60.52</v>
      </c>
      <c r="J113" s="6">
        <v>60.52</v>
      </c>
      <c r="K113" s="7" t="s">
        <v>196</v>
      </c>
      <c r="L113" s="12" t="s">
        <v>197</v>
      </c>
      <c r="M113" s="12">
        <v>46023</v>
      </c>
      <c r="N113" s="13">
        <v>46387</v>
      </c>
      <c r="O113" s="8">
        <f t="shared" si="87"/>
        <v>11.9671232876712</v>
      </c>
      <c r="P113" s="14">
        <v>14358</v>
      </c>
      <c r="Q113" s="14">
        <v>14358</v>
      </c>
      <c r="R113" s="14">
        <f t="shared" si="88"/>
        <v>0</v>
      </c>
      <c r="S113" s="9">
        <f t="shared" si="89"/>
        <v>1164.84183292436</v>
      </c>
      <c r="T113" s="9">
        <f t="shared" si="90"/>
        <v>139.781019950923</v>
      </c>
      <c r="U113" s="10">
        <v>0.5</v>
      </c>
      <c r="V113" s="9">
        <f t="shared" si="91"/>
        <v>69.8905099754614</v>
      </c>
      <c r="W113" s="9">
        <f t="shared" si="79"/>
        <v>1164.84183292436</v>
      </c>
      <c r="X113" s="9">
        <f t="shared" si="42"/>
        <v>139.781019950923</v>
      </c>
      <c r="Y113" s="10">
        <v>0.5</v>
      </c>
      <c r="Z113" s="9">
        <f t="shared" si="85"/>
        <v>69.8905099754616</v>
      </c>
    </row>
    <row r="114" s="1" customFormat="1" ht="18" customHeight="1" spans="1:26">
      <c r="A114" s="2" t="s">
        <v>192</v>
      </c>
      <c r="B114" s="29" t="s">
        <v>492</v>
      </c>
      <c r="C114" s="2" t="s">
        <v>622</v>
      </c>
      <c r="D114" s="4" t="s">
        <v>598</v>
      </c>
      <c r="E114" s="5"/>
      <c r="F114" s="6" t="e">
        <f t="shared" si="86"/>
        <v>#DIV/0!</v>
      </c>
      <c r="G114" s="6"/>
      <c r="H114" s="3" t="s">
        <v>495</v>
      </c>
      <c r="I114" s="6">
        <v>60.52</v>
      </c>
      <c r="J114" s="6">
        <v>60.52</v>
      </c>
      <c r="K114" s="7" t="s">
        <v>193</v>
      </c>
      <c r="L114" s="12" t="s">
        <v>82</v>
      </c>
      <c r="M114" s="12">
        <v>46023</v>
      </c>
      <c r="N114" s="13">
        <v>46387</v>
      </c>
      <c r="O114" s="8">
        <f t="shared" si="87"/>
        <v>11.9671232876712</v>
      </c>
      <c r="P114" s="14">
        <v>14358</v>
      </c>
      <c r="Q114" s="14">
        <v>14358</v>
      </c>
      <c r="R114" s="14">
        <f t="shared" si="88"/>
        <v>0</v>
      </c>
      <c r="S114" s="9">
        <f t="shared" si="89"/>
        <v>1164.84183292436</v>
      </c>
      <c r="T114" s="9">
        <f t="shared" si="90"/>
        <v>139.781019950923</v>
      </c>
      <c r="U114" s="10">
        <v>0.5</v>
      </c>
      <c r="V114" s="9">
        <f t="shared" si="91"/>
        <v>69.8905099754614</v>
      </c>
      <c r="W114" s="9">
        <f t="shared" si="79"/>
        <v>1164.84183292436</v>
      </c>
      <c r="X114" s="9">
        <f t="shared" ref="X114:X135" si="92">W114*12%</f>
        <v>139.781019950923</v>
      </c>
      <c r="Y114" s="10">
        <v>0.5</v>
      </c>
      <c r="Z114" s="9">
        <f t="shared" si="85"/>
        <v>69.8905099754616</v>
      </c>
    </row>
    <row r="115" s="1" customFormat="1" ht="18" customHeight="1" spans="1:26">
      <c r="A115" s="2" t="s">
        <v>268</v>
      </c>
      <c r="B115" s="29" t="s">
        <v>492</v>
      </c>
      <c r="C115" s="2" t="s">
        <v>623</v>
      </c>
      <c r="D115" s="4" t="s">
        <v>598</v>
      </c>
      <c r="E115" s="5"/>
      <c r="F115" s="6" t="e">
        <f t="shared" si="86"/>
        <v>#DIV/0!</v>
      </c>
      <c r="G115" s="6"/>
      <c r="H115" s="3" t="s">
        <v>495</v>
      </c>
      <c r="I115" s="6">
        <v>37.09</v>
      </c>
      <c r="J115" s="6">
        <v>37.09</v>
      </c>
      <c r="K115" s="7" t="s">
        <v>269</v>
      </c>
      <c r="L115" s="12" t="s">
        <v>262</v>
      </c>
      <c r="M115" s="12">
        <v>46023</v>
      </c>
      <c r="N115" s="13">
        <v>46387</v>
      </c>
      <c r="O115" s="8">
        <f t="shared" si="87"/>
        <v>11.9671232876712</v>
      </c>
      <c r="P115" s="14">
        <v>8800</v>
      </c>
      <c r="Q115" s="14">
        <v>8800</v>
      </c>
      <c r="R115" s="14">
        <f t="shared" si="88"/>
        <v>0</v>
      </c>
      <c r="S115" s="9">
        <f t="shared" si="89"/>
        <v>713.930082862122</v>
      </c>
      <c r="T115" s="9">
        <f t="shared" si="90"/>
        <v>85.6716099434546</v>
      </c>
      <c r="U115" s="10">
        <v>0.5</v>
      </c>
      <c r="V115" s="9">
        <f t="shared" si="91"/>
        <v>42.8358049717273</v>
      </c>
      <c r="W115" s="9">
        <f t="shared" si="79"/>
        <v>713.930082862122</v>
      </c>
      <c r="X115" s="9">
        <f t="shared" si="92"/>
        <v>85.6716099434546</v>
      </c>
      <c r="Y115" s="10">
        <v>0.5</v>
      </c>
      <c r="Z115" s="9">
        <f t="shared" si="85"/>
        <v>42.8358049717273</v>
      </c>
    </row>
    <row r="116" s="1" customFormat="1" ht="18" customHeight="1" spans="1:26">
      <c r="A116" s="2" t="s">
        <v>271</v>
      </c>
      <c r="B116" s="29" t="s">
        <v>492</v>
      </c>
      <c r="C116" s="2" t="s">
        <v>624</v>
      </c>
      <c r="D116" s="4" t="s">
        <v>598</v>
      </c>
      <c r="E116" s="5"/>
      <c r="F116" s="6" t="e">
        <f t="shared" si="86"/>
        <v>#DIV/0!</v>
      </c>
      <c r="G116" s="6"/>
      <c r="H116" s="3" t="s">
        <v>495</v>
      </c>
      <c r="I116" s="6">
        <v>37.09</v>
      </c>
      <c r="J116" s="6">
        <v>37.09</v>
      </c>
      <c r="K116" s="7" t="s">
        <v>272</v>
      </c>
      <c r="L116" s="12" t="s">
        <v>262</v>
      </c>
      <c r="M116" s="12">
        <v>46023</v>
      </c>
      <c r="N116" s="13">
        <v>46387</v>
      </c>
      <c r="O116" s="8">
        <f t="shared" si="87"/>
        <v>11.9671232876712</v>
      </c>
      <c r="P116" s="14">
        <v>8800</v>
      </c>
      <c r="Q116" s="14">
        <v>8800</v>
      </c>
      <c r="R116" s="14">
        <f t="shared" si="88"/>
        <v>0</v>
      </c>
      <c r="S116" s="9">
        <f t="shared" si="89"/>
        <v>713.930082862122</v>
      </c>
      <c r="T116" s="9">
        <f t="shared" si="90"/>
        <v>85.6716099434546</v>
      </c>
      <c r="U116" s="10">
        <v>0.5</v>
      </c>
      <c r="V116" s="9">
        <f t="shared" si="91"/>
        <v>42.8358049717273</v>
      </c>
      <c r="W116" s="9">
        <f t="shared" si="79"/>
        <v>713.930082862122</v>
      </c>
      <c r="X116" s="9">
        <f t="shared" si="92"/>
        <v>85.6716099434546</v>
      </c>
      <c r="Y116" s="10">
        <v>0.5</v>
      </c>
      <c r="Z116" s="9">
        <f t="shared" si="85"/>
        <v>42.8358049717273</v>
      </c>
    </row>
    <row r="117" s="1" customFormat="1" ht="18" customHeight="1" spans="1:26">
      <c r="A117" s="2" t="s">
        <v>274</v>
      </c>
      <c r="B117" s="29" t="s">
        <v>492</v>
      </c>
      <c r="C117" s="2" t="s">
        <v>625</v>
      </c>
      <c r="D117" s="4" t="s">
        <v>598</v>
      </c>
      <c r="E117" s="5"/>
      <c r="F117" s="6" t="e">
        <f t="shared" si="86"/>
        <v>#DIV/0!</v>
      </c>
      <c r="G117" s="6"/>
      <c r="H117" s="3" t="s">
        <v>495</v>
      </c>
      <c r="I117" s="6">
        <v>37.09</v>
      </c>
      <c r="J117" s="6">
        <v>37.09</v>
      </c>
      <c r="K117" s="7" t="s">
        <v>275</v>
      </c>
      <c r="L117" s="12" t="s">
        <v>235</v>
      </c>
      <c r="M117" s="12">
        <v>46023</v>
      </c>
      <c r="N117" s="13">
        <v>46387</v>
      </c>
      <c r="O117" s="8">
        <f t="shared" si="87"/>
        <v>11.9671232876712</v>
      </c>
      <c r="P117" s="14">
        <v>8800</v>
      </c>
      <c r="Q117" s="14">
        <v>8800</v>
      </c>
      <c r="R117" s="14">
        <f t="shared" si="88"/>
        <v>0</v>
      </c>
      <c r="S117" s="9">
        <f t="shared" si="89"/>
        <v>713.930082862122</v>
      </c>
      <c r="T117" s="9">
        <f t="shared" si="90"/>
        <v>85.6716099434546</v>
      </c>
      <c r="U117" s="10">
        <v>0.5</v>
      </c>
      <c r="V117" s="9">
        <f t="shared" si="91"/>
        <v>42.8358049717273</v>
      </c>
      <c r="W117" s="9">
        <f t="shared" si="79"/>
        <v>713.930082862122</v>
      </c>
      <c r="X117" s="9">
        <f t="shared" si="92"/>
        <v>85.6716099434546</v>
      </c>
      <c r="Y117" s="10">
        <v>0.5</v>
      </c>
      <c r="Z117" s="9">
        <f t="shared" si="85"/>
        <v>42.8358049717273</v>
      </c>
    </row>
    <row r="118" s="1" customFormat="1" ht="18" customHeight="1" spans="1:26">
      <c r="A118" s="2" t="s">
        <v>286</v>
      </c>
      <c r="B118" s="29" t="s">
        <v>492</v>
      </c>
      <c r="C118" s="2" t="s">
        <v>626</v>
      </c>
      <c r="D118" s="4" t="s">
        <v>598</v>
      </c>
      <c r="E118" s="5"/>
      <c r="F118" s="6" t="e">
        <f t="shared" si="86"/>
        <v>#DIV/0!</v>
      </c>
      <c r="G118" s="6"/>
      <c r="H118" s="3" t="s">
        <v>495</v>
      </c>
      <c r="I118" s="6">
        <v>37.09</v>
      </c>
      <c r="J118" s="6">
        <v>37.09</v>
      </c>
      <c r="K118" s="7" t="s">
        <v>287</v>
      </c>
      <c r="L118" s="12" t="s">
        <v>288</v>
      </c>
      <c r="M118" s="12">
        <v>46023</v>
      </c>
      <c r="N118" s="13">
        <v>46387</v>
      </c>
      <c r="O118" s="8">
        <f t="shared" si="87"/>
        <v>11.9671232876712</v>
      </c>
      <c r="P118" s="14">
        <v>10153</v>
      </c>
      <c r="Q118" s="14">
        <v>10153</v>
      </c>
      <c r="R118" s="14">
        <f t="shared" si="88"/>
        <v>0</v>
      </c>
      <c r="S118" s="9">
        <f t="shared" si="89"/>
        <v>823.696833102173</v>
      </c>
      <c r="T118" s="9">
        <f t="shared" si="90"/>
        <v>98.8436199722607</v>
      </c>
      <c r="U118" s="10">
        <v>0.5</v>
      </c>
      <c r="V118" s="9">
        <f t="shared" si="91"/>
        <v>49.4218099861304</v>
      </c>
      <c r="W118" s="9">
        <f t="shared" si="79"/>
        <v>823.696833102173</v>
      </c>
      <c r="X118" s="9">
        <f t="shared" si="92"/>
        <v>98.8436199722608</v>
      </c>
      <c r="Y118" s="10">
        <v>0.5</v>
      </c>
      <c r="Z118" s="9">
        <f t="shared" si="85"/>
        <v>49.4218099861304</v>
      </c>
    </row>
    <row r="119" s="1" customFormat="1" ht="18" customHeight="1" spans="1:26">
      <c r="A119" s="2" t="s">
        <v>283</v>
      </c>
      <c r="B119" s="29" t="s">
        <v>492</v>
      </c>
      <c r="C119" s="2" t="s">
        <v>627</v>
      </c>
      <c r="D119" s="4" t="s">
        <v>598</v>
      </c>
      <c r="E119" s="5"/>
      <c r="F119" s="6" t="e">
        <f t="shared" si="86"/>
        <v>#DIV/0!</v>
      </c>
      <c r="G119" s="6"/>
      <c r="H119" s="3" t="s">
        <v>495</v>
      </c>
      <c r="I119" s="6">
        <v>37.09</v>
      </c>
      <c r="J119" s="6">
        <v>37.09</v>
      </c>
      <c r="K119" s="7" t="s">
        <v>284</v>
      </c>
      <c r="L119" s="12" t="s">
        <v>215</v>
      </c>
      <c r="M119" s="12">
        <v>46023</v>
      </c>
      <c r="N119" s="13">
        <v>46387</v>
      </c>
      <c r="O119" s="8">
        <f t="shared" si="87"/>
        <v>11.9671232876712</v>
      </c>
      <c r="P119" s="14">
        <v>8123</v>
      </c>
      <c r="Q119" s="14">
        <v>8123</v>
      </c>
      <c r="R119" s="14">
        <f t="shared" si="88"/>
        <v>0</v>
      </c>
      <c r="S119" s="9">
        <f t="shared" si="89"/>
        <v>659.006143532843</v>
      </c>
      <c r="T119" s="9">
        <f t="shared" si="90"/>
        <v>79.0807372239411</v>
      </c>
      <c r="U119" s="10">
        <v>0.5</v>
      </c>
      <c r="V119" s="9">
        <f t="shared" si="91"/>
        <v>39.5403686119705</v>
      </c>
      <c r="W119" s="9">
        <f t="shared" si="79"/>
        <v>659.006143532843</v>
      </c>
      <c r="X119" s="9">
        <f t="shared" si="92"/>
        <v>79.0807372239412</v>
      </c>
      <c r="Y119" s="10">
        <v>0.5</v>
      </c>
      <c r="Z119" s="9">
        <f t="shared" si="85"/>
        <v>39.5403686119706</v>
      </c>
    </row>
    <row r="120" s="1" customFormat="1" ht="18" customHeight="1" spans="1:26">
      <c r="A120" s="2" t="s">
        <v>280</v>
      </c>
      <c r="B120" s="29" t="s">
        <v>492</v>
      </c>
      <c r="C120" s="2" t="s">
        <v>628</v>
      </c>
      <c r="D120" s="4" t="s">
        <v>598</v>
      </c>
      <c r="E120" s="5"/>
      <c r="F120" s="6" t="e">
        <f t="shared" si="86"/>
        <v>#DIV/0!</v>
      </c>
      <c r="G120" s="6"/>
      <c r="H120" s="3" t="s">
        <v>495</v>
      </c>
      <c r="I120" s="6">
        <v>37.09</v>
      </c>
      <c r="J120" s="6">
        <v>37.09</v>
      </c>
      <c r="K120" s="7" t="s">
        <v>281</v>
      </c>
      <c r="L120" s="12" t="s">
        <v>215</v>
      </c>
      <c r="M120" s="12">
        <v>46023</v>
      </c>
      <c r="N120" s="13">
        <v>46387</v>
      </c>
      <c r="O120" s="8">
        <f t="shared" si="87"/>
        <v>11.9671232876712</v>
      </c>
      <c r="P120" s="14">
        <v>8123</v>
      </c>
      <c r="Q120" s="14">
        <v>8123</v>
      </c>
      <c r="R120" s="14">
        <f t="shared" si="88"/>
        <v>0</v>
      </c>
      <c r="S120" s="9">
        <f t="shared" si="89"/>
        <v>659.006143532843</v>
      </c>
      <c r="T120" s="9">
        <f t="shared" si="90"/>
        <v>79.0807372239411</v>
      </c>
      <c r="U120" s="10">
        <v>0.5</v>
      </c>
      <c r="V120" s="9">
        <f t="shared" si="91"/>
        <v>39.5403686119705</v>
      </c>
      <c r="W120" s="9">
        <f t="shared" si="79"/>
        <v>659.006143532843</v>
      </c>
      <c r="X120" s="9">
        <f t="shared" si="92"/>
        <v>79.0807372239412</v>
      </c>
      <c r="Y120" s="10">
        <v>0.5</v>
      </c>
      <c r="Z120" s="9">
        <f t="shared" si="85"/>
        <v>39.5403686119706</v>
      </c>
    </row>
    <row r="121" s="1" customFormat="1" ht="18" customHeight="1" spans="1:26">
      <c r="A121" s="2" t="s">
        <v>277</v>
      </c>
      <c r="B121" s="29" t="s">
        <v>492</v>
      </c>
      <c r="C121" s="2" t="s">
        <v>629</v>
      </c>
      <c r="D121" s="4" t="s">
        <v>598</v>
      </c>
      <c r="E121" s="5"/>
      <c r="F121" s="6" t="e">
        <f t="shared" si="86"/>
        <v>#DIV/0!</v>
      </c>
      <c r="G121" s="6"/>
      <c r="H121" s="3" t="s">
        <v>495</v>
      </c>
      <c r="I121" s="6">
        <v>37.09</v>
      </c>
      <c r="J121" s="6">
        <v>37.09</v>
      </c>
      <c r="K121" s="7" t="s">
        <v>278</v>
      </c>
      <c r="L121" s="12" t="s">
        <v>215</v>
      </c>
      <c r="M121" s="12">
        <v>46023</v>
      </c>
      <c r="N121" s="13">
        <v>46387</v>
      </c>
      <c r="O121" s="8">
        <f t="shared" si="87"/>
        <v>11.9671232876712</v>
      </c>
      <c r="P121" s="14">
        <v>8123</v>
      </c>
      <c r="Q121" s="14">
        <v>8123</v>
      </c>
      <c r="R121" s="14">
        <f t="shared" si="88"/>
        <v>0</v>
      </c>
      <c r="S121" s="9">
        <f t="shared" si="89"/>
        <v>659.006143532843</v>
      </c>
      <c r="T121" s="9">
        <f t="shared" si="90"/>
        <v>79.0807372239411</v>
      </c>
      <c r="U121" s="10">
        <v>0.5</v>
      </c>
      <c r="V121" s="9">
        <f t="shared" si="91"/>
        <v>39.5403686119705</v>
      </c>
      <c r="W121" s="9">
        <f t="shared" si="79"/>
        <v>659.006143532843</v>
      </c>
      <c r="X121" s="9">
        <f t="shared" si="92"/>
        <v>79.0807372239412</v>
      </c>
      <c r="Y121" s="10">
        <v>0.5</v>
      </c>
      <c r="Z121" s="9">
        <f t="shared" si="85"/>
        <v>39.5403686119706</v>
      </c>
    </row>
    <row r="122" s="1" customFormat="1" ht="18" customHeight="1" spans="1:26">
      <c r="A122" s="2" t="s">
        <v>290</v>
      </c>
      <c r="B122" s="29" t="s">
        <v>492</v>
      </c>
      <c r="C122" s="2" t="s">
        <v>630</v>
      </c>
      <c r="D122" s="4" t="s">
        <v>598</v>
      </c>
      <c r="E122" s="5"/>
      <c r="F122" s="6" t="e">
        <f t="shared" si="86"/>
        <v>#DIV/0!</v>
      </c>
      <c r="G122" s="6"/>
      <c r="H122" s="3" t="s">
        <v>495</v>
      </c>
      <c r="I122" s="6">
        <v>46.87</v>
      </c>
      <c r="J122" s="6">
        <v>46.87</v>
      </c>
      <c r="K122" s="7" t="s">
        <v>291</v>
      </c>
      <c r="L122" s="12" t="s">
        <v>51</v>
      </c>
      <c r="M122" s="12">
        <v>46023</v>
      </c>
      <c r="N122" s="13">
        <v>46387</v>
      </c>
      <c r="O122" s="8">
        <f t="shared" ref="O122:O135" si="93">(N122-M122)/365*12</f>
        <v>11.9671232876712</v>
      </c>
      <c r="P122" s="14">
        <v>25661</v>
      </c>
      <c r="Q122" s="14">
        <v>25661</v>
      </c>
      <c r="R122" s="14">
        <f t="shared" ref="R122:R135" si="94">P122-Q122</f>
        <v>0</v>
      </c>
      <c r="S122" s="9">
        <f t="shared" ref="S122:S135" si="95">P122/1.03/O122</f>
        <v>2081.83634730965</v>
      </c>
      <c r="T122" s="9">
        <f t="shared" ref="T122:T135" si="96">S122*12%</f>
        <v>249.820361677158</v>
      </c>
      <c r="U122" s="10">
        <v>0.5</v>
      </c>
      <c r="V122" s="9">
        <f t="shared" ref="V122:V135" si="97">T122*U122</f>
        <v>124.910180838579</v>
      </c>
      <c r="W122" s="9">
        <f t="shared" si="79"/>
        <v>2081.83634730965</v>
      </c>
      <c r="X122" s="9">
        <f t="shared" si="92"/>
        <v>249.820361677158</v>
      </c>
      <c r="Y122" s="10">
        <v>0.5</v>
      </c>
      <c r="Z122" s="9">
        <f t="shared" si="85"/>
        <v>124.910180838579</v>
      </c>
    </row>
    <row r="123" s="1" customFormat="1" ht="18" customHeight="1" spans="1:26">
      <c r="A123" s="2" t="s">
        <v>293</v>
      </c>
      <c r="B123" s="29" t="s">
        <v>492</v>
      </c>
      <c r="C123" s="2" t="s">
        <v>631</v>
      </c>
      <c r="D123" s="4" t="s">
        <v>598</v>
      </c>
      <c r="E123" s="5"/>
      <c r="F123" s="6" t="e">
        <f t="shared" si="86"/>
        <v>#DIV/0!</v>
      </c>
      <c r="G123" s="6"/>
      <c r="H123" s="3" t="s">
        <v>495</v>
      </c>
      <c r="I123" s="6">
        <v>46.87</v>
      </c>
      <c r="J123" s="6">
        <v>46.87</v>
      </c>
      <c r="K123" s="7" t="s">
        <v>294</v>
      </c>
      <c r="L123" s="12" t="s">
        <v>63</v>
      </c>
      <c r="M123" s="12">
        <v>46023</v>
      </c>
      <c r="N123" s="13">
        <v>46387</v>
      </c>
      <c r="O123" s="8">
        <f t="shared" si="93"/>
        <v>11.9671232876712</v>
      </c>
      <c r="P123" s="14">
        <v>12831</v>
      </c>
      <c r="Q123" s="14">
        <v>12831</v>
      </c>
      <c r="R123" s="14">
        <f t="shared" si="94"/>
        <v>0</v>
      </c>
      <c r="S123" s="9">
        <f t="shared" si="95"/>
        <v>1040.95873786408</v>
      </c>
      <c r="T123" s="9">
        <f t="shared" si="96"/>
        <v>124.915048543689</v>
      </c>
      <c r="U123" s="10">
        <v>0.5</v>
      </c>
      <c r="V123" s="9">
        <f t="shared" si="97"/>
        <v>62.4575242718447</v>
      </c>
      <c r="W123" s="9">
        <f t="shared" si="79"/>
        <v>1040.95873786408</v>
      </c>
      <c r="X123" s="9">
        <f t="shared" si="92"/>
        <v>124.91504854369</v>
      </c>
      <c r="Y123" s="10">
        <v>0.5</v>
      </c>
      <c r="Z123" s="9">
        <f t="shared" si="85"/>
        <v>62.4575242718448</v>
      </c>
    </row>
    <row r="124" s="1" customFormat="1" ht="18" customHeight="1" spans="1:26">
      <c r="A124" s="2" t="s">
        <v>296</v>
      </c>
      <c r="B124" s="29" t="s">
        <v>492</v>
      </c>
      <c r="C124" s="2" t="s">
        <v>632</v>
      </c>
      <c r="D124" s="4" t="s">
        <v>598</v>
      </c>
      <c r="E124" s="5"/>
      <c r="F124" s="6" t="e">
        <f t="shared" si="86"/>
        <v>#DIV/0!</v>
      </c>
      <c r="G124" s="6"/>
      <c r="H124" s="3" t="s">
        <v>495</v>
      </c>
      <c r="I124" s="6">
        <v>46.87</v>
      </c>
      <c r="J124" s="6">
        <v>46.87</v>
      </c>
      <c r="K124" s="7" t="s">
        <v>297</v>
      </c>
      <c r="L124" s="12" t="s">
        <v>298</v>
      </c>
      <c r="M124" s="12">
        <v>46073</v>
      </c>
      <c r="N124" s="13">
        <v>46465</v>
      </c>
      <c r="O124" s="8">
        <f t="shared" si="93"/>
        <v>12.8876712328767</v>
      </c>
      <c r="P124" s="14">
        <v>12831</v>
      </c>
      <c r="Q124" s="14">
        <v>12831</v>
      </c>
      <c r="R124" s="14">
        <f t="shared" si="94"/>
        <v>0</v>
      </c>
      <c r="S124" s="9">
        <f t="shared" si="95"/>
        <v>966.604542302358</v>
      </c>
      <c r="T124" s="9">
        <f t="shared" si="96"/>
        <v>115.992545076283</v>
      </c>
      <c r="U124" s="10">
        <v>0.5</v>
      </c>
      <c r="V124" s="9">
        <f t="shared" si="97"/>
        <v>57.9962725381415</v>
      </c>
      <c r="W124" s="9">
        <f t="shared" si="79"/>
        <v>966.604542302358</v>
      </c>
      <c r="X124" s="9">
        <f t="shared" si="92"/>
        <v>115.992545076283</v>
      </c>
      <c r="Y124" s="10">
        <v>0.5</v>
      </c>
      <c r="Z124" s="9">
        <f t="shared" si="85"/>
        <v>57.9962725381415</v>
      </c>
    </row>
    <row r="125" s="1" customFormat="1" ht="18" customHeight="1" spans="1:26">
      <c r="A125" s="2" t="s">
        <v>301</v>
      </c>
      <c r="B125" s="29" t="s">
        <v>492</v>
      </c>
      <c r="C125" s="2" t="s">
        <v>633</v>
      </c>
      <c r="D125" s="4" t="s">
        <v>598</v>
      </c>
      <c r="E125" s="5"/>
      <c r="F125" s="6" t="e">
        <f t="shared" si="86"/>
        <v>#DIV/0!</v>
      </c>
      <c r="G125" s="6"/>
      <c r="H125" s="3" t="s">
        <v>495</v>
      </c>
      <c r="I125" s="6">
        <v>26.19</v>
      </c>
      <c r="J125" s="6">
        <v>26.19</v>
      </c>
      <c r="K125" s="7" t="s">
        <v>302</v>
      </c>
      <c r="L125" s="12" t="s">
        <v>74</v>
      </c>
      <c r="M125" s="12">
        <v>46023</v>
      </c>
      <c r="N125" s="13">
        <v>46387</v>
      </c>
      <c r="O125" s="8">
        <f t="shared" si="93"/>
        <v>11.9671232876712</v>
      </c>
      <c r="P125" s="14">
        <v>5736</v>
      </c>
      <c r="Q125" s="14">
        <v>5736</v>
      </c>
      <c r="R125" s="14">
        <f t="shared" si="94"/>
        <v>0</v>
      </c>
      <c r="S125" s="9">
        <f t="shared" si="95"/>
        <v>465.352608556492</v>
      </c>
      <c r="T125" s="9">
        <f t="shared" si="96"/>
        <v>55.842313026779</v>
      </c>
      <c r="U125" s="10">
        <v>0.5</v>
      </c>
      <c r="V125" s="9">
        <f t="shared" si="97"/>
        <v>27.9211565133895</v>
      </c>
      <c r="W125" s="9">
        <f t="shared" si="79"/>
        <v>465.352608556492</v>
      </c>
      <c r="X125" s="9">
        <f t="shared" si="92"/>
        <v>55.842313026779</v>
      </c>
      <c r="Y125" s="10">
        <v>0.5</v>
      </c>
      <c r="Z125" s="9">
        <f t="shared" si="85"/>
        <v>27.9211565133895</v>
      </c>
    </row>
    <row r="126" s="1" customFormat="1" ht="18" customHeight="1" spans="1:26">
      <c r="A126" s="2" t="s">
        <v>390</v>
      </c>
      <c r="B126" s="29" t="s">
        <v>492</v>
      </c>
      <c r="C126" s="2" t="s">
        <v>634</v>
      </c>
      <c r="D126" s="4" t="s">
        <v>598</v>
      </c>
      <c r="E126" s="5"/>
      <c r="F126" s="6" t="e">
        <f t="shared" si="86"/>
        <v>#DIV/0!</v>
      </c>
      <c r="G126" s="6"/>
      <c r="H126" s="3" t="s">
        <v>495</v>
      </c>
      <c r="I126" s="6">
        <v>17.92</v>
      </c>
      <c r="J126" s="6">
        <v>17.92</v>
      </c>
      <c r="K126" s="7" t="s">
        <v>391</v>
      </c>
      <c r="L126" s="12" t="s">
        <v>215</v>
      </c>
      <c r="M126" s="12">
        <v>46023</v>
      </c>
      <c r="N126" s="13">
        <v>46387</v>
      </c>
      <c r="O126" s="8">
        <f t="shared" si="93"/>
        <v>11.9671232876712</v>
      </c>
      <c r="P126" s="14">
        <v>4252</v>
      </c>
      <c r="Q126" s="14">
        <v>4252</v>
      </c>
      <c r="R126" s="14">
        <f t="shared" si="94"/>
        <v>0</v>
      </c>
      <c r="S126" s="9">
        <f t="shared" si="95"/>
        <v>344.958035492016</v>
      </c>
      <c r="T126" s="9">
        <f t="shared" si="96"/>
        <v>41.3949642590419</v>
      </c>
      <c r="U126" s="10">
        <v>0.5</v>
      </c>
      <c r="V126" s="9">
        <f t="shared" si="97"/>
        <v>20.697482129521</v>
      </c>
      <c r="W126" s="9">
        <f t="shared" si="79"/>
        <v>344.958035492016</v>
      </c>
      <c r="X126" s="9">
        <f t="shared" si="92"/>
        <v>41.3949642590419</v>
      </c>
      <c r="Y126" s="10">
        <v>0.5</v>
      </c>
      <c r="Z126" s="9">
        <f t="shared" si="85"/>
        <v>20.697482129521</v>
      </c>
    </row>
    <row r="127" s="1" customFormat="1" ht="18" customHeight="1" spans="1:26">
      <c r="A127" s="2"/>
      <c r="B127" s="29" t="s">
        <v>492</v>
      </c>
      <c r="C127" s="2" t="s">
        <v>635</v>
      </c>
      <c r="D127" s="4" t="s">
        <v>598</v>
      </c>
      <c r="E127" s="5"/>
      <c r="F127" s="6"/>
      <c r="G127" s="6"/>
      <c r="H127" s="3" t="s">
        <v>495</v>
      </c>
      <c r="I127" s="6">
        <v>34.47</v>
      </c>
      <c r="J127" s="6">
        <v>34.47</v>
      </c>
      <c r="K127" s="7" t="s">
        <v>391</v>
      </c>
      <c r="L127" s="12" t="s">
        <v>215</v>
      </c>
      <c r="M127" s="12">
        <v>46023</v>
      </c>
      <c r="N127" s="13">
        <v>46387</v>
      </c>
      <c r="O127" s="8">
        <f t="shared" si="93"/>
        <v>11.9671232876712</v>
      </c>
      <c r="P127" s="14">
        <v>8178</v>
      </c>
      <c r="Q127" s="14">
        <v>8178</v>
      </c>
      <c r="R127" s="14">
        <f t="shared" si="94"/>
        <v>0</v>
      </c>
      <c r="S127" s="9">
        <f t="shared" si="95"/>
        <v>663.468206550731</v>
      </c>
      <c r="T127" s="9">
        <f t="shared" si="96"/>
        <v>79.6161847860877</v>
      </c>
      <c r="U127" s="10">
        <v>0.5</v>
      </c>
      <c r="V127" s="9">
        <f t="shared" si="97"/>
        <v>39.8080923930438</v>
      </c>
      <c r="W127" s="9">
        <f t="shared" si="79"/>
        <v>663.468206550731</v>
      </c>
      <c r="X127" s="9">
        <f t="shared" si="92"/>
        <v>79.6161847860877</v>
      </c>
      <c r="Y127" s="10">
        <v>0.5</v>
      </c>
      <c r="Z127" s="9">
        <f t="shared" si="85"/>
        <v>39.8080923930439</v>
      </c>
    </row>
    <row r="128" s="1" customFormat="1" ht="18" customHeight="1" spans="1:26">
      <c r="A128" s="2" t="s">
        <v>307</v>
      </c>
      <c r="B128" s="29" t="s">
        <v>492</v>
      </c>
      <c r="C128" s="2" t="s">
        <v>636</v>
      </c>
      <c r="D128" s="4" t="s">
        <v>598</v>
      </c>
      <c r="E128" s="5"/>
      <c r="F128" s="6" t="e">
        <f t="shared" ref="F128:F135" si="98">G128/E128</f>
        <v>#DIV/0!</v>
      </c>
      <c r="G128" s="6"/>
      <c r="H128" s="3" t="s">
        <v>495</v>
      </c>
      <c r="I128" s="6">
        <v>19.04</v>
      </c>
      <c r="J128" s="6">
        <v>19.04</v>
      </c>
      <c r="K128" s="7" t="s">
        <v>308</v>
      </c>
      <c r="L128" s="12" t="s">
        <v>74</v>
      </c>
      <c r="M128" s="12">
        <v>46023</v>
      </c>
      <c r="N128" s="13">
        <v>46387</v>
      </c>
      <c r="O128" s="8">
        <f t="shared" si="93"/>
        <v>11.9671232876712</v>
      </c>
      <c r="P128" s="14">
        <v>4170</v>
      </c>
      <c r="Q128" s="14">
        <v>4170</v>
      </c>
      <c r="R128" s="14">
        <f t="shared" si="94"/>
        <v>0</v>
      </c>
      <c r="S128" s="9">
        <f t="shared" si="95"/>
        <v>338.305505174437</v>
      </c>
      <c r="T128" s="9">
        <f t="shared" si="96"/>
        <v>40.5966606209325</v>
      </c>
      <c r="U128" s="10">
        <v>0.5</v>
      </c>
      <c r="V128" s="9">
        <f t="shared" si="97"/>
        <v>20.2983303104662</v>
      </c>
      <c r="W128" s="9">
        <f t="shared" si="79"/>
        <v>338.305505174437</v>
      </c>
      <c r="X128" s="9">
        <f t="shared" si="92"/>
        <v>40.5966606209324</v>
      </c>
      <c r="Y128" s="10">
        <v>0.5</v>
      </c>
      <c r="Z128" s="9">
        <f t="shared" si="85"/>
        <v>20.2983303104662</v>
      </c>
    </row>
    <row r="129" s="1" customFormat="1" ht="18" customHeight="1" spans="1:26">
      <c r="A129" s="2" t="s">
        <v>310</v>
      </c>
      <c r="B129" s="29" t="s">
        <v>492</v>
      </c>
      <c r="C129" s="2" t="s">
        <v>637</v>
      </c>
      <c r="D129" s="4" t="s">
        <v>598</v>
      </c>
      <c r="E129" s="5"/>
      <c r="F129" s="6" t="e">
        <f t="shared" si="98"/>
        <v>#DIV/0!</v>
      </c>
      <c r="G129" s="6"/>
      <c r="H129" s="3" t="s">
        <v>495</v>
      </c>
      <c r="I129" s="6">
        <v>46.87</v>
      </c>
      <c r="J129" s="6">
        <v>46.87</v>
      </c>
      <c r="K129" s="7" t="s">
        <v>311</v>
      </c>
      <c r="L129" s="12" t="s">
        <v>43</v>
      </c>
      <c r="M129" s="12">
        <v>46023</v>
      </c>
      <c r="N129" s="13">
        <v>46387</v>
      </c>
      <c r="O129" s="8">
        <f t="shared" si="93"/>
        <v>11.9671232876712</v>
      </c>
      <c r="P129" s="14">
        <v>11120</v>
      </c>
      <c r="Q129" s="14">
        <v>11120</v>
      </c>
      <c r="R129" s="14">
        <f t="shared" si="94"/>
        <v>0</v>
      </c>
      <c r="S129" s="9">
        <f t="shared" si="95"/>
        <v>902.148013798499</v>
      </c>
      <c r="T129" s="9">
        <f t="shared" si="96"/>
        <v>108.25776165582</v>
      </c>
      <c r="U129" s="10">
        <v>0.5</v>
      </c>
      <c r="V129" s="9">
        <f t="shared" si="97"/>
        <v>54.1288808279099</v>
      </c>
      <c r="W129" s="9">
        <f t="shared" si="79"/>
        <v>902.148013798499</v>
      </c>
      <c r="X129" s="9">
        <f t="shared" si="92"/>
        <v>108.25776165582</v>
      </c>
      <c r="Y129" s="10">
        <v>0.5</v>
      </c>
      <c r="Z129" s="9">
        <f t="shared" si="85"/>
        <v>54.1288808279099</v>
      </c>
    </row>
    <row r="130" s="1" customFormat="1" ht="18" customHeight="1" spans="1:26">
      <c r="A130" s="2" t="s">
        <v>396</v>
      </c>
      <c r="B130" s="29" t="s">
        <v>492</v>
      </c>
      <c r="C130" s="2" t="s">
        <v>638</v>
      </c>
      <c r="D130" s="4" t="s">
        <v>598</v>
      </c>
      <c r="E130" s="5"/>
      <c r="F130" s="6" t="e">
        <f t="shared" si="98"/>
        <v>#DIV/0!</v>
      </c>
      <c r="G130" s="6"/>
      <c r="H130" s="3" t="s">
        <v>495</v>
      </c>
      <c r="I130" s="6">
        <v>46.87</v>
      </c>
      <c r="J130" s="6">
        <v>46.87</v>
      </c>
      <c r="K130" s="7" t="s">
        <v>397</v>
      </c>
      <c r="L130" s="12" t="s">
        <v>43</v>
      </c>
      <c r="M130" s="12">
        <v>46023</v>
      </c>
      <c r="N130" s="13">
        <v>46387</v>
      </c>
      <c r="O130" s="8">
        <f t="shared" si="93"/>
        <v>11.9671232876712</v>
      </c>
      <c r="P130" s="14">
        <v>11120</v>
      </c>
      <c r="Q130" s="14">
        <v>11120</v>
      </c>
      <c r="R130" s="14">
        <f t="shared" si="94"/>
        <v>0</v>
      </c>
      <c r="S130" s="9">
        <f t="shared" si="95"/>
        <v>902.148013798499</v>
      </c>
      <c r="T130" s="9">
        <f t="shared" si="96"/>
        <v>108.25776165582</v>
      </c>
      <c r="U130" s="10">
        <v>0.5</v>
      </c>
      <c r="V130" s="9">
        <f t="shared" si="97"/>
        <v>54.1288808279099</v>
      </c>
      <c r="W130" s="9">
        <f t="shared" si="79"/>
        <v>902.148013798499</v>
      </c>
      <c r="X130" s="9">
        <f t="shared" si="92"/>
        <v>108.25776165582</v>
      </c>
      <c r="Y130" s="10">
        <v>0.5</v>
      </c>
      <c r="Z130" s="9">
        <f t="shared" si="85"/>
        <v>54.1288808279099</v>
      </c>
    </row>
    <row r="131" s="1" customFormat="1" ht="18" customHeight="1" spans="1:26">
      <c r="A131" s="2" t="s">
        <v>393</v>
      </c>
      <c r="B131" s="29" t="s">
        <v>492</v>
      </c>
      <c r="C131" s="2" t="s">
        <v>639</v>
      </c>
      <c r="D131" s="4" t="s">
        <v>598</v>
      </c>
      <c r="E131" s="5"/>
      <c r="F131" s="6" t="e">
        <f t="shared" si="98"/>
        <v>#DIV/0!</v>
      </c>
      <c r="G131" s="6"/>
      <c r="H131" s="3" t="s">
        <v>495</v>
      </c>
      <c r="I131" s="6">
        <v>26.19</v>
      </c>
      <c r="J131" s="6">
        <v>26.19</v>
      </c>
      <c r="K131" s="7" t="s">
        <v>394</v>
      </c>
      <c r="L131" s="12" t="s">
        <v>215</v>
      </c>
      <c r="M131" s="12">
        <v>46023</v>
      </c>
      <c r="N131" s="13">
        <v>46387</v>
      </c>
      <c r="O131" s="8">
        <f t="shared" si="93"/>
        <v>11.9671232876712</v>
      </c>
      <c r="P131" s="14">
        <v>5736</v>
      </c>
      <c r="Q131" s="14">
        <v>5736</v>
      </c>
      <c r="R131" s="14">
        <f t="shared" si="94"/>
        <v>0</v>
      </c>
      <c r="S131" s="9">
        <f t="shared" si="95"/>
        <v>465.352608556492</v>
      </c>
      <c r="T131" s="9">
        <f t="shared" si="96"/>
        <v>55.842313026779</v>
      </c>
      <c r="U131" s="10">
        <v>0.5</v>
      </c>
      <c r="V131" s="9">
        <f t="shared" si="97"/>
        <v>27.9211565133895</v>
      </c>
      <c r="W131" s="9">
        <f t="shared" si="79"/>
        <v>465.352608556492</v>
      </c>
      <c r="X131" s="9">
        <f t="shared" si="92"/>
        <v>55.842313026779</v>
      </c>
      <c r="Y131" s="10">
        <v>0.5</v>
      </c>
      <c r="Z131" s="9">
        <f t="shared" si="85"/>
        <v>27.9211565133895</v>
      </c>
    </row>
    <row r="132" s="1" customFormat="1" ht="18" customHeight="1" spans="1:26">
      <c r="A132" s="2" t="s">
        <v>304</v>
      </c>
      <c r="B132" s="29" t="s">
        <v>492</v>
      </c>
      <c r="C132" s="2" t="s">
        <v>640</v>
      </c>
      <c r="D132" s="4" t="s">
        <v>598</v>
      </c>
      <c r="E132" s="5"/>
      <c r="F132" s="6" t="e">
        <f t="shared" si="98"/>
        <v>#DIV/0!</v>
      </c>
      <c r="G132" s="6"/>
      <c r="H132" s="3" t="s">
        <v>495</v>
      </c>
      <c r="I132" s="6">
        <v>36.62</v>
      </c>
      <c r="J132" s="6">
        <v>36.62</v>
      </c>
      <c r="K132" s="7" t="s">
        <v>305</v>
      </c>
      <c r="L132" s="12" t="s">
        <v>215</v>
      </c>
      <c r="M132" s="12">
        <v>46023</v>
      </c>
      <c r="N132" s="13">
        <v>46387</v>
      </c>
      <c r="O132" s="8">
        <f t="shared" si="93"/>
        <v>11.9671232876712</v>
      </c>
      <c r="P132" s="14">
        <v>8020</v>
      </c>
      <c r="Q132" s="14">
        <v>8020</v>
      </c>
      <c r="R132" s="14">
        <f t="shared" si="94"/>
        <v>0</v>
      </c>
      <c r="S132" s="9">
        <f t="shared" si="95"/>
        <v>650.649916426615</v>
      </c>
      <c r="T132" s="9">
        <f t="shared" si="96"/>
        <v>78.0779899711938</v>
      </c>
      <c r="U132" s="10">
        <v>0.5</v>
      </c>
      <c r="V132" s="9">
        <f t="shared" si="97"/>
        <v>39.0389949855969</v>
      </c>
      <c r="W132" s="9">
        <f t="shared" si="79"/>
        <v>650.649916426615</v>
      </c>
      <c r="X132" s="9">
        <f t="shared" si="92"/>
        <v>78.0779899711938</v>
      </c>
      <c r="Y132" s="10">
        <v>0.5</v>
      </c>
      <c r="Z132" s="9">
        <f t="shared" si="85"/>
        <v>39.0389949855969</v>
      </c>
    </row>
    <row r="133" s="1" customFormat="1" ht="18" customHeight="1" spans="1:26">
      <c r="A133" s="2" t="s">
        <v>313</v>
      </c>
      <c r="B133" s="29" t="s">
        <v>492</v>
      </c>
      <c r="C133" s="2" t="s">
        <v>641</v>
      </c>
      <c r="D133" s="4" t="s">
        <v>598</v>
      </c>
      <c r="E133" s="5"/>
      <c r="F133" s="6" t="e">
        <f t="shared" si="98"/>
        <v>#DIV/0!</v>
      </c>
      <c r="G133" s="6"/>
      <c r="H133" s="3" t="s">
        <v>495</v>
      </c>
      <c r="I133" s="6">
        <v>27.99</v>
      </c>
      <c r="J133" s="6">
        <v>27.99</v>
      </c>
      <c r="K133" s="7" t="s">
        <v>314</v>
      </c>
      <c r="L133" s="12" t="s">
        <v>219</v>
      </c>
      <c r="M133" s="12">
        <v>46023</v>
      </c>
      <c r="N133" s="13">
        <v>46387</v>
      </c>
      <c r="O133" s="8">
        <f t="shared" si="93"/>
        <v>11.9671232876712</v>
      </c>
      <c r="P133" s="14">
        <v>7662</v>
      </c>
      <c r="Q133" s="14">
        <v>7662</v>
      </c>
      <c r="R133" s="14">
        <f t="shared" si="94"/>
        <v>0</v>
      </c>
      <c r="S133" s="9">
        <f t="shared" si="95"/>
        <v>621.605942601088</v>
      </c>
      <c r="T133" s="9">
        <f t="shared" si="96"/>
        <v>74.5927131121306</v>
      </c>
      <c r="U133" s="10">
        <v>0.5</v>
      </c>
      <c r="V133" s="9">
        <f t="shared" si="97"/>
        <v>37.2963565560653</v>
      </c>
      <c r="W133" s="9">
        <f t="shared" si="79"/>
        <v>621.605942601088</v>
      </c>
      <c r="X133" s="9">
        <f t="shared" si="92"/>
        <v>74.5927131121306</v>
      </c>
      <c r="Y133" s="10">
        <v>0.5</v>
      </c>
      <c r="Z133" s="9">
        <f t="shared" si="85"/>
        <v>37.2963565560653</v>
      </c>
    </row>
    <row r="134" s="1" customFormat="1" ht="18" customHeight="1" spans="1:26">
      <c r="A134" s="2" t="s">
        <v>346</v>
      </c>
      <c r="B134" s="29" t="s">
        <v>492</v>
      </c>
      <c r="C134" s="2" t="s">
        <v>642</v>
      </c>
      <c r="D134" s="4" t="s">
        <v>598</v>
      </c>
      <c r="E134" s="5"/>
      <c r="F134" s="6" t="e">
        <f t="shared" si="98"/>
        <v>#DIV/0!</v>
      </c>
      <c r="G134" s="6"/>
      <c r="H134" s="3" t="s">
        <v>495</v>
      </c>
      <c r="I134" s="6">
        <v>27.99</v>
      </c>
      <c r="J134" s="6">
        <v>27.99</v>
      </c>
      <c r="K134" s="7" t="s">
        <v>275</v>
      </c>
      <c r="L134" s="12" t="s">
        <v>347</v>
      </c>
      <c r="M134" s="12">
        <v>46023</v>
      </c>
      <c r="N134" s="13">
        <v>46387</v>
      </c>
      <c r="O134" s="8">
        <f t="shared" si="93"/>
        <v>11.9671232876712</v>
      </c>
      <c r="P134" s="14">
        <v>9297</v>
      </c>
      <c r="Q134" s="14">
        <v>9297</v>
      </c>
      <c r="R134" s="14">
        <f t="shared" si="94"/>
        <v>0</v>
      </c>
      <c r="S134" s="9">
        <f t="shared" si="95"/>
        <v>754.25090686013</v>
      </c>
      <c r="T134" s="9">
        <f t="shared" si="96"/>
        <v>90.5101088232156</v>
      </c>
      <c r="U134" s="10">
        <v>0.5</v>
      </c>
      <c r="V134" s="9">
        <f t="shared" si="97"/>
        <v>45.2550544116078</v>
      </c>
      <c r="W134" s="9">
        <f t="shared" si="79"/>
        <v>754.25090686013</v>
      </c>
      <c r="X134" s="9">
        <f t="shared" si="92"/>
        <v>90.5101088232156</v>
      </c>
      <c r="Y134" s="10">
        <v>0.5</v>
      </c>
      <c r="Z134" s="9">
        <f t="shared" si="85"/>
        <v>45.2550544116078</v>
      </c>
    </row>
    <row r="135" s="1" customFormat="1" ht="18" customHeight="1" spans="1:26">
      <c r="A135" s="2" t="s">
        <v>316</v>
      </c>
      <c r="B135" s="29" t="s">
        <v>492</v>
      </c>
      <c r="C135" s="2" t="s">
        <v>643</v>
      </c>
      <c r="D135" s="4" t="s">
        <v>598</v>
      </c>
      <c r="E135" s="5"/>
      <c r="F135" s="6" t="e">
        <f t="shared" si="98"/>
        <v>#DIV/0!</v>
      </c>
      <c r="G135" s="6"/>
      <c r="H135" s="3" t="s">
        <v>495</v>
      </c>
      <c r="I135" s="6">
        <v>27.57</v>
      </c>
      <c r="J135" s="6">
        <v>27.57</v>
      </c>
      <c r="K135" s="7" t="s">
        <v>317</v>
      </c>
      <c r="L135" s="12" t="s">
        <v>219</v>
      </c>
      <c r="M135" s="12">
        <v>46023</v>
      </c>
      <c r="N135" s="13">
        <v>46387</v>
      </c>
      <c r="O135" s="8">
        <f t="shared" si="93"/>
        <v>11.9671232876712</v>
      </c>
      <c r="P135" s="14">
        <v>7547</v>
      </c>
      <c r="Q135" s="14">
        <v>7547</v>
      </c>
      <c r="R135" s="14">
        <f t="shared" si="94"/>
        <v>0</v>
      </c>
      <c r="S135" s="9">
        <f t="shared" si="95"/>
        <v>612.276174472776</v>
      </c>
      <c r="T135" s="9">
        <f t="shared" si="96"/>
        <v>73.4731409367332</v>
      </c>
      <c r="U135" s="10">
        <v>0.5</v>
      </c>
      <c r="V135" s="9">
        <f t="shared" si="97"/>
        <v>36.7365704683666</v>
      </c>
      <c r="W135" s="9">
        <f t="shared" si="79"/>
        <v>612.276174472776</v>
      </c>
      <c r="X135" s="9">
        <f t="shared" si="92"/>
        <v>73.4731409367331</v>
      </c>
      <c r="Y135" s="10">
        <v>0.5</v>
      </c>
      <c r="Z135" s="9">
        <f t="shared" si="85"/>
        <v>36.7365704683666</v>
      </c>
    </row>
    <row r="136" s="1" customFormat="1" ht="18" customHeight="1" spans="1:26">
      <c r="A136" s="2"/>
      <c r="B136" s="29" t="s">
        <v>492</v>
      </c>
      <c r="C136" s="2" t="s">
        <v>644</v>
      </c>
      <c r="D136" s="4" t="s">
        <v>598</v>
      </c>
      <c r="E136" s="5"/>
      <c r="F136" s="6"/>
      <c r="G136" s="6"/>
      <c r="H136" s="3" t="s">
        <v>499</v>
      </c>
      <c r="I136" s="6">
        <v>27.57</v>
      </c>
      <c r="J136" s="6"/>
      <c r="K136" s="7"/>
      <c r="L136" s="12"/>
      <c r="M136" s="12"/>
      <c r="N136" s="13"/>
      <c r="O136" s="8"/>
      <c r="P136" s="14"/>
      <c r="Q136" s="14"/>
      <c r="R136" s="14"/>
      <c r="S136" s="9"/>
      <c r="T136" s="9"/>
      <c r="U136" s="10"/>
      <c r="V136" s="9"/>
      <c r="W136" s="9">
        <f>S136</f>
        <v>0</v>
      </c>
      <c r="X136" s="9"/>
      <c r="Y136" s="10"/>
      <c r="Z136" s="9"/>
    </row>
    <row r="137" s="1" customFormat="1" ht="18" customHeight="1" spans="1:26">
      <c r="A137" s="2" t="s">
        <v>319</v>
      </c>
      <c r="B137" s="29" t="s">
        <v>492</v>
      </c>
      <c r="C137" s="2" t="s">
        <v>645</v>
      </c>
      <c r="D137" s="4" t="s">
        <v>598</v>
      </c>
      <c r="E137" s="5"/>
      <c r="F137" s="6" t="e">
        <f t="shared" ref="F137:F160" si="99">G137/E137</f>
        <v>#DIV/0!</v>
      </c>
      <c r="G137" s="6"/>
      <c r="H137" s="3" t="s">
        <v>495</v>
      </c>
      <c r="I137" s="6">
        <v>29.3</v>
      </c>
      <c r="J137" s="6">
        <v>29.3</v>
      </c>
      <c r="K137" s="7" t="s">
        <v>320</v>
      </c>
      <c r="L137" s="12" t="s">
        <v>262</v>
      </c>
      <c r="M137" s="12">
        <v>46023</v>
      </c>
      <c r="N137" s="13">
        <v>46387</v>
      </c>
      <c r="O137" s="8">
        <f t="shared" ref="O137:O164" si="100">(N137-M137)/365*12</f>
        <v>11.9671232876712</v>
      </c>
      <c r="P137" s="14">
        <v>8021</v>
      </c>
      <c r="Q137" s="14">
        <v>8021</v>
      </c>
      <c r="R137" s="14">
        <f t="shared" ref="R137:R164" si="101">P137-Q137</f>
        <v>0</v>
      </c>
      <c r="S137" s="9">
        <f t="shared" ref="S137:S164" si="102">P137/1.03/O137</f>
        <v>650.731044845122</v>
      </c>
      <c r="T137" s="9">
        <f t="shared" ref="T137:T164" si="103">S137*12%</f>
        <v>78.0877253814147</v>
      </c>
      <c r="U137" s="10">
        <v>0.5</v>
      </c>
      <c r="V137" s="9">
        <f t="shared" ref="V137:V164" si="104">T137*U137</f>
        <v>39.0438626907073</v>
      </c>
      <c r="W137" s="9">
        <f>S137</f>
        <v>650.731044845122</v>
      </c>
      <c r="X137" s="9">
        <f t="shared" ref="X137:X164" si="105">W137*12%</f>
        <v>78.0877253814146</v>
      </c>
      <c r="Y137" s="10">
        <v>0.5</v>
      </c>
      <c r="Z137" s="9">
        <f t="shared" ref="Z137:Z164" si="106">X137*Y137</f>
        <v>39.0438626907073</v>
      </c>
    </row>
    <row r="138" s="1" customFormat="1" ht="18" customHeight="1" spans="1:26">
      <c r="A138" s="2" t="s">
        <v>337</v>
      </c>
      <c r="B138" s="29" t="s">
        <v>492</v>
      </c>
      <c r="C138" s="2" t="s">
        <v>646</v>
      </c>
      <c r="D138" s="4" t="s">
        <v>598</v>
      </c>
      <c r="E138" s="5"/>
      <c r="F138" s="6" t="e">
        <f t="shared" si="99"/>
        <v>#DIV/0!</v>
      </c>
      <c r="G138" s="6"/>
      <c r="H138" s="3" t="s">
        <v>495</v>
      </c>
      <c r="I138" s="6">
        <v>27.99</v>
      </c>
      <c r="J138" s="6">
        <v>27.99</v>
      </c>
      <c r="K138" s="7" t="s">
        <v>338</v>
      </c>
      <c r="L138" s="12" t="s">
        <v>215</v>
      </c>
      <c r="M138" s="12">
        <v>46023</v>
      </c>
      <c r="N138" s="13">
        <v>46387</v>
      </c>
      <c r="O138" s="8">
        <f t="shared" si="100"/>
        <v>11.9671232876712</v>
      </c>
      <c r="P138" s="14">
        <v>7662</v>
      </c>
      <c r="Q138" s="14">
        <v>7662</v>
      </c>
      <c r="R138" s="14">
        <f t="shared" si="101"/>
        <v>0</v>
      </c>
      <c r="S138" s="9">
        <f t="shared" si="102"/>
        <v>621.605942601088</v>
      </c>
      <c r="T138" s="9">
        <f t="shared" si="103"/>
        <v>74.5927131121306</v>
      </c>
      <c r="U138" s="10">
        <v>0.5</v>
      </c>
      <c r="V138" s="9">
        <f t="shared" si="104"/>
        <v>37.2963565560653</v>
      </c>
      <c r="W138" s="9">
        <f t="shared" ref="W138:W164" si="107">S138</f>
        <v>621.605942601088</v>
      </c>
      <c r="X138" s="9">
        <f t="shared" si="105"/>
        <v>74.5927131121306</v>
      </c>
      <c r="Y138" s="10">
        <v>0.5</v>
      </c>
      <c r="Z138" s="9">
        <f t="shared" si="106"/>
        <v>37.2963565560653</v>
      </c>
    </row>
    <row r="139" s="1" customFormat="1" ht="18" customHeight="1" spans="1:26">
      <c r="A139" s="2" t="s">
        <v>334</v>
      </c>
      <c r="B139" s="29" t="s">
        <v>492</v>
      </c>
      <c r="C139" s="2" t="s">
        <v>647</v>
      </c>
      <c r="D139" s="4" t="s">
        <v>598</v>
      </c>
      <c r="E139" s="5"/>
      <c r="F139" s="6" t="e">
        <f t="shared" si="99"/>
        <v>#DIV/0!</v>
      </c>
      <c r="G139" s="6"/>
      <c r="H139" s="3" t="s">
        <v>495</v>
      </c>
      <c r="I139" s="6">
        <v>27.99</v>
      </c>
      <c r="J139" s="6">
        <v>27.99</v>
      </c>
      <c r="K139" s="7" t="s">
        <v>335</v>
      </c>
      <c r="L139" s="12" t="s">
        <v>219</v>
      </c>
      <c r="M139" s="12">
        <v>46023</v>
      </c>
      <c r="N139" s="13">
        <v>46387</v>
      </c>
      <c r="O139" s="8">
        <f t="shared" si="100"/>
        <v>11.9671232876712</v>
      </c>
      <c r="P139" s="14">
        <v>7662</v>
      </c>
      <c r="Q139" s="14">
        <v>7662</v>
      </c>
      <c r="R139" s="14">
        <f t="shared" si="101"/>
        <v>0</v>
      </c>
      <c r="S139" s="9">
        <f t="shared" si="102"/>
        <v>621.605942601088</v>
      </c>
      <c r="T139" s="9">
        <f t="shared" si="103"/>
        <v>74.5927131121306</v>
      </c>
      <c r="U139" s="10">
        <v>0.5</v>
      </c>
      <c r="V139" s="9">
        <f t="shared" si="104"/>
        <v>37.2963565560653</v>
      </c>
      <c r="W139" s="9">
        <f t="shared" si="107"/>
        <v>621.605942601088</v>
      </c>
      <c r="X139" s="9">
        <f t="shared" si="105"/>
        <v>74.5927131121306</v>
      </c>
      <c r="Y139" s="10">
        <v>0.5</v>
      </c>
      <c r="Z139" s="9">
        <f t="shared" si="106"/>
        <v>37.2963565560653</v>
      </c>
    </row>
    <row r="140" s="1" customFormat="1" ht="18" customHeight="1" spans="1:26">
      <c r="A140" s="2" t="s">
        <v>331</v>
      </c>
      <c r="B140" s="29" t="s">
        <v>492</v>
      </c>
      <c r="C140" s="2" t="s">
        <v>648</v>
      </c>
      <c r="D140" s="4" t="s">
        <v>598</v>
      </c>
      <c r="E140" s="5"/>
      <c r="F140" s="6" t="e">
        <f t="shared" si="99"/>
        <v>#DIV/0!</v>
      </c>
      <c r="G140" s="6"/>
      <c r="H140" s="3" t="s">
        <v>495</v>
      </c>
      <c r="I140" s="6">
        <v>27.99</v>
      </c>
      <c r="J140" s="6">
        <v>27.99</v>
      </c>
      <c r="K140" s="7" t="s">
        <v>332</v>
      </c>
      <c r="L140" s="12" t="s">
        <v>215</v>
      </c>
      <c r="M140" s="12">
        <v>46023</v>
      </c>
      <c r="N140" s="13">
        <v>46387</v>
      </c>
      <c r="O140" s="8">
        <f t="shared" si="100"/>
        <v>11.9671232876712</v>
      </c>
      <c r="P140" s="14">
        <v>6641</v>
      </c>
      <c r="Q140" s="14">
        <v>6641</v>
      </c>
      <c r="R140" s="14">
        <f t="shared" si="101"/>
        <v>0</v>
      </c>
      <c r="S140" s="9">
        <f t="shared" si="102"/>
        <v>538.773827305381</v>
      </c>
      <c r="T140" s="9">
        <f t="shared" si="103"/>
        <v>64.6528592766457</v>
      </c>
      <c r="U140" s="10">
        <v>0.5</v>
      </c>
      <c r="V140" s="9">
        <f t="shared" si="104"/>
        <v>32.3264296383228</v>
      </c>
      <c r="W140" s="9">
        <f t="shared" si="107"/>
        <v>538.773827305381</v>
      </c>
      <c r="X140" s="9">
        <f t="shared" si="105"/>
        <v>64.6528592766457</v>
      </c>
      <c r="Y140" s="10">
        <v>0.5</v>
      </c>
      <c r="Z140" s="9">
        <f t="shared" si="106"/>
        <v>32.3264296383229</v>
      </c>
    </row>
    <row r="141" s="1" customFormat="1" ht="18" customHeight="1" spans="1:26">
      <c r="A141" s="2" t="s">
        <v>328</v>
      </c>
      <c r="B141" s="29" t="s">
        <v>492</v>
      </c>
      <c r="C141" s="2" t="s">
        <v>649</v>
      </c>
      <c r="D141" s="4" t="s">
        <v>598</v>
      </c>
      <c r="E141" s="5"/>
      <c r="F141" s="6" t="e">
        <f t="shared" si="99"/>
        <v>#DIV/0!</v>
      </c>
      <c r="G141" s="6"/>
      <c r="H141" s="3" t="s">
        <v>495</v>
      </c>
      <c r="I141" s="6">
        <v>27.57</v>
      </c>
      <c r="J141" s="6">
        <v>27.57</v>
      </c>
      <c r="K141" s="7" t="s">
        <v>329</v>
      </c>
      <c r="L141" s="12" t="s">
        <v>215</v>
      </c>
      <c r="M141" s="12">
        <v>46023</v>
      </c>
      <c r="N141" s="13">
        <v>46387</v>
      </c>
      <c r="O141" s="8">
        <f t="shared" si="100"/>
        <v>11.9671232876712</v>
      </c>
      <c r="P141" s="14">
        <v>6541</v>
      </c>
      <c r="Q141" s="14">
        <v>6541</v>
      </c>
      <c r="R141" s="14">
        <f t="shared" si="101"/>
        <v>0</v>
      </c>
      <c r="S141" s="9">
        <f t="shared" si="102"/>
        <v>530.660985454675</v>
      </c>
      <c r="T141" s="9">
        <f t="shared" si="103"/>
        <v>63.679318254561</v>
      </c>
      <c r="U141" s="10">
        <v>0.5</v>
      </c>
      <c r="V141" s="9">
        <f t="shared" si="104"/>
        <v>31.8396591272805</v>
      </c>
      <c r="W141" s="9">
        <f t="shared" si="107"/>
        <v>530.660985454675</v>
      </c>
      <c r="X141" s="9">
        <f t="shared" si="105"/>
        <v>63.679318254561</v>
      </c>
      <c r="Y141" s="10">
        <v>0.5</v>
      </c>
      <c r="Z141" s="9">
        <f t="shared" si="106"/>
        <v>31.8396591272805</v>
      </c>
    </row>
    <row r="142" s="1" customFormat="1" ht="18" customHeight="1" spans="1:26">
      <c r="A142" s="2" t="s">
        <v>325</v>
      </c>
      <c r="B142" s="29" t="s">
        <v>492</v>
      </c>
      <c r="C142" s="2" t="s">
        <v>650</v>
      </c>
      <c r="D142" s="4" t="s">
        <v>598</v>
      </c>
      <c r="E142" s="5"/>
      <c r="F142" s="6" t="e">
        <f t="shared" si="99"/>
        <v>#DIV/0!</v>
      </c>
      <c r="G142" s="6"/>
      <c r="H142" s="3" t="s">
        <v>495</v>
      </c>
      <c r="I142" s="6">
        <v>27.57</v>
      </c>
      <c r="J142" s="6">
        <v>27.57</v>
      </c>
      <c r="K142" s="7" t="s">
        <v>326</v>
      </c>
      <c r="L142" s="12" t="s">
        <v>215</v>
      </c>
      <c r="M142" s="12">
        <v>46023</v>
      </c>
      <c r="N142" s="13">
        <v>46387</v>
      </c>
      <c r="O142" s="8">
        <f t="shared" si="100"/>
        <v>11.9671232876712</v>
      </c>
      <c r="P142" s="14">
        <v>6541</v>
      </c>
      <c r="Q142" s="14">
        <v>6541</v>
      </c>
      <c r="R142" s="14">
        <f t="shared" si="101"/>
        <v>0</v>
      </c>
      <c r="S142" s="9">
        <f t="shared" si="102"/>
        <v>530.660985454675</v>
      </c>
      <c r="T142" s="9">
        <f t="shared" si="103"/>
        <v>63.679318254561</v>
      </c>
      <c r="U142" s="10">
        <v>0.5</v>
      </c>
      <c r="V142" s="9">
        <f t="shared" si="104"/>
        <v>31.8396591272805</v>
      </c>
      <c r="W142" s="9">
        <f t="shared" si="107"/>
        <v>530.660985454675</v>
      </c>
      <c r="X142" s="9">
        <f t="shared" si="105"/>
        <v>63.679318254561</v>
      </c>
      <c r="Y142" s="10">
        <v>0.5</v>
      </c>
      <c r="Z142" s="9">
        <f t="shared" si="106"/>
        <v>31.8396591272805</v>
      </c>
    </row>
    <row r="143" s="1" customFormat="1" ht="18" customHeight="1" spans="1:26">
      <c r="A143" s="2" t="s">
        <v>322</v>
      </c>
      <c r="B143" s="29" t="s">
        <v>492</v>
      </c>
      <c r="C143" s="2" t="s">
        <v>651</v>
      </c>
      <c r="D143" s="4" t="s">
        <v>598</v>
      </c>
      <c r="E143" s="5"/>
      <c r="F143" s="6" t="e">
        <f t="shared" si="99"/>
        <v>#DIV/0!</v>
      </c>
      <c r="G143" s="6"/>
      <c r="H143" s="3" t="s">
        <v>495</v>
      </c>
      <c r="I143" s="6">
        <v>29.3</v>
      </c>
      <c r="J143" s="6">
        <v>29.3</v>
      </c>
      <c r="K143" s="7" t="s">
        <v>323</v>
      </c>
      <c r="L143" s="12" t="s">
        <v>43</v>
      </c>
      <c r="M143" s="12">
        <v>46023</v>
      </c>
      <c r="N143" s="13">
        <v>46387</v>
      </c>
      <c r="O143" s="8">
        <f t="shared" si="100"/>
        <v>11.9671232876712</v>
      </c>
      <c r="P143" s="14">
        <v>6417</v>
      </c>
      <c r="Q143" s="14">
        <v>6417</v>
      </c>
      <c r="R143" s="14">
        <f t="shared" si="101"/>
        <v>0</v>
      </c>
      <c r="S143" s="9">
        <f t="shared" si="102"/>
        <v>520.601061559799</v>
      </c>
      <c r="T143" s="9">
        <f t="shared" si="103"/>
        <v>62.4721273871759</v>
      </c>
      <c r="U143" s="10">
        <v>0.5</v>
      </c>
      <c r="V143" s="9">
        <f t="shared" si="104"/>
        <v>31.236063693588</v>
      </c>
      <c r="W143" s="9">
        <f t="shared" si="107"/>
        <v>520.601061559799</v>
      </c>
      <c r="X143" s="9">
        <f t="shared" si="105"/>
        <v>62.4721273871759</v>
      </c>
      <c r="Y143" s="10">
        <v>0.5</v>
      </c>
      <c r="Z143" s="9">
        <f t="shared" si="106"/>
        <v>31.2360636935879</v>
      </c>
    </row>
    <row r="144" s="1" customFormat="1" ht="18" customHeight="1" spans="1:26">
      <c r="A144" s="2" t="s">
        <v>340</v>
      </c>
      <c r="B144" s="29" t="s">
        <v>492</v>
      </c>
      <c r="C144" s="2" t="s">
        <v>652</v>
      </c>
      <c r="D144" s="4" t="s">
        <v>598</v>
      </c>
      <c r="E144" s="5"/>
      <c r="F144" s="6" t="e">
        <f t="shared" si="99"/>
        <v>#DIV/0!</v>
      </c>
      <c r="G144" s="6"/>
      <c r="H144" s="3" t="s">
        <v>495</v>
      </c>
      <c r="I144" s="6">
        <v>36.7</v>
      </c>
      <c r="J144" s="6">
        <v>36.7</v>
      </c>
      <c r="K144" s="7" t="s">
        <v>341</v>
      </c>
      <c r="L144" s="12" t="s">
        <v>78</v>
      </c>
      <c r="M144" s="12">
        <v>46023</v>
      </c>
      <c r="N144" s="13">
        <v>46387</v>
      </c>
      <c r="O144" s="8">
        <f t="shared" si="100"/>
        <v>11.9671232876712</v>
      </c>
      <c r="P144" s="14">
        <v>8707</v>
      </c>
      <c r="Q144" s="14">
        <v>8707</v>
      </c>
      <c r="R144" s="14">
        <f t="shared" si="101"/>
        <v>0</v>
      </c>
      <c r="S144" s="9">
        <f t="shared" si="102"/>
        <v>706.385139940965</v>
      </c>
      <c r="T144" s="9">
        <f t="shared" si="103"/>
        <v>84.7662167929158</v>
      </c>
      <c r="U144" s="10">
        <v>0.5</v>
      </c>
      <c r="V144" s="9">
        <f t="shared" si="104"/>
        <v>42.3831083964579</v>
      </c>
      <c r="W144" s="9">
        <f t="shared" si="107"/>
        <v>706.385139940965</v>
      </c>
      <c r="X144" s="9">
        <f t="shared" si="105"/>
        <v>84.7662167929158</v>
      </c>
      <c r="Y144" s="10">
        <v>0.5</v>
      </c>
      <c r="Z144" s="9">
        <f t="shared" si="106"/>
        <v>42.3831083964579</v>
      </c>
    </row>
    <row r="145" s="1" customFormat="1" ht="18" customHeight="1" spans="1:26">
      <c r="A145" s="2" t="s">
        <v>402</v>
      </c>
      <c r="B145" s="29" t="s">
        <v>492</v>
      </c>
      <c r="C145" s="2" t="s">
        <v>653</v>
      </c>
      <c r="D145" s="4" t="s">
        <v>598</v>
      </c>
      <c r="E145" s="5"/>
      <c r="F145" s="6" t="e">
        <f t="shared" si="99"/>
        <v>#DIV/0!</v>
      </c>
      <c r="G145" s="6"/>
      <c r="H145" s="3" t="s">
        <v>495</v>
      </c>
      <c r="I145" s="6">
        <v>36.7</v>
      </c>
      <c r="J145" s="6">
        <v>36.7</v>
      </c>
      <c r="K145" s="7" t="s">
        <v>403</v>
      </c>
      <c r="L145" s="12" t="s">
        <v>219</v>
      </c>
      <c r="M145" s="12">
        <v>46023</v>
      </c>
      <c r="N145" s="13">
        <v>46387</v>
      </c>
      <c r="O145" s="8">
        <f t="shared" si="100"/>
        <v>11.9671232876712</v>
      </c>
      <c r="P145" s="14">
        <v>8707</v>
      </c>
      <c r="Q145" s="14">
        <v>8707</v>
      </c>
      <c r="R145" s="14">
        <f t="shared" si="101"/>
        <v>0</v>
      </c>
      <c r="S145" s="9">
        <f t="shared" si="102"/>
        <v>706.385139940965</v>
      </c>
      <c r="T145" s="9">
        <f t="shared" si="103"/>
        <v>84.7662167929158</v>
      </c>
      <c r="U145" s="10">
        <v>0.5</v>
      </c>
      <c r="V145" s="9">
        <f t="shared" si="104"/>
        <v>42.3831083964579</v>
      </c>
      <c r="W145" s="9">
        <f t="shared" si="107"/>
        <v>706.385139940965</v>
      </c>
      <c r="X145" s="9">
        <f t="shared" si="105"/>
        <v>84.7662167929158</v>
      </c>
      <c r="Y145" s="10">
        <v>0.5</v>
      </c>
      <c r="Z145" s="9">
        <f t="shared" si="106"/>
        <v>42.3831083964579</v>
      </c>
    </row>
    <row r="146" s="1" customFormat="1" ht="18" customHeight="1" spans="1:26">
      <c r="A146" s="2" t="s">
        <v>343</v>
      </c>
      <c r="B146" s="29" t="s">
        <v>492</v>
      </c>
      <c r="C146" s="2" t="s">
        <v>654</v>
      </c>
      <c r="D146" s="4" t="s">
        <v>598</v>
      </c>
      <c r="E146" s="5"/>
      <c r="F146" s="6" t="e">
        <f t="shared" si="99"/>
        <v>#DIV/0!</v>
      </c>
      <c r="G146" s="6"/>
      <c r="H146" s="3" t="s">
        <v>495</v>
      </c>
      <c r="I146" s="6">
        <v>36.7</v>
      </c>
      <c r="J146" s="6">
        <v>36.7</v>
      </c>
      <c r="K146" s="7" t="s">
        <v>344</v>
      </c>
      <c r="L146" s="12" t="s">
        <v>78</v>
      </c>
      <c r="M146" s="12">
        <v>46023</v>
      </c>
      <c r="N146" s="13">
        <v>46387</v>
      </c>
      <c r="O146" s="8">
        <f t="shared" si="100"/>
        <v>11.9671232876712</v>
      </c>
      <c r="P146" s="14">
        <v>8707</v>
      </c>
      <c r="Q146" s="14">
        <v>8707</v>
      </c>
      <c r="R146" s="14">
        <f t="shared" si="101"/>
        <v>0</v>
      </c>
      <c r="S146" s="9">
        <f t="shared" si="102"/>
        <v>706.385139940965</v>
      </c>
      <c r="T146" s="9">
        <f t="shared" si="103"/>
        <v>84.7662167929158</v>
      </c>
      <c r="U146" s="10">
        <v>0.5</v>
      </c>
      <c r="V146" s="9">
        <f t="shared" si="104"/>
        <v>42.3831083964579</v>
      </c>
      <c r="W146" s="9">
        <f t="shared" si="107"/>
        <v>706.385139940965</v>
      </c>
      <c r="X146" s="9">
        <f t="shared" si="105"/>
        <v>84.7662167929158</v>
      </c>
      <c r="Y146" s="10">
        <v>0.5</v>
      </c>
      <c r="Z146" s="9">
        <f t="shared" si="106"/>
        <v>42.3831083964579</v>
      </c>
    </row>
    <row r="147" s="1" customFormat="1" ht="18" customHeight="1" spans="1:26">
      <c r="A147" s="2" t="s">
        <v>359</v>
      </c>
      <c r="B147" s="29" t="s">
        <v>492</v>
      </c>
      <c r="C147" s="2" t="s">
        <v>655</v>
      </c>
      <c r="D147" s="4" t="s">
        <v>598</v>
      </c>
      <c r="E147" s="5"/>
      <c r="F147" s="6" t="e">
        <f t="shared" si="99"/>
        <v>#DIV/0!</v>
      </c>
      <c r="G147" s="6"/>
      <c r="H147" s="3" t="s">
        <v>495</v>
      </c>
      <c r="I147" s="6">
        <v>36.7</v>
      </c>
      <c r="J147" s="6">
        <v>36.7</v>
      </c>
      <c r="K147" s="7" t="s">
        <v>360</v>
      </c>
      <c r="L147" s="12" t="s">
        <v>361</v>
      </c>
      <c r="M147" s="12">
        <v>46023</v>
      </c>
      <c r="N147" s="13">
        <v>46387</v>
      </c>
      <c r="O147" s="8">
        <f t="shared" si="100"/>
        <v>11.9671232876712</v>
      </c>
      <c r="P147" s="14">
        <v>8707</v>
      </c>
      <c r="Q147" s="14">
        <v>8707</v>
      </c>
      <c r="R147" s="14">
        <f t="shared" si="101"/>
        <v>0</v>
      </c>
      <c r="S147" s="9">
        <f t="shared" si="102"/>
        <v>706.385139940965</v>
      </c>
      <c r="T147" s="9">
        <f t="shared" si="103"/>
        <v>84.7662167929158</v>
      </c>
      <c r="U147" s="10">
        <v>0.5</v>
      </c>
      <c r="V147" s="9">
        <f t="shared" si="104"/>
        <v>42.3831083964579</v>
      </c>
      <c r="W147" s="9">
        <f t="shared" si="107"/>
        <v>706.385139940965</v>
      </c>
      <c r="X147" s="9">
        <f t="shared" si="105"/>
        <v>84.7662167929158</v>
      </c>
      <c r="Y147" s="10">
        <v>0.5</v>
      </c>
      <c r="Z147" s="9">
        <f t="shared" si="106"/>
        <v>42.3831083964579</v>
      </c>
    </row>
    <row r="148" s="1" customFormat="1" ht="18" customHeight="1" spans="1:26">
      <c r="A148" s="2" t="s">
        <v>349</v>
      </c>
      <c r="B148" s="29" t="s">
        <v>492</v>
      </c>
      <c r="C148" s="2" t="s">
        <v>656</v>
      </c>
      <c r="D148" s="4" t="s">
        <v>598</v>
      </c>
      <c r="E148" s="5"/>
      <c r="F148" s="6" t="e">
        <f t="shared" si="99"/>
        <v>#DIV/0!</v>
      </c>
      <c r="G148" s="6"/>
      <c r="H148" s="3" t="s">
        <v>495</v>
      </c>
      <c r="I148" s="6">
        <v>36.7</v>
      </c>
      <c r="J148" s="6">
        <v>36.7</v>
      </c>
      <c r="K148" s="7" t="s">
        <v>350</v>
      </c>
      <c r="L148" s="12" t="s">
        <v>351</v>
      </c>
      <c r="M148" s="12">
        <v>46023</v>
      </c>
      <c r="N148" s="13">
        <v>46387</v>
      </c>
      <c r="O148" s="8">
        <f t="shared" si="100"/>
        <v>11.9671232876712</v>
      </c>
      <c r="P148" s="14">
        <v>8707</v>
      </c>
      <c r="Q148" s="14">
        <v>8707</v>
      </c>
      <c r="R148" s="14">
        <f t="shared" si="101"/>
        <v>0</v>
      </c>
      <c r="S148" s="9">
        <f t="shared" si="102"/>
        <v>706.385139940965</v>
      </c>
      <c r="T148" s="9">
        <f t="shared" si="103"/>
        <v>84.7662167929158</v>
      </c>
      <c r="U148" s="10">
        <v>0.5</v>
      </c>
      <c r="V148" s="9">
        <f t="shared" si="104"/>
        <v>42.3831083964579</v>
      </c>
      <c r="W148" s="9">
        <f t="shared" si="107"/>
        <v>706.385139940965</v>
      </c>
      <c r="X148" s="9">
        <f t="shared" si="105"/>
        <v>84.7662167929158</v>
      </c>
      <c r="Y148" s="10">
        <v>0.5</v>
      </c>
      <c r="Z148" s="9">
        <f t="shared" si="106"/>
        <v>42.3831083964579</v>
      </c>
    </row>
    <row r="149" s="1" customFormat="1" ht="18" customHeight="1" spans="1:26">
      <c r="A149" s="2" t="s">
        <v>353</v>
      </c>
      <c r="B149" s="29" t="s">
        <v>492</v>
      </c>
      <c r="C149" s="2" t="s">
        <v>657</v>
      </c>
      <c r="D149" s="4" t="s">
        <v>598</v>
      </c>
      <c r="E149" s="5"/>
      <c r="F149" s="6" t="e">
        <f t="shared" si="99"/>
        <v>#DIV/0!</v>
      </c>
      <c r="G149" s="6"/>
      <c r="H149" s="3" t="s">
        <v>495</v>
      </c>
      <c r="I149" s="6">
        <v>36.7</v>
      </c>
      <c r="J149" s="6">
        <v>36.7</v>
      </c>
      <c r="K149" s="7" t="s">
        <v>354</v>
      </c>
      <c r="L149" s="12" t="s">
        <v>215</v>
      </c>
      <c r="M149" s="12">
        <v>46023</v>
      </c>
      <c r="N149" s="13">
        <v>46387</v>
      </c>
      <c r="O149" s="8">
        <f t="shared" si="100"/>
        <v>11.9671232876712</v>
      </c>
      <c r="P149" s="14">
        <v>8707</v>
      </c>
      <c r="Q149" s="14">
        <v>8707</v>
      </c>
      <c r="R149" s="14">
        <f t="shared" si="101"/>
        <v>0</v>
      </c>
      <c r="S149" s="9">
        <f t="shared" si="102"/>
        <v>706.385139940965</v>
      </c>
      <c r="T149" s="9">
        <f t="shared" si="103"/>
        <v>84.7662167929158</v>
      </c>
      <c r="U149" s="10">
        <v>0.5</v>
      </c>
      <c r="V149" s="9">
        <f t="shared" si="104"/>
        <v>42.3831083964579</v>
      </c>
      <c r="W149" s="9">
        <f t="shared" si="107"/>
        <v>706.385139940965</v>
      </c>
      <c r="X149" s="9">
        <f t="shared" si="105"/>
        <v>84.7662167929158</v>
      </c>
      <c r="Y149" s="10">
        <v>0.5</v>
      </c>
      <c r="Z149" s="9">
        <f t="shared" si="106"/>
        <v>42.3831083964579</v>
      </c>
    </row>
    <row r="150" s="1" customFormat="1" ht="18" customHeight="1" spans="1:26">
      <c r="A150" s="2" t="s">
        <v>356</v>
      </c>
      <c r="B150" s="29" t="s">
        <v>492</v>
      </c>
      <c r="C150" s="2" t="s">
        <v>658</v>
      </c>
      <c r="D150" s="4" t="s">
        <v>598</v>
      </c>
      <c r="E150" s="5"/>
      <c r="F150" s="6" t="e">
        <f t="shared" si="99"/>
        <v>#DIV/0!</v>
      </c>
      <c r="G150" s="6"/>
      <c r="H150" s="3" t="s">
        <v>495</v>
      </c>
      <c r="I150" s="6">
        <v>36.7</v>
      </c>
      <c r="J150" s="6">
        <v>36.7</v>
      </c>
      <c r="K150" s="7" t="s">
        <v>357</v>
      </c>
      <c r="L150" s="12" t="s">
        <v>78</v>
      </c>
      <c r="M150" s="12">
        <v>46023</v>
      </c>
      <c r="N150" s="13">
        <v>46387</v>
      </c>
      <c r="O150" s="8">
        <f t="shared" si="100"/>
        <v>11.9671232876712</v>
      </c>
      <c r="P150" s="14">
        <v>8707</v>
      </c>
      <c r="Q150" s="14">
        <v>8707</v>
      </c>
      <c r="R150" s="14">
        <f t="shared" si="101"/>
        <v>0</v>
      </c>
      <c r="S150" s="9">
        <f t="shared" si="102"/>
        <v>706.385139940965</v>
      </c>
      <c r="T150" s="9">
        <f t="shared" si="103"/>
        <v>84.7662167929158</v>
      </c>
      <c r="U150" s="10">
        <v>0.5</v>
      </c>
      <c r="V150" s="9">
        <f t="shared" si="104"/>
        <v>42.3831083964579</v>
      </c>
      <c r="W150" s="9">
        <f t="shared" si="107"/>
        <v>706.385139940965</v>
      </c>
      <c r="X150" s="9">
        <f t="shared" si="105"/>
        <v>84.7662167929158</v>
      </c>
      <c r="Y150" s="10">
        <v>0.5</v>
      </c>
      <c r="Z150" s="9">
        <f t="shared" si="106"/>
        <v>42.3831083964579</v>
      </c>
    </row>
    <row r="151" s="1" customFormat="1" ht="18" customHeight="1" spans="1:26">
      <c r="A151" s="2" t="s">
        <v>363</v>
      </c>
      <c r="B151" s="29" t="s">
        <v>492</v>
      </c>
      <c r="C151" s="2" t="s">
        <v>659</v>
      </c>
      <c r="D151" s="4" t="s">
        <v>598</v>
      </c>
      <c r="E151" s="5"/>
      <c r="F151" s="6" t="e">
        <f t="shared" si="99"/>
        <v>#DIV/0!</v>
      </c>
      <c r="G151" s="6"/>
      <c r="H151" s="3" t="s">
        <v>495</v>
      </c>
      <c r="I151" s="6">
        <v>47.58</v>
      </c>
      <c r="J151" s="6">
        <v>47.58</v>
      </c>
      <c r="K151" s="7" t="s">
        <v>364</v>
      </c>
      <c r="L151" s="12" t="s">
        <v>78</v>
      </c>
      <c r="M151" s="12">
        <v>46023</v>
      </c>
      <c r="N151" s="13">
        <v>46387</v>
      </c>
      <c r="O151" s="8">
        <f t="shared" si="100"/>
        <v>11.9671232876712</v>
      </c>
      <c r="P151" s="14">
        <v>11288</v>
      </c>
      <c r="Q151" s="14">
        <v>11288</v>
      </c>
      <c r="R151" s="14">
        <f t="shared" si="101"/>
        <v>0</v>
      </c>
      <c r="S151" s="9">
        <f t="shared" si="102"/>
        <v>915.777588107685</v>
      </c>
      <c r="T151" s="9">
        <f t="shared" si="103"/>
        <v>109.893310572922</v>
      </c>
      <c r="U151" s="10">
        <v>0.5</v>
      </c>
      <c r="V151" s="9">
        <f t="shared" si="104"/>
        <v>54.9466552864611</v>
      </c>
      <c r="W151" s="9">
        <f t="shared" si="107"/>
        <v>915.777588107685</v>
      </c>
      <c r="X151" s="9">
        <f t="shared" si="105"/>
        <v>109.893310572922</v>
      </c>
      <c r="Y151" s="10">
        <v>0.5</v>
      </c>
      <c r="Z151" s="9">
        <f t="shared" si="106"/>
        <v>54.9466552864611</v>
      </c>
    </row>
    <row r="152" s="1" customFormat="1" ht="18" customHeight="1" spans="1:26">
      <c r="A152" s="2" t="s">
        <v>366</v>
      </c>
      <c r="B152" s="29" t="s">
        <v>492</v>
      </c>
      <c r="C152" s="2" t="s">
        <v>660</v>
      </c>
      <c r="D152" s="4" t="s">
        <v>598</v>
      </c>
      <c r="E152" s="5"/>
      <c r="F152" s="6" t="e">
        <f t="shared" si="99"/>
        <v>#DIV/0!</v>
      </c>
      <c r="G152" s="6"/>
      <c r="H152" s="3" t="s">
        <v>495</v>
      </c>
      <c r="I152" s="6">
        <v>47.58</v>
      </c>
      <c r="J152" s="6">
        <v>47.58</v>
      </c>
      <c r="K152" s="7" t="s">
        <v>367</v>
      </c>
      <c r="L152" s="12" t="s">
        <v>219</v>
      </c>
      <c r="M152" s="12">
        <v>46023</v>
      </c>
      <c r="N152" s="13">
        <v>46387</v>
      </c>
      <c r="O152" s="8">
        <f t="shared" si="100"/>
        <v>11.9671232876712</v>
      </c>
      <c r="P152" s="14">
        <v>10420</v>
      </c>
      <c r="Q152" s="14">
        <v>10420</v>
      </c>
      <c r="R152" s="14">
        <f t="shared" si="101"/>
        <v>0</v>
      </c>
      <c r="S152" s="9">
        <f t="shared" si="102"/>
        <v>845.358120843558</v>
      </c>
      <c r="T152" s="9">
        <f t="shared" si="103"/>
        <v>101.442974501227</v>
      </c>
      <c r="U152" s="10">
        <v>0.5</v>
      </c>
      <c r="V152" s="9">
        <f t="shared" si="104"/>
        <v>50.7214872506135</v>
      </c>
      <c r="W152" s="9">
        <f t="shared" si="107"/>
        <v>845.358120843558</v>
      </c>
      <c r="X152" s="9">
        <f t="shared" si="105"/>
        <v>101.442974501227</v>
      </c>
      <c r="Y152" s="10">
        <v>0.5</v>
      </c>
      <c r="Z152" s="9">
        <f t="shared" si="106"/>
        <v>50.7214872506135</v>
      </c>
    </row>
    <row r="153" s="1" customFormat="1" ht="18" customHeight="1" spans="1:26">
      <c r="A153" s="2" t="s">
        <v>369</v>
      </c>
      <c r="B153" s="29" t="s">
        <v>492</v>
      </c>
      <c r="C153" s="2" t="s">
        <v>661</v>
      </c>
      <c r="D153" s="4" t="s">
        <v>598</v>
      </c>
      <c r="E153" s="5"/>
      <c r="F153" s="6" t="e">
        <f t="shared" si="99"/>
        <v>#DIV/0!</v>
      </c>
      <c r="G153" s="6"/>
      <c r="H153" s="3" t="s">
        <v>495</v>
      </c>
      <c r="I153" s="6">
        <v>47.58</v>
      </c>
      <c r="J153" s="6">
        <v>47.58</v>
      </c>
      <c r="K153" s="7" t="s">
        <v>370</v>
      </c>
      <c r="L153" s="12" t="s">
        <v>219</v>
      </c>
      <c r="M153" s="12">
        <v>46023</v>
      </c>
      <c r="N153" s="13">
        <v>46387</v>
      </c>
      <c r="O153" s="8">
        <f t="shared" si="100"/>
        <v>11.9671232876712</v>
      </c>
      <c r="P153" s="14">
        <v>8683</v>
      </c>
      <c r="Q153" s="14">
        <v>8683</v>
      </c>
      <c r="R153" s="14">
        <f t="shared" si="101"/>
        <v>0</v>
      </c>
      <c r="S153" s="9">
        <f t="shared" si="102"/>
        <v>704.438057896796</v>
      </c>
      <c r="T153" s="9">
        <f t="shared" si="103"/>
        <v>84.5325669476155</v>
      </c>
      <c r="U153" s="10">
        <v>0.5</v>
      </c>
      <c r="V153" s="9">
        <f t="shared" si="104"/>
        <v>42.2662834738077</v>
      </c>
      <c r="W153" s="9">
        <f t="shared" si="107"/>
        <v>704.438057896796</v>
      </c>
      <c r="X153" s="9">
        <f t="shared" si="105"/>
        <v>84.5325669476155</v>
      </c>
      <c r="Y153" s="10">
        <v>0.5</v>
      </c>
      <c r="Z153" s="9">
        <f t="shared" si="106"/>
        <v>42.2662834738078</v>
      </c>
    </row>
    <row r="154" s="1" customFormat="1" ht="18" customHeight="1" spans="1:26">
      <c r="A154" s="2" t="s">
        <v>372</v>
      </c>
      <c r="B154" s="29" t="s">
        <v>492</v>
      </c>
      <c r="C154" s="2" t="s">
        <v>662</v>
      </c>
      <c r="D154" s="4" t="s">
        <v>598</v>
      </c>
      <c r="E154" s="5"/>
      <c r="F154" s="6" t="e">
        <f t="shared" si="99"/>
        <v>#DIV/0!</v>
      </c>
      <c r="G154" s="6"/>
      <c r="H154" s="3" t="s">
        <v>495</v>
      </c>
      <c r="I154" s="6">
        <v>30.78</v>
      </c>
      <c r="J154" s="6">
        <v>30.78</v>
      </c>
      <c r="K154" s="7" t="s">
        <v>373</v>
      </c>
      <c r="L154" s="12" t="s">
        <v>78</v>
      </c>
      <c r="M154" s="12">
        <v>46023</v>
      </c>
      <c r="N154" s="13">
        <v>46387</v>
      </c>
      <c r="O154" s="8">
        <f t="shared" si="100"/>
        <v>11.9671232876712</v>
      </c>
      <c r="P154" s="14">
        <v>6741</v>
      </c>
      <c r="Q154" s="14">
        <v>6741</v>
      </c>
      <c r="R154" s="14">
        <f t="shared" si="101"/>
        <v>0</v>
      </c>
      <c r="S154" s="9">
        <f t="shared" si="102"/>
        <v>546.886669156087</v>
      </c>
      <c r="T154" s="9">
        <f t="shared" si="103"/>
        <v>65.6264002987304</v>
      </c>
      <c r="U154" s="10">
        <v>0.5</v>
      </c>
      <c r="V154" s="9">
        <f t="shared" si="104"/>
        <v>32.8132001493652</v>
      </c>
      <c r="W154" s="9">
        <f t="shared" si="107"/>
        <v>546.886669156087</v>
      </c>
      <c r="X154" s="9">
        <f t="shared" si="105"/>
        <v>65.6264002987304</v>
      </c>
      <c r="Y154" s="10">
        <v>0.5</v>
      </c>
      <c r="Z154" s="9">
        <f t="shared" si="106"/>
        <v>32.8132001493652</v>
      </c>
    </row>
    <row r="155" s="1" customFormat="1" ht="18" customHeight="1" spans="1:26">
      <c r="A155" s="2" t="s">
        <v>375</v>
      </c>
      <c r="B155" s="29" t="s">
        <v>492</v>
      </c>
      <c r="C155" s="2" t="s">
        <v>663</v>
      </c>
      <c r="D155" s="4" t="s">
        <v>598</v>
      </c>
      <c r="E155" s="5"/>
      <c r="F155" s="6" t="e">
        <f t="shared" si="99"/>
        <v>#DIV/0!</v>
      </c>
      <c r="G155" s="6"/>
      <c r="H155" s="3" t="s">
        <v>495</v>
      </c>
      <c r="I155" s="6">
        <v>49.15</v>
      </c>
      <c r="J155" s="6">
        <v>49.15</v>
      </c>
      <c r="K155" s="7" t="s">
        <v>376</v>
      </c>
      <c r="L155" s="12" t="s">
        <v>78</v>
      </c>
      <c r="M155" s="12">
        <v>46023</v>
      </c>
      <c r="N155" s="13">
        <v>46387</v>
      </c>
      <c r="O155" s="8">
        <f t="shared" si="100"/>
        <v>11.9671232876712</v>
      </c>
      <c r="P155" s="14">
        <v>9867</v>
      </c>
      <c r="Q155" s="14">
        <v>9867</v>
      </c>
      <c r="R155" s="14">
        <f t="shared" si="101"/>
        <v>0</v>
      </c>
      <c r="S155" s="9">
        <f t="shared" si="102"/>
        <v>800.494105409154</v>
      </c>
      <c r="T155" s="9">
        <f t="shared" si="103"/>
        <v>96.0592926490985</v>
      </c>
      <c r="U155" s="10">
        <v>0.5</v>
      </c>
      <c r="V155" s="9">
        <f t="shared" si="104"/>
        <v>48.0296463245492</v>
      </c>
      <c r="W155" s="9">
        <f t="shared" si="107"/>
        <v>800.494105409154</v>
      </c>
      <c r="X155" s="9">
        <f t="shared" si="105"/>
        <v>96.0592926490985</v>
      </c>
      <c r="Y155" s="10">
        <v>0.5</v>
      </c>
      <c r="Z155" s="9">
        <f t="shared" si="106"/>
        <v>48.0296463245492</v>
      </c>
    </row>
    <row r="156" s="1" customFormat="1" ht="18" customHeight="1" spans="1:26">
      <c r="A156" s="2" t="s">
        <v>387</v>
      </c>
      <c r="B156" s="29" t="s">
        <v>492</v>
      </c>
      <c r="C156" s="2" t="s">
        <v>664</v>
      </c>
      <c r="D156" s="4" t="s">
        <v>598</v>
      </c>
      <c r="E156" s="5"/>
      <c r="F156" s="6" t="e">
        <f t="shared" si="99"/>
        <v>#DIV/0!</v>
      </c>
      <c r="G156" s="6"/>
      <c r="H156" s="3" t="s">
        <v>495</v>
      </c>
      <c r="I156" s="6">
        <v>30.45</v>
      </c>
      <c r="J156" s="6">
        <v>30.45</v>
      </c>
      <c r="K156" s="7" t="s">
        <v>388</v>
      </c>
      <c r="L156" s="12" t="s">
        <v>262</v>
      </c>
      <c r="M156" s="12">
        <v>46023</v>
      </c>
      <c r="N156" s="13">
        <v>46387</v>
      </c>
      <c r="O156" s="8">
        <f t="shared" si="100"/>
        <v>11.9671232876712</v>
      </c>
      <c r="P156" s="14">
        <v>7224</v>
      </c>
      <c r="Q156" s="14">
        <v>7224</v>
      </c>
      <c r="R156" s="14">
        <f t="shared" si="101"/>
        <v>0</v>
      </c>
      <c r="S156" s="9">
        <f t="shared" si="102"/>
        <v>586.071695294996</v>
      </c>
      <c r="T156" s="9">
        <f t="shared" si="103"/>
        <v>70.3286034353995</v>
      </c>
      <c r="U156" s="10">
        <v>0.5</v>
      </c>
      <c r="V156" s="9">
        <f t="shared" si="104"/>
        <v>35.1643017176998</v>
      </c>
      <c r="W156" s="9">
        <f t="shared" si="107"/>
        <v>586.071695294996</v>
      </c>
      <c r="X156" s="9">
        <f t="shared" si="105"/>
        <v>70.3286034353995</v>
      </c>
      <c r="Y156" s="10">
        <v>0.5</v>
      </c>
      <c r="Z156" s="9">
        <f t="shared" si="106"/>
        <v>35.1643017176998</v>
      </c>
    </row>
    <row r="157" s="1" customFormat="1" ht="18" customHeight="1" spans="1:26">
      <c r="A157" s="2" t="s">
        <v>384</v>
      </c>
      <c r="B157" s="29" t="s">
        <v>492</v>
      </c>
      <c r="C157" s="2" t="s">
        <v>665</v>
      </c>
      <c r="D157" s="4" t="s">
        <v>598</v>
      </c>
      <c r="E157" s="5"/>
      <c r="F157" s="6" t="e">
        <f t="shared" si="99"/>
        <v>#DIV/0!</v>
      </c>
      <c r="G157" s="6"/>
      <c r="H157" s="3" t="s">
        <v>495</v>
      </c>
      <c r="I157" s="6">
        <v>47.58</v>
      </c>
      <c r="J157" s="6">
        <v>47.58</v>
      </c>
      <c r="K157" s="7" t="s">
        <v>385</v>
      </c>
      <c r="L157" s="12" t="s">
        <v>252</v>
      </c>
      <c r="M157" s="12">
        <v>46023</v>
      </c>
      <c r="N157" s="13">
        <v>46387</v>
      </c>
      <c r="O157" s="8">
        <f t="shared" si="100"/>
        <v>11.9671232876712</v>
      </c>
      <c r="P157" s="14">
        <v>11289</v>
      </c>
      <c r="Q157" s="14">
        <v>11289</v>
      </c>
      <c r="R157" s="14">
        <f t="shared" si="101"/>
        <v>0</v>
      </c>
      <c r="S157" s="9">
        <f t="shared" si="102"/>
        <v>915.858716526192</v>
      </c>
      <c r="T157" s="9">
        <f t="shared" si="103"/>
        <v>109.903045983143</v>
      </c>
      <c r="U157" s="10">
        <v>0.5</v>
      </c>
      <c r="V157" s="9">
        <f t="shared" si="104"/>
        <v>54.9515229915715</v>
      </c>
      <c r="W157" s="9">
        <f t="shared" si="107"/>
        <v>915.858716526192</v>
      </c>
      <c r="X157" s="9">
        <f t="shared" si="105"/>
        <v>109.903045983143</v>
      </c>
      <c r="Y157" s="10">
        <v>0.5</v>
      </c>
      <c r="Z157" s="9">
        <f t="shared" si="106"/>
        <v>54.9515229915715</v>
      </c>
    </row>
    <row r="158" s="1" customFormat="1" ht="18" customHeight="1" spans="1:26">
      <c r="A158" s="2" t="s">
        <v>381</v>
      </c>
      <c r="B158" s="29" t="s">
        <v>492</v>
      </c>
      <c r="C158" s="2" t="s">
        <v>666</v>
      </c>
      <c r="D158" s="4" t="s">
        <v>598</v>
      </c>
      <c r="E158" s="5"/>
      <c r="F158" s="6" t="e">
        <f t="shared" si="99"/>
        <v>#DIV/0!</v>
      </c>
      <c r="G158" s="6"/>
      <c r="H158" s="3" t="s">
        <v>495</v>
      </c>
      <c r="I158" s="6">
        <v>47.58</v>
      </c>
      <c r="J158" s="6">
        <v>47.58</v>
      </c>
      <c r="K158" s="7" t="s">
        <v>382</v>
      </c>
      <c r="L158" s="12" t="s">
        <v>235</v>
      </c>
      <c r="M158" s="12">
        <v>46023</v>
      </c>
      <c r="N158" s="13">
        <v>46387</v>
      </c>
      <c r="O158" s="8">
        <f t="shared" si="100"/>
        <v>11.9671232876712</v>
      </c>
      <c r="P158" s="14">
        <v>22577</v>
      </c>
      <c r="Q158" s="14">
        <v>22577</v>
      </c>
      <c r="R158" s="14">
        <f t="shared" si="101"/>
        <v>0</v>
      </c>
      <c r="S158" s="9">
        <f t="shared" si="102"/>
        <v>1831.63630463388</v>
      </c>
      <c r="T158" s="9">
        <f t="shared" si="103"/>
        <v>219.796356556065</v>
      </c>
      <c r="U158" s="10">
        <v>0.5</v>
      </c>
      <c r="V158" s="9">
        <f t="shared" si="104"/>
        <v>109.898178278033</v>
      </c>
      <c r="W158" s="9">
        <f t="shared" si="107"/>
        <v>1831.63630463388</v>
      </c>
      <c r="X158" s="9">
        <f t="shared" si="105"/>
        <v>219.796356556066</v>
      </c>
      <c r="Y158" s="10">
        <v>0.5</v>
      </c>
      <c r="Z158" s="9">
        <f t="shared" si="106"/>
        <v>109.898178278033</v>
      </c>
    </row>
    <row r="159" s="1" customFormat="1" ht="18" customHeight="1" spans="1:26">
      <c r="A159" s="2" t="s">
        <v>378</v>
      </c>
      <c r="B159" s="29" t="s">
        <v>492</v>
      </c>
      <c r="C159" s="2" t="s">
        <v>667</v>
      </c>
      <c r="D159" s="4" t="s">
        <v>598</v>
      </c>
      <c r="E159" s="5"/>
      <c r="F159" s="6" t="e">
        <f t="shared" si="99"/>
        <v>#DIV/0!</v>
      </c>
      <c r="G159" s="6"/>
      <c r="H159" s="3" t="s">
        <v>495</v>
      </c>
      <c r="I159" s="6">
        <v>47.58</v>
      </c>
      <c r="J159" s="6">
        <v>47.58</v>
      </c>
      <c r="K159" s="7" t="s">
        <v>379</v>
      </c>
      <c r="L159" s="12" t="s">
        <v>235</v>
      </c>
      <c r="M159" s="12">
        <v>46023</v>
      </c>
      <c r="N159" s="13">
        <v>46387</v>
      </c>
      <c r="O159" s="8">
        <f t="shared" si="100"/>
        <v>11.9671232876712</v>
      </c>
      <c r="P159" s="14">
        <v>10420</v>
      </c>
      <c r="Q159" s="14">
        <v>10420</v>
      </c>
      <c r="R159" s="14">
        <f t="shared" si="101"/>
        <v>0</v>
      </c>
      <c r="S159" s="9">
        <f t="shared" si="102"/>
        <v>845.358120843558</v>
      </c>
      <c r="T159" s="9">
        <f t="shared" si="103"/>
        <v>101.442974501227</v>
      </c>
      <c r="U159" s="10">
        <v>0.5</v>
      </c>
      <c r="V159" s="9">
        <f t="shared" si="104"/>
        <v>50.7214872506135</v>
      </c>
      <c r="W159" s="9">
        <f t="shared" si="107"/>
        <v>845.358120843558</v>
      </c>
      <c r="X159" s="9">
        <f t="shared" si="105"/>
        <v>101.442974501227</v>
      </c>
      <c r="Y159" s="10">
        <v>0.5</v>
      </c>
      <c r="Z159" s="9">
        <f t="shared" si="106"/>
        <v>50.7214872506135</v>
      </c>
    </row>
    <row r="160" s="1" customFormat="1" ht="18" customHeight="1" spans="1:26">
      <c r="A160" s="2" t="s">
        <v>399</v>
      </c>
      <c r="B160" s="29" t="s">
        <v>492</v>
      </c>
      <c r="C160" s="2" t="s">
        <v>668</v>
      </c>
      <c r="D160" s="4" t="s">
        <v>598</v>
      </c>
      <c r="E160" s="5"/>
      <c r="F160" s="6" t="e">
        <f t="shared" si="99"/>
        <v>#DIV/0!</v>
      </c>
      <c r="G160" s="6"/>
      <c r="H160" s="3" t="s">
        <v>495</v>
      </c>
      <c r="I160" s="6">
        <v>47.58</v>
      </c>
      <c r="J160" s="6">
        <v>47.58</v>
      </c>
      <c r="K160" s="7" t="s">
        <v>400</v>
      </c>
      <c r="L160" s="12" t="s">
        <v>43</v>
      </c>
      <c r="M160" s="12">
        <v>46023</v>
      </c>
      <c r="N160" s="13">
        <v>46387</v>
      </c>
      <c r="O160" s="8">
        <f t="shared" si="100"/>
        <v>11.9671232876712</v>
      </c>
      <c r="P160" s="14">
        <v>10420</v>
      </c>
      <c r="Q160" s="14">
        <v>10420</v>
      </c>
      <c r="R160" s="14">
        <f t="shared" si="101"/>
        <v>0</v>
      </c>
      <c r="S160" s="9">
        <f t="shared" si="102"/>
        <v>845.358120843558</v>
      </c>
      <c r="T160" s="9">
        <f t="shared" si="103"/>
        <v>101.442974501227</v>
      </c>
      <c r="U160" s="10">
        <v>0.5</v>
      </c>
      <c r="V160" s="9">
        <f t="shared" si="104"/>
        <v>50.7214872506135</v>
      </c>
      <c r="W160" s="9">
        <f t="shared" si="107"/>
        <v>845.358120843558</v>
      </c>
      <c r="X160" s="9">
        <f t="shared" si="105"/>
        <v>101.442974501227</v>
      </c>
      <c r="Y160" s="10">
        <v>0.5</v>
      </c>
      <c r="Z160" s="9">
        <f t="shared" si="106"/>
        <v>50.7214872506135</v>
      </c>
    </row>
    <row r="161" s="1" customFormat="1" ht="18" customHeight="1" spans="1:26">
      <c r="A161" s="2"/>
      <c r="B161" s="29" t="s">
        <v>492</v>
      </c>
      <c r="C161" s="2" t="s">
        <v>669</v>
      </c>
      <c r="D161" s="4" t="s">
        <v>598</v>
      </c>
      <c r="E161" s="5"/>
      <c r="F161" s="6"/>
      <c r="G161" s="6"/>
      <c r="H161" s="3" t="s">
        <v>495</v>
      </c>
      <c r="I161" s="6">
        <v>30.78</v>
      </c>
      <c r="J161" s="6">
        <v>30.78</v>
      </c>
      <c r="K161" s="7" t="s">
        <v>400</v>
      </c>
      <c r="L161" s="12" t="s">
        <v>43</v>
      </c>
      <c r="M161" s="12">
        <v>46023</v>
      </c>
      <c r="N161" s="13">
        <v>46387</v>
      </c>
      <c r="O161" s="8">
        <f t="shared" si="100"/>
        <v>11.9671232876712</v>
      </c>
      <c r="P161" s="14">
        <v>6741</v>
      </c>
      <c r="Q161" s="14">
        <v>6741</v>
      </c>
      <c r="R161" s="14">
        <f t="shared" si="101"/>
        <v>0</v>
      </c>
      <c r="S161" s="9">
        <f t="shared" si="102"/>
        <v>546.886669156087</v>
      </c>
      <c r="T161" s="9">
        <f t="shared" si="103"/>
        <v>65.6264002987304</v>
      </c>
      <c r="U161" s="10">
        <v>0.5</v>
      </c>
      <c r="V161" s="9">
        <f t="shared" si="104"/>
        <v>32.8132001493652</v>
      </c>
      <c r="W161" s="9">
        <f t="shared" si="107"/>
        <v>546.886669156087</v>
      </c>
      <c r="X161" s="9">
        <f t="shared" si="105"/>
        <v>65.6264002987304</v>
      </c>
      <c r="Y161" s="10">
        <v>0.5</v>
      </c>
      <c r="Z161" s="9">
        <f t="shared" si="106"/>
        <v>32.8132001493652</v>
      </c>
    </row>
    <row r="162" ht="18" customHeight="1" spans="1:26">
      <c r="A162" s="7" t="s">
        <v>459</v>
      </c>
      <c r="B162" s="29" t="s">
        <v>492</v>
      </c>
      <c r="C162" s="7" t="s">
        <v>670</v>
      </c>
      <c r="D162" s="30" t="s">
        <v>671</v>
      </c>
      <c r="E162" s="5">
        <v>4491.64</v>
      </c>
      <c r="F162" s="6">
        <f>G162/E162</f>
        <v>0</v>
      </c>
      <c r="G162" s="6"/>
      <c r="H162" s="3" t="s">
        <v>495</v>
      </c>
      <c r="I162" s="6">
        <v>500</v>
      </c>
      <c r="J162" s="6">
        <v>500</v>
      </c>
      <c r="K162" s="7" t="s">
        <v>672</v>
      </c>
      <c r="L162" s="12" t="s">
        <v>452</v>
      </c>
      <c r="M162" s="12">
        <v>46023</v>
      </c>
      <c r="N162" s="13">
        <v>46387</v>
      </c>
      <c r="O162" s="8">
        <f t="shared" si="100"/>
        <v>11.9671232876712</v>
      </c>
      <c r="P162" s="14">
        <v>107000</v>
      </c>
      <c r="Q162" s="14">
        <v>53500</v>
      </c>
      <c r="R162" s="14">
        <f t="shared" si="101"/>
        <v>53500</v>
      </c>
      <c r="S162" s="9">
        <f t="shared" si="102"/>
        <v>8680.74078025534</v>
      </c>
      <c r="T162" s="9">
        <f t="shared" si="103"/>
        <v>1041.68889363064</v>
      </c>
      <c r="U162" s="10">
        <v>0.5</v>
      </c>
      <c r="V162" s="9">
        <f t="shared" si="104"/>
        <v>520.844446815321</v>
      </c>
      <c r="W162" s="9">
        <f t="shared" si="107"/>
        <v>8680.74078025534</v>
      </c>
      <c r="X162" s="9">
        <f t="shared" si="105"/>
        <v>1041.68889363064</v>
      </c>
      <c r="Y162" s="10">
        <v>0.5</v>
      </c>
      <c r="Z162" s="9">
        <f t="shared" si="106"/>
        <v>520.84444681532</v>
      </c>
    </row>
    <row r="163" ht="18" customHeight="1" spans="1:26">
      <c r="A163" s="7">
        <v>26</v>
      </c>
      <c r="B163" s="29" t="s">
        <v>492</v>
      </c>
      <c r="C163" s="7" t="s">
        <v>673</v>
      </c>
      <c r="D163" s="30" t="s">
        <v>671</v>
      </c>
      <c r="E163" s="5"/>
      <c r="F163" s="6" t="e">
        <f>G163/E163</f>
        <v>#DIV/0!</v>
      </c>
      <c r="G163" s="6"/>
      <c r="H163" s="3" t="s">
        <v>495</v>
      </c>
      <c r="I163" s="6">
        <v>600</v>
      </c>
      <c r="J163" s="6">
        <v>600</v>
      </c>
      <c r="K163" s="7" t="s">
        <v>446</v>
      </c>
      <c r="L163" s="12">
        <v>45174</v>
      </c>
      <c r="M163" s="12">
        <v>46054</v>
      </c>
      <c r="N163" s="13">
        <v>46418</v>
      </c>
      <c r="O163" s="8">
        <f t="shared" si="100"/>
        <v>11.9671232876712</v>
      </c>
      <c r="P163" s="14">
        <v>65700</v>
      </c>
      <c r="Q163" s="14">
        <v>65700</v>
      </c>
      <c r="R163" s="14">
        <f t="shared" si="101"/>
        <v>0</v>
      </c>
      <c r="S163" s="9">
        <f t="shared" si="102"/>
        <v>5330.13709591379</v>
      </c>
      <c r="T163" s="9">
        <f t="shared" si="103"/>
        <v>639.616451509655</v>
      </c>
      <c r="U163" s="10">
        <v>0.5</v>
      </c>
      <c r="V163" s="9">
        <f t="shared" si="104"/>
        <v>319.808225754828</v>
      </c>
      <c r="W163" s="9">
        <f t="shared" si="107"/>
        <v>5330.13709591379</v>
      </c>
      <c r="X163" s="9">
        <f t="shared" si="105"/>
        <v>639.616451509655</v>
      </c>
      <c r="Y163" s="10">
        <v>0.5</v>
      </c>
      <c r="Z163" s="9">
        <f t="shared" si="106"/>
        <v>319.808225754827</v>
      </c>
    </row>
    <row r="164" ht="18" customHeight="1" spans="1:26">
      <c r="A164" s="7" t="s">
        <v>450</v>
      </c>
      <c r="B164" s="29" t="s">
        <v>492</v>
      </c>
      <c r="C164" s="31" t="s">
        <v>674</v>
      </c>
      <c r="D164" s="30" t="s">
        <v>671</v>
      </c>
      <c r="E164" s="5"/>
      <c r="F164" s="6" t="e">
        <f>G164/E164</f>
        <v>#DIV/0!</v>
      </c>
      <c r="G164" s="35"/>
      <c r="H164" s="3" t="s">
        <v>495</v>
      </c>
      <c r="I164" s="35">
        <v>4500</v>
      </c>
      <c r="J164" s="35">
        <v>4312.66</v>
      </c>
      <c r="K164" s="31" t="s">
        <v>451</v>
      </c>
      <c r="L164" s="33" t="s">
        <v>452</v>
      </c>
      <c r="M164" s="33">
        <v>46143</v>
      </c>
      <c r="N164" s="33">
        <v>46507</v>
      </c>
      <c r="O164" s="8">
        <f t="shared" si="100"/>
        <v>11.9671232876712</v>
      </c>
      <c r="P164" s="36">
        <v>504430</v>
      </c>
      <c r="Q164" s="36">
        <v>469390</v>
      </c>
      <c r="R164" s="14">
        <f t="shared" si="101"/>
        <v>35040</v>
      </c>
      <c r="S164" s="9">
        <f t="shared" si="102"/>
        <v>40923.6081475159</v>
      </c>
      <c r="T164" s="9">
        <f t="shared" si="103"/>
        <v>4910.83297770191</v>
      </c>
      <c r="U164" s="10">
        <v>0.5</v>
      </c>
      <c r="V164" s="9">
        <f t="shared" si="104"/>
        <v>2455.41648885095</v>
      </c>
      <c r="W164" s="9">
        <f t="shared" si="107"/>
        <v>40923.6081475159</v>
      </c>
      <c r="X164" s="9">
        <f t="shared" si="105"/>
        <v>4910.83297770191</v>
      </c>
      <c r="Y164" s="10">
        <v>0.5</v>
      </c>
      <c r="Z164" s="9">
        <f t="shared" si="106"/>
        <v>2455.41648885095</v>
      </c>
    </row>
    <row r="165" ht="18" customHeight="1" spans="1:26">
      <c r="A165" s="7"/>
      <c r="B165" s="29" t="s">
        <v>492</v>
      </c>
      <c r="C165" s="31" t="s">
        <v>675</v>
      </c>
      <c r="D165" s="30" t="s">
        <v>676</v>
      </c>
      <c r="E165" s="5">
        <v>4912.66</v>
      </c>
      <c r="F165" s="6">
        <f>G165/E165</f>
        <v>3000</v>
      </c>
      <c r="G165" s="35">
        <v>14737980</v>
      </c>
      <c r="H165" s="3"/>
      <c r="I165" s="35">
        <v>1000</v>
      </c>
      <c r="J165" s="35"/>
      <c r="K165" s="31"/>
      <c r="L165" s="33"/>
      <c r="M165" s="33"/>
      <c r="N165" s="33"/>
      <c r="O165" s="8"/>
      <c r="P165" s="36"/>
      <c r="Q165" s="36"/>
      <c r="R165" s="14"/>
      <c r="S165" s="9"/>
      <c r="T165" s="9"/>
      <c r="U165" s="10"/>
      <c r="V165" s="9"/>
      <c r="W165" s="9">
        <f>S165</f>
        <v>0</v>
      </c>
      <c r="X165" s="9"/>
      <c r="Y165" s="10"/>
      <c r="Z165" s="9"/>
    </row>
    <row r="166" ht="18" customHeight="1" spans="1:26">
      <c r="A166" s="31" t="s">
        <v>455</v>
      </c>
      <c r="B166" s="37" t="s">
        <v>492</v>
      </c>
      <c r="C166" s="31" t="s">
        <v>677</v>
      </c>
      <c r="D166" s="38" t="s">
        <v>676</v>
      </c>
      <c r="E166" s="39"/>
      <c r="F166" s="35" t="e">
        <f>G166/E166</f>
        <v>#DIV/0!</v>
      </c>
      <c r="G166" s="35"/>
      <c r="H166" s="40" t="s">
        <v>495</v>
      </c>
      <c r="I166" s="35">
        <v>600</v>
      </c>
      <c r="J166" s="35">
        <v>600</v>
      </c>
      <c r="K166" s="31" t="s">
        <v>456</v>
      </c>
      <c r="L166" s="33" t="s">
        <v>452</v>
      </c>
      <c r="M166" s="33">
        <v>46188</v>
      </c>
      <c r="N166" s="41">
        <v>46552</v>
      </c>
      <c r="O166" s="42">
        <f>(N166-M166)/365*12</f>
        <v>11.9671232876712</v>
      </c>
      <c r="P166" s="36">
        <v>87600</v>
      </c>
      <c r="Q166" s="36">
        <v>50000</v>
      </c>
      <c r="R166" s="36">
        <f>P166-Q166</f>
        <v>37600</v>
      </c>
      <c r="S166" s="43">
        <f>P166/1.03/O166</f>
        <v>7106.84946121839</v>
      </c>
      <c r="T166" s="43">
        <f>S166*12%</f>
        <v>852.821935346207</v>
      </c>
      <c r="U166" s="44">
        <v>0.5</v>
      </c>
      <c r="V166" s="43">
        <f>T166*U166</f>
        <v>426.410967673104</v>
      </c>
      <c r="W166" s="9">
        <f>S166</f>
        <v>7106.84946121839</v>
      </c>
      <c r="X166" s="43">
        <f>W166*12%</f>
        <v>852.821935346207</v>
      </c>
      <c r="Y166" s="44">
        <v>0.5</v>
      </c>
      <c r="Z166" s="43">
        <f>X166*Y166</f>
        <v>426.410967673103</v>
      </c>
    </row>
    <row r="167" ht="18" customHeight="1" spans="1:26">
      <c r="A167" s="16"/>
      <c r="B167" s="45" t="s">
        <v>492</v>
      </c>
      <c r="C167" s="16" t="s">
        <v>678</v>
      </c>
      <c r="D167" s="16" t="s">
        <v>676</v>
      </c>
      <c r="E167" s="18"/>
      <c r="F167" s="18"/>
      <c r="G167" s="18"/>
      <c r="H167" s="17"/>
      <c r="I167" s="18">
        <v>300</v>
      </c>
      <c r="J167" s="18"/>
      <c r="K167" s="16"/>
      <c r="L167" s="20"/>
      <c r="M167" s="20"/>
      <c r="N167" s="21"/>
      <c r="O167" s="8"/>
      <c r="P167" s="22"/>
      <c r="Q167" s="22"/>
      <c r="R167" s="22"/>
      <c r="S167" s="9"/>
      <c r="T167" s="9"/>
      <c r="U167" s="10"/>
      <c r="V167" s="9"/>
      <c r="W167" s="9">
        <f>S167</f>
        <v>0</v>
      </c>
      <c r="X167" s="9"/>
      <c r="Y167" s="10"/>
      <c r="Z167" s="9"/>
    </row>
    <row r="168" s="23" customFormat="1" spans="1:26">
      <c r="A168" s="46"/>
      <c r="B168" s="47" t="s">
        <v>679</v>
      </c>
      <c r="C168" s="46"/>
      <c r="D168" s="47"/>
      <c r="E168" s="48"/>
      <c r="F168" s="48"/>
      <c r="G168" s="48"/>
      <c r="H168" s="49"/>
      <c r="I168" s="48">
        <f>SUM(I4:I167)</f>
        <v>23784.83</v>
      </c>
      <c r="J168" s="48">
        <f t="shared" ref="J168:Z168" si="108">SUM(J4:J167)</f>
        <v>21043.17</v>
      </c>
      <c r="K168" s="48">
        <f t="shared" si="108"/>
        <v>0</v>
      </c>
      <c r="L168" s="48">
        <f t="shared" si="108"/>
        <v>275313</v>
      </c>
      <c r="M168" s="48">
        <f t="shared" si="108"/>
        <v>7178205</v>
      </c>
      <c r="N168" s="48">
        <f t="shared" si="108"/>
        <v>7236843</v>
      </c>
      <c r="O168" s="48">
        <f t="shared" si="108"/>
        <v>1927.82465753425</v>
      </c>
      <c r="P168" s="48">
        <f t="shared" si="108"/>
        <v>3131813.3675</v>
      </c>
      <c r="Q168" s="48">
        <f t="shared" si="108"/>
        <v>2580041.3675</v>
      </c>
      <c r="R168" s="48">
        <f t="shared" si="108"/>
        <v>551772</v>
      </c>
      <c r="S168" s="48">
        <f t="shared" si="108"/>
        <v>247932.712643912</v>
      </c>
      <c r="T168" s="48">
        <f t="shared" si="108"/>
        <v>29751.9255172695</v>
      </c>
      <c r="U168" s="48">
        <f t="shared" si="108"/>
        <v>78</v>
      </c>
      <c r="V168" s="48">
        <f t="shared" si="108"/>
        <v>14875.9627586347</v>
      </c>
      <c r="W168" s="48">
        <f t="shared" si="108"/>
        <v>247932.712643912</v>
      </c>
      <c r="X168" s="48">
        <f t="shared" si="108"/>
        <v>29751.9255172695</v>
      </c>
      <c r="Y168" s="48">
        <f t="shared" si="108"/>
        <v>78</v>
      </c>
      <c r="Z168" s="48">
        <f t="shared" si="108"/>
        <v>14875.9627586347</v>
      </c>
    </row>
  </sheetData>
  <autoFilter xmlns:etc="http://www.wps.cn/officeDocument/2017/etCustomData" ref="A3:V168" etc:filterBottomFollowUsedRange="0">
    <extLst/>
  </autoFilter>
  <mergeCells count="9">
    <mergeCell ref="A1:Z1"/>
    <mergeCell ref="D2:G2"/>
    <mergeCell ref="I2:R2"/>
    <mergeCell ref="S2:V2"/>
    <mergeCell ref="W2:Z2"/>
    <mergeCell ref="A2:A3"/>
    <mergeCell ref="B2:B3"/>
    <mergeCell ref="C2:C3"/>
    <mergeCell ref="H2:H3"/>
  </mergeCells>
  <pageMargins left="1.25" right="1.25" top="1" bottom="1" header="0.3" footer="0.3"/>
  <pageSetup paperSize="9" orientation="portrait"/>
  <headerFooter/>
  <rowBreaks count="1" manualBreakCount="1">
    <brk id="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2"/>
  <sheetViews>
    <sheetView topLeftCell="A32" workbookViewId="0">
      <selection activeCell="A2" sqref="$A2:$XFD112"/>
    </sheetView>
  </sheetViews>
  <sheetFormatPr defaultColWidth="8.88888888888889" defaultRowHeight="14.4"/>
  <cols>
    <col min="3" max="3" width="28.8888888888889" customWidth="1"/>
  </cols>
  <sheetData>
    <row r="1" s="1" customFormat="1" ht="18" customHeight="1" spans="1:23">
      <c r="A1" s="2" t="s">
        <v>466</v>
      </c>
      <c r="B1" s="3" t="s">
        <v>467</v>
      </c>
      <c r="C1" s="2" t="s">
        <v>468</v>
      </c>
      <c r="D1" s="4" t="s">
        <v>474</v>
      </c>
      <c r="E1" s="5" t="s">
        <v>475</v>
      </c>
      <c r="F1" s="6" t="s">
        <v>476</v>
      </c>
      <c r="G1" s="6" t="s">
        <v>477</v>
      </c>
      <c r="H1" s="3"/>
      <c r="I1" s="6" t="s">
        <v>478</v>
      </c>
      <c r="J1" s="6" t="s">
        <v>479</v>
      </c>
      <c r="K1" s="6" t="s">
        <v>680</v>
      </c>
      <c r="L1" s="7" t="s">
        <v>480</v>
      </c>
      <c r="M1" s="3" t="s">
        <v>481</v>
      </c>
      <c r="N1" s="3" t="s">
        <v>482</v>
      </c>
      <c r="O1" s="3" t="s">
        <v>483</v>
      </c>
      <c r="P1" s="8" t="s">
        <v>484</v>
      </c>
      <c r="Q1" s="6" t="s">
        <v>485</v>
      </c>
      <c r="R1" s="6" t="s">
        <v>486</v>
      </c>
      <c r="S1" s="6" t="s">
        <v>487</v>
      </c>
      <c r="T1" s="9" t="s">
        <v>488</v>
      </c>
      <c r="U1" s="9" t="s">
        <v>489</v>
      </c>
      <c r="V1" s="10" t="s">
        <v>490</v>
      </c>
      <c r="W1" s="9" t="s">
        <v>491</v>
      </c>
    </row>
    <row r="2" s="1" customFormat="1" ht="18" customHeight="1" spans="1:23">
      <c r="A2" s="2" t="s">
        <v>49</v>
      </c>
      <c r="B2" s="7" t="s">
        <v>492</v>
      </c>
      <c r="C2" s="2" t="s">
        <v>528</v>
      </c>
      <c r="D2" s="4"/>
      <c r="E2" s="5"/>
      <c r="F2" s="11" t="e">
        <f t="shared" ref="F2:F65" si="0">G2/E2</f>
        <v>#DIV/0!</v>
      </c>
      <c r="G2" s="11"/>
      <c r="H2" s="3" t="s">
        <v>495</v>
      </c>
      <c r="I2" s="6">
        <v>34.83</v>
      </c>
      <c r="J2" s="6">
        <v>34.83</v>
      </c>
      <c r="K2" s="7"/>
      <c r="L2" s="7" t="s">
        <v>50</v>
      </c>
      <c r="M2" s="12" t="s">
        <v>51</v>
      </c>
      <c r="N2" s="12">
        <v>46023</v>
      </c>
      <c r="O2" s="13">
        <v>46387</v>
      </c>
      <c r="P2" s="8">
        <f t="shared" ref="P2:P65" si="1">(O2-N2)/365*12</f>
        <v>11.9671232876712</v>
      </c>
      <c r="Q2" s="14">
        <v>12713</v>
      </c>
      <c r="R2" s="14">
        <v>12713</v>
      </c>
      <c r="S2" s="14">
        <f t="shared" ref="S2:S65" si="2">Q2-R2</f>
        <v>0</v>
      </c>
      <c r="T2" s="9">
        <f t="shared" ref="T2:T65" si="3">Q2/1.03/P2</f>
        <v>1031.38558448024</v>
      </c>
      <c r="U2" s="9">
        <f t="shared" ref="U2:U65" si="4">T2*12%</f>
        <v>123.766270137629</v>
      </c>
      <c r="V2" s="10">
        <v>0.5</v>
      </c>
      <c r="W2" s="9">
        <f t="shared" ref="W2:W65" si="5">U2*V2</f>
        <v>61.8831350688147</v>
      </c>
    </row>
    <row r="3" s="1" customFormat="1" ht="18" customHeight="1" spans="1:23">
      <c r="A3" s="2" t="s">
        <v>53</v>
      </c>
      <c r="B3" s="7" t="s">
        <v>492</v>
      </c>
      <c r="C3" s="2" t="s">
        <v>681</v>
      </c>
      <c r="D3" s="4"/>
      <c r="E3" s="5"/>
      <c r="F3" s="11" t="e">
        <f t="shared" si="0"/>
        <v>#DIV/0!</v>
      </c>
      <c r="G3" s="11"/>
      <c r="H3" s="3" t="s">
        <v>495</v>
      </c>
      <c r="I3" s="6">
        <v>69.66</v>
      </c>
      <c r="J3" s="6">
        <v>69.66</v>
      </c>
      <c r="K3" s="7"/>
      <c r="L3" s="7" t="s">
        <v>54</v>
      </c>
      <c r="M3" s="12" t="s">
        <v>51</v>
      </c>
      <c r="N3" s="12">
        <v>46023</v>
      </c>
      <c r="O3" s="13">
        <v>46387</v>
      </c>
      <c r="P3" s="8">
        <f t="shared" si="1"/>
        <v>11.9671232876712</v>
      </c>
      <c r="Q3" s="14">
        <v>16527</v>
      </c>
      <c r="R3" s="14">
        <v>16527</v>
      </c>
      <c r="S3" s="14">
        <f t="shared" si="2"/>
        <v>0</v>
      </c>
      <c r="T3" s="9">
        <f t="shared" si="3"/>
        <v>1340.80937266617</v>
      </c>
      <c r="U3" s="9">
        <f t="shared" si="4"/>
        <v>160.89712471994</v>
      </c>
      <c r="V3" s="10">
        <v>0.5</v>
      </c>
      <c r="W3" s="9">
        <f t="shared" si="5"/>
        <v>80.4485623599701</v>
      </c>
    </row>
    <row r="4" s="1" customFormat="1" ht="18" customHeight="1" spans="1:23">
      <c r="A4" s="2" t="s">
        <v>56</v>
      </c>
      <c r="B4" s="7" t="s">
        <v>492</v>
      </c>
      <c r="C4" s="2" t="s">
        <v>682</v>
      </c>
      <c r="D4" s="4"/>
      <c r="E4" s="5"/>
      <c r="F4" s="11" t="e">
        <f t="shared" si="0"/>
        <v>#DIV/0!</v>
      </c>
      <c r="G4" s="11"/>
      <c r="H4" s="3" t="s">
        <v>495</v>
      </c>
      <c r="I4" s="6">
        <v>34.83</v>
      </c>
      <c r="J4" s="6">
        <v>34.83</v>
      </c>
      <c r="K4" s="7"/>
      <c r="L4" s="7" t="s">
        <v>57</v>
      </c>
      <c r="M4" s="12" t="s">
        <v>58</v>
      </c>
      <c r="N4" s="12">
        <v>45910</v>
      </c>
      <c r="O4" s="13">
        <v>46274</v>
      </c>
      <c r="P4" s="8">
        <f t="shared" si="1"/>
        <v>11.9671232876712</v>
      </c>
      <c r="Q4" s="14">
        <v>9026</v>
      </c>
      <c r="R4" s="14">
        <v>9026</v>
      </c>
      <c r="S4" s="14">
        <f t="shared" si="2"/>
        <v>0</v>
      </c>
      <c r="T4" s="9">
        <f t="shared" si="3"/>
        <v>732.265105444717</v>
      </c>
      <c r="U4" s="9">
        <f t="shared" si="4"/>
        <v>87.871812653366</v>
      </c>
      <c r="V4" s="10">
        <v>0.5</v>
      </c>
      <c r="W4" s="9">
        <f t="shared" si="5"/>
        <v>43.935906326683</v>
      </c>
    </row>
    <row r="5" s="1" customFormat="1" ht="18" customHeight="1" spans="1:23">
      <c r="A5" s="2" t="s">
        <v>65</v>
      </c>
      <c r="B5" s="7" t="s">
        <v>492</v>
      </c>
      <c r="C5" s="2" t="s">
        <v>533</v>
      </c>
      <c r="D5" s="4"/>
      <c r="E5" s="5"/>
      <c r="F5" s="11" t="e">
        <f t="shared" si="0"/>
        <v>#DIV/0!</v>
      </c>
      <c r="G5" s="11"/>
      <c r="H5" s="3" t="s">
        <v>495</v>
      </c>
      <c r="I5" s="6">
        <v>52.24</v>
      </c>
      <c r="J5" s="6">
        <v>52.24</v>
      </c>
      <c r="K5" s="7"/>
      <c r="L5" s="7" t="s">
        <v>66</v>
      </c>
      <c r="M5" s="12" t="s">
        <v>67</v>
      </c>
      <c r="N5" s="12">
        <v>46023</v>
      </c>
      <c r="O5" s="13">
        <v>46387</v>
      </c>
      <c r="P5" s="8">
        <f t="shared" si="1"/>
        <v>11.9671232876712</v>
      </c>
      <c r="Q5" s="14">
        <v>8580</v>
      </c>
      <c r="R5" s="14">
        <v>8580</v>
      </c>
      <c r="S5" s="14">
        <f t="shared" si="2"/>
        <v>0</v>
      </c>
      <c r="T5" s="9">
        <f t="shared" si="3"/>
        <v>696.081830790569</v>
      </c>
      <c r="U5" s="9">
        <f t="shared" si="4"/>
        <v>83.5298196948682</v>
      </c>
      <c r="V5" s="10">
        <v>0.5</v>
      </c>
      <c r="W5" s="9">
        <f t="shared" si="5"/>
        <v>41.7649098474341</v>
      </c>
    </row>
    <row r="6" s="1" customFormat="1" ht="18" customHeight="1" spans="1:23">
      <c r="A6" s="2" t="s">
        <v>149</v>
      </c>
      <c r="B6" s="7" t="s">
        <v>492</v>
      </c>
      <c r="C6" s="2" t="s">
        <v>683</v>
      </c>
      <c r="D6" s="4"/>
      <c r="E6" s="5"/>
      <c r="F6" s="11" t="e">
        <f t="shared" si="0"/>
        <v>#DIV/0!</v>
      </c>
      <c r="G6" s="11"/>
      <c r="H6" s="3" t="s">
        <v>495</v>
      </c>
      <c r="I6" s="6">
        <v>37.28</v>
      </c>
      <c r="J6" s="6">
        <v>37.28</v>
      </c>
      <c r="K6" s="7"/>
      <c r="L6" s="7" t="s">
        <v>150</v>
      </c>
      <c r="M6" s="12" t="s">
        <v>67</v>
      </c>
      <c r="N6" s="12">
        <v>46023</v>
      </c>
      <c r="O6" s="13">
        <v>46387</v>
      </c>
      <c r="P6" s="8">
        <f t="shared" si="1"/>
        <v>11.9671232876712</v>
      </c>
      <c r="Q6" s="14">
        <v>6124</v>
      </c>
      <c r="R6" s="14">
        <v>6124</v>
      </c>
      <c r="S6" s="14">
        <f t="shared" si="2"/>
        <v>0</v>
      </c>
      <c r="T6" s="9">
        <f t="shared" si="3"/>
        <v>496.830434937231</v>
      </c>
      <c r="U6" s="9">
        <f t="shared" si="4"/>
        <v>59.6196521924677</v>
      </c>
      <c r="V6" s="10">
        <v>0.5</v>
      </c>
      <c r="W6" s="9">
        <f t="shared" si="5"/>
        <v>29.8098260962339</v>
      </c>
    </row>
    <row r="7" s="1" customFormat="1" ht="18" customHeight="1" spans="1:23">
      <c r="A7" s="2" t="s">
        <v>61</v>
      </c>
      <c r="B7" s="7" t="s">
        <v>492</v>
      </c>
      <c r="C7" s="2" t="s">
        <v>539</v>
      </c>
      <c r="D7" s="4"/>
      <c r="E7" s="5"/>
      <c r="F7" s="11" t="e">
        <f t="shared" si="0"/>
        <v>#DIV/0!</v>
      </c>
      <c r="G7" s="11"/>
      <c r="H7" s="3" t="s">
        <v>495</v>
      </c>
      <c r="I7" s="6">
        <v>36.4</v>
      </c>
      <c r="J7" s="6">
        <v>36.4</v>
      </c>
      <c r="K7" s="7"/>
      <c r="L7" s="7" t="s">
        <v>62</v>
      </c>
      <c r="M7" s="12" t="s">
        <v>63</v>
      </c>
      <c r="N7" s="12">
        <v>46023</v>
      </c>
      <c r="O7" s="13">
        <v>46387</v>
      </c>
      <c r="P7" s="8">
        <f t="shared" si="1"/>
        <v>11.9671232876712</v>
      </c>
      <c r="Q7" s="14">
        <v>6000</v>
      </c>
      <c r="R7" s="14">
        <v>6000</v>
      </c>
      <c r="S7" s="14">
        <f t="shared" si="2"/>
        <v>0</v>
      </c>
      <c r="T7" s="9">
        <f t="shared" si="3"/>
        <v>486.770511042356</v>
      </c>
      <c r="U7" s="9">
        <f t="shared" si="4"/>
        <v>58.4124613250827</v>
      </c>
      <c r="V7" s="10">
        <v>0.5</v>
      </c>
      <c r="W7" s="9">
        <f t="shared" si="5"/>
        <v>29.2062306625413</v>
      </c>
    </row>
    <row r="8" s="1" customFormat="1" ht="18" customHeight="1" spans="1:23">
      <c r="A8" s="2" t="s">
        <v>69</v>
      </c>
      <c r="B8" s="7" t="s">
        <v>492</v>
      </c>
      <c r="C8" s="2" t="s">
        <v>540</v>
      </c>
      <c r="D8" s="4"/>
      <c r="E8" s="5"/>
      <c r="F8" s="11" t="e">
        <f t="shared" si="0"/>
        <v>#DIV/0!</v>
      </c>
      <c r="G8" s="11"/>
      <c r="H8" s="3" t="s">
        <v>495</v>
      </c>
      <c r="I8" s="6">
        <v>36.4</v>
      </c>
      <c r="J8" s="6">
        <v>36.4</v>
      </c>
      <c r="K8" s="7"/>
      <c r="L8" s="7" t="s">
        <v>70</v>
      </c>
      <c r="M8" s="12" t="s">
        <v>63</v>
      </c>
      <c r="N8" s="12">
        <v>46023</v>
      </c>
      <c r="O8" s="13">
        <v>46387</v>
      </c>
      <c r="P8" s="8">
        <f t="shared" si="1"/>
        <v>11.9671232876712</v>
      </c>
      <c r="Q8" s="14">
        <v>6000</v>
      </c>
      <c r="R8" s="14">
        <v>6000</v>
      </c>
      <c r="S8" s="14">
        <f t="shared" si="2"/>
        <v>0</v>
      </c>
      <c r="T8" s="9">
        <f t="shared" si="3"/>
        <v>486.770511042356</v>
      </c>
      <c r="U8" s="9">
        <f t="shared" si="4"/>
        <v>58.4124613250827</v>
      </c>
      <c r="V8" s="10">
        <v>0.5</v>
      </c>
      <c r="W8" s="9">
        <f t="shared" si="5"/>
        <v>29.2062306625413</v>
      </c>
    </row>
    <row r="9" s="1" customFormat="1" ht="18" customHeight="1" spans="1:23">
      <c r="A9" s="2" t="s">
        <v>152</v>
      </c>
      <c r="B9" s="7" t="s">
        <v>492</v>
      </c>
      <c r="C9" s="2" t="s">
        <v>541</v>
      </c>
      <c r="D9" s="4"/>
      <c r="E9" s="5"/>
      <c r="F9" s="11" t="e">
        <f t="shared" si="0"/>
        <v>#DIV/0!</v>
      </c>
      <c r="G9" s="11"/>
      <c r="H9" s="3" t="s">
        <v>495</v>
      </c>
      <c r="I9" s="6">
        <v>36.4</v>
      </c>
      <c r="J9" s="6">
        <v>36.4</v>
      </c>
      <c r="K9" s="7"/>
      <c r="L9" s="7" t="s">
        <v>107</v>
      </c>
      <c r="M9" s="12" t="s">
        <v>82</v>
      </c>
      <c r="N9" s="12">
        <v>46023</v>
      </c>
      <c r="O9" s="13">
        <v>46387</v>
      </c>
      <c r="P9" s="8">
        <f t="shared" si="1"/>
        <v>11.9671232876712</v>
      </c>
      <c r="Q9" s="14">
        <v>6000</v>
      </c>
      <c r="R9" s="14">
        <v>6000</v>
      </c>
      <c r="S9" s="14">
        <f t="shared" si="2"/>
        <v>0</v>
      </c>
      <c r="T9" s="9">
        <f t="shared" si="3"/>
        <v>486.770511042356</v>
      </c>
      <c r="U9" s="9">
        <f t="shared" si="4"/>
        <v>58.4124613250827</v>
      </c>
      <c r="V9" s="10">
        <v>0.5</v>
      </c>
      <c r="W9" s="9">
        <f t="shared" si="5"/>
        <v>29.2062306625413</v>
      </c>
    </row>
    <row r="10" s="1" customFormat="1" ht="18" customHeight="1" spans="1:23">
      <c r="A10" s="2" t="s">
        <v>76</v>
      </c>
      <c r="B10" s="7" t="s">
        <v>492</v>
      </c>
      <c r="C10" s="2" t="s">
        <v>684</v>
      </c>
      <c r="D10" s="4"/>
      <c r="E10" s="5"/>
      <c r="F10" s="11" t="e">
        <f t="shared" si="0"/>
        <v>#DIV/0!</v>
      </c>
      <c r="G10" s="11"/>
      <c r="H10" s="3" t="s">
        <v>495</v>
      </c>
      <c r="I10" s="6">
        <v>37.28</v>
      </c>
      <c r="J10" s="6">
        <v>37.28</v>
      </c>
      <c r="K10" s="7"/>
      <c r="L10" s="7" t="s">
        <v>77</v>
      </c>
      <c r="M10" s="12" t="s">
        <v>78</v>
      </c>
      <c r="N10" s="12">
        <v>46023</v>
      </c>
      <c r="O10" s="13">
        <v>46387</v>
      </c>
      <c r="P10" s="8">
        <f t="shared" si="1"/>
        <v>11.9671232876712</v>
      </c>
      <c r="Q10" s="14">
        <v>8028</v>
      </c>
      <c r="R10" s="14">
        <v>8028</v>
      </c>
      <c r="S10" s="14">
        <f t="shared" si="2"/>
        <v>0</v>
      </c>
      <c r="T10" s="9">
        <f t="shared" si="3"/>
        <v>651.298943774672</v>
      </c>
      <c r="U10" s="9">
        <f t="shared" si="4"/>
        <v>78.1558732529606</v>
      </c>
      <c r="V10" s="10">
        <v>0.5</v>
      </c>
      <c r="W10" s="9">
        <f t="shared" si="5"/>
        <v>39.0779366264803</v>
      </c>
    </row>
    <row r="11" s="1" customFormat="1" ht="18" customHeight="1" spans="1:23">
      <c r="A11" s="2" t="s">
        <v>72</v>
      </c>
      <c r="B11" s="7" t="s">
        <v>492</v>
      </c>
      <c r="C11" s="2" t="s">
        <v>685</v>
      </c>
      <c r="D11" s="4"/>
      <c r="E11" s="5"/>
      <c r="F11" s="11" t="e">
        <f t="shared" si="0"/>
        <v>#DIV/0!</v>
      </c>
      <c r="G11" s="11"/>
      <c r="H11" s="3" t="s">
        <v>495</v>
      </c>
      <c r="I11" s="6">
        <v>45.28</v>
      </c>
      <c r="J11" s="6">
        <v>45.28</v>
      </c>
      <c r="K11" s="7"/>
      <c r="L11" s="7" t="s">
        <v>73</v>
      </c>
      <c r="M11" s="12" t="s">
        <v>74</v>
      </c>
      <c r="N11" s="12">
        <v>46023</v>
      </c>
      <c r="O11" s="13">
        <v>46387</v>
      </c>
      <c r="P11" s="8">
        <f t="shared" si="1"/>
        <v>11.9671232876712</v>
      </c>
      <c r="Q11" s="14">
        <v>8000</v>
      </c>
      <c r="R11" s="14">
        <v>8000</v>
      </c>
      <c r="S11" s="14">
        <f t="shared" si="2"/>
        <v>0</v>
      </c>
      <c r="T11" s="9">
        <f t="shared" si="3"/>
        <v>649.027348056474</v>
      </c>
      <c r="U11" s="9">
        <f t="shared" si="4"/>
        <v>77.8832817667769</v>
      </c>
      <c r="V11" s="10">
        <v>0.5</v>
      </c>
      <c r="W11" s="9">
        <f t="shared" si="5"/>
        <v>38.9416408833885</v>
      </c>
    </row>
    <row r="12" s="1" customFormat="1" ht="18" customHeight="1" spans="1:23">
      <c r="A12" s="2" t="s">
        <v>146</v>
      </c>
      <c r="B12" s="7" t="s">
        <v>492</v>
      </c>
      <c r="C12" s="2" t="s">
        <v>686</v>
      </c>
      <c r="D12" s="4"/>
      <c r="E12" s="5"/>
      <c r="F12" s="11" t="e">
        <f t="shared" si="0"/>
        <v>#DIV/0!</v>
      </c>
      <c r="G12" s="11"/>
      <c r="H12" s="3" t="s">
        <v>495</v>
      </c>
      <c r="I12" s="6">
        <v>45.28</v>
      </c>
      <c r="J12" s="6">
        <v>45.28</v>
      </c>
      <c r="K12" s="7"/>
      <c r="L12" s="7" t="s">
        <v>147</v>
      </c>
      <c r="M12" s="12" t="s">
        <v>67</v>
      </c>
      <c r="N12" s="12">
        <v>46023</v>
      </c>
      <c r="O12" s="13">
        <v>46387</v>
      </c>
      <c r="P12" s="8">
        <f t="shared" si="1"/>
        <v>11.9671232876712</v>
      </c>
      <c r="Q12" s="14">
        <v>6000</v>
      </c>
      <c r="R12" s="14">
        <v>6000</v>
      </c>
      <c r="S12" s="14">
        <f t="shared" si="2"/>
        <v>0</v>
      </c>
      <c r="T12" s="9">
        <f t="shared" si="3"/>
        <v>486.770511042356</v>
      </c>
      <c r="U12" s="9">
        <f t="shared" si="4"/>
        <v>58.4124613250827</v>
      </c>
      <c r="V12" s="10">
        <v>0.5</v>
      </c>
      <c r="W12" s="9">
        <f t="shared" si="5"/>
        <v>29.2062306625413</v>
      </c>
    </row>
    <row r="13" s="1" customFormat="1" ht="18" customHeight="1" spans="1:23">
      <c r="A13" s="2" t="s">
        <v>80</v>
      </c>
      <c r="B13" s="7" t="s">
        <v>492</v>
      </c>
      <c r="C13" s="2" t="s">
        <v>548</v>
      </c>
      <c r="D13" s="4"/>
      <c r="E13" s="5"/>
      <c r="F13" s="11" t="e">
        <f t="shared" si="0"/>
        <v>#DIV/0!</v>
      </c>
      <c r="G13" s="11"/>
      <c r="H13" s="3" t="s">
        <v>495</v>
      </c>
      <c r="I13" s="6">
        <v>61.8</v>
      </c>
      <c r="J13" s="6">
        <v>61.8</v>
      </c>
      <c r="K13" s="7"/>
      <c r="L13" s="7" t="s">
        <v>81</v>
      </c>
      <c r="M13" s="12" t="s">
        <v>82</v>
      </c>
      <c r="N13" s="12">
        <v>46023</v>
      </c>
      <c r="O13" s="13">
        <v>46387</v>
      </c>
      <c r="P13" s="8">
        <f t="shared" si="1"/>
        <v>11.9671232876712</v>
      </c>
      <c r="Q13" s="14">
        <v>14662</v>
      </c>
      <c r="R13" s="14">
        <v>14662</v>
      </c>
      <c r="S13" s="14">
        <f t="shared" si="2"/>
        <v>0</v>
      </c>
      <c r="T13" s="9">
        <f t="shared" si="3"/>
        <v>1189.5048721505</v>
      </c>
      <c r="U13" s="9">
        <f t="shared" si="4"/>
        <v>142.74058465806</v>
      </c>
      <c r="V13" s="10">
        <v>0.5</v>
      </c>
      <c r="W13" s="9">
        <f t="shared" si="5"/>
        <v>71.3702923290302</v>
      </c>
    </row>
    <row r="14" s="1" customFormat="1" ht="18" customHeight="1" spans="1:23">
      <c r="A14" s="2" t="s">
        <v>84</v>
      </c>
      <c r="B14" s="7" t="s">
        <v>492</v>
      </c>
      <c r="C14" s="2" t="s">
        <v>549</v>
      </c>
      <c r="D14" s="4"/>
      <c r="E14" s="5"/>
      <c r="F14" s="11" t="e">
        <f t="shared" si="0"/>
        <v>#DIV/0!</v>
      </c>
      <c r="G14" s="11"/>
      <c r="H14" s="3" t="s">
        <v>495</v>
      </c>
      <c r="I14" s="6">
        <v>57.8</v>
      </c>
      <c r="J14" s="6">
        <v>57.8</v>
      </c>
      <c r="K14" s="7"/>
      <c r="L14" s="7" t="s">
        <v>85</v>
      </c>
      <c r="M14" s="12" t="s">
        <v>86</v>
      </c>
      <c r="N14" s="12">
        <v>46023</v>
      </c>
      <c r="O14" s="13">
        <v>46387</v>
      </c>
      <c r="P14" s="8">
        <f t="shared" si="1"/>
        <v>11.9671232876712</v>
      </c>
      <c r="Q14" s="14">
        <v>13713</v>
      </c>
      <c r="R14" s="14">
        <v>13713</v>
      </c>
      <c r="S14" s="14">
        <f t="shared" si="2"/>
        <v>0</v>
      </c>
      <c r="T14" s="9">
        <f t="shared" si="3"/>
        <v>1112.5140029873</v>
      </c>
      <c r="U14" s="9">
        <f t="shared" si="4"/>
        <v>133.501680358476</v>
      </c>
      <c r="V14" s="10">
        <v>0.5</v>
      </c>
      <c r="W14" s="9">
        <f t="shared" si="5"/>
        <v>66.7508401792382</v>
      </c>
    </row>
    <row r="15" s="1" customFormat="1" ht="18" customHeight="1" spans="1:23">
      <c r="A15" s="2" t="s">
        <v>88</v>
      </c>
      <c r="B15" s="7" t="s">
        <v>492</v>
      </c>
      <c r="C15" s="2" t="s">
        <v>550</v>
      </c>
      <c r="D15" s="4"/>
      <c r="E15" s="5"/>
      <c r="F15" s="11" t="e">
        <f t="shared" si="0"/>
        <v>#DIV/0!</v>
      </c>
      <c r="G15" s="11"/>
      <c r="H15" s="3" t="s">
        <v>495</v>
      </c>
      <c r="I15" s="6">
        <v>57.21</v>
      </c>
      <c r="J15" s="6">
        <v>57.21</v>
      </c>
      <c r="K15" s="7"/>
      <c r="L15" s="7" t="s">
        <v>89</v>
      </c>
      <c r="M15" s="12" t="s">
        <v>90</v>
      </c>
      <c r="N15" s="12">
        <v>46023</v>
      </c>
      <c r="O15" s="13">
        <v>46387</v>
      </c>
      <c r="P15" s="8">
        <f t="shared" si="1"/>
        <v>11.9671232876712</v>
      </c>
      <c r="Q15" s="14">
        <v>13573</v>
      </c>
      <c r="R15" s="14">
        <v>13573</v>
      </c>
      <c r="S15" s="14">
        <f t="shared" si="2"/>
        <v>0</v>
      </c>
      <c r="T15" s="9">
        <f t="shared" si="3"/>
        <v>1101.15602439632</v>
      </c>
      <c r="U15" s="9">
        <f t="shared" si="4"/>
        <v>132.138722927558</v>
      </c>
      <c r="V15" s="10">
        <v>0.5</v>
      </c>
      <c r="W15" s="9">
        <f t="shared" si="5"/>
        <v>66.0693614637789</v>
      </c>
    </row>
    <row r="16" s="1" customFormat="1" ht="18" customHeight="1" spans="1:23">
      <c r="A16" s="2" t="s">
        <v>92</v>
      </c>
      <c r="B16" s="7" t="s">
        <v>492</v>
      </c>
      <c r="C16" s="2" t="s">
        <v>551</v>
      </c>
      <c r="D16" s="4"/>
      <c r="E16" s="5"/>
      <c r="F16" s="11" t="e">
        <f t="shared" si="0"/>
        <v>#DIV/0!</v>
      </c>
      <c r="G16" s="11"/>
      <c r="H16" s="3" t="s">
        <v>495</v>
      </c>
      <c r="I16" s="6">
        <v>57.21</v>
      </c>
      <c r="J16" s="6">
        <v>57.21</v>
      </c>
      <c r="K16" s="7"/>
      <c r="L16" s="7" t="s">
        <v>93</v>
      </c>
      <c r="M16" s="12" t="s">
        <v>90</v>
      </c>
      <c r="N16" s="12">
        <v>46023</v>
      </c>
      <c r="O16" s="13">
        <v>46387</v>
      </c>
      <c r="P16" s="8">
        <f t="shared" si="1"/>
        <v>11.9671232876712</v>
      </c>
      <c r="Q16" s="14">
        <v>13573</v>
      </c>
      <c r="R16" s="14">
        <v>13573</v>
      </c>
      <c r="S16" s="14">
        <f t="shared" si="2"/>
        <v>0</v>
      </c>
      <c r="T16" s="9">
        <f t="shared" si="3"/>
        <v>1101.15602439632</v>
      </c>
      <c r="U16" s="9">
        <f t="shared" si="4"/>
        <v>132.138722927558</v>
      </c>
      <c r="V16" s="10">
        <v>0.5</v>
      </c>
      <c r="W16" s="9">
        <f t="shared" si="5"/>
        <v>66.0693614637789</v>
      </c>
    </row>
    <row r="17" s="1" customFormat="1" ht="18" customHeight="1" spans="1:23">
      <c r="A17" s="2" t="s">
        <v>95</v>
      </c>
      <c r="B17" s="7" t="s">
        <v>492</v>
      </c>
      <c r="C17" s="2" t="s">
        <v>552</v>
      </c>
      <c r="D17" s="4"/>
      <c r="E17" s="5"/>
      <c r="F17" s="11" t="e">
        <f t="shared" si="0"/>
        <v>#DIV/0!</v>
      </c>
      <c r="G17" s="11"/>
      <c r="H17" s="3" t="s">
        <v>495</v>
      </c>
      <c r="I17" s="6">
        <v>57.21</v>
      </c>
      <c r="J17" s="6">
        <v>57.21</v>
      </c>
      <c r="K17" s="7"/>
      <c r="L17" s="7" t="s">
        <v>96</v>
      </c>
      <c r="M17" s="12" t="s">
        <v>97</v>
      </c>
      <c r="N17" s="12">
        <v>46023</v>
      </c>
      <c r="O17" s="13">
        <v>46387</v>
      </c>
      <c r="P17" s="8">
        <f t="shared" si="1"/>
        <v>11.9671232876712</v>
      </c>
      <c r="Q17" s="14">
        <v>15661</v>
      </c>
      <c r="R17" s="14">
        <v>15661</v>
      </c>
      <c r="S17" s="14">
        <f t="shared" si="2"/>
        <v>0</v>
      </c>
      <c r="T17" s="9">
        <f t="shared" si="3"/>
        <v>1270.55216223906</v>
      </c>
      <c r="U17" s="9">
        <f t="shared" si="4"/>
        <v>152.466259468687</v>
      </c>
      <c r="V17" s="10">
        <v>0.5</v>
      </c>
      <c r="W17" s="9">
        <f t="shared" si="5"/>
        <v>76.2331297343433</v>
      </c>
    </row>
    <row r="18" s="1" customFormat="1" ht="18" customHeight="1" spans="1:23">
      <c r="A18" s="2" t="s">
        <v>99</v>
      </c>
      <c r="B18" s="7" t="s">
        <v>492</v>
      </c>
      <c r="C18" s="2" t="s">
        <v>553</v>
      </c>
      <c r="D18" s="4"/>
      <c r="E18" s="5"/>
      <c r="F18" s="11" t="e">
        <f t="shared" si="0"/>
        <v>#DIV/0!</v>
      </c>
      <c r="G18" s="11"/>
      <c r="H18" s="3" t="s">
        <v>495</v>
      </c>
      <c r="I18" s="6">
        <v>58.63</v>
      </c>
      <c r="J18" s="6">
        <v>58.63</v>
      </c>
      <c r="K18" s="7"/>
      <c r="L18" s="7" t="s">
        <v>100</v>
      </c>
      <c r="M18" s="12" t="s">
        <v>101</v>
      </c>
      <c r="N18" s="12">
        <v>46023</v>
      </c>
      <c r="O18" s="13">
        <v>46387</v>
      </c>
      <c r="P18" s="8">
        <f t="shared" si="1"/>
        <v>11.9671232876712</v>
      </c>
      <c r="Q18" s="14">
        <v>17120</v>
      </c>
      <c r="R18" s="14">
        <v>17120</v>
      </c>
      <c r="S18" s="14">
        <f t="shared" si="2"/>
        <v>0</v>
      </c>
      <c r="T18" s="9">
        <f t="shared" si="3"/>
        <v>1388.91852484085</v>
      </c>
      <c r="U18" s="9">
        <f t="shared" si="4"/>
        <v>166.670222980903</v>
      </c>
      <c r="V18" s="10">
        <v>0.5</v>
      </c>
      <c r="W18" s="9">
        <f t="shared" si="5"/>
        <v>83.3351114904513</v>
      </c>
    </row>
    <row r="19" s="1" customFormat="1" ht="18" customHeight="1" spans="1:23">
      <c r="A19" s="2" t="s">
        <v>159</v>
      </c>
      <c r="B19" s="7" t="s">
        <v>492</v>
      </c>
      <c r="C19" s="2" t="s">
        <v>554</v>
      </c>
      <c r="D19" s="4"/>
      <c r="E19" s="5"/>
      <c r="F19" s="11" t="e">
        <f t="shared" si="0"/>
        <v>#DIV/0!</v>
      </c>
      <c r="G19" s="11"/>
      <c r="H19" s="3" t="s">
        <v>495</v>
      </c>
      <c r="I19" s="6">
        <v>15.83</v>
      </c>
      <c r="J19" s="6">
        <v>15.83</v>
      </c>
      <c r="K19" s="7"/>
      <c r="L19" s="7" t="s">
        <v>160</v>
      </c>
      <c r="M19" s="12" t="s">
        <v>161</v>
      </c>
      <c r="N19" s="12">
        <v>44774</v>
      </c>
      <c r="O19" s="13">
        <v>46599</v>
      </c>
      <c r="P19" s="8">
        <f t="shared" si="1"/>
        <v>60</v>
      </c>
      <c r="Q19" s="14">
        <v>57334</v>
      </c>
      <c r="R19" s="14">
        <v>57334</v>
      </c>
      <c r="S19" s="14">
        <f t="shared" si="2"/>
        <v>0</v>
      </c>
      <c r="T19" s="9">
        <f t="shared" si="3"/>
        <v>927.734627831715</v>
      </c>
      <c r="U19" s="9">
        <f t="shared" si="4"/>
        <v>111.328155339806</v>
      </c>
      <c r="V19" s="10">
        <v>0.5</v>
      </c>
      <c r="W19" s="9">
        <f t="shared" si="5"/>
        <v>55.6640776699029</v>
      </c>
    </row>
    <row r="20" s="1" customFormat="1" ht="18" customHeight="1" spans="1:23">
      <c r="A20" s="2" t="s">
        <v>103</v>
      </c>
      <c r="B20" s="7" t="s">
        <v>492</v>
      </c>
      <c r="C20" s="2" t="s">
        <v>555</v>
      </c>
      <c r="D20" s="4"/>
      <c r="E20" s="5"/>
      <c r="F20" s="11" t="e">
        <f t="shared" si="0"/>
        <v>#DIV/0!</v>
      </c>
      <c r="G20" s="11"/>
      <c r="H20" s="3" t="s">
        <v>495</v>
      </c>
      <c r="I20" s="6">
        <v>36.04</v>
      </c>
      <c r="J20" s="6">
        <v>36.04</v>
      </c>
      <c r="K20" s="7"/>
      <c r="L20" s="7" t="s">
        <v>104</v>
      </c>
      <c r="M20" s="12" t="s">
        <v>97</v>
      </c>
      <c r="N20" s="12">
        <v>46023</v>
      </c>
      <c r="O20" s="13">
        <v>46387</v>
      </c>
      <c r="P20" s="8">
        <f t="shared" si="1"/>
        <v>11.9671232876712</v>
      </c>
      <c r="Q20" s="14">
        <v>13155</v>
      </c>
      <c r="R20" s="14">
        <v>13155</v>
      </c>
      <c r="S20" s="14">
        <f t="shared" si="2"/>
        <v>0</v>
      </c>
      <c r="T20" s="9">
        <f t="shared" si="3"/>
        <v>1067.24434546036</v>
      </c>
      <c r="U20" s="9">
        <f t="shared" si="4"/>
        <v>128.069321455244</v>
      </c>
      <c r="V20" s="10">
        <v>0.5</v>
      </c>
      <c r="W20" s="9">
        <f t="shared" si="5"/>
        <v>64.0346607276219</v>
      </c>
    </row>
    <row r="21" s="1" customFormat="1" ht="18" customHeight="1" spans="1:23">
      <c r="A21" s="2" t="s">
        <v>109</v>
      </c>
      <c r="B21" s="7" t="s">
        <v>492</v>
      </c>
      <c r="C21" s="2" t="s">
        <v>556</v>
      </c>
      <c r="D21" s="4"/>
      <c r="E21" s="5"/>
      <c r="F21" s="11" t="e">
        <f t="shared" si="0"/>
        <v>#DIV/0!</v>
      </c>
      <c r="G21" s="11"/>
      <c r="H21" s="3" t="s">
        <v>495</v>
      </c>
      <c r="I21" s="6">
        <v>35.16</v>
      </c>
      <c r="J21" s="6">
        <v>35.16</v>
      </c>
      <c r="K21" s="7"/>
      <c r="L21" s="7" t="s">
        <v>110</v>
      </c>
      <c r="M21" s="12" t="s">
        <v>39</v>
      </c>
      <c r="N21" s="12">
        <v>46023</v>
      </c>
      <c r="O21" s="13">
        <v>46387</v>
      </c>
      <c r="P21" s="8">
        <f t="shared" si="1"/>
        <v>11.9671232876712</v>
      </c>
      <c r="Q21" s="14">
        <v>9625</v>
      </c>
      <c r="R21" s="14">
        <v>9625</v>
      </c>
      <c r="S21" s="14">
        <f t="shared" si="2"/>
        <v>0</v>
      </c>
      <c r="T21" s="9">
        <f t="shared" si="3"/>
        <v>780.861028130446</v>
      </c>
      <c r="U21" s="9">
        <f t="shared" si="4"/>
        <v>93.7033233756535</v>
      </c>
      <c r="V21" s="10">
        <v>0.5</v>
      </c>
      <c r="W21" s="9">
        <f t="shared" si="5"/>
        <v>46.8516616878267</v>
      </c>
    </row>
    <row r="22" s="1" customFormat="1" ht="18" customHeight="1" spans="1:23">
      <c r="A22" s="2" t="s">
        <v>112</v>
      </c>
      <c r="B22" s="7" t="s">
        <v>492</v>
      </c>
      <c r="C22" s="2" t="s">
        <v>687</v>
      </c>
      <c r="D22" s="4"/>
      <c r="E22" s="5"/>
      <c r="F22" s="11" t="e">
        <f t="shared" si="0"/>
        <v>#DIV/0!</v>
      </c>
      <c r="G22" s="11"/>
      <c r="H22" s="3" t="s">
        <v>495</v>
      </c>
      <c r="I22" s="6">
        <v>70.32</v>
      </c>
      <c r="J22" s="6">
        <v>70.32</v>
      </c>
      <c r="K22" s="7"/>
      <c r="L22" s="7" t="s">
        <v>113</v>
      </c>
      <c r="M22" s="12" t="s">
        <v>74</v>
      </c>
      <c r="N22" s="12">
        <v>46023</v>
      </c>
      <c r="O22" s="13">
        <v>46387</v>
      </c>
      <c r="P22" s="8">
        <f t="shared" si="1"/>
        <v>11.9671232876712</v>
      </c>
      <c r="Q22" s="14">
        <v>19250</v>
      </c>
      <c r="R22" s="14">
        <v>19250</v>
      </c>
      <c r="S22" s="14">
        <f t="shared" si="2"/>
        <v>0</v>
      </c>
      <c r="T22" s="9">
        <f t="shared" si="3"/>
        <v>1561.72205626089</v>
      </c>
      <c r="U22" s="9">
        <f t="shared" si="4"/>
        <v>187.406646751307</v>
      </c>
      <c r="V22" s="10">
        <v>0.5</v>
      </c>
      <c r="W22" s="9">
        <f t="shared" si="5"/>
        <v>93.7033233756535</v>
      </c>
    </row>
    <row r="23" s="1" customFormat="1" ht="18" customHeight="1" spans="1:23">
      <c r="A23" s="2" t="s">
        <v>115</v>
      </c>
      <c r="B23" s="7" t="s">
        <v>492</v>
      </c>
      <c r="C23" s="2" t="s">
        <v>559</v>
      </c>
      <c r="D23" s="4"/>
      <c r="E23" s="5"/>
      <c r="F23" s="11" t="e">
        <f t="shared" si="0"/>
        <v>#DIV/0!</v>
      </c>
      <c r="G23" s="11"/>
      <c r="H23" s="3" t="s">
        <v>495</v>
      </c>
      <c r="I23" s="6">
        <v>36.04</v>
      </c>
      <c r="J23" s="6">
        <v>36.04</v>
      </c>
      <c r="K23" s="7"/>
      <c r="L23" s="7" t="s">
        <v>116</v>
      </c>
      <c r="M23" s="12" t="s">
        <v>117</v>
      </c>
      <c r="N23" s="12">
        <v>46023</v>
      </c>
      <c r="O23" s="13">
        <v>46387</v>
      </c>
      <c r="P23" s="8">
        <f t="shared" si="1"/>
        <v>11.9671232876712</v>
      </c>
      <c r="Q23" s="14">
        <v>9866</v>
      </c>
      <c r="R23" s="14">
        <v>9866</v>
      </c>
      <c r="S23" s="14">
        <f t="shared" si="2"/>
        <v>0</v>
      </c>
      <c r="T23" s="9">
        <f t="shared" si="3"/>
        <v>800.412976990647</v>
      </c>
      <c r="U23" s="9">
        <f t="shared" si="4"/>
        <v>96.0495572388776</v>
      </c>
      <c r="V23" s="10">
        <v>0.5</v>
      </c>
      <c r="W23" s="9">
        <f t="shared" si="5"/>
        <v>48.0247786194388</v>
      </c>
    </row>
    <row r="24" s="1" customFormat="1" ht="18" customHeight="1" spans="1:23">
      <c r="A24" s="2" t="s">
        <v>119</v>
      </c>
      <c r="B24" s="7" t="s">
        <v>492</v>
      </c>
      <c r="C24" s="2" t="s">
        <v>560</v>
      </c>
      <c r="D24" s="4"/>
      <c r="E24" s="5"/>
      <c r="F24" s="11" t="e">
        <f t="shared" si="0"/>
        <v>#DIV/0!</v>
      </c>
      <c r="G24" s="11"/>
      <c r="H24" s="3" t="s">
        <v>495</v>
      </c>
      <c r="I24" s="6">
        <v>36.04</v>
      </c>
      <c r="J24" s="6">
        <v>36.04</v>
      </c>
      <c r="K24" s="7"/>
      <c r="L24" s="7" t="s">
        <v>120</v>
      </c>
      <c r="M24" s="12" t="s">
        <v>67</v>
      </c>
      <c r="N24" s="12">
        <v>46023</v>
      </c>
      <c r="O24" s="13">
        <v>46387</v>
      </c>
      <c r="P24" s="8">
        <f t="shared" si="1"/>
        <v>11.9671232876712</v>
      </c>
      <c r="Q24" s="14">
        <v>9866</v>
      </c>
      <c r="R24" s="14">
        <v>9866</v>
      </c>
      <c r="S24" s="14">
        <f t="shared" si="2"/>
        <v>0</v>
      </c>
      <c r="T24" s="9">
        <f t="shared" si="3"/>
        <v>800.412976990647</v>
      </c>
      <c r="U24" s="9">
        <f t="shared" si="4"/>
        <v>96.0495572388776</v>
      </c>
      <c r="V24" s="10">
        <v>0.5</v>
      </c>
      <c r="W24" s="9">
        <f t="shared" si="5"/>
        <v>48.0247786194388</v>
      </c>
    </row>
    <row r="25" s="1" customFormat="1" ht="18" customHeight="1" spans="1:23">
      <c r="A25" s="2" t="s">
        <v>29</v>
      </c>
      <c r="B25" s="7" t="s">
        <v>492</v>
      </c>
      <c r="C25" s="2" t="s">
        <v>688</v>
      </c>
      <c r="D25" s="4" t="s">
        <v>519</v>
      </c>
      <c r="E25" s="5">
        <v>2602.16</v>
      </c>
      <c r="F25" s="11">
        <f t="shared" si="0"/>
        <v>0</v>
      </c>
      <c r="G25" s="11"/>
      <c r="H25" s="3" t="s">
        <v>495</v>
      </c>
      <c r="I25" s="6">
        <v>63.42</v>
      </c>
      <c r="J25" s="6">
        <v>63.42</v>
      </c>
      <c r="K25" s="7"/>
      <c r="L25" s="7" t="s">
        <v>30</v>
      </c>
      <c r="M25" s="12" t="s">
        <v>31</v>
      </c>
      <c r="N25" s="12">
        <v>46023</v>
      </c>
      <c r="O25" s="13">
        <v>46387</v>
      </c>
      <c r="P25" s="8">
        <f t="shared" si="1"/>
        <v>11.9671232876712</v>
      </c>
      <c r="Q25" s="14">
        <v>16845</v>
      </c>
      <c r="R25" s="14">
        <v>16845</v>
      </c>
      <c r="S25" s="14">
        <f t="shared" si="2"/>
        <v>0</v>
      </c>
      <c r="T25" s="9">
        <f t="shared" si="3"/>
        <v>1366.60820975141</v>
      </c>
      <c r="U25" s="9">
        <f t="shared" si="4"/>
        <v>163.99298517017</v>
      </c>
      <c r="V25" s="10">
        <v>0.5</v>
      </c>
      <c r="W25" s="9">
        <f t="shared" si="5"/>
        <v>81.9964925850848</v>
      </c>
    </row>
    <row r="26" s="1" customFormat="1" ht="18" customHeight="1" spans="1:23">
      <c r="A26" s="2" t="s">
        <v>34</v>
      </c>
      <c r="B26" s="7" t="s">
        <v>492</v>
      </c>
      <c r="C26" s="2" t="s">
        <v>564</v>
      </c>
      <c r="D26" s="4"/>
      <c r="E26" s="5"/>
      <c r="F26" s="11" t="e">
        <f t="shared" si="0"/>
        <v>#DIV/0!</v>
      </c>
      <c r="G26" s="11"/>
      <c r="H26" s="3" t="s">
        <v>495</v>
      </c>
      <c r="I26" s="6">
        <v>35.16</v>
      </c>
      <c r="J26" s="6">
        <v>35.16</v>
      </c>
      <c r="K26" s="7"/>
      <c r="L26" s="7" t="s">
        <v>35</v>
      </c>
      <c r="M26" s="12" t="s">
        <v>31</v>
      </c>
      <c r="N26" s="12">
        <v>46023</v>
      </c>
      <c r="O26" s="13">
        <v>46387</v>
      </c>
      <c r="P26" s="8">
        <f t="shared" si="1"/>
        <v>11.9671232876712</v>
      </c>
      <c r="Q26" s="14">
        <v>9625</v>
      </c>
      <c r="R26" s="14">
        <v>9625</v>
      </c>
      <c r="S26" s="14">
        <f t="shared" si="2"/>
        <v>0</v>
      </c>
      <c r="T26" s="9">
        <f t="shared" si="3"/>
        <v>780.861028130446</v>
      </c>
      <c r="U26" s="9">
        <f t="shared" si="4"/>
        <v>93.7033233756535</v>
      </c>
      <c r="V26" s="10">
        <v>0.5</v>
      </c>
      <c r="W26" s="9">
        <f t="shared" si="5"/>
        <v>46.8516616878267</v>
      </c>
    </row>
    <row r="27" s="1" customFormat="1" ht="18" customHeight="1" spans="1:23">
      <c r="A27" s="2" t="s">
        <v>125</v>
      </c>
      <c r="B27" s="7" t="s">
        <v>492</v>
      </c>
      <c r="C27" s="2" t="s">
        <v>689</v>
      </c>
      <c r="D27" s="4"/>
      <c r="E27" s="5"/>
      <c r="F27" s="11" t="e">
        <f t="shared" si="0"/>
        <v>#DIV/0!</v>
      </c>
      <c r="G27" s="11"/>
      <c r="H27" s="3" t="s">
        <v>495</v>
      </c>
      <c r="I27" s="6">
        <v>71.2</v>
      </c>
      <c r="J27" s="6">
        <v>71.2</v>
      </c>
      <c r="K27" s="7"/>
      <c r="L27" s="7" t="s">
        <v>123</v>
      </c>
      <c r="M27" s="12" t="s">
        <v>126</v>
      </c>
      <c r="N27" s="12">
        <v>46023</v>
      </c>
      <c r="O27" s="13">
        <v>46387</v>
      </c>
      <c r="P27" s="8">
        <f t="shared" si="1"/>
        <v>11.9671232876712</v>
      </c>
      <c r="Q27" s="14">
        <v>22780</v>
      </c>
      <c r="R27" s="14">
        <v>22780</v>
      </c>
      <c r="S27" s="14">
        <f t="shared" si="2"/>
        <v>0</v>
      </c>
      <c r="T27" s="9">
        <f t="shared" si="3"/>
        <v>1848.10537359081</v>
      </c>
      <c r="U27" s="9">
        <f t="shared" si="4"/>
        <v>221.772644830897</v>
      </c>
      <c r="V27" s="10">
        <v>0.5</v>
      </c>
      <c r="W27" s="9">
        <f t="shared" si="5"/>
        <v>110.886322415449</v>
      </c>
    </row>
    <row r="28" s="1" customFormat="1" ht="18" customHeight="1" spans="1:23">
      <c r="A28" s="2" t="s">
        <v>139</v>
      </c>
      <c r="B28" s="7" t="s">
        <v>492</v>
      </c>
      <c r="C28" s="2" t="s">
        <v>690</v>
      </c>
      <c r="D28" s="4"/>
      <c r="E28" s="5"/>
      <c r="F28" s="11" t="e">
        <f t="shared" si="0"/>
        <v>#DIV/0!</v>
      </c>
      <c r="G28" s="11"/>
      <c r="H28" s="3" t="s">
        <v>495</v>
      </c>
      <c r="I28" s="6">
        <v>150.51</v>
      </c>
      <c r="J28" s="6">
        <v>150.51</v>
      </c>
      <c r="K28" s="7"/>
      <c r="L28" s="7" t="s">
        <v>140</v>
      </c>
      <c r="M28" s="12" t="s">
        <v>101</v>
      </c>
      <c r="N28" s="12">
        <v>46023</v>
      </c>
      <c r="O28" s="13">
        <v>46387</v>
      </c>
      <c r="P28" s="8">
        <f t="shared" si="1"/>
        <v>11.9671232876712</v>
      </c>
      <c r="Q28" s="14">
        <v>52420</v>
      </c>
      <c r="R28" s="14">
        <v>52420</v>
      </c>
      <c r="S28" s="14">
        <f t="shared" si="2"/>
        <v>0</v>
      </c>
      <c r="T28" s="9">
        <f t="shared" si="3"/>
        <v>4252.75169814005</v>
      </c>
      <c r="U28" s="9">
        <f t="shared" si="4"/>
        <v>510.330203776806</v>
      </c>
      <c r="V28" s="10">
        <v>0.5</v>
      </c>
      <c r="W28" s="9">
        <f t="shared" si="5"/>
        <v>255.165101888403</v>
      </c>
    </row>
    <row r="29" s="1" customFormat="1" ht="18" customHeight="1" spans="1:23">
      <c r="A29" s="2" t="s">
        <v>122</v>
      </c>
      <c r="B29" s="7" t="s">
        <v>492</v>
      </c>
      <c r="C29" s="2" t="s">
        <v>691</v>
      </c>
      <c r="D29" s="4"/>
      <c r="E29" s="5"/>
      <c r="F29" s="11" t="e">
        <f t="shared" si="0"/>
        <v>#DIV/0!</v>
      </c>
      <c r="G29" s="11"/>
      <c r="H29" s="3" t="s">
        <v>495</v>
      </c>
      <c r="I29" s="6">
        <v>55.14</v>
      </c>
      <c r="J29" s="6">
        <v>55.14</v>
      </c>
      <c r="K29" s="7"/>
      <c r="L29" s="7" t="s">
        <v>123</v>
      </c>
      <c r="M29" s="12" t="s">
        <v>117</v>
      </c>
      <c r="N29" s="12">
        <v>46023</v>
      </c>
      <c r="O29" s="13">
        <v>46387</v>
      </c>
      <c r="P29" s="8">
        <f t="shared" si="1"/>
        <v>11.9671232876712</v>
      </c>
      <c r="Q29" s="14">
        <v>14088</v>
      </c>
      <c r="R29" s="14">
        <v>14088</v>
      </c>
      <c r="S29" s="14">
        <f t="shared" si="2"/>
        <v>0</v>
      </c>
      <c r="T29" s="9">
        <f t="shared" si="3"/>
        <v>1142.93715992745</v>
      </c>
      <c r="U29" s="9">
        <f t="shared" si="4"/>
        <v>137.152459191294</v>
      </c>
      <c r="V29" s="10">
        <v>0.5</v>
      </c>
      <c r="W29" s="9">
        <f t="shared" si="5"/>
        <v>68.5762295956471</v>
      </c>
    </row>
    <row r="30" s="1" customFormat="1" ht="18" customHeight="1" spans="1:23">
      <c r="A30" s="2" t="s">
        <v>128</v>
      </c>
      <c r="B30" s="7" t="s">
        <v>492</v>
      </c>
      <c r="C30" s="2" t="s">
        <v>692</v>
      </c>
      <c r="D30" s="4"/>
      <c r="E30" s="5"/>
      <c r="F30" s="11" t="e">
        <f t="shared" si="0"/>
        <v>#DIV/0!</v>
      </c>
      <c r="G30" s="11"/>
      <c r="H30" s="3" t="s">
        <v>495</v>
      </c>
      <c r="I30" s="6">
        <v>55.83</v>
      </c>
      <c r="J30" s="6">
        <v>55.83</v>
      </c>
      <c r="K30" s="7"/>
      <c r="L30" s="7" t="s">
        <v>104</v>
      </c>
      <c r="M30" s="12" t="s">
        <v>101</v>
      </c>
      <c r="N30" s="12">
        <v>46023</v>
      </c>
      <c r="O30" s="13">
        <v>46387</v>
      </c>
      <c r="P30" s="8">
        <f t="shared" si="1"/>
        <v>11.9671232876712</v>
      </c>
      <c r="Q30" s="14">
        <v>17862</v>
      </c>
      <c r="R30" s="14">
        <v>17862</v>
      </c>
      <c r="S30" s="14">
        <f t="shared" si="2"/>
        <v>0</v>
      </c>
      <c r="T30" s="9">
        <f t="shared" si="3"/>
        <v>1449.11581137309</v>
      </c>
      <c r="U30" s="9">
        <f t="shared" si="4"/>
        <v>173.893897364771</v>
      </c>
      <c r="V30" s="10">
        <v>0.5</v>
      </c>
      <c r="W30" s="9">
        <f t="shared" si="5"/>
        <v>86.9469486823856</v>
      </c>
    </row>
    <row r="31" s="1" customFormat="1" ht="18" customHeight="1" spans="1:23">
      <c r="A31" s="2" t="s">
        <v>130</v>
      </c>
      <c r="B31" s="7" t="s">
        <v>492</v>
      </c>
      <c r="C31" s="2" t="s">
        <v>575</v>
      </c>
      <c r="D31" s="4"/>
      <c r="E31" s="5"/>
      <c r="F31" s="11" t="e">
        <f t="shared" si="0"/>
        <v>#DIV/0!</v>
      </c>
      <c r="G31" s="11"/>
      <c r="H31" s="3" t="s">
        <v>495</v>
      </c>
      <c r="I31" s="6">
        <v>27.57</v>
      </c>
      <c r="J31" s="6">
        <v>27.57</v>
      </c>
      <c r="K31" s="7"/>
      <c r="L31" s="7" t="s">
        <v>131</v>
      </c>
      <c r="M31" s="12" t="s">
        <v>101</v>
      </c>
      <c r="N31" s="12">
        <v>46023</v>
      </c>
      <c r="O31" s="13">
        <v>46387</v>
      </c>
      <c r="P31" s="8">
        <f t="shared" si="1"/>
        <v>11.9671232876712</v>
      </c>
      <c r="Q31" s="14">
        <v>7547</v>
      </c>
      <c r="R31" s="14">
        <v>7547</v>
      </c>
      <c r="S31" s="14">
        <f t="shared" si="2"/>
        <v>0</v>
      </c>
      <c r="T31" s="9">
        <f t="shared" si="3"/>
        <v>612.276174472776</v>
      </c>
      <c r="U31" s="9">
        <f t="shared" si="4"/>
        <v>73.4731409367332</v>
      </c>
      <c r="V31" s="10">
        <v>0.5</v>
      </c>
      <c r="W31" s="9">
        <f t="shared" si="5"/>
        <v>36.7365704683666</v>
      </c>
    </row>
    <row r="32" s="1" customFormat="1" ht="18" customHeight="1" spans="1:23">
      <c r="A32" s="2" t="s">
        <v>133</v>
      </c>
      <c r="B32" s="7" t="s">
        <v>492</v>
      </c>
      <c r="C32" s="2" t="s">
        <v>576</v>
      </c>
      <c r="D32" s="4"/>
      <c r="E32" s="5"/>
      <c r="F32" s="11" t="e">
        <f t="shared" si="0"/>
        <v>#DIV/0!</v>
      </c>
      <c r="G32" s="11"/>
      <c r="H32" s="3" t="s">
        <v>495</v>
      </c>
      <c r="I32" s="6">
        <v>27.57</v>
      </c>
      <c r="J32" s="6">
        <v>27.57</v>
      </c>
      <c r="K32" s="7"/>
      <c r="L32" s="7" t="s">
        <v>134</v>
      </c>
      <c r="M32" s="12" t="s">
        <v>101</v>
      </c>
      <c r="N32" s="12">
        <v>46023</v>
      </c>
      <c r="O32" s="13">
        <v>46387</v>
      </c>
      <c r="P32" s="8">
        <f t="shared" si="1"/>
        <v>11.9671232876712</v>
      </c>
      <c r="Q32" s="14">
        <v>7547</v>
      </c>
      <c r="R32" s="14">
        <v>7547</v>
      </c>
      <c r="S32" s="14">
        <f t="shared" si="2"/>
        <v>0</v>
      </c>
      <c r="T32" s="9">
        <f t="shared" si="3"/>
        <v>612.276174472776</v>
      </c>
      <c r="U32" s="9">
        <f t="shared" si="4"/>
        <v>73.4731409367332</v>
      </c>
      <c r="V32" s="10">
        <v>0.5</v>
      </c>
      <c r="W32" s="9">
        <f t="shared" si="5"/>
        <v>36.7365704683666</v>
      </c>
    </row>
    <row r="33" s="1" customFormat="1" ht="18" customHeight="1" spans="1:23">
      <c r="A33" s="2" t="s">
        <v>106</v>
      </c>
      <c r="B33" s="7" t="s">
        <v>492</v>
      </c>
      <c r="C33" s="2" t="s">
        <v>693</v>
      </c>
      <c r="D33" s="4"/>
      <c r="E33" s="5"/>
      <c r="F33" s="11" t="e">
        <f t="shared" si="0"/>
        <v>#DIV/0!</v>
      </c>
      <c r="G33" s="11"/>
      <c r="H33" s="3" t="s">
        <v>495</v>
      </c>
      <c r="I33" s="6">
        <v>125.97</v>
      </c>
      <c r="J33" s="6">
        <v>125.97</v>
      </c>
      <c r="K33" s="7"/>
      <c r="L33" s="7" t="s">
        <v>107</v>
      </c>
      <c r="M33" s="12" t="s">
        <v>101</v>
      </c>
      <c r="N33" s="12">
        <v>46023</v>
      </c>
      <c r="O33" s="13">
        <v>46387</v>
      </c>
      <c r="P33" s="8">
        <f t="shared" si="1"/>
        <v>11.9671232876712</v>
      </c>
      <c r="Q33" s="14">
        <v>31283</v>
      </c>
      <c r="R33" s="14">
        <v>31283</v>
      </c>
      <c r="S33" s="14">
        <f t="shared" si="2"/>
        <v>0</v>
      </c>
      <c r="T33" s="9">
        <f t="shared" si="3"/>
        <v>2537.94031615634</v>
      </c>
      <c r="U33" s="9">
        <f t="shared" si="4"/>
        <v>304.55283793876</v>
      </c>
      <c r="V33" s="10">
        <v>0.5</v>
      </c>
      <c r="W33" s="9">
        <f t="shared" si="5"/>
        <v>152.27641896938</v>
      </c>
    </row>
    <row r="34" s="1" customFormat="1" ht="18" customHeight="1" spans="1:23">
      <c r="A34" s="2" t="s">
        <v>136</v>
      </c>
      <c r="B34" s="7" t="s">
        <v>492</v>
      </c>
      <c r="C34" s="2" t="s">
        <v>694</v>
      </c>
      <c r="D34" s="4"/>
      <c r="E34" s="5"/>
      <c r="F34" s="11" t="e">
        <f t="shared" si="0"/>
        <v>#DIV/0!</v>
      </c>
      <c r="G34" s="11"/>
      <c r="H34" s="3" t="s">
        <v>495</v>
      </c>
      <c r="I34" s="6">
        <v>96.5</v>
      </c>
      <c r="J34" s="6">
        <v>96.5</v>
      </c>
      <c r="K34" s="7"/>
      <c r="L34" s="7" t="s">
        <v>137</v>
      </c>
      <c r="M34" s="12" t="s">
        <v>51</v>
      </c>
      <c r="N34" s="12">
        <v>46023</v>
      </c>
      <c r="O34" s="13">
        <v>46387</v>
      </c>
      <c r="P34" s="8">
        <f t="shared" si="1"/>
        <v>11.9671232876712</v>
      </c>
      <c r="Q34" s="14">
        <v>22895</v>
      </c>
      <c r="R34" s="14">
        <v>22895</v>
      </c>
      <c r="S34" s="14">
        <f t="shared" si="2"/>
        <v>0</v>
      </c>
      <c r="T34" s="9">
        <f t="shared" si="3"/>
        <v>1857.43514171912</v>
      </c>
      <c r="U34" s="9">
        <f t="shared" si="4"/>
        <v>222.892217006295</v>
      </c>
      <c r="V34" s="10">
        <v>0.5</v>
      </c>
      <c r="W34" s="9">
        <f t="shared" si="5"/>
        <v>111.446108503147</v>
      </c>
    </row>
    <row r="35" s="1" customFormat="1" ht="18" customHeight="1" spans="1:23">
      <c r="A35" s="2" t="s">
        <v>142</v>
      </c>
      <c r="B35" s="7" t="s">
        <v>492</v>
      </c>
      <c r="C35" s="2" t="s">
        <v>582</v>
      </c>
      <c r="D35" s="4"/>
      <c r="E35" s="5"/>
      <c r="F35" s="11" t="e">
        <f t="shared" si="0"/>
        <v>#DIV/0!</v>
      </c>
      <c r="G35" s="11"/>
      <c r="H35" s="3" t="s">
        <v>495</v>
      </c>
      <c r="I35" s="6">
        <v>44.12</v>
      </c>
      <c r="J35" s="6">
        <v>44.12</v>
      </c>
      <c r="K35" s="7"/>
      <c r="L35" s="7" t="s">
        <v>143</v>
      </c>
      <c r="M35" s="12" t="s">
        <v>144</v>
      </c>
      <c r="N35" s="12">
        <v>46023</v>
      </c>
      <c r="O35" s="13">
        <v>46387</v>
      </c>
      <c r="P35" s="8">
        <f t="shared" si="1"/>
        <v>11.9671232876712</v>
      </c>
      <c r="Q35" s="14">
        <v>12078</v>
      </c>
      <c r="R35" s="14">
        <v>12078</v>
      </c>
      <c r="S35" s="14">
        <f t="shared" si="2"/>
        <v>0</v>
      </c>
      <c r="T35" s="9">
        <f t="shared" si="3"/>
        <v>979.869038728262</v>
      </c>
      <c r="U35" s="9">
        <f t="shared" si="4"/>
        <v>117.584284647391</v>
      </c>
      <c r="V35" s="10">
        <v>0.5</v>
      </c>
      <c r="W35" s="9">
        <f t="shared" si="5"/>
        <v>58.7921423236957</v>
      </c>
    </row>
    <row r="36" s="1" customFormat="1" ht="18" customHeight="1" spans="1:23">
      <c r="A36" s="2" t="s">
        <v>37</v>
      </c>
      <c r="B36" s="7" t="s">
        <v>492</v>
      </c>
      <c r="C36" s="2" t="s">
        <v>583</v>
      </c>
      <c r="D36" s="4"/>
      <c r="E36" s="5"/>
      <c r="F36" s="11" t="e">
        <f t="shared" si="0"/>
        <v>#DIV/0!</v>
      </c>
      <c r="G36" s="11"/>
      <c r="H36" s="3" t="s">
        <v>495</v>
      </c>
      <c r="I36" s="6">
        <v>44.12</v>
      </c>
      <c r="J36" s="6">
        <v>44.12</v>
      </c>
      <c r="K36" s="7"/>
      <c r="L36" s="7" t="s">
        <v>38</v>
      </c>
      <c r="M36" s="12" t="s">
        <v>39</v>
      </c>
      <c r="N36" s="12">
        <v>46023</v>
      </c>
      <c r="O36" s="13">
        <v>46387</v>
      </c>
      <c r="P36" s="8">
        <f t="shared" si="1"/>
        <v>11.9671232876712</v>
      </c>
      <c r="Q36" s="14">
        <v>11273</v>
      </c>
      <c r="R36" s="14">
        <v>11273</v>
      </c>
      <c r="S36" s="14">
        <f t="shared" si="2"/>
        <v>0</v>
      </c>
      <c r="T36" s="9">
        <f t="shared" si="3"/>
        <v>914.560661830079</v>
      </c>
      <c r="U36" s="9">
        <f t="shared" si="4"/>
        <v>109.74727941961</v>
      </c>
      <c r="V36" s="10">
        <v>0.5</v>
      </c>
      <c r="W36" s="9">
        <f t="shared" si="5"/>
        <v>54.8736397098048</v>
      </c>
    </row>
    <row r="37" s="1" customFormat="1" ht="18" customHeight="1" spans="1:23">
      <c r="A37" s="2" t="s">
        <v>41</v>
      </c>
      <c r="B37" s="7" t="s">
        <v>492</v>
      </c>
      <c r="C37" s="2" t="s">
        <v>584</v>
      </c>
      <c r="D37" s="4"/>
      <c r="E37" s="5"/>
      <c r="F37" s="11" t="e">
        <f t="shared" si="0"/>
        <v>#DIV/0!</v>
      </c>
      <c r="G37" s="11"/>
      <c r="H37" s="3" t="s">
        <v>495</v>
      </c>
      <c r="I37" s="6">
        <v>44.12</v>
      </c>
      <c r="J37" s="6">
        <v>44.12</v>
      </c>
      <c r="K37" s="7"/>
      <c r="L37" s="7" t="s">
        <v>42</v>
      </c>
      <c r="M37" s="12" t="s">
        <v>43</v>
      </c>
      <c r="N37" s="12">
        <v>46023</v>
      </c>
      <c r="O37" s="13">
        <v>46387</v>
      </c>
      <c r="P37" s="8">
        <f t="shared" si="1"/>
        <v>11.9671232876712</v>
      </c>
      <c r="Q37" s="14">
        <v>10467</v>
      </c>
      <c r="R37" s="14">
        <v>10467</v>
      </c>
      <c r="S37" s="14">
        <f t="shared" si="2"/>
        <v>0</v>
      </c>
      <c r="T37" s="9">
        <f t="shared" si="3"/>
        <v>849.17115651339</v>
      </c>
      <c r="U37" s="9">
        <f t="shared" si="4"/>
        <v>101.900538781607</v>
      </c>
      <c r="V37" s="10">
        <v>0.5</v>
      </c>
      <c r="W37" s="9">
        <f t="shared" si="5"/>
        <v>50.9502693908034</v>
      </c>
    </row>
    <row r="38" s="1" customFormat="1" ht="18" customHeight="1" spans="1:23">
      <c r="A38" s="2" t="s">
        <v>45</v>
      </c>
      <c r="B38" s="7" t="s">
        <v>492</v>
      </c>
      <c r="C38" s="2" t="s">
        <v>585</v>
      </c>
      <c r="D38" s="4"/>
      <c r="E38" s="5"/>
      <c r="F38" s="11" t="e">
        <f t="shared" si="0"/>
        <v>#DIV/0!</v>
      </c>
      <c r="G38" s="11"/>
      <c r="H38" s="3" t="s">
        <v>495</v>
      </c>
      <c r="I38" s="6">
        <v>45.23</v>
      </c>
      <c r="J38" s="6">
        <v>45.23</v>
      </c>
      <c r="K38" s="7"/>
      <c r="L38" s="7" t="s">
        <v>46</v>
      </c>
      <c r="M38" s="12" t="s">
        <v>47</v>
      </c>
      <c r="N38" s="12">
        <v>46023</v>
      </c>
      <c r="O38" s="13">
        <v>46387</v>
      </c>
      <c r="P38" s="8">
        <f t="shared" si="1"/>
        <v>11.9671232876712</v>
      </c>
      <c r="Q38" s="14">
        <v>15023</v>
      </c>
      <c r="R38" s="14">
        <v>15023</v>
      </c>
      <c r="S38" s="14">
        <f t="shared" si="2"/>
        <v>0</v>
      </c>
      <c r="T38" s="9">
        <f t="shared" si="3"/>
        <v>1218.79223123155</v>
      </c>
      <c r="U38" s="9">
        <f t="shared" si="4"/>
        <v>146.255067747786</v>
      </c>
      <c r="V38" s="10">
        <v>0.5</v>
      </c>
      <c r="W38" s="9">
        <f t="shared" si="5"/>
        <v>73.1275338738931</v>
      </c>
    </row>
    <row r="39" s="1" customFormat="1" ht="18" customHeight="1" spans="1:23">
      <c r="A39" s="2" t="s">
        <v>154</v>
      </c>
      <c r="B39" s="7" t="s">
        <v>492</v>
      </c>
      <c r="C39" s="2" t="s">
        <v>586</v>
      </c>
      <c r="D39" s="4"/>
      <c r="E39" s="5"/>
      <c r="F39" s="11" t="e">
        <f t="shared" si="0"/>
        <v>#DIV/0!</v>
      </c>
      <c r="G39" s="11"/>
      <c r="H39" s="3" t="s">
        <v>495</v>
      </c>
      <c r="I39" s="6">
        <v>12.56</v>
      </c>
      <c r="J39" s="6">
        <v>12.56</v>
      </c>
      <c r="K39" s="7"/>
      <c r="L39" s="7" t="s">
        <v>147</v>
      </c>
      <c r="M39" s="12" t="s">
        <v>156</v>
      </c>
      <c r="N39" s="12">
        <v>46023</v>
      </c>
      <c r="O39" s="13">
        <v>46752</v>
      </c>
      <c r="P39" s="8">
        <f t="shared" si="1"/>
        <v>23.9671232876712</v>
      </c>
      <c r="Q39" s="14">
        <v>15000</v>
      </c>
      <c r="R39" s="14">
        <v>15000</v>
      </c>
      <c r="S39" s="14">
        <f t="shared" si="2"/>
        <v>0</v>
      </c>
      <c r="T39" s="9">
        <f t="shared" si="3"/>
        <v>607.628484291555</v>
      </c>
      <c r="U39" s="9">
        <f t="shared" si="4"/>
        <v>72.9154181149866</v>
      </c>
      <c r="V39" s="10">
        <v>0.5</v>
      </c>
      <c r="W39" s="9">
        <f t="shared" si="5"/>
        <v>36.4577090574933</v>
      </c>
    </row>
    <row r="40" s="1" customFormat="1" ht="18" customHeight="1" spans="1:23">
      <c r="A40" s="2" t="s">
        <v>178</v>
      </c>
      <c r="B40" s="7" t="s">
        <v>492</v>
      </c>
      <c r="C40" s="2" t="s">
        <v>695</v>
      </c>
      <c r="D40" s="4"/>
      <c r="E40" s="5"/>
      <c r="F40" s="11" t="e">
        <f t="shared" si="0"/>
        <v>#DIV/0!</v>
      </c>
      <c r="G40" s="11"/>
      <c r="H40" s="3" t="s">
        <v>495</v>
      </c>
      <c r="I40" s="6">
        <v>54.04</v>
      </c>
      <c r="J40" s="6">
        <v>54.04</v>
      </c>
      <c r="K40" s="7"/>
      <c r="L40" s="7" t="s">
        <v>179</v>
      </c>
      <c r="M40" s="12" t="s">
        <v>180</v>
      </c>
      <c r="N40" s="12">
        <v>46023</v>
      </c>
      <c r="O40" s="13">
        <v>46387</v>
      </c>
      <c r="P40" s="8">
        <f t="shared" si="1"/>
        <v>11.9671232876712</v>
      </c>
      <c r="Q40" s="14">
        <v>22000</v>
      </c>
      <c r="R40" s="14">
        <v>22000</v>
      </c>
      <c r="S40" s="14">
        <f t="shared" si="2"/>
        <v>0</v>
      </c>
      <c r="T40" s="9">
        <f t="shared" si="3"/>
        <v>1784.8252071553</v>
      </c>
      <c r="U40" s="9">
        <f t="shared" si="4"/>
        <v>214.179024858636</v>
      </c>
      <c r="V40" s="10">
        <v>0.5</v>
      </c>
      <c r="W40" s="9">
        <f t="shared" si="5"/>
        <v>107.089512429318</v>
      </c>
    </row>
    <row r="41" s="1" customFormat="1" ht="18" customHeight="1" spans="1:23">
      <c r="A41" s="2" t="s">
        <v>169</v>
      </c>
      <c r="B41" s="7" t="s">
        <v>492</v>
      </c>
      <c r="C41" s="2" t="s">
        <v>696</v>
      </c>
      <c r="D41" s="4"/>
      <c r="E41" s="5"/>
      <c r="F41" s="11" t="e">
        <f t="shared" si="0"/>
        <v>#DIV/0!</v>
      </c>
      <c r="G41" s="11"/>
      <c r="H41" s="3" t="s">
        <v>495</v>
      </c>
      <c r="I41" s="6">
        <v>66.34</v>
      </c>
      <c r="J41" s="6">
        <v>66.34</v>
      </c>
      <c r="K41" s="7"/>
      <c r="L41" s="7" t="s">
        <v>170</v>
      </c>
      <c r="M41" s="12" t="s">
        <v>171</v>
      </c>
      <c r="N41" s="12">
        <v>45931</v>
      </c>
      <c r="O41" s="13">
        <v>46295</v>
      </c>
      <c r="P41" s="8">
        <f t="shared" si="1"/>
        <v>11.9671232876712</v>
      </c>
      <c r="Q41" s="14">
        <v>20000</v>
      </c>
      <c r="R41" s="14">
        <v>20000</v>
      </c>
      <c r="S41" s="14">
        <f t="shared" si="2"/>
        <v>0</v>
      </c>
      <c r="T41" s="9">
        <f t="shared" si="3"/>
        <v>1622.56837014119</v>
      </c>
      <c r="U41" s="9">
        <f t="shared" si="4"/>
        <v>194.708204416942</v>
      </c>
      <c r="V41" s="10">
        <v>0.5</v>
      </c>
      <c r="W41" s="9">
        <f t="shared" si="5"/>
        <v>97.3541022084711</v>
      </c>
    </row>
    <row r="42" s="1" customFormat="1" ht="18" customHeight="1" spans="1:23">
      <c r="A42" s="2" t="s">
        <v>174</v>
      </c>
      <c r="B42" s="7" t="s">
        <v>492</v>
      </c>
      <c r="C42" s="2" t="s">
        <v>697</v>
      </c>
      <c r="D42" s="4"/>
      <c r="E42" s="5"/>
      <c r="F42" s="11" t="e">
        <f t="shared" si="0"/>
        <v>#DIV/0!</v>
      </c>
      <c r="G42" s="11"/>
      <c r="H42" s="3" t="s">
        <v>495</v>
      </c>
      <c r="I42" s="6">
        <v>66.34</v>
      </c>
      <c r="J42" s="6">
        <v>66.34</v>
      </c>
      <c r="K42" s="7"/>
      <c r="L42" s="7" t="s">
        <v>175</v>
      </c>
      <c r="M42" s="12" t="s">
        <v>176</v>
      </c>
      <c r="N42" s="12">
        <v>45931</v>
      </c>
      <c r="O42" s="13">
        <v>46295</v>
      </c>
      <c r="P42" s="8">
        <f t="shared" si="1"/>
        <v>11.9671232876712</v>
      </c>
      <c r="Q42" s="14">
        <v>15000</v>
      </c>
      <c r="R42" s="14">
        <v>0</v>
      </c>
      <c r="S42" s="14">
        <f t="shared" si="2"/>
        <v>15000</v>
      </c>
      <c r="T42" s="9">
        <f t="shared" si="3"/>
        <v>1216.92627760589</v>
      </c>
      <c r="U42" s="9">
        <f t="shared" si="4"/>
        <v>146.031153312707</v>
      </c>
      <c r="V42" s="10">
        <v>0.5</v>
      </c>
      <c r="W42" s="9">
        <f t="shared" si="5"/>
        <v>73.0155766563533</v>
      </c>
    </row>
    <row r="43" s="1" customFormat="1" ht="18" customHeight="1" spans="1:23">
      <c r="A43" s="2" t="s">
        <v>164</v>
      </c>
      <c r="B43" s="7" t="s">
        <v>492</v>
      </c>
      <c r="C43" s="2" t="s">
        <v>594</v>
      </c>
      <c r="D43" s="4"/>
      <c r="E43" s="5"/>
      <c r="F43" s="11" t="e">
        <f t="shared" si="0"/>
        <v>#DIV/0!</v>
      </c>
      <c r="G43" s="11"/>
      <c r="H43" s="3" t="s">
        <v>495</v>
      </c>
      <c r="I43" s="6">
        <v>33.17</v>
      </c>
      <c r="J43" s="6">
        <v>33.17</v>
      </c>
      <c r="K43" s="7"/>
      <c r="L43" s="7" t="s">
        <v>165</v>
      </c>
      <c r="M43" s="12" t="s">
        <v>166</v>
      </c>
      <c r="N43" s="12">
        <v>45920</v>
      </c>
      <c r="O43" s="13">
        <v>46284</v>
      </c>
      <c r="P43" s="8">
        <f t="shared" si="1"/>
        <v>11.9671232876712</v>
      </c>
      <c r="Q43" s="14">
        <v>12500</v>
      </c>
      <c r="R43" s="14">
        <v>12500</v>
      </c>
      <c r="S43" s="14">
        <f t="shared" si="2"/>
        <v>0</v>
      </c>
      <c r="T43" s="9">
        <f t="shared" si="3"/>
        <v>1014.10523133824</v>
      </c>
      <c r="U43" s="9">
        <f t="shared" si="4"/>
        <v>121.692627760589</v>
      </c>
      <c r="V43" s="10">
        <v>0.5</v>
      </c>
      <c r="W43" s="9">
        <f t="shared" si="5"/>
        <v>60.8463138802944</v>
      </c>
    </row>
    <row r="44" s="1" customFormat="1" ht="18" customHeight="1" spans="1:23">
      <c r="A44" s="2" t="s">
        <v>182</v>
      </c>
      <c r="B44" s="7" t="s">
        <v>492</v>
      </c>
      <c r="C44" s="2" t="s">
        <v>595</v>
      </c>
      <c r="D44" s="4"/>
      <c r="E44" s="5"/>
      <c r="F44" s="11" t="e">
        <f t="shared" si="0"/>
        <v>#DIV/0!</v>
      </c>
      <c r="G44" s="11"/>
      <c r="H44" s="3" t="s">
        <v>495</v>
      </c>
      <c r="I44" s="6">
        <v>33.17</v>
      </c>
      <c r="J44" s="6">
        <v>33.17</v>
      </c>
      <c r="K44" s="7"/>
      <c r="L44" s="7" t="s">
        <v>183</v>
      </c>
      <c r="M44" s="12" t="s">
        <v>184</v>
      </c>
      <c r="N44" s="12">
        <v>45900</v>
      </c>
      <c r="O44" s="13">
        <v>46264</v>
      </c>
      <c r="P44" s="8">
        <f t="shared" si="1"/>
        <v>11.9671232876712</v>
      </c>
      <c r="Q44" s="14">
        <v>12500</v>
      </c>
      <c r="R44" s="14">
        <v>12500</v>
      </c>
      <c r="S44" s="14">
        <f t="shared" si="2"/>
        <v>0</v>
      </c>
      <c r="T44" s="9">
        <f t="shared" si="3"/>
        <v>1014.10523133824</v>
      </c>
      <c r="U44" s="9">
        <f t="shared" si="4"/>
        <v>121.692627760589</v>
      </c>
      <c r="V44" s="10">
        <v>0.5</v>
      </c>
      <c r="W44" s="9">
        <f t="shared" si="5"/>
        <v>60.8463138802944</v>
      </c>
    </row>
    <row r="45" s="1" customFormat="1" ht="18" customHeight="1" spans="1:23">
      <c r="A45" s="2" t="s">
        <v>187</v>
      </c>
      <c r="B45" s="7" t="s">
        <v>492</v>
      </c>
      <c r="C45" s="2" t="s">
        <v>596</v>
      </c>
      <c r="D45" s="4"/>
      <c r="E45" s="5"/>
      <c r="F45" s="11" t="e">
        <f t="shared" si="0"/>
        <v>#DIV/0!</v>
      </c>
      <c r="G45" s="11"/>
      <c r="H45" s="3" t="s">
        <v>495</v>
      </c>
      <c r="I45" s="6">
        <v>33.17</v>
      </c>
      <c r="J45" s="6">
        <v>33.17</v>
      </c>
      <c r="K45" s="7"/>
      <c r="L45" s="7" t="s">
        <v>188</v>
      </c>
      <c r="M45" s="12" t="s">
        <v>189</v>
      </c>
      <c r="N45" s="12">
        <v>45916</v>
      </c>
      <c r="O45" s="13">
        <v>46280</v>
      </c>
      <c r="P45" s="8">
        <f t="shared" si="1"/>
        <v>11.9671232876712</v>
      </c>
      <c r="Q45" s="14">
        <v>12500</v>
      </c>
      <c r="R45" s="14">
        <v>12500</v>
      </c>
      <c r="S45" s="14">
        <f t="shared" si="2"/>
        <v>0</v>
      </c>
      <c r="T45" s="9">
        <f t="shared" si="3"/>
        <v>1014.10523133824</v>
      </c>
      <c r="U45" s="9">
        <f t="shared" si="4"/>
        <v>121.692627760589</v>
      </c>
      <c r="V45" s="10">
        <v>0.5</v>
      </c>
      <c r="W45" s="9">
        <f t="shared" si="5"/>
        <v>60.8463138802944</v>
      </c>
    </row>
    <row r="46" s="1" customFormat="1" ht="18" customHeight="1" spans="1:23">
      <c r="A46" s="2" t="s">
        <v>250</v>
      </c>
      <c r="B46" s="7" t="s">
        <v>492</v>
      </c>
      <c r="C46" s="2" t="s">
        <v>597</v>
      </c>
      <c r="D46" s="4"/>
      <c r="E46" s="5"/>
      <c r="F46" s="11" t="e">
        <f t="shared" si="0"/>
        <v>#DIV/0!</v>
      </c>
      <c r="G46" s="11"/>
      <c r="H46" s="3" t="s">
        <v>495</v>
      </c>
      <c r="I46" s="6">
        <v>59.65</v>
      </c>
      <c r="J46" s="6">
        <v>59.65</v>
      </c>
      <c r="K46" s="7"/>
      <c r="L46" s="7" t="s">
        <v>251</v>
      </c>
      <c r="M46" s="12" t="s">
        <v>252</v>
      </c>
      <c r="N46" s="12">
        <v>46023</v>
      </c>
      <c r="O46" s="13">
        <v>46387</v>
      </c>
      <c r="P46" s="8">
        <f t="shared" si="1"/>
        <v>11.9671232876712</v>
      </c>
      <c r="Q46" s="14">
        <v>14152</v>
      </c>
      <c r="R46" s="14">
        <v>14152</v>
      </c>
      <c r="S46" s="14">
        <f t="shared" si="2"/>
        <v>0</v>
      </c>
      <c r="T46" s="9">
        <f t="shared" si="3"/>
        <v>1148.1293787119</v>
      </c>
      <c r="U46" s="9">
        <f t="shared" si="4"/>
        <v>137.775525445428</v>
      </c>
      <c r="V46" s="10">
        <v>0.5</v>
      </c>
      <c r="W46" s="9">
        <f t="shared" si="5"/>
        <v>68.8877627227142</v>
      </c>
    </row>
    <row r="47" s="1" customFormat="1" ht="18" customHeight="1" spans="1:23">
      <c r="A47" s="2" t="s">
        <v>247</v>
      </c>
      <c r="B47" s="7" t="s">
        <v>492</v>
      </c>
      <c r="C47" s="2" t="s">
        <v>599</v>
      </c>
      <c r="D47" s="4"/>
      <c r="E47" s="5"/>
      <c r="F47" s="11" t="e">
        <f t="shared" si="0"/>
        <v>#DIV/0!</v>
      </c>
      <c r="G47" s="11"/>
      <c r="H47" s="3" t="s">
        <v>495</v>
      </c>
      <c r="I47" s="6">
        <v>59.65</v>
      </c>
      <c r="J47" s="6">
        <v>59.65</v>
      </c>
      <c r="K47" s="7"/>
      <c r="L47" s="7" t="s">
        <v>248</v>
      </c>
      <c r="M47" s="12" t="s">
        <v>215</v>
      </c>
      <c r="N47" s="12">
        <v>46023</v>
      </c>
      <c r="O47" s="13">
        <v>46387</v>
      </c>
      <c r="P47" s="8">
        <f t="shared" si="1"/>
        <v>11.9671232876712</v>
      </c>
      <c r="Q47" s="14">
        <v>14152</v>
      </c>
      <c r="R47" s="14">
        <v>14152</v>
      </c>
      <c r="S47" s="14">
        <f t="shared" si="2"/>
        <v>0</v>
      </c>
      <c r="T47" s="9">
        <f t="shared" si="3"/>
        <v>1148.1293787119</v>
      </c>
      <c r="U47" s="9">
        <f t="shared" si="4"/>
        <v>137.775525445428</v>
      </c>
      <c r="V47" s="10">
        <v>0.5</v>
      </c>
      <c r="W47" s="9">
        <f t="shared" si="5"/>
        <v>68.8877627227142</v>
      </c>
    </row>
    <row r="48" s="1" customFormat="1" ht="18" customHeight="1" spans="1:23">
      <c r="A48" s="2" t="s">
        <v>243</v>
      </c>
      <c r="B48" s="7" t="s">
        <v>492</v>
      </c>
      <c r="C48" s="2" t="s">
        <v>600</v>
      </c>
      <c r="D48" s="4"/>
      <c r="E48" s="5"/>
      <c r="F48" s="11" t="e">
        <f t="shared" si="0"/>
        <v>#DIV/0!</v>
      </c>
      <c r="G48" s="11"/>
      <c r="H48" s="3" t="s">
        <v>495</v>
      </c>
      <c r="I48" s="6">
        <v>59.65</v>
      </c>
      <c r="J48" s="6">
        <v>59.65</v>
      </c>
      <c r="K48" s="7"/>
      <c r="L48" s="7" t="s">
        <v>244</v>
      </c>
      <c r="M48" s="12" t="s">
        <v>245</v>
      </c>
      <c r="N48" s="12">
        <v>46023</v>
      </c>
      <c r="O48" s="13">
        <v>46387</v>
      </c>
      <c r="P48" s="8">
        <f t="shared" si="1"/>
        <v>11.9671232876712</v>
      </c>
      <c r="Q48" s="14">
        <v>13063</v>
      </c>
      <c r="R48" s="14">
        <v>13063</v>
      </c>
      <c r="S48" s="14">
        <f t="shared" si="2"/>
        <v>0</v>
      </c>
      <c r="T48" s="9">
        <f t="shared" si="3"/>
        <v>1059.78053095772</v>
      </c>
      <c r="U48" s="9">
        <f t="shared" si="4"/>
        <v>127.173663714926</v>
      </c>
      <c r="V48" s="10">
        <v>0.5</v>
      </c>
      <c r="W48" s="9">
        <f t="shared" si="5"/>
        <v>63.5868318574629</v>
      </c>
    </row>
    <row r="49" s="1" customFormat="1" ht="18" customHeight="1" spans="1:23">
      <c r="A49" s="2" t="s">
        <v>240</v>
      </c>
      <c r="B49" s="7" t="s">
        <v>492</v>
      </c>
      <c r="C49" s="2" t="s">
        <v>601</v>
      </c>
      <c r="D49" s="4"/>
      <c r="E49" s="5"/>
      <c r="F49" s="11" t="e">
        <f t="shared" si="0"/>
        <v>#DIV/0!</v>
      </c>
      <c r="G49" s="11"/>
      <c r="H49" s="3" t="s">
        <v>495</v>
      </c>
      <c r="I49" s="6">
        <v>59.65</v>
      </c>
      <c r="J49" s="6">
        <v>59.65</v>
      </c>
      <c r="K49" s="7"/>
      <c r="L49" s="7" t="s">
        <v>241</v>
      </c>
      <c r="M49" s="12" t="s">
        <v>235</v>
      </c>
      <c r="N49" s="12">
        <v>46023</v>
      </c>
      <c r="O49" s="13">
        <v>46387</v>
      </c>
      <c r="P49" s="8">
        <f t="shared" si="1"/>
        <v>11.9671232876712</v>
      </c>
      <c r="Q49" s="14">
        <v>13063</v>
      </c>
      <c r="R49" s="14">
        <v>13063</v>
      </c>
      <c r="S49" s="14">
        <f t="shared" si="2"/>
        <v>0</v>
      </c>
      <c r="T49" s="9">
        <f t="shared" si="3"/>
        <v>1059.78053095772</v>
      </c>
      <c r="U49" s="9">
        <f t="shared" si="4"/>
        <v>127.173663714926</v>
      </c>
      <c r="V49" s="10">
        <v>0.5</v>
      </c>
      <c r="W49" s="9">
        <f t="shared" si="5"/>
        <v>63.5868318574629</v>
      </c>
    </row>
    <row r="50" s="1" customFormat="1" ht="30" customHeight="1" spans="1:23">
      <c r="A50" s="15" t="s">
        <v>233</v>
      </c>
      <c r="B50" s="16" t="s">
        <v>492</v>
      </c>
      <c r="C50" s="15" t="s">
        <v>602</v>
      </c>
      <c r="D50" s="17"/>
      <c r="E50" s="18"/>
      <c r="F50" s="19" t="e">
        <f t="shared" si="0"/>
        <v>#DIV/0!</v>
      </c>
      <c r="G50" s="19"/>
      <c r="H50" s="17" t="s">
        <v>495</v>
      </c>
      <c r="I50" s="18">
        <v>51.42</v>
      </c>
      <c r="J50" s="18">
        <v>51.42</v>
      </c>
      <c r="K50" s="16"/>
      <c r="L50" s="16" t="s">
        <v>234</v>
      </c>
      <c r="M50" s="20" t="s">
        <v>235</v>
      </c>
      <c r="N50" s="20">
        <v>46023</v>
      </c>
      <c r="O50" s="21">
        <v>46387</v>
      </c>
      <c r="P50" s="8">
        <f t="shared" si="1"/>
        <v>11.9671232876712</v>
      </c>
      <c r="Q50" s="22">
        <v>11261</v>
      </c>
      <c r="R50" s="22">
        <v>11261</v>
      </c>
      <c r="S50" s="22">
        <f t="shared" si="2"/>
        <v>0</v>
      </c>
      <c r="T50" s="9">
        <f t="shared" si="3"/>
        <v>913.587120807995</v>
      </c>
      <c r="U50" s="9">
        <f t="shared" si="4"/>
        <v>109.630454496959</v>
      </c>
      <c r="V50" s="10">
        <v>0.5</v>
      </c>
      <c r="W50" s="9">
        <f t="shared" si="5"/>
        <v>54.8152272484797</v>
      </c>
    </row>
    <row r="51" s="1" customFormat="1" ht="18" customHeight="1" spans="1:23">
      <c r="A51" s="2" t="s">
        <v>237</v>
      </c>
      <c r="B51" s="7" t="s">
        <v>492</v>
      </c>
      <c r="C51" s="2" t="s">
        <v>603</v>
      </c>
      <c r="D51" s="4"/>
      <c r="E51" s="5"/>
      <c r="F51" s="11" t="e">
        <f t="shared" si="0"/>
        <v>#DIV/0!</v>
      </c>
      <c r="G51" s="11"/>
      <c r="H51" s="3" t="s">
        <v>495</v>
      </c>
      <c r="I51" s="6">
        <v>51.92</v>
      </c>
      <c r="J51" s="6">
        <v>51.92</v>
      </c>
      <c r="K51" s="7"/>
      <c r="L51" s="7" t="s">
        <v>238</v>
      </c>
      <c r="M51" s="12" t="s">
        <v>235</v>
      </c>
      <c r="N51" s="12">
        <v>46023</v>
      </c>
      <c r="O51" s="13">
        <v>46387</v>
      </c>
      <c r="P51" s="8">
        <f t="shared" si="1"/>
        <v>11.9671232876712</v>
      </c>
      <c r="Q51" s="14">
        <v>10423</v>
      </c>
      <c r="R51" s="14">
        <v>10423</v>
      </c>
      <c r="S51" s="14">
        <f t="shared" si="2"/>
        <v>0</v>
      </c>
      <c r="T51" s="9">
        <f t="shared" si="3"/>
        <v>845.601506099079</v>
      </c>
      <c r="U51" s="9">
        <f t="shared" si="4"/>
        <v>101.472180731889</v>
      </c>
      <c r="V51" s="10">
        <v>0.5</v>
      </c>
      <c r="W51" s="9">
        <f t="shared" si="5"/>
        <v>50.7360903659447</v>
      </c>
    </row>
    <row r="52" s="1" customFormat="1" ht="18" customHeight="1" spans="1:23">
      <c r="A52" s="2" t="s">
        <v>257</v>
      </c>
      <c r="B52" s="7" t="s">
        <v>492</v>
      </c>
      <c r="C52" s="2" t="s">
        <v>698</v>
      </c>
      <c r="D52" s="4"/>
      <c r="E52" s="5"/>
      <c r="F52" s="11" t="e">
        <f t="shared" si="0"/>
        <v>#DIV/0!</v>
      </c>
      <c r="G52" s="11"/>
      <c r="H52" s="3" t="s">
        <v>495</v>
      </c>
      <c r="I52" s="6">
        <v>107.5</v>
      </c>
      <c r="J52" s="6">
        <v>107.5</v>
      </c>
      <c r="K52" s="7"/>
      <c r="L52" s="7" t="s">
        <v>258</v>
      </c>
      <c r="M52" s="12" t="s">
        <v>74</v>
      </c>
      <c r="N52" s="12">
        <v>46023</v>
      </c>
      <c r="O52" s="13">
        <v>46387</v>
      </c>
      <c r="P52" s="8">
        <f t="shared" si="1"/>
        <v>11.9671232876712</v>
      </c>
      <c r="Q52" s="14">
        <v>17657</v>
      </c>
      <c r="R52" s="14">
        <v>17657</v>
      </c>
      <c r="S52" s="14">
        <f t="shared" si="2"/>
        <v>0</v>
      </c>
      <c r="T52" s="9">
        <f t="shared" si="3"/>
        <v>1432.48448557915</v>
      </c>
      <c r="U52" s="9">
        <f t="shared" si="4"/>
        <v>171.898138269497</v>
      </c>
      <c r="V52" s="10">
        <v>0.5</v>
      </c>
      <c r="W52" s="9">
        <f t="shared" si="5"/>
        <v>85.9490691347487</v>
      </c>
    </row>
    <row r="53" s="1" customFormat="1" ht="18" customHeight="1" spans="1:23">
      <c r="A53" s="2" t="s">
        <v>260</v>
      </c>
      <c r="B53" s="7" t="s">
        <v>492</v>
      </c>
      <c r="C53" s="2" t="s">
        <v>607</v>
      </c>
      <c r="D53" s="4"/>
      <c r="E53" s="5"/>
      <c r="F53" s="11" t="e">
        <f t="shared" si="0"/>
        <v>#DIV/0!</v>
      </c>
      <c r="G53" s="11"/>
      <c r="H53" s="3" t="s">
        <v>495</v>
      </c>
      <c r="I53" s="6">
        <v>56.85</v>
      </c>
      <c r="J53" s="6">
        <v>56.85</v>
      </c>
      <c r="K53" s="7"/>
      <c r="L53" s="7" t="s">
        <v>261</v>
      </c>
      <c r="M53" s="12" t="s">
        <v>262</v>
      </c>
      <c r="N53" s="12">
        <v>46023</v>
      </c>
      <c r="O53" s="13">
        <v>46387</v>
      </c>
      <c r="P53" s="8">
        <f t="shared" si="1"/>
        <v>11.9671232876712</v>
      </c>
      <c r="Q53" s="14">
        <v>9338</v>
      </c>
      <c r="R53" s="14">
        <v>9338</v>
      </c>
      <c r="S53" s="14">
        <f t="shared" si="2"/>
        <v>0</v>
      </c>
      <c r="T53" s="9">
        <f t="shared" si="3"/>
        <v>757.577172018919</v>
      </c>
      <c r="U53" s="9">
        <f t="shared" si="4"/>
        <v>90.9092606422703</v>
      </c>
      <c r="V53" s="10">
        <v>0.5</v>
      </c>
      <c r="W53" s="9">
        <f t="shared" si="5"/>
        <v>45.4546303211352</v>
      </c>
    </row>
    <row r="54" s="1" customFormat="1" ht="18" customHeight="1" spans="1:23">
      <c r="A54" s="2" t="s">
        <v>230</v>
      </c>
      <c r="B54" s="7" t="s">
        <v>492</v>
      </c>
      <c r="C54" s="2" t="s">
        <v>608</v>
      </c>
      <c r="D54" s="4"/>
      <c r="E54" s="5"/>
      <c r="F54" s="11" t="e">
        <f t="shared" si="0"/>
        <v>#DIV/0!</v>
      </c>
      <c r="G54" s="11"/>
      <c r="H54" s="3" t="s">
        <v>495</v>
      </c>
      <c r="I54" s="6">
        <v>66.99</v>
      </c>
      <c r="J54" s="6">
        <v>66.99</v>
      </c>
      <c r="K54" s="7"/>
      <c r="L54" s="7" t="s">
        <v>231</v>
      </c>
      <c r="M54" s="12" t="s">
        <v>219</v>
      </c>
      <c r="N54" s="12">
        <v>46023</v>
      </c>
      <c r="O54" s="13">
        <v>46387</v>
      </c>
      <c r="P54" s="8">
        <f t="shared" si="1"/>
        <v>11.9671232876712</v>
      </c>
      <c r="Q54" s="14">
        <v>11003</v>
      </c>
      <c r="R54" s="14">
        <v>11003</v>
      </c>
      <c r="S54" s="14">
        <f t="shared" si="2"/>
        <v>0</v>
      </c>
      <c r="T54" s="9">
        <f t="shared" si="3"/>
        <v>892.655988833173</v>
      </c>
      <c r="U54" s="9">
        <f t="shared" si="4"/>
        <v>107.118718659981</v>
      </c>
      <c r="V54" s="10">
        <v>0.5</v>
      </c>
      <c r="W54" s="9">
        <f t="shared" si="5"/>
        <v>53.5593593299904</v>
      </c>
    </row>
    <row r="55" s="1" customFormat="1" ht="18" customHeight="1" spans="1:23">
      <c r="A55" s="2" t="s">
        <v>264</v>
      </c>
      <c r="B55" s="7" t="s">
        <v>492</v>
      </c>
      <c r="C55" s="2" t="s">
        <v>609</v>
      </c>
      <c r="D55" s="4"/>
      <c r="E55" s="5"/>
      <c r="F55" s="11" t="e">
        <f t="shared" si="0"/>
        <v>#DIV/0!</v>
      </c>
      <c r="G55" s="11"/>
      <c r="H55" s="3" t="s">
        <v>495</v>
      </c>
      <c r="I55" s="6">
        <v>26.66</v>
      </c>
      <c r="J55" s="6">
        <v>26.66</v>
      </c>
      <c r="K55" s="7"/>
      <c r="L55" s="7" t="s">
        <v>265</v>
      </c>
      <c r="M55" s="12" t="s">
        <v>266</v>
      </c>
      <c r="N55" s="12">
        <v>46023</v>
      </c>
      <c r="O55" s="13">
        <v>46387</v>
      </c>
      <c r="P55" s="8">
        <f t="shared" si="1"/>
        <v>11.9671232876712</v>
      </c>
      <c r="Q55" s="14">
        <v>4379</v>
      </c>
      <c r="R55" s="14">
        <v>4379</v>
      </c>
      <c r="S55" s="14">
        <f t="shared" si="2"/>
        <v>0</v>
      </c>
      <c r="T55" s="9">
        <f t="shared" si="3"/>
        <v>355.261344642413</v>
      </c>
      <c r="U55" s="9">
        <f t="shared" si="4"/>
        <v>42.6313613570895</v>
      </c>
      <c r="V55" s="10">
        <v>0.5</v>
      </c>
      <c r="W55" s="9">
        <f t="shared" si="5"/>
        <v>21.3156806785448</v>
      </c>
    </row>
    <row r="56" s="1" customFormat="1" ht="18" customHeight="1" spans="1:23">
      <c r="A56" s="2" t="s">
        <v>224</v>
      </c>
      <c r="B56" s="7" t="s">
        <v>492</v>
      </c>
      <c r="C56" s="2" t="s">
        <v>610</v>
      </c>
      <c r="D56" s="4"/>
      <c r="E56" s="5"/>
      <c r="F56" s="11" t="e">
        <f t="shared" si="0"/>
        <v>#DIV/0!</v>
      </c>
      <c r="G56" s="11"/>
      <c r="H56" s="3" t="s">
        <v>495</v>
      </c>
      <c r="I56" s="6">
        <v>61.73</v>
      </c>
      <c r="J56" s="6">
        <v>61.73</v>
      </c>
      <c r="K56" s="7"/>
      <c r="L56" s="7" t="s">
        <v>225</v>
      </c>
      <c r="M56" s="12" t="s">
        <v>78</v>
      </c>
      <c r="N56" s="12">
        <v>46023</v>
      </c>
      <c r="O56" s="13">
        <v>46387</v>
      </c>
      <c r="P56" s="8">
        <f t="shared" si="1"/>
        <v>11.9671232876712</v>
      </c>
      <c r="Q56" s="14">
        <v>10139</v>
      </c>
      <c r="R56" s="14">
        <v>10139</v>
      </c>
      <c r="S56" s="14">
        <f t="shared" si="2"/>
        <v>0</v>
      </c>
      <c r="T56" s="9">
        <f t="shared" si="3"/>
        <v>822.561035243074</v>
      </c>
      <c r="U56" s="9">
        <f t="shared" si="4"/>
        <v>98.7073242291689</v>
      </c>
      <c r="V56" s="10">
        <v>0.5</v>
      </c>
      <c r="W56" s="9">
        <f t="shared" si="5"/>
        <v>49.3536621145844</v>
      </c>
    </row>
    <row r="57" s="1" customFormat="1" ht="18" customHeight="1" spans="1:23">
      <c r="A57" s="2" t="s">
        <v>227</v>
      </c>
      <c r="B57" s="7" t="s">
        <v>492</v>
      </c>
      <c r="C57" s="2" t="s">
        <v>611</v>
      </c>
      <c r="D57" s="4"/>
      <c r="E57" s="5"/>
      <c r="F57" s="11" t="e">
        <f t="shared" si="0"/>
        <v>#DIV/0!</v>
      </c>
      <c r="G57" s="11"/>
      <c r="H57" s="3" t="s">
        <v>495</v>
      </c>
      <c r="I57" s="6">
        <v>66.59</v>
      </c>
      <c r="J57" s="6">
        <v>66.59</v>
      </c>
      <c r="K57" s="7"/>
      <c r="L57" s="7" t="s">
        <v>228</v>
      </c>
      <c r="M57" s="12" t="s">
        <v>219</v>
      </c>
      <c r="N57" s="12">
        <v>46023</v>
      </c>
      <c r="O57" s="13">
        <v>46387</v>
      </c>
      <c r="P57" s="8">
        <f t="shared" si="1"/>
        <v>11.9671232876712</v>
      </c>
      <c r="Q57" s="14">
        <v>10937</v>
      </c>
      <c r="R57" s="14">
        <v>10937</v>
      </c>
      <c r="S57" s="14">
        <f t="shared" si="2"/>
        <v>0</v>
      </c>
      <c r="T57" s="9">
        <f t="shared" si="3"/>
        <v>887.301513211707</v>
      </c>
      <c r="U57" s="9">
        <f t="shared" si="4"/>
        <v>106.476181585405</v>
      </c>
      <c r="V57" s="10">
        <v>0.5</v>
      </c>
      <c r="W57" s="9">
        <f t="shared" si="5"/>
        <v>53.2380907927024</v>
      </c>
    </row>
    <row r="58" s="1" customFormat="1" ht="18" customHeight="1" spans="1:23">
      <c r="A58" s="2" t="s">
        <v>221</v>
      </c>
      <c r="B58" s="7" t="s">
        <v>492</v>
      </c>
      <c r="C58" s="2" t="s">
        <v>612</v>
      </c>
      <c r="D58" s="4"/>
      <c r="E58" s="5"/>
      <c r="F58" s="11" t="e">
        <f t="shared" si="0"/>
        <v>#DIV/0!</v>
      </c>
      <c r="G58" s="11"/>
      <c r="H58" s="3" t="s">
        <v>495</v>
      </c>
      <c r="I58" s="6">
        <v>30.76</v>
      </c>
      <c r="J58" s="6">
        <v>30.76</v>
      </c>
      <c r="K58" s="7"/>
      <c r="L58" s="7" t="s">
        <v>222</v>
      </c>
      <c r="M58" s="12" t="s">
        <v>78</v>
      </c>
      <c r="N58" s="12">
        <v>46023</v>
      </c>
      <c r="O58" s="13">
        <v>46387</v>
      </c>
      <c r="P58" s="8">
        <f t="shared" si="1"/>
        <v>11.9671232876712</v>
      </c>
      <c r="Q58" s="14">
        <v>5052</v>
      </c>
      <c r="R58" s="14">
        <v>5052</v>
      </c>
      <c r="S58" s="14">
        <f t="shared" si="2"/>
        <v>0</v>
      </c>
      <c r="T58" s="9">
        <f t="shared" si="3"/>
        <v>409.860770297663</v>
      </c>
      <c r="U58" s="9">
        <f t="shared" si="4"/>
        <v>49.1832924357196</v>
      </c>
      <c r="V58" s="10">
        <v>0.5</v>
      </c>
      <c r="W58" s="9">
        <f t="shared" si="5"/>
        <v>24.5916462178598</v>
      </c>
    </row>
    <row r="59" s="1" customFormat="1" ht="18" customHeight="1" spans="1:23">
      <c r="A59" s="2" t="s">
        <v>254</v>
      </c>
      <c r="B59" s="7" t="s">
        <v>492</v>
      </c>
      <c r="C59" s="2" t="s">
        <v>613</v>
      </c>
      <c r="D59" s="4"/>
      <c r="E59" s="5"/>
      <c r="F59" s="11" t="e">
        <f t="shared" si="0"/>
        <v>#DIV/0!</v>
      </c>
      <c r="G59" s="11"/>
      <c r="H59" s="3" t="s">
        <v>495</v>
      </c>
      <c r="I59" s="6">
        <v>38.59</v>
      </c>
      <c r="J59" s="6">
        <v>38.59</v>
      </c>
      <c r="K59" s="7"/>
      <c r="L59" s="7" t="s">
        <v>255</v>
      </c>
      <c r="M59" s="12" t="s">
        <v>63</v>
      </c>
      <c r="N59" s="12">
        <v>46023</v>
      </c>
      <c r="O59" s="13">
        <v>46387</v>
      </c>
      <c r="P59" s="8">
        <f t="shared" si="1"/>
        <v>11.9671232876712</v>
      </c>
      <c r="Q59" s="14">
        <v>6338</v>
      </c>
      <c r="R59" s="14">
        <v>6338</v>
      </c>
      <c r="S59" s="14">
        <f t="shared" si="2"/>
        <v>0</v>
      </c>
      <c r="T59" s="9">
        <f t="shared" si="3"/>
        <v>514.191916497742</v>
      </c>
      <c r="U59" s="9">
        <f t="shared" si="4"/>
        <v>61.703029979729</v>
      </c>
      <c r="V59" s="10">
        <v>0.5</v>
      </c>
      <c r="W59" s="9">
        <f t="shared" si="5"/>
        <v>30.8515149898645</v>
      </c>
    </row>
    <row r="60" s="1" customFormat="1" ht="18" customHeight="1" spans="1:23">
      <c r="A60" s="2" t="s">
        <v>217</v>
      </c>
      <c r="B60" s="7" t="s">
        <v>492</v>
      </c>
      <c r="C60" s="2" t="s">
        <v>614</v>
      </c>
      <c r="D60" s="4"/>
      <c r="E60" s="5"/>
      <c r="F60" s="11" t="e">
        <f t="shared" si="0"/>
        <v>#DIV/0!</v>
      </c>
      <c r="G60" s="11"/>
      <c r="H60" s="3" t="s">
        <v>495</v>
      </c>
      <c r="I60" s="6">
        <v>40.12</v>
      </c>
      <c r="J60" s="6">
        <v>40.12</v>
      </c>
      <c r="K60" s="7"/>
      <c r="L60" s="7" t="s">
        <v>218</v>
      </c>
      <c r="M60" s="12" t="s">
        <v>219</v>
      </c>
      <c r="N60" s="12">
        <v>46023</v>
      </c>
      <c r="O60" s="13">
        <v>46387</v>
      </c>
      <c r="P60" s="8">
        <f t="shared" si="1"/>
        <v>11.9671232876712</v>
      </c>
      <c r="Q60" s="14">
        <v>8786</v>
      </c>
      <c r="R60" s="14">
        <v>8786</v>
      </c>
      <c r="S60" s="14">
        <f t="shared" si="2"/>
        <v>0</v>
      </c>
      <c r="T60" s="9">
        <f t="shared" si="3"/>
        <v>712.794285003023</v>
      </c>
      <c r="U60" s="9">
        <f t="shared" si="4"/>
        <v>85.5353142003627</v>
      </c>
      <c r="V60" s="10">
        <v>0.5</v>
      </c>
      <c r="W60" s="9">
        <f t="shared" si="5"/>
        <v>42.7676571001814</v>
      </c>
    </row>
    <row r="61" s="1" customFormat="1" ht="18" customHeight="1" spans="1:23">
      <c r="A61" s="2" t="s">
        <v>213</v>
      </c>
      <c r="B61" s="7" t="s">
        <v>492</v>
      </c>
      <c r="C61" s="2" t="s">
        <v>615</v>
      </c>
      <c r="D61" s="4"/>
      <c r="E61" s="5"/>
      <c r="F61" s="11" t="e">
        <f t="shared" si="0"/>
        <v>#DIV/0!</v>
      </c>
      <c r="G61" s="11"/>
      <c r="H61" s="3" t="s">
        <v>495</v>
      </c>
      <c r="I61" s="6">
        <v>55.28</v>
      </c>
      <c r="J61" s="6">
        <v>55.28</v>
      </c>
      <c r="K61" s="7"/>
      <c r="L61" s="7" t="s">
        <v>214</v>
      </c>
      <c r="M61" s="12" t="s">
        <v>215</v>
      </c>
      <c r="N61" s="12">
        <v>46023</v>
      </c>
      <c r="O61" s="13">
        <v>46387</v>
      </c>
      <c r="P61" s="8">
        <f t="shared" si="1"/>
        <v>11.9671232876712</v>
      </c>
      <c r="Q61" s="14">
        <v>12106</v>
      </c>
      <c r="R61" s="14">
        <v>12106</v>
      </c>
      <c r="S61" s="14">
        <f t="shared" si="2"/>
        <v>0</v>
      </c>
      <c r="T61" s="9">
        <f t="shared" si="3"/>
        <v>982.14063444646</v>
      </c>
      <c r="U61" s="9">
        <f t="shared" si="4"/>
        <v>117.856876133575</v>
      </c>
      <c r="V61" s="10">
        <v>0.5</v>
      </c>
      <c r="W61" s="9">
        <f t="shared" si="5"/>
        <v>58.9284380667876</v>
      </c>
    </row>
    <row r="62" s="1" customFormat="1" ht="18" customHeight="1" spans="1:23">
      <c r="A62" s="2" t="s">
        <v>210</v>
      </c>
      <c r="B62" s="7" t="s">
        <v>492</v>
      </c>
      <c r="C62" s="2" t="s">
        <v>616</v>
      </c>
      <c r="D62" s="4"/>
      <c r="E62" s="5"/>
      <c r="F62" s="11" t="e">
        <f t="shared" si="0"/>
        <v>#DIV/0!</v>
      </c>
      <c r="G62" s="11"/>
      <c r="H62" s="3" t="s">
        <v>495</v>
      </c>
      <c r="I62" s="6">
        <v>55.28</v>
      </c>
      <c r="J62" s="6">
        <v>55.28</v>
      </c>
      <c r="K62" s="7"/>
      <c r="L62" s="7" t="s">
        <v>211</v>
      </c>
      <c r="M62" s="12" t="s">
        <v>78</v>
      </c>
      <c r="N62" s="12">
        <v>46023</v>
      </c>
      <c r="O62" s="13">
        <v>46387</v>
      </c>
      <c r="P62" s="8">
        <f t="shared" si="1"/>
        <v>11.9671232876712</v>
      </c>
      <c r="Q62" s="14">
        <v>12106</v>
      </c>
      <c r="R62" s="14">
        <v>12106</v>
      </c>
      <c r="S62" s="14">
        <f t="shared" si="2"/>
        <v>0</v>
      </c>
      <c r="T62" s="9">
        <f t="shared" si="3"/>
        <v>982.14063444646</v>
      </c>
      <c r="U62" s="9">
        <f t="shared" si="4"/>
        <v>117.856876133575</v>
      </c>
      <c r="V62" s="10">
        <v>0.5</v>
      </c>
      <c r="W62" s="9">
        <f t="shared" si="5"/>
        <v>58.9284380667876</v>
      </c>
    </row>
    <row r="63" s="1" customFormat="1" ht="18" customHeight="1" spans="1:23">
      <c r="A63" s="2" t="s">
        <v>208</v>
      </c>
      <c r="B63" s="7" t="s">
        <v>492</v>
      </c>
      <c r="C63" s="2" t="s">
        <v>617</v>
      </c>
      <c r="D63" s="4"/>
      <c r="E63" s="5"/>
      <c r="F63" s="11" t="e">
        <f t="shared" si="0"/>
        <v>#DIV/0!</v>
      </c>
      <c r="G63" s="11"/>
      <c r="H63" s="3" t="s">
        <v>495</v>
      </c>
      <c r="I63" s="6">
        <v>35.17</v>
      </c>
      <c r="J63" s="6">
        <v>35.17</v>
      </c>
      <c r="K63" s="7"/>
      <c r="L63" s="7" t="s">
        <v>200</v>
      </c>
      <c r="M63" s="12" t="s">
        <v>26</v>
      </c>
      <c r="N63" s="12">
        <v>46023</v>
      </c>
      <c r="O63" s="13">
        <v>46387</v>
      </c>
      <c r="P63" s="8">
        <f t="shared" si="1"/>
        <v>11.9671232876712</v>
      </c>
      <c r="Q63" s="14">
        <v>8344</v>
      </c>
      <c r="R63" s="14">
        <v>8344</v>
      </c>
      <c r="S63" s="14">
        <f t="shared" si="2"/>
        <v>0</v>
      </c>
      <c r="T63" s="9">
        <f t="shared" si="3"/>
        <v>676.935524022903</v>
      </c>
      <c r="U63" s="9">
        <f t="shared" si="4"/>
        <v>81.2322628827483</v>
      </c>
      <c r="V63" s="10">
        <v>0.5</v>
      </c>
      <c r="W63" s="9">
        <f t="shared" si="5"/>
        <v>40.6161314413742</v>
      </c>
    </row>
    <row r="64" s="1" customFormat="1" ht="18" customHeight="1" spans="1:23">
      <c r="A64" s="2" t="s">
        <v>205</v>
      </c>
      <c r="B64" s="7" t="s">
        <v>492</v>
      </c>
      <c r="C64" s="2" t="s">
        <v>618</v>
      </c>
      <c r="D64" s="4"/>
      <c r="E64" s="5"/>
      <c r="F64" s="11" t="e">
        <f t="shared" si="0"/>
        <v>#DIV/0!</v>
      </c>
      <c r="G64" s="11"/>
      <c r="H64" s="3" t="s">
        <v>495</v>
      </c>
      <c r="I64" s="6">
        <v>37.91</v>
      </c>
      <c r="J64" s="6">
        <v>37.91</v>
      </c>
      <c r="K64" s="7"/>
      <c r="L64" s="7" t="s">
        <v>206</v>
      </c>
      <c r="M64" s="12" t="s">
        <v>43</v>
      </c>
      <c r="N64" s="12">
        <v>46023</v>
      </c>
      <c r="O64" s="13">
        <v>46387</v>
      </c>
      <c r="P64" s="8">
        <f t="shared" si="1"/>
        <v>11.9671232876712</v>
      </c>
      <c r="Q64" s="14">
        <v>8994</v>
      </c>
      <c r="R64" s="14">
        <v>8994</v>
      </c>
      <c r="S64" s="14">
        <f t="shared" si="2"/>
        <v>0</v>
      </c>
      <c r="T64" s="9">
        <f t="shared" si="3"/>
        <v>729.668996052491</v>
      </c>
      <c r="U64" s="9">
        <f t="shared" si="4"/>
        <v>87.5602795262989</v>
      </c>
      <c r="V64" s="10">
        <v>0.5</v>
      </c>
      <c r="W64" s="9">
        <f t="shared" si="5"/>
        <v>43.7801397631495</v>
      </c>
    </row>
    <row r="65" s="1" customFormat="1" ht="18" customHeight="1" spans="1:23">
      <c r="A65" s="2" t="s">
        <v>202</v>
      </c>
      <c r="B65" s="7" t="s">
        <v>492</v>
      </c>
      <c r="C65" s="2" t="s">
        <v>619</v>
      </c>
      <c r="D65" s="4"/>
      <c r="E65" s="5"/>
      <c r="F65" s="11" t="e">
        <f t="shared" si="0"/>
        <v>#DIV/0!</v>
      </c>
      <c r="G65" s="11"/>
      <c r="H65" s="3" t="s">
        <v>495</v>
      </c>
      <c r="I65" s="6">
        <v>60.52</v>
      </c>
      <c r="J65" s="6">
        <v>60.52</v>
      </c>
      <c r="K65" s="7"/>
      <c r="L65" s="7" t="s">
        <v>203</v>
      </c>
      <c r="M65" s="12" t="s">
        <v>39</v>
      </c>
      <c r="N65" s="12">
        <v>46023</v>
      </c>
      <c r="O65" s="13">
        <v>46387</v>
      </c>
      <c r="P65" s="8">
        <f t="shared" si="1"/>
        <v>11.9671232876712</v>
      </c>
      <c r="Q65" s="14">
        <v>14358</v>
      </c>
      <c r="R65" s="14">
        <v>14358</v>
      </c>
      <c r="S65" s="14">
        <f t="shared" si="2"/>
        <v>0</v>
      </c>
      <c r="T65" s="9">
        <f t="shared" si="3"/>
        <v>1164.84183292436</v>
      </c>
      <c r="U65" s="9">
        <f t="shared" si="4"/>
        <v>139.781019950923</v>
      </c>
      <c r="V65" s="10">
        <v>0.5</v>
      </c>
      <c r="W65" s="9">
        <f t="shared" si="5"/>
        <v>69.8905099754614</v>
      </c>
    </row>
    <row r="66" s="1" customFormat="1" ht="18" customHeight="1" spans="1:23">
      <c r="A66" s="2" t="s">
        <v>199</v>
      </c>
      <c r="B66" s="7" t="s">
        <v>492</v>
      </c>
      <c r="C66" s="2" t="s">
        <v>620</v>
      </c>
      <c r="D66" s="4"/>
      <c r="E66" s="5"/>
      <c r="F66" s="11" t="e">
        <f t="shared" ref="F66:F112" si="6">G66/E66</f>
        <v>#DIV/0!</v>
      </c>
      <c r="G66" s="11"/>
      <c r="H66" s="3" t="s">
        <v>495</v>
      </c>
      <c r="I66" s="6">
        <v>60.52</v>
      </c>
      <c r="J66" s="6">
        <v>60.52</v>
      </c>
      <c r="K66" s="7"/>
      <c r="L66" s="7" t="s">
        <v>200</v>
      </c>
      <c r="M66" s="12" t="s">
        <v>26</v>
      </c>
      <c r="N66" s="12">
        <v>46023</v>
      </c>
      <c r="O66" s="13">
        <v>46387</v>
      </c>
      <c r="P66" s="8">
        <f t="shared" ref="P66:P112" si="7">(O66-N66)/365*12</f>
        <v>11.9671232876712</v>
      </c>
      <c r="Q66" s="14">
        <v>14358</v>
      </c>
      <c r="R66" s="14">
        <v>14358</v>
      </c>
      <c r="S66" s="14">
        <f t="shared" ref="S66:S112" si="8">Q66-R66</f>
        <v>0</v>
      </c>
      <c r="T66" s="9">
        <f t="shared" ref="T66:T112" si="9">Q66/1.03/P66</f>
        <v>1164.84183292436</v>
      </c>
      <c r="U66" s="9">
        <f t="shared" ref="U66:U112" si="10">T66*12%</f>
        <v>139.781019950923</v>
      </c>
      <c r="V66" s="10">
        <v>0.5</v>
      </c>
      <c r="W66" s="9">
        <f t="shared" ref="W66:W112" si="11">U66*V66</f>
        <v>69.8905099754614</v>
      </c>
    </row>
    <row r="67" s="1" customFormat="1" ht="18" customHeight="1" spans="1:23">
      <c r="A67" s="2" t="s">
        <v>195</v>
      </c>
      <c r="B67" s="7" t="s">
        <v>492</v>
      </c>
      <c r="C67" s="2" t="s">
        <v>621</v>
      </c>
      <c r="D67" s="4"/>
      <c r="E67" s="5"/>
      <c r="F67" s="11" t="e">
        <f t="shared" si="6"/>
        <v>#DIV/0!</v>
      </c>
      <c r="G67" s="11"/>
      <c r="H67" s="3" t="s">
        <v>495</v>
      </c>
      <c r="I67" s="6">
        <v>60.52</v>
      </c>
      <c r="J67" s="6">
        <v>60.52</v>
      </c>
      <c r="K67" s="7"/>
      <c r="L67" s="7" t="s">
        <v>196</v>
      </c>
      <c r="M67" s="12" t="s">
        <v>197</v>
      </c>
      <c r="N67" s="12">
        <v>46023</v>
      </c>
      <c r="O67" s="13">
        <v>46387</v>
      </c>
      <c r="P67" s="8">
        <f t="shared" si="7"/>
        <v>11.9671232876712</v>
      </c>
      <c r="Q67" s="14">
        <v>14358</v>
      </c>
      <c r="R67" s="14">
        <v>14358</v>
      </c>
      <c r="S67" s="14">
        <f t="shared" si="8"/>
        <v>0</v>
      </c>
      <c r="T67" s="9">
        <f t="shared" si="9"/>
        <v>1164.84183292436</v>
      </c>
      <c r="U67" s="9">
        <f t="shared" si="10"/>
        <v>139.781019950923</v>
      </c>
      <c r="V67" s="10">
        <v>0.5</v>
      </c>
      <c r="W67" s="9">
        <f t="shared" si="11"/>
        <v>69.8905099754614</v>
      </c>
    </row>
    <row r="68" s="1" customFormat="1" ht="18" customHeight="1" spans="1:23">
      <c r="A68" s="2" t="s">
        <v>192</v>
      </c>
      <c r="B68" s="7" t="s">
        <v>492</v>
      </c>
      <c r="C68" s="2" t="s">
        <v>622</v>
      </c>
      <c r="D68" s="4" t="s">
        <v>598</v>
      </c>
      <c r="E68" s="5">
        <v>4742.93</v>
      </c>
      <c r="F68" s="11">
        <f t="shared" si="6"/>
        <v>0</v>
      </c>
      <c r="G68" s="11"/>
      <c r="H68" s="3" t="s">
        <v>495</v>
      </c>
      <c r="I68" s="6">
        <v>60.52</v>
      </c>
      <c r="J68" s="6">
        <v>60.52</v>
      </c>
      <c r="K68" s="7"/>
      <c r="L68" s="7" t="s">
        <v>193</v>
      </c>
      <c r="M68" s="12" t="s">
        <v>82</v>
      </c>
      <c r="N68" s="12">
        <v>46023</v>
      </c>
      <c r="O68" s="13">
        <v>46387</v>
      </c>
      <c r="P68" s="8">
        <f t="shared" si="7"/>
        <v>11.9671232876712</v>
      </c>
      <c r="Q68" s="14">
        <v>14358</v>
      </c>
      <c r="R68" s="14">
        <v>14358</v>
      </c>
      <c r="S68" s="14">
        <f t="shared" si="8"/>
        <v>0</v>
      </c>
      <c r="T68" s="9">
        <f t="shared" si="9"/>
        <v>1164.84183292436</v>
      </c>
      <c r="U68" s="9">
        <f t="shared" si="10"/>
        <v>139.781019950923</v>
      </c>
      <c r="V68" s="10">
        <v>0.5</v>
      </c>
      <c r="W68" s="9">
        <f t="shared" si="11"/>
        <v>69.8905099754614</v>
      </c>
    </row>
    <row r="69" s="1" customFormat="1" ht="18" customHeight="1" spans="1:23">
      <c r="A69" s="2" t="s">
        <v>268</v>
      </c>
      <c r="B69" s="7" t="s">
        <v>492</v>
      </c>
      <c r="C69" s="2" t="s">
        <v>623</v>
      </c>
      <c r="D69" s="4"/>
      <c r="E69" s="5"/>
      <c r="F69" s="11" t="e">
        <f t="shared" si="6"/>
        <v>#DIV/0!</v>
      </c>
      <c r="G69" s="11"/>
      <c r="H69" s="3" t="s">
        <v>495</v>
      </c>
      <c r="I69" s="6">
        <v>37.09</v>
      </c>
      <c r="J69" s="6">
        <v>37.09</v>
      </c>
      <c r="K69" s="7"/>
      <c r="L69" s="7" t="s">
        <v>269</v>
      </c>
      <c r="M69" s="12" t="s">
        <v>262</v>
      </c>
      <c r="N69" s="12">
        <v>46023</v>
      </c>
      <c r="O69" s="13">
        <v>46387</v>
      </c>
      <c r="P69" s="8">
        <f t="shared" si="7"/>
        <v>11.9671232876712</v>
      </c>
      <c r="Q69" s="14">
        <v>8800</v>
      </c>
      <c r="R69" s="14">
        <v>8800</v>
      </c>
      <c r="S69" s="14">
        <f t="shared" si="8"/>
        <v>0</v>
      </c>
      <c r="T69" s="9">
        <f t="shared" si="9"/>
        <v>713.930082862122</v>
      </c>
      <c r="U69" s="9">
        <f t="shared" si="10"/>
        <v>85.6716099434546</v>
      </c>
      <c r="V69" s="10">
        <v>0.5</v>
      </c>
      <c r="W69" s="9">
        <f t="shared" si="11"/>
        <v>42.8358049717273</v>
      </c>
    </row>
    <row r="70" s="1" customFormat="1" ht="18" customHeight="1" spans="1:23">
      <c r="A70" s="2" t="s">
        <v>271</v>
      </c>
      <c r="B70" s="7" t="s">
        <v>492</v>
      </c>
      <c r="C70" s="2" t="s">
        <v>624</v>
      </c>
      <c r="D70" s="4"/>
      <c r="E70" s="5"/>
      <c r="F70" s="11" t="e">
        <f t="shared" si="6"/>
        <v>#DIV/0!</v>
      </c>
      <c r="G70" s="11"/>
      <c r="H70" s="3" t="s">
        <v>495</v>
      </c>
      <c r="I70" s="6">
        <v>37.09</v>
      </c>
      <c r="J70" s="6">
        <v>37.09</v>
      </c>
      <c r="K70" s="7"/>
      <c r="L70" s="7" t="s">
        <v>272</v>
      </c>
      <c r="M70" s="12" t="s">
        <v>262</v>
      </c>
      <c r="N70" s="12">
        <v>46023</v>
      </c>
      <c r="O70" s="13">
        <v>46387</v>
      </c>
      <c r="P70" s="8">
        <f t="shared" si="7"/>
        <v>11.9671232876712</v>
      </c>
      <c r="Q70" s="14">
        <v>8800</v>
      </c>
      <c r="R70" s="14">
        <v>8800</v>
      </c>
      <c r="S70" s="14">
        <f t="shared" si="8"/>
        <v>0</v>
      </c>
      <c r="T70" s="9">
        <f t="shared" si="9"/>
        <v>713.930082862122</v>
      </c>
      <c r="U70" s="9">
        <f t="shared" si="10"/>
        <v>85.6716099434546</v>
      </c>
      <c r="V70" s="10">
        <v>0.5</v>
      </c>
      <c r="W70" s="9">
        <f t="shared" si="11"/>
        <v>42.8358049717273</v>
      </c>
    </row>
    <row r="71" s="1" customFormat="1" ht="18" customHeight="1" spans="1:23">
      <c r="A71" s="2" t="s">
        <v>274</v>
      </c>
      <c r="B71" s="7" t="s">
        <v>492</v>
      </c>
      <c r="C71" s="2" t="s">
        <v>625</v>
      </c>
      <c r="D71" s="4"/>
      <c r="E71" s="5"/>
      <c r="F71" s="11" t="e">
        <f t="shared" si="6"/>
        <v>#DIV/0!</v>
      </c>
      <c r="G71" s="11"/>
      <c r="H71" s="3" t="s">
        <v>495</v>
      </c>
      <c r="I71" s="6">
        <v>37.09</v>
      </c>
      <c r="J71" s="6">
        <v>37.09</v>
      </c>
      <c r="K71" s="7"/>
      <c r="L71" s="7" t="s">
        <v>275</v>
      </c>
      <c r="M71" s="12" t="s">
        <v>235</v>
      </c>
      <c r="N71" s="12">
        <v>46023</v>
      </c>
      <c r="O71" s="13">
        <v>46387</v>
      </c>
      <c r="P71" s="8">
        <f t="shared" si="7"/>
        <v>11.9671232876712</v>
      </c>
      <c r="Q71" s="14">
        <v>8800</v>
      </c>
      <c r="R71" s="14">
        <v>8800</v>
      </c>
      <c r="S71" s="14">
        <f t="shared" si="8"/>
        <v>0</v>
      </c>
      <c r="T71" s="9">
        <f t="shared" si="9"/>
        <v>713.930082862122</v>
      </c>
      <c r="U71" s="9">
        <f t="shared" si="10"/>
        <v>85.6716099434546</v>
      </c>
      <c r="V71" s="10">
        <v>0.5</v>
      </c>
      <c r="W71" s="9">
        <f t="shared" si="11"/>
        <v>42.8358049717273</v>
      </c>
    </row>
    <row r="72" s="1" customFormat="1" ht="18" customHeight="1" spans="1:23">
      <c r="A72" s="2" t="s">
        <v>286</v>
      </c>
      <c r="B72" s="7" t="s">
        <v>492</v>
      </c>
      <c r="C72" s="2" t="s">
        <v>626</v>
      </c>
      <c r="D72" s="4"/>
      <c r="E72" s="5"/>
      <c r="F72" s="11" t="e">
        <f t="shared" si="6"/>
        <v>#DIV/0!</v>
      </c>
      <c r="G72" s="11"/>
      <c r="H72" s="3" t="s">
        <v>495</v>
      </c>
      <c r="I72" s="6">
        <v>37.09</v>
      </c>
      <c r="J72" s="6">
        <v>37.09</v>
      </c>
      <c r="K72" s="7"/>
      <c r="L72" s="7" t="s">
        <v>287</v>
      </c>
      <c r="M72" s="12" t="s">
        <v>288</v>
      </c>
      <c r="N72" s="12">
        <v>46023</v>
      </c>
      <c r="O72" s="13">
        <v>46387</v>
      </c>
      <c r="P72" s="8">
        <f t="shared" si="7"/>
        <v>11.9671232876712</v>
      </c>
      <c r="Q72" s="14">
        <v>10153</v>
      </c>
      <c r="R72" s="14">
        <v>10153</v>
      </c>
      <c r="S72" s="14">
        <f t="shared" si="8"/>
        <v>0</v>
      </c>
      <c r="T72" s="9">
        <f t="shared" si="9"/>
        <v>823.696833102173</v>
      </c>
      <c r="U72" s="9">
        <f t="shared" si="10"/>
        <v>98.8436199722607</v>
      </c>
      <c r="V72" s="10">
        <v>0.5</v>
      </c>
      <c r="W72" s="9">
        <f t="shared" si="11"/>
        <v>49.4218099861304</v>
      </c>
    </row>
    <row r="73" s="1" customFormat="1" ht="18" customHeight="1" spans="1:23">
      <c r="A73" s="2" t="s">
        <v>283</v>
      </c>
      <c r="B73" s="7" t="s">
        <v>492</v>
      </c>
      <c r="C73" s="2" t="s">
        <v>627</v>
      </c>
      <c r="D73" s="4"/>
      <c r="E73" s="5"/>
      <c r="F73" s="11" t="e">
        <f t="shared" si="6"/>
        <v>#DIV/0!</v>
      </c>
      <c r="G73" s="11"/>
      <c r="H73" s="3" t="s">
        <v>495</v>
      </c>
      <c r="I73" s="6">
        <v>37.09</v>
      </c>
      <c r="J73" s="6">
        <v>37.09</v>
      </c>
      <c r="K73" s="7"/>
      <c r="L73" s="7" t="s">
        <v>284</v>
      </c>
      <c r="M73" s="12" t="s">
        <v>215</v>
      </c>
      <c r="N73" s="12">
        <v>46023</v>
      </c>
      <c r="O73" s="13">
        <v>46387</v>
      </c>
      <c r="P73" s="8">
        <f t="shared" si="7"/>
        <v>11.9671232876712</v>
      </c>
      <c r="Q73" s="14">
        <v>8123</v>
      </c>
      <c r="R73" s="14">
        <v>8123</v>
      </c>
      <c r="S73" s="14">
        <f t="shared" si="8"/>
        <v>0</v>
      </c>
      <c r="T73" s="9">
        <f t="shared" si="9"/>
        <v>659.006143532843</v>
      </c>
      <c r="U73" s="9">
        <f t="shared" si="10"/>
        <v>79.0807372239411</v>
      </c>
      <c r="V73" s="10">
        <v>0.5</v>
      </c>
      <c r="W73" s="9">
        <f t="shared" si="11"/>
        <v>39.5403686119705</v>
      </c>
    </row>
    <row r="74" s="1" customFormat="1" ht="18" customHeight="1" spans="1:23">
      <c r="A74" s="2" t="s">
        <v>280</v>
      </c>
      <c r="B74" s="7" t="s">
        <v>492</v>
      </c>
      <c r="C74" s="2" t="s">
        <v>628</v>
      </c>
      <c r="D74" s="4"/>
      <c r="E74" s="5"/>
      <c r="F74" s="11" t="e">
        <f t="shared" si="6"/>
        <v>#DIV/0!</v>
      </c>
      <c r="G74" s="11"/>
      <c r="H74" s="3" t="s">
        <v>495</v>
      </c>
      <c r="I74" s="6">
        <v>37.09</v>
      </c>
      <c r="J74" s="6">
        <v>37.09</v>
      </c>
      <c r="K74" s="7"/>
      <c r="L74" s="7" t="s">
        <v>281</v>
      </c>
      <c r="M74" s="12" t="s">
        <v>215</v>
      </c>
      <c r="N74" s="12">
        <v>46023</v>
      </c>
      <c r="O74" s="13">
        <v>46387</v>
      </c>
      <c r="P74" s="8">
        <f t="shared" si="7"/>
        <v>11.9671232876712</v>
      </c>
      <c r="Q74" s="14">
        <v>8123</v>
      </c>
      <c r="R74" s="14">
        <v>8123</v>
      </c>
      <c r="S74" s="14">
        <f t="shared" si="8"/>
        <v>0</v>
      </c>
      <c r="T74" s="9">
        <f t="shared" si="9"/>
        <v>659.006143532843</v>
      </c>
      <c r="U74" s="9">
        <f t="shared" si="10"/>
        <v>79.0807372239411</v>
      </c>
      <c r="V74" s="10">
        <v>0.5</v>
      </c>
      <c r="W74" s="9">
        <f t="shared" si="11"/>
        <v>39.5403686119705</v>
      </c>
    </row>
    <row r="75" s="1" customFormat="1" ht="18" customHeight="1" spans="1:23">
      <c r="A75" s="2" t="s">
        <v>277</v>
      </c>
      <c r="B75" s="7" t="s">
        <v>492</v>
      </c>
      <c r="C75" s="2" t="s">
        <v>629</v>
      </c>
      <c r="D75" s="4"/>
      <c r="E75" s="5"/>
      <c r="F75" s="11" t="e">
        <f t="shared" si="6"/>
        <v>#DIV/0!</v>
      </c>
      <c r="G75" s="11"/>
      <c r="H75" s="3" t="s">
        <v>495</v>
      </c>
      <c r="I75" s="6">
        <v>37.09</v>
      </c>
      <c r="J75" s="6">
        <v>37.09</v>
      </c>
      <c r="K75" s="7"/>
      <c r="L75" s="7" t="s">
        <v>278</v>
      </c>
      <c r="M75" s="12" t="s">
        <v>215</v>
      </c>
      <c r="N75" s="12">
        <v>46023</v>
      </c>
      <c r="O75" s="13">
        <v>46387</v>
      </c>
      <c r="P75" s="8">
        <f t="shared" si="7"/>
        <v>11.9671232876712</v>
      </c>
      <c r="Q75" s="14">
        <v>8123</v>
      </c>
      <c r="R75" s="14">
        <v>8123</v>
      </c>
      <c r="S75" s="14">
        <f t="shared" si="8"/>
        <v>0</v>
      </c>
      <c r="T75" s="9">
        <f t="shared" si="9"/>
        <v>659.006143532843</v>
      </c>
      <c r="U75" s="9">
        <f t="shared" si="10"/>
        <v>79.0807372239411</v>
      </c>
      <c r="V75" s="10">
        <v>0.5</v>
      </c>
      <c r="W75" s="9">
        <f t="shared" si="11"/>
        <v>39.5403686119705</v>
      </c>
    </row>
    <row r="76" s="1" customFormat="1" ht="18" customHeight="1" spans="1:23">
      <c r="A76" s="2" t="s">
        <v>290</v>
      </c>
      <c r="B76" s="7" t="s">
        <v>492</v>
      </c>
      <c r="C76" s="2" t="s">
        <v>630</v>
      </c>
      <c r="D76" s="4"/>
      <c r="E76" s="5"/>
      <c r="F76" s="11" t="e">
        <f t="shared" si="6"/>
        <v>#DIV/0!</v>
      </c>
      <c r="G76" s="11"/>
      <c r="H76" s="3" t="s">
        <v>495</v>
      </c>
      <c r="I76" s="6">
        <v>46.87</v>
      </c>
      <c r="J76" s="6">
        <v>46.87</v>
      </c>
      <c r="K76" s="7"/>
      <c r="L76" s="7" t="s">
        <v>291</v>
      </c>
      <c r="M76" s="12" t="s">
        <v>51</v>
      </c>
      <c r="N76" s="12">
        <v>46023</v>
      </c>
      <c r="O76" s="13">
        <v>46387</v>
      </c>
      <c r="P76" s="8">
        <f t="shared" si="7"/>
        <v>11.9671232876712</v>
      </c>
      <c r="Q76" s="14">
        <v>25661</v>
      </c>
      <c r="R76" s="14">
        <v>25661</v>
      </c>
      <c r="S76" s="14">
        <f t="shared" si="8"/>
        <v>0</v>
      </c>
      <c r="T76" s="9">
        <f t="shared" si="9"/>
        <v>2081.83634730965</v>
      </c>
      <c r="U76" s="9">
        <f t="shared" si="10"/>
        <v>249.820361677158</v>
      </c>
      <c r="V76" s="10">
        <v>0.5</v>
      </c>
      <c r="W76" s="9">
        <f t="shared" si="11"/>
        <v>124.910180838579</v>
      </c>
    </row>
    <row r="77" s="1" customFormat="1" ht="18" customHeight="1" spans="1:23">
      <c r="A77" s="2" t="s">
        <v>293</v>
      </c>
      <c r="B77" s="7" t="s">
        <v>492</v>
      </c>
      <c r="C77" s="2" t="s">
        <v>631</v>
      </c>
      <c r="D77" s="4"/>
      <c r="E77" s="5"/>
      <c r="F77" s="11" t="e">
        <f t="shared" si="6"/>
        <v>#DIV/0!</v>
      </c>
      <c r="G77" s="11"/>
      <c r="H77" s="3" t="s">
        <v>495</v>
      </c>
      <c r="I77" s="6">
        <v>46.87</v>
      </c>
      <c r="J77" s="6">
        <v>46.87</v>
      </c>
      <c r="K77" s="7"/>
      <c r="L77" s="7" t="s">
        <v>294</v>
      </c>
      <c r="M77" s="12" t="s">
        <v>63</v>
      </c>
      <c r="N77" s="12">
        <v>46023</v>
      </c>
      <c r="O77" s="13">
        <v>46387</v>
      </c>
      <c r="P77" s="8">
        <f t="shared" si="7"/>
        <v>11.9671232876712</v>
      </c>
      <c r="Q77" s="14">
        <v>12831</v>
      </c>
      <c r="R77" s="14">
        <v>12831</v>
      </c>
      <c r="S77" s="14">
        <f t="shared" si="8"/>
        <v>0</v>
      </c>
      <c r="T77" s="9">
        <f t="shared" si="9"/>
        <v>1040.95873786408</v>
      </c>
      <c r="U77" s="9">
        <f t="shared" si="10"/>
        <v>124.915048543689</v>
      </c>
      <c r="V77" s="10">
        <v>0.5</v>
      </c>
      <c r="W77" s="9">
        <f t="shared" si="11"/>
        <v>62.4575242718447</v>
      </c>
    </row>
    <row r="78" s="1" customFormat="1" ht="18" customHeight="1" spans="1:23">
      <c r="A78" s="2" t="s">
        <v>296</v>
      </c>
      <c r="B78" s="7" t="s">
        <v>492</v>
      </c>
      <c r="C78" s="2" t="s">
        <v>632</v>
      </c>
      <c r="D78" s="4"/>
      <c r="E78" s="5"/>
      <c r="F78" s="11" t="e">
        <f t="shared" si="6"/>
        <v>#DIV/0!</v>
      </c>
      <c r="G78" s="11"/>
      <c r="H78" s="3" t="s">
        <v>495</v>
      </c>
      <c r="I78" s="6">
        <v>46.87</v>
      </c>
      <c r="J78" s="6">
        <v>46.87</v>
      </c>
      <c r="K78" s="7"/>
      <c r="L78" s="7" t="s">
        <v>297</v>
      </c>
      <c r="M78" s="12" t="s">
        <v>298</v>
      </c>
      <c r="N78" s="12">
        <v>46073</v>
      </c>
      <c r="O78" s="13">
        <v>46465</v>
      </c>
      <c r="P78" s="8">
        <f t="shared" si="7"/>
        <v>12.8876712328767</v>
      </c>
      <c r="Q78" s="14">
        <v>12831</v>
      </c>
      <c r="R78" s="14">
        <v>12831</v>
      </c>
      <c r="S78" s="14">
        <f t="shared" si="8"/>
        <v>0</v>
      </c>
      <c r="T78" s="9">
        <f t="shared" si="9"/>
        <v>966.604542302358</v>
      </c>
      <c r="U78" s="9">
        <f t="shared" si="10"/>
        <v>115.992545076283</v>
      </c>
      <c r="V78" s="10">
        <v>0.5</v>
      </c>
      <c r="W78" s="9">
        <f t="shared" si="11"/>
        <v>57.9962725381415</v>
      </c>
    </row>
    <row r="79" s="1" customFormat="1" ht="18" customHeight="1" spans="1:23">
      <c r="A79" s="2" t="s">
        <v>301</v>
      </c>
      <c r="B79" s="7" t="s">
        <v>492</v>
      </c>
      <c r="C79" s="2" t="s">
        <v>633</v>
      </c>
      <c r="D79" s="4"/>
      <c r="E79" s="5"/>
      <c r="F79" s="11" t="e">
        <f t="shared" si="6"/>
        <v>#DIV/0!</v>
      </c>
      <c r="G79" s="11"/>
      <c r="H79" s="3" t="s">
        <v>495</v>
      </c>
      <c r="I79" s="6">
        <v>26.19</v>
      </c>
      <c r="J79" s="6">
        <v>26.19</v>
      </c>
      <c r="K79" s="7"/>
      <c r="L79" s="7" t="s">
        <v>302</v>
      </c>
      <c r="M79" s="12" t="s">
        <v>74</v>
      </c>
      <c r="N79" s="12">
        <v>46023</v>
      </c>
      <c r="O79" s="13">
        <v>46387</v>
      </c>
      <c r="P79" s="8">
        <f t="shared" si="7"/>
        <v>11.9671232876712</v>
      </c>
      <c r="Q79" s="14">
        <v>5736</v>
      </c>
      <c r="R79" s="14">
        <v>5736</v>
      </c>
      <c r="S79" s="14">
        <f t="shared" si="8"/>
        <v>0</v>
      </c>
      <c r="T79" s="9">
        <f t="shared" si="9"/>
        <v>465.352608556492</v>
      </c>
      <c r="U79" s="9">
        <f t="shared" si="10"/>
        <v>55.842313026779</v>
      </c>
      <c r="V79" s="10">
        <v>0.5</v>
      </c>
      <c r="W79" s="9">
        <f t="shared" si="11"/>
        <v>27.9211565133895</v>
      </c>
    </row>
    <row r="80" s="1" customFormat="1" ht="18" customHeight="1" spans="1:23">
      <c r="A80" s="2" t="s">
        <v>390</v>
      </c>
      <c r="B80" s="7" t="s">
        <v>492</v>
      </c>
      <c r="C80" s="2" t="s">
        <v>699</v>
      </c>
      <c r="D80" s="4"/>
      <c r="E80" s="5"/>
      <c r="F80" s="11" t="e">
        <f t="shared" si="6"/>
        <v>#DIV/0!</v>
      </c>
      <c r="G80" s="11"/>
      <c r="H80" s="3" t="s">
        <v>495</v>
      </c>
      <c r="I80" s="6">
        <v>52.39</v>
      </c>
      <c r="J80" s="6">
        <v>52.39</v>
      </c>
      <c r="K80" s="7"/>
      <c r="L80" s="7" t="s">
        <v>391</v>
      </c>
      <c r="M80" s="12" t="s">
        <v>215</v>
      </c>
      <c r="N80" s="12">
        <v>46023</v>
      </c>
      <c r="O80" s="13">
        <v>46387</v>
      </c>
      <c r="P80" s="8">
        <f t="shared" si="7"/>
        <v>11.9671232876712</v>
      </c>
      <c r="Q80" s="14">
        <v>12430</v>
      </c>
      <c r="R80" s="14">
        <v>12430</v>
      </c>
      <c r="S80" s="14">
        <f t="shared" si="8"/>
        <v>0</v>
      </c>
      <c r="T80" s="9">
        <f t="shared" si="9"/>
        <v>1008.42624204275</v>
      </c>
      <c r="U80" s="9">
        <f t="shared" si="10"/>
        <v>121.01114904513</v>
      </c>
      <c r="V80" s="10">
        <v>0.5</v>
      </c>
      <c r="W80" s="9">
        <f t="shared" si="11"/>
        <v>60.5055745225648</v>
      </c>
    </row>
    <row r="81" s="1" customFormat="1" ht="18" customHeight="1" spans="1:23">
      <c r="A81" s="2" t="s">
        <v>307</v>
      </c>
      <c r="B81" s="7" t="s">
        <v>492</v>
      </c>
      <c r="C81" s="2" t="s">
        <v>636</v>
      </c>
      <c r="D81" s="4"/>
      <c r="E81" s="5"/>
      <c r="F81" s="11" t="e">
        <f t="shared" si="6"/>
        <v>#DIV/0!</v>
      </c>
      <c r="G81" s="11"/>
      <c r="H81" s="3" t="s">
        <v>495</v>
      </c>
      <c r="I81" s="6">
        <v>19.04</v>
      </c>
      <c r="J81" s="6">
        <v>19.04</v>
      </c>
      <c r="K81" s="7"/>
      <c r="L81" s="7" t="s">
        <v>308</v>
      </c>
      <c r="M81" s="12" t="s">
        <v>74</v>
      </c>
      <c r="N81" s="12">
        <v>46023</v>
      </c>
      <c r="O81" s="13">
        <v>46387</v>
      </c>
      <c r="P81" s="8">
        <f t="shared" si="7"/>
        <v>11.9671232876712</v>
      </c>
      <c r="Q81" s="14">
        <v>4170</v>
      </c>
      <c r="R81" s="14">
        <v>4170</v>
      </c>
      <c r="S81" s="14">
        <f t="shared" si="8"/>
        <v>0</v>
      </c>
      <c r="T81" s="9">
        <f t="shared" si="9"/>
        <v>338.305505174437</v>
      </c>
      <c r="U81" s="9">
        <f t="shared" si="10"/>
        <v>40.5966606209325</v>
      </c>
      <c r="V81" s="10">
        <v>0.5</v>
      </c>
      <c r="W81" s="9">
        <f t="shared" si="11"/>
        <v>20.2983303104662</v>
      </c>
    </row>
    <row r="82" s="1" customFormat="1" ht="18" customHeight="1" spans="1:23">
      <c r="A82" s="2" t="s">
        <v>310</v>
      </c>
      <c r="B82" s="7" t="s">
        <v>492</v>
      </c>
      <c r="C82" s="2" t="s">
        <v>637</v>
      </c>
      <c r="D82" s="4"/>
      <c r="E82" s="5"/>
      <c r="F82" s="11" t="e">
        <f t="shared" si="6"/>
        <v>#DIV/0!</v>
      </c>
      <c r="G82" s="11"/>
      <c r="H82" s="3" t="s">
        <v>495</v>
      </c>
      <c r="I82" s="6">
        <v>46.87</v>
      </c>
      <c r="J82" s="6">
        <v>46.87</v>
      </c>
      <c r="K82" s="7"/>
      <c r="L82" s="7" t="s">
        <v>311</v>
      </c>
      <c r="M82" s="12" t="s">
        <v>43</v>
      </c>
      <c r="N82" s="12">
        <v>46023</v>
      </c>
      <c r="O82" s="13">
        <v>46387</v>
      </c>
      <c r="P82" s="8">
        <f t="shared" si="7"/>
        <v>11.9671232876712</v>
      </c>
      <c r="Q82" s="14">
        <v>11120</v>
      </c>
      <c r="R82" s="14">
        <v>11120</v>
      </c>
      <c r="S82" s="14">
        <f t="shared" si="8"/>
        <v>0</v>
      </c>
      <c r="T82" s="9">
        <f t="shared" si="9"/>
        <v>902.148013798499</v>
      </c>
      <c r="U82" s="9">
        <f t="shared" si="10"/>
        <v>108.25776165582</v>
      </c>
      <c r="V82" s="10">
        <v>0.5</v>
      </c>
      <c r="W82" s="9">
        <f t="shared" si="11"/>
        <v>54.1288808279099</v>
      </c>
    </row>
    <row r="83" s="1" customFormat="1" ht="18" customHeight="1" spans="1:23">
      <c r="A83" s="2" t="s">
        <v>396</v>
      </c>
      <c r="B83" s="7" t="s">
        <v>492</v>
      </c>
      <c r="C83" s="2" t="s">
        <v>638</v>
      </c>
      <c r="D83" s="4"/>
      <c r="E83" s="5"/>
      <c r="F83" s="11" t="e">
        <f t="shared" si="6"/>
        <v>#DIV/0!</v>
      </c>
      <c r="G83" s="11"/>
      <c r="H83" s="3" t="s">
        <v>495</v>
      </c>
      <c r="I83" s="6">
        <v>46.87</v>
      </c>
      <c r="J83" s="6">
        <v>46.87</v>
      </c>
      <c r="K83" s="7"/>
      <c r="L83" s="7" t="s">
        <v>397</v>
      </c>
      <c r="M83" s="12" t="s">
        <v>43</v>
      </c>
      <c r="N83" s="12">
        <v>46023</v>
      </c>
      <c r="O83" s="13">
        <v>46387</v>
      </c>
      <c r="P83" s="8">
        <f t="shared" si="7"/>
        <v>11.9671232876712</v>
      </c>
      <c r="Q83" s="14">
        <v>11120</v>
      </c>
      <c r="R83" s="14">
        <v>11120</v>
      </c>
      <c r="S83" s="14">
        <f t="shared" si="8"/>
        <v>0</v>
      </c>
      <c r="T83" s="9">
        <f t="shared" si="9"/>
        <v>902.148013798499</v>
      </c>
      <c r="U83" s="9">
        <f t="shared" si="10"/>
        <v>108.25776165582</v>
      </c>
      <c r="V83" s="10">
        <v>0.5</v>
      </c>
      <c r="W83" s="9">
        <f t="shared" si="11"/>
        <v>54.1288808279099</v>
      </c>
    </row>
    <row r="84" s="1" customFormat="1" ht="18" customHeight="1" spans="1:23">
      <c r="A84" s="2" t="s">
        <v>393</v>
      </c>
      <c r="B84" s="7" t="s">
        <v>492</v>
      </c>
      <c r="C84" s="2" t="s">
        <v>639</v>
      </c>
      <c r="D84" s="4"/>
      <c r="E84" s="5"/>
      <c r="F84" s="11" t="e">
        <f t="shared" si="6"/>
        <v>#DIV/0!</v>
      </c>
      <c r="G84" s="11"/>
      <c r="H84" s="3" t="s">
        <v>495</v>
      </c>
      <c r="I84" s="6">
        <v>26.19</v>
      </c>
      <c r="J84" s="6">
        <v>26.19</v>
      </c>
      <c r="K84" s="7"/>
      <c r="L84" s="7" t="s">
        <v>394</v>
      </c>
      <c r="M84" s="12" t="s">
        <v>215</v>
      </c>
      <c r="N84" s="12">
        <v>46023</v>
      </c>
      <c r="O84" s="13">
        <v>46387</v>
      </c>
      <c r="P84" s="8">
        <f t="shared" si="7"/>
        <v>11.9671232876712</v>
      </c>
      <c r="Q84" s="14">
        <v>5736</v>
      </c>
      <c r="R84" s="14">
        <v>5736</v>
      </c>
      <c r="S84" s="14">
        <f t="shared" si="8"/>
        <v>0</v>
      </c>
      <c r="T84" s="9">
        <f t="shared" si="9"/>
        <v>465.352608556492</v>
      </c>
      <c r="U84" s="9">
        <f t="shared" si="10"/>
        <v>55.842313026779</v>
      </c>
      <c r="V84" s="10">
        <v>0.5</v>
      </c>
      <c r="W84" s="9">
        <f t="shared" si="11"/>
        <v>27.9211565133895</v>
      </c>
    </row>
    <row r="85" s="1" customFormat="1" ht="18" customHeight="1" spans="1:23">
      <c r="A85" s="2" t="s">
        <v>304</v>
      </c>
      <c r="B85" s="7" t="s">
        <v>492</v>
      </c>
      <c r="C85" s="2" t="s">
        <v>640</v>
      </c>
      <c r="D85" s="4"/>
      <c r="E85" s="5"/>
      <c r="F85" s="11" t="e">
        <f t="shared" si="6"/>
        <v>#DIV/0!</v>
      </c>
      <c r="G85" s="11"/>
      <c r="H85" s="3" t="s">
        <v>495</v>
      </c>
      <c r="I85" s="6">
        <v>36.62</v>
      </c>
      <c r="J85" s="6">
        <v>36.62</v>
      </c>
      <c r="K85" s="7"/>
      <c r="L85" s="7" t="s">
        <v>305</v>
      </c>
      <c r="M85" s="12" t="s">
        <v>215</v>
      </c>
      <c r="N85" s="12">
        <v>46023</v>
      </c>
      <c r="O85" s="13">
        <v>46387</v>
      </c>
      <c r="P85" s="8">
        <f t="shared" si="7"/>
        <v>11.9671232876712</v>
      </c>
      <c r="Q85" s="14">
        <v>8020</v>
      </c>
      <c r="R85" s="14">
        <v>8020</v>
      </c>
      <c r="S85" s="14">
        <f t="shared" si="8"/>
        <v>0</v>
      </c>
      <c r="T85" s="9">
        <f t="shared" si="9"/>
        <v>650.649916426615</v>
      </c>
      <c r="U85" s="9">
        <f t="shared" si="10"/>
        <v>78.0779899711938</v>
      </c>
      <c r="V85" s="10">
        <v>0.5</v>
      </c>
      <c r="W85" s="9">
        <f t="shared" si="11"/>
        <v>39.0389949855969</v>
      </c>
    </row>
    <row r="86" s="1" customFormat="1" ht="18" customHeight="1" spans="1:23">
      <c r="A86" s="2" t="s">
        <v>313</v>
      </c>
      <c r="B86" s="7" t="s">
        <v>492</v>
      </c>
      <c r="C86" s="2" t="s">
        <v>641</v>
      </c>
      <c r="D86" s="4"/>
      <c r="E86" s="5"/>
      <c r="F86" s="11" t="e">
        <f t="shared" si="6"/>
        <v>#DIV/0!</v>
      </c>
      <c r="G86" s="11"/>
      <c r="H86" s="3" t="s">
        <v>495</v>
      </c>
      <c r="I86" s="6">
        <v>27.99</v>
      </c>
      <c r="J86" s="6">
        <v>27.99</v>
      </c>
      <c r="K86" s="7"/>
      <c r="L86" s="7" t="s">
        <v>314</v>
      </c>
      <c r="M86" s="12" t="s">
        <v>219</v>
      </c>
      <c r="N86" s="12">
        <v>46023</v>
      </c>
      <c r="O86" s="13">
        <v>46387</v>
      </c>
      <c r="P86" s="8">
        <f t="shared" si="7"/>
        <v>11.9671232876712</v>
      </c>
      <c r="Q86" s="14">
        <v>7662</v>
      </c>
      <c r="R86" s="14">
        <v>7662</v>
      </c>
      <c r="S86" s="14">
        <f t="shared" si="8"/>
        <v>0</v>
      </c>
      <c r="T86" s="9">
        <f t="shared" si="9"/>
        <v>621.605942601088</v>
      </c>
      <c r="U86" s="9">
        <f t="shared" si="10"/>
        <v>74.5927131121306</v>
      </c>
      <c r="V86" s="10">
        <v>0.5</v>
      </c>
      <c r="W86" s="9">
        <f t="shared" si="11"/>
        <v>37.2963565560653</v>
      </c>
    </row>
    <row r="87" s="1" customFormat="1" ht="18" customHeight="1" spans="1:23">
      <c r="A87" s="2" t="s">
        <v>346</v>
      </c>
      <c r="B87" s="7" t="s">
        <v>492</v>
      </c>
      <c r="C87" s="2" t="s">
        <v>642</v>
      </c>
      <c r="D87" s="4"/>
      <c r="E87" s="5"/>
      <c r="F87" s="11" t="e">
        <f t="shared" si="6"/>
        <v>#DIV/0!</v>
      </c>
      <c r="G87" s="11"/>
      <c r="H87" s="3" t="s">
        <v>495</v>
      </c>
      <c r="I87" s="6">
        <v>27.99</v>
      </c>
      <c r="J87" s="6">
        <v>27.99</v>
      </c>
      <c r="K87" s="7"/>
      <c r="L87" s="7" t="s">
        <v>275</v>
      </c>
      <c r="M87" s="12" t="s">
        <v>347</v>
      </c>
      <c r="N87" s="12">
        <v>46023</v>
      </c>
      <c r="O87" s="13">
        <v>46387</v>
      </c>
      <c r="P87" s="8">
        <f t="shared" si="7"/>
        <v>11.9671232876712</v>
      </c>
      <c r="Q87" s="14">
        <v>9297</v>
      </c>
      <c r="R87" s="14">
        <v>9297</v>
      </c>
      <c r="S87" s="14">
        <f t="shared" si="8"/>
        <v>0</v>
      </c>
      <c r="T87" s="9">
        <f t="shared" si="9"/>
        <v>754.25090686013</v>
      </c>
      <c r="U87" s="9">
        <f t="shared" si="10"/>
        <v>90.5101088232156</v>
      </c>
      <c r="V87" s="10">
        <v>0.5</v>
      </c>
      <c r="W87" s="9">
        <f t="shared" si="11"/>
        <v>45.2550544116078</v>
      </c>
    </row>
    <row r="88" s="1" customFormat="1" ht="18" customHeight="1" spans="1:23">
      <c r="A88" s="2" t="s">
        <v>316</v>
      </c>
      <c r="B88" s="7" t="s">
        <v>492</v>
      </c>
      <c r="C88" s="2" t="s">
        <v>643</v>
      </c>
      <c r="D88" s="4"/>
      <c r="E88" s="5"/>
      <c r="F88" s="11" t="e">
        <f t="shared" si="6"/>
        <v>#DIV/0!</v>
      </c>
      <c r="G88" s="11"/>
      <c r="H88" s="3" t="s">
        <v>495</v>
      </c>
      <c r="I88" s="6">
        <v>27.57</v>
      </c>
      <c r="J88" s="6">
        <v>27.57</v>
      </c>
      <c r="K88" s="7"/>
      <c r="L88" s="7" t="s">
        <v>317</v>
      </c>
      <c r="M88" s="12" t="s">
        <v>219</v>
      </c>
      <c r="N88" s="12">
        <v>46023</v>
      </c>
      <c r="O88" s="13">
        <v>46387</v>
      </c>
      <c r="P88" s="8">
        <f t="shared" si="7"/>
        <v>11.9671232876712</v>
      </c>
      <c r="Q88" s="14">
        <v>7547</v>
      </c>
      <c r="R88" s="14">
        <v>7547</v>
      </c>
      <c r="S88" s="14">
        <f t="shared" si="8"/>
        <v>0</v>
      </c>
      <c r="T88" s="9">
        <f t="shared" si="9"/>
        <v>612.276174472776</v>
      </c>
      <c r="U88" s="9">
        <f t="shared" si="10"/>
        <v>73.4731409367332</v>
      </c>
      <c r="V88" s="10">
        <v>0.5</v>
      </c>
      <c r="W88" s="9">
        <f t="shared" si="11"/>
        <v>36.7365704683666</v>
      </c>
    </row>
    <row r="89" s="1" customFormat="1" ht="18" customHeight="1" spans="1:23">
      <c r="A89" s="2" t="s">
        <v>319</v>
      </c>
      <c r="B89" s="7" t="s">
        <v>492</v>
      </c>
      <c r="C89" s="2" t="s">
        <v>645</v>
      </c>
      <c r="D89" s="4"/>
      <c r="E89" s="5"/>
      <c r="F89" s="11" t="e">
        <f t="shared" si="6"/>
        <v>#DIV/0!</v>
      </c>
      <c r="G89" s="11"/>
      <c r="H89" s="3" t="s">
        <v>495</v>
      </c>
      <c r="I89" s="6">
        <v>29.3</v>
      </c>
      <c r="J89" s="6">
        <v>29.3</v>
      </c>
      <c r="K89" s="7"/>
      <c r="L89" s="7" t="s">
        <v>320</v>
      </c>
      <c r="M89" s="12" t="s">
        <v>262</v>
      </c>
      <c r="N89" s="12">
        <v>46023</v>
      </c>
      <c r="O89" s="13">
        <v>46387</v>
      </c>
      <c r="P89" s="8">
        <f t="shared" si="7"/>
        <v>11.9671232876712</v>
      </c>
      <c r="Q89" s="14">
        <v>8021</v>
      </c>
      <c r="R89" s="14">
        <v>8021</v>
      </c>
      <c r="S89" s="14">
        <f t="shared" si="8"/>
        <v>0</v>
      </c>
      <c r="T89" s="9">
        <f t="shared" si="9"/>
        <v>650.731044845122</v>
      </c>
      <c r="U89" s="9">
        <f t="shared" si="10"/>
        <v>78.0877253814147</v>
      </c>
      <c r="V89" s="10">
        <v>0.5</v>
      </c>
      <c r="W89" s="9">
        <f t="shared" si="11"/>
        <v>39.0438626907073</v>
      </c>
    </row>
    <row r="90" s="1" customFormat="1" ht="18" customHeight="1" spans="1:23">
      <c r="A90" s="2" t="s">
        <v>337</v>
      </c>
      <c r="B90" s="7" t="s">
        <v>492</v>
      </c>
      <c r="C90" s="2" t="s">
        <v>646</v>
      </c>
      <c r="D90" s="4"/>
      <c r="E90" s="5"/>
      <c r="F90" s="11" t="e">
        <f t="shared" si="6"/>
        <v>#DIV/0!</v>
      </c>
      <c r="G90" s="11"/>
      <c r="H90" s="3" t="s">
        <v>495</v>
      </c>
      <c r="I90" s="6">
        <v>27.99</v>
      </c>
      <c r="J90" s="6">
        <v>27.99</v>
      </c>
      <c r="K90" s="7"/>
      <c r="L90" s="7" t="s">
        <v>338</v>
      </c>
      <c r="M90" s="12" t="s">
        <v>215</v>
      </c>
      <c r="N90" s="12">
        <v>46023</v>
      </c>
      <c r="O90" s="13">
        <v>46387</v>
      </c>
      <c r="P90" s="8">
        <f t="shared" si="7"/>
        <v>11.9671232876712</v>
      </c>
      <c r="Q90" s="14">
        <v>7662</v>
      </c>
      <c r="R90" s="14">
        <v>7662</v>
      </c>
      <c r="S90" s="14">
        <f t="shared" si="8"/>
        <v>0</v>
      </c>
      <c r="T90" s="9">
        <f t="shared" si="9"/>
        <v>621.605942601088</v>
      </c>
      <c r="U90" s="9">
        <f t="shared" si="10"/>
        <v>74.5927131121306</v>
      </c>
      <c r="V90" s="10">
        <v>0.5</v>
      </c>
      <c r="W90" s="9">
        <f t="shared" si="11"/>
        <v>37.2963565560653</v>
      </c>
    </row>
    <row r="91" s="1" customFormat="1" ht="18" customHeight="1" spans="1:23">
      <c r="A91" s="2" t="s">
        <v>334</v>
      </c>
      <c r="B91" s="7" t="s">
        <v>492</v>
      </c>
      <c r="C91" s="2" t="s">
        <v>647</v>
      </c>
      <c r="D91" s="4"/>
      <c r="E91" s="5"/>
      <c r="F91" s="11" t="e">
        <f t="shared" si="6"/>
        <v>#DIV/0!</v>
      </c>
      <c r="G91" s="11"/>
      <c r="H91" s="3" t="s">
        <v>495</v>
      </c>
      <c r="I91" s="6">
        <v>27.99</v>
      </c>
      <c r="J91" s="6">
        <v>27.99</v>
      </c>
      <c r="K91" s="7"/>
      <c r="L91" s="7" t="s">
        <v>335</v>
      </c>
      <c r="M91" s="12" t="s">
        <v>219</v>
      </c>
      <c r="N91" s="12">
        <v>46023</v>
      </c>
      <c r="O91" s="13">
        <v>46387</v>
      </c>
      <c r="P91" s="8">
        <f t="shared" si="7"/>
        <v>11.9671232876712</v>
      </c>
      <c r="Q91" s="14">
        <v>7662</v>
      </c>
      <c r="R91" s="14">
        <v>7662</v>
      </c>
      <c r="S91" s="14">
        <f t="shared" si="8"/>
        <v>0</v>
      </c>
      <c r="T91" s="9">
        <f t="shared" si="9"/>
        <v>621.605942601088</v>
      </c>
      <c r="U91" s="9">
        <f t="shared" si="10"/>
        <v>74.5927131121306</v>
      </c>
      <c r="V91" s="10">
        <v>0.5</v>
      </c>
      <c r="W91" s="9">
        <f t="shared" si="11"/>
        <v>37.2963565560653</v>
      </c>
    </row>
    <row r="92" s="1" customFormat="1" ht="18" customHeight="1" spans="1:23">
      <c r="A92" s="2" t="s">
        <v>331</v>
      </c>
      <c r="B92" s="7" t="s">
        <v>492</v>
      </c>
      <c r="C92" s="2" t="s">
        <v>648</v>
      </c>
      <c r="D92" s="4"/>
      <c r="E92" s="5"/>
      <c r="F92" s="11" t="e">
        <f t="shared" si="6"/>
        <v>#DIV/0!</v>
      </c>
      <c r="G92" s="11"/>
      <c r="H92" s="3" t="s">
        <v>495</v>
      </c>
      <c r="I92" s="6">
        <v>27.99</v>
      </c>
      <c r="J92" s="6">
        <v>27.99</v>
      </c>
      <c r="K92" s="7"/>
      <c r="L92" s="7" t="s">
        <v>332</v>
      </c>
      <c r="M92" s="12" t="s">
        <v>215</v>
      </c>
      <c r="N92" s="12">
        <v>46023</v>
      </c>
      <c r="O92" s="13">
        <v>46387</v>
      </c>
      <c r="P92" s="8">
        <f t="shared" si="7"/>
        <v>11.9671232876712</v>
      </c>
      <c r="Q92" s="14">
        <v>6641</v>
      </c>
      <c r="R92" s="14">
        <v>6641</v>
      </c>
      <c r="S92" s="14">
        <f t="shared" si="8"/>
        <v>0</v>
      </c>
      <c r="T92" s="9">
        <f t="shared" si="9"/>
        <v>538.773827305381</v>
      </c>
      <c r="U92" s="9">
        <f t="shared" si="10"/>
        <v>64.6528592766457</v>
      </c>
      <c r="V92" s="10">
        <v>0.5</v>
      </c>
      <c r="W92" s="9">
        <f t="shared" si="11"/>
        <v>32.3264296383228</v>
      </c>
    </row>
    <row r="93" s="1" customFormat="1" ht="18" customHeight="1" spans="1:23">
      <c r="A93" s="2" t="s">
        <v>328</v>
      </c>
      <c r="B93" s="7" t="s">
        <v>492</v>
      </c>
      <c r="C93" s="2" t="s">
        <v>649</v>
      </c>
      <c r="D93" s="4"/>
      <c r="E93" s="5"/>
      <c r="F93" s="11" t="e">
        <f t="shared" si="6"/>
        <v>#DIV/0!</v>
      </c>
      <c r="G93" s="11"/>
      <c r="H93" s="3" t="s">
        <v>495</v>
      </c>
      <c r="I93" s="6">
        <v>27.57</v>
      </c>
      <c r="J93" s="6">
        <v>27.57</v>
      </c>
      <c r="K93" s="7"/>
      <c r="L93" s="7" t="s">
        <v>329</v>
      </c>
      <c r="M93" s="12" t="s">
        <v>215</v>
      </c>
      <c r="N93" s="12">
        <v>46023</v>
      </c>
      <c r="O93" s="13">
        <v>46387</v>
      </c>
      <c r="P93" s="8">
        <f t="shared" si="7"/>
        <v>11.9671232876712</v>
      </c>
      <c r="Q93" s="14">
        <v>6541</v>
      </c>
      <c r="R93" s="14">
        <v>6541</v>
      </c>
      <c r="S93" s="14">
        <f t="shared" si="8"/>
        <v>0</v>
      </c>
      <c r="T93" s="9">
        <f t="shared" si="9"/>
        <v>530.660985454675</v>
      </c>
      <c r="U93" s="9">
        <f t="shared" si="10"/>
        <v>63.679318254561</v>
      </c>
      <c r="V93" s="10">
        <v>0.5</v>
      </c>
      <c r="W93" s="9">
        <f t="shared" si="11"/>
        <v>31.8396591272805</v>
      </c>
    </row>
    <row r="94" s="1" customFormat="1" ht="18" customHeight="1" spans="1:23">
      <c r="A94" s="2" t="s">
        <v>325</v>
      </c>
      <c r="B94" s="7" t="s">
        <v>492</v>
      </c>
      <c r="C94" s="2" t="s">
        <v>650</v>
      </c>
      <c r="D94" s="4"/>
      <c r="E94" s="5"/>
      <c r="F94" s="11" t="e">
        <f t="shared" si="6"/>
        <v>#DIV/0!</v>
      </c>
      <c r="G94" s="11"/>
      <c r="H94" s="3" t="s">
        <v>495</v>
      </c>
      <c r="I94" s="6">
        <v>27.57</v>
      </c>
      <c r="J94" s="6">
        <v>27.57</v>
      </c>
      <c r="K94" s="7"/>
      <c r="L94" s="7" t="s">
        <v>326</v>
      </c>
      <c r="M94" s="12" t="s">
        <v>215</v>
      </c>
      <c r="N94" s="12">
        <v>46023</v>
      </c>
      <c r="O94" s="13">
        <v>46387</v>
      </c>
      <c r="P94" s="8">
        <f t="shared" si="7"/>
        <v>11.9671232876712</v>
      </c>
      <c r="Q94" s="14">
        <v>6541</v>
      </c>
      <c r="R94" s="14">
        <v>6541</v>
      </c>
      <c r="S94" s="14">
        <f t="shared" si="8"/>
        <v>0</v>
      </c>
      <c r="T94" s="9">
        <f t="shared" si="9"/>
        <v>530.660985454675</v>
      </c>
      <c r="U94" s="9">
        <f t="shared" si="10"/>
        <v>63.679318254561</v>
      </c>
      <c r="V94" s="10">
        <v>0.5</v>
      </c>
      <c r="W94" s="9">
        <f t="shared" si="11"/>
        <v>31.8396591272805</v>
      </c>
    </row>
    <row r="95" s="1" customFormat="1" ht="18" customHeight="1" spans="1:23">
      <c r="A95" s="2" t="s">
        <v>322</v>
      </c>
      <c r="B95" s="7" t="s">
        <v>492</v>
      </c>
      <c r="C95" s="2" t="s">
        <v>651</v>
      </c>
      <c r="D95" s="4"/>
      <c r="E95" s="5"/>
      <c r="F95" s="11" t="e">
        <f t="shared" si="6"/>
        <v>#DIV/0!</v>
      </c>
      <c r="G95" s="11"/>
      <c r="H95" s="3" t="s">
        <v>495</v>
      </c>
      <c r="I95" s="6">
        <v>29.3</v>
      </c>
      <c r="J95" s="6">
        <v>29.3</v>
      </c>
      <c r="K95" s="7"/>
      <c r="L95" s="7" t="s">
        <v>323</v>
      </c>
      <c r="M95" s="12" t="s">
        <v>43</v>
      </c>
      <c r="N95" s="12">
        <v>46023</v>
      </c>
      <c r="O95" s="13">
        <v>46387</v>
      </c>
      <c r="P95" s="8">
        <f t="shared" si="7"/>
        <v>11.9671232876712</v>
      </c>
      <c r="Q95" s="14">
        <v>6417</v>
      </c>
      <c r="R95" s="14">
        <v>6417</v>
      </c>
      <c r="S95" s="14">
        <f t="shared" si="8"/>
        <v>0</v>
      </c>
      <c r="T95" s="9">
        <f t="shared" si="9"/>
        <v>520.601061559799</v>
      </c>
      <c r="U95" s="9">
        <f t="shared" si="10"/>
        <v>62.4721273871759</v>
      </c>
      <c r="V95" s="10">
        <v>0.5</v>
      </c>
      <c r="W95" s="9">
        <f t="shared" si="11"/>
        <v>31.236063693588</v>
      </c>
    </row>
    <row r="96" s="1" customFormat="1" ht="18" customHeight="1" spans="1:23">
      <c r="A96" s="2" t="s">
        <v>340</v>
      </c>
      <c r="B96" s="7" t="s">
        <v>492</v>
      </c>
      <c r="C96" s="2" t="s">
        <v>652</v>
      </c>
      <c r="D96" s="4"/>
      <c r="E96" s="5"/>
      <c r="F96" s="11" t="e">
        <f t="shared" si="6"/>
        <v>#DIV/0!</v>
      </c>
      <c r="G96" s="11"/>
      <c r="H96" s="3" t="s">
        <v>495</v>
      </c>
      <c r="I96" s="6">
        <v>36.7</v>
      </c>
      <c r="J96" s="6">
        <v>36.7</v>
      </c>
      <c r="K96" s="7"/>
      <c r="L96" s="7" t="s">
        <v>341</v>
      </c>
      <c r="M96" s="12" t="s">
        <v>78</v>
      </c>
      <c r="N96" s="12">
        <v>46023</v>
      </c>
      <c r="O96" s="13">
        <v>46387</v>
      </c>
      <c r="P96" s="8">
        <f t="shared" si="7"/>
        <v>11.9671232876712</v>
      </c>
      <c r="Q96" s="14">
        <v>8707</v>
      </c>
      <c r="R96" s="14">
        <v>8707</v>
      </c>
      <c r="S96" s="14">
        <f t="shared" si="8"/>
        <v>0</v>
      </c>
      <c r="T96" s="9">
        <f t="shared" si="9"/>
        <v>706.385139940965</v>
      </c>
      <c r="U96" s="9">
        <f t="shared" si="10"/>
        <v>84.7662167929158</v>
      </c>
      <c r="V96" s="10">
        <v>0.5</v>
      </c>
      <c r="W96" s="9">
        <f t="shared" si="11"/>
        <v>42.3831083964579</v>
      </c>
    </row>
    <row r="97" s="1" customFormat="1" ht="18" customHeight="1" spans="1:23">
      <c r="A97" s="2" t="s">
        <v>402</v>
      </c>
      <c r="B97" s="7" t="s">
        <v>492</v>
      </c>
      <c r="C97" s="2" t="s">
        <v>653</v>
      </c>
      <c r="D97" s="4"/>
      <c r="E97" s="5"/>
      <c r="F97" s="11" t="e">
        <f t="shared" si="6"/>
        <v>#DIV/0!</v>
      </c>
      <c r="G97" s="11"/>
      <c r="H97" s="3" t="s">
        <v>495</v>
      </c>
      <c r="I97" s="6">
        <v>36.7</v>
      </c>
      <c r="J97" s="6">
        <v>36.7</v>
      </c>
      <c r="K97" s="7"/>
      <c r="L97" s="7" t="s">
        <v>403</v>
      </c>
      <c r="M97" s="12" t="s">
        <v>219</v>
      </c>
      <c r="N97" s="12">
        <v>46023</v>
      </c>
      <c r="O97" s="13">
        <v>46387</v>
      </c>
      <c r="P97" s="8">
        <f t="shared" si="7"/>
        <v>11.9671232876712</v>
      </c>
      <c r="Q97" s="14">
        <v>8707</v>
      </c>
      <c r="R97" s="14">
        <v>8707</v>
      </c>
      <c r="S97" s="14">
        <f t="shared" si="8"/>
        <v>0</v>
      </c>
      <c r="T97" s="9">
        <f t="shared" si="9"/>
        <v>706.385139940965</v>
      </c>
      <c r="U97" s="9">
        <f t="shared" si="10"/>
        <v>84.7662167929158</v>
      </c>
      <c r="V97" s="10">
        <v>0.5</v>
      </c>
      <c r="W97" s="9">
        <f t="shared" si="11"/>
        <v>42.3831083964579</v>
      </c>
    </row>
    <row r="98" s="1" customFormat="1" ht="18" customHeight="1" spans="1:23">
      <c r="A98" s="2" t="s">
        <v>343</v>
      </c>
      <c r="B98" s="7" t="s">
        <v>492</v>
      </c>
      <c r="C98" s="2" t="s">
        <v>654</v>
      </c>
      <c r="D98" s="4"/>
      <c r="E98" s="5"/>
      <c r="F98" s="11" t="e">
        <f t="shared" si="6"/>
        <v>#DIV/0!</v>
      </c>
      <c r="G98" s="11"/>
      <c r="H98" s="3" t="s">
        <v>495</v>
      </c>
      <c r="I98" s="6">
        <v>36.7</v>
      </c>
      <c r="J98" s="6">
        <v>36.7</v>
      </c>
      <c r="K98" s="7"/>
      <c r="L98" s="7" t="s">
        <v>344</v>
      </c>
      <c r="M98" s="12" t="s">
        <v>78</v>
      </c>
      <c r="N98" s="12">
        <v>46023</v>
      </c>
      <c r="O98" s="13">
        <v>46387</v>
      </c>
      <c r="P98" s="8">
        <f t="shared" si="7"/>
        <v>11.9671232876712</v>
      </c>
      <c r="Q98" s="14">
        <v>8707</v>
      </c>
      <c r="R98" s="14">
        <v>8707</v>
      </c>
      <c r="S98" s="14">
        <f t="shared" si="8"/>
        <v>0</v>
      </c>
      <c r="T98" s="9">
        <f t="shared" si="9"/>
        <v>706.385139940965</v>
      </c>
      <c r="U98" s="9">
        <f t="shared" si="10"/>
        <v>84.7662167929158</v>
      </c>
      <c r="V98" s="10">
        <v>0.5</v>
      </c>
      <c r="W98" s="9">
        <f t="shared" si="11"/>
        <v>42.3831083964579</v>
      </c>
    </row>
    <row r="99" s="1" customFormat="1" ht="18" customHeight="1" spans="1:23">
      <c r="A99" s="2" t="s">
        <v>359</v>
      </c>
      <c r="B99" s="7" t="s">
        <v>492</v>
      </c>
      <c r="C99" s="2" t="s">
        <v>655</v>
      </c>
      <c r="D99" s="4"/>
      <c r="E99" s="5"/>
      <c r="F99" s="11" t="e">
        <f t="shared" si="6"/>
        <v>#DIV/0!</v>
      </c>
      <c r="G99" s="11"/>
      <c r="H99" s="3" t="s">
        <v>495</v>
      </c>
      <c r="I99" s="6">
        <v>36.7</v>
      </c>
      <c r="J99" s="6">
        <v>36.7</v>
      </c>
      <c r="K99" s="7"/>
      <c r="L99" s="7" t="s">
        <v>360</v>
      </c>
      <c r="M99" s="12" t="s">
        <v>361</v>
      </c>
      <c r="N99" s="12">
        <v>46023</v>
      </c>
      <c r="O99" s="13">
        <v>46387</v>
      </c>
      <c r="P99" s="8">
        <f t="shared" si="7"/>
        <v>11.9671232876712</v>
      </c>
      <c r="Q99" s="14">
        <v>8707</v>
      </c>
      <c r="R99" s="14">
        <v>8707</v>
      </c>
      <c r="S99" s="14">
        <f t="shared" si="8"/>
        <v>0</v>
      </c>
      <c r="T99" s="9">
        <f t="shared" si="9"/>
        <v>706.385139940965</v>
      </c>
      <c r="U99" s="9">
        <f t="shared" si="10"/>
        <v>84.7662167929158</v>
      </c>
      <c r="V99" s="10">
        <v>0.5</v>
      </c>
      <c r="W99" s="9">
        <f t="shared" si="11"/>
        <v>42.3831083964579</v>
      </c>
    </row>
    <row r="100" s="1" customFormat="1" ht="18" customHeight="1" spans="1:23">
      <c r="A100" s="2" t="s">
        <v>349</v>
      </c>
      <c r="B100" s="7" t="s">
        <v>492</v>
      </c>
      <c r="C100" s="2" t="s">
        <v>656</v>
      </c>
      <c r="D100" s="4"/>
      <c r="E100" s="5"/>
      <c r="F100" s="11" t="e">
        <f t="shared" si="6"/>
        <v>#DIV/0!</v>
      </c>
      <c r="G100" s="11"/>
      <c r="H100" s="3" t="s">
        <v>495</v>
      </c>
      <c r="I100" s="6">
        <v>36.7</v>
      </c>
      <c r="J100" s="6">
        <v>36.7</v>
      </c>
      <c r="K100" s="7"/>
      <c r="L100" s="7" t="s">
        <v>350</v>
      </c>
      <c r="M100" s="12" t="s">
        <v>351</v>
      </c>
      <c r="N100" s="12">
        <v>46023</v>
      </c>
      <c r="O100" s="13">
        <v>46387</v>
      </c>
      <c r="P100" s="8">
        <f t="shared" si="7"/>
        <v>11.9671232876712</v>
      </c>
      <c r="Q100" s="14">
        <v>8707</v>
      </c>
      <c r="R100" s="14">
        <v>8707</v>
      </c>
      <c r="S100" s="14">
        <f t="shared" si="8"/>
        <v>0</v>
      </c>
      <c r="T100" s="9">
        <f t="shared" si="9"/>
        <v>706.385139940965</v>
      </c>
      <c r="U100" s="9">
        <f t="shared" si="10"/>
        <v>84.7662167929158</v>
      </c>
      <c r="V100" s="10">
        <v>0.5</v>
      </c>
      <c r="W100" s="9">
        <f t="shared" si="11"/>
        <v>42.3831083964579</v>
      </c>
    </row>
    <row r="101" s="1" customFormat="1" ht="18" customHeight="1" spans="1:23">
      <c r="A101" s="2" t="s">
        <v>353</v>
      </c>
      <c r="B101" s="7" t="s">
        <v>492</v>
      </c>
      <c r="C101" s="2" t="s">
        <v>657</v>
      </c>
      <c r="D101" s="4"/>
      <c r="E101" s="5"/>
      <c r="F101" s="11" t="e">
        <f t="shared" si="6"/>
        <v>#DIV/0!</v>
      </c>
      <c r="G101" s="11"/>
      <c r="H101" s="3" t="s">
        <v>495</v>
      </c>
      <c r="I101" s="6">
        <v>36.7</v>
      </c>
      <c r="J101" s="6">
        <v>36.7</v>
      </c>
      <c r="K101" s="7"/>
      <c r="L101" s="7" t="s">
        <v>354</v>
      </c>
      <c r="M101" s="12" t="s">
        <v>215</v>
      </c>
      <c r="N101" s="12">
        <v>46023</v>
      </c>
      <c r="O101" s="13">
        <v>46387</v>
      </c>
      <c r="P101" s="8">
        <f t="shared" si="7"/>
        <v>11.9671232876712</v>
      </c>
      <c r="Q101" s="14">
        <v>8707</v>
      </c>
      <c r="R101" s="14">
        <v>8707</v>
      </c>
      <c r="S101" s="14">
        <f t="shared" si="8"/>
        <v>0</v>
      </c>
      <c r="T101" s="9">
        <f t="shared" si="9"/>
        <v>706.385139940965</v>
      </c>
      <c r="U101" s="9">
        <f t="shared" si="10"/>
        <v>84.7662167929158</v>
      </c>
      <c r="V101" s="10">
        <v>0.5</v>
      </c>
      <c r="W101" s="9">
        <f t="shared" si="11"/>
        <v>42.3831083964579</v>
      </c>
    </row>
    <row r="102" s="1" customFormat="1" ht="18" customHeight="1" spans="1:23">
      <c r="A102" s="2" t="s">
        <v>356</v>
      </c>
      <c r="B102" s="7" t="s">
        <v>492</v>
      </c>
      <c r="C102" s="2" t="s">
        <v>658</v>
      </c>
      <c r="D102" s="4"/>
      <c r="E102" s="5"/>
      <c r="F102" s="11" t="e">
        <f t="shared" si="6"/>
        <v>#DIV/0!</v>
      </c>
      <c r="G102" s="11"/>
      <c r="H102" s="3" t="s">
        <v>495</v>
      </c>
      <c r="I102" s="6">
        <v>36.7</v>
      </c>
      <c r="J102" s="6">
        <v>36.7</v>
      </c>
      <c r="K102" s="7"/>
      <c r="L102" s="7" t="s">
        <v>357</v>
      </c>
      <c r="M102" s="12" t="s">
        <v>78</v>
      </c>
      <c r="N102" s="12">
        <v>46023</v>
      </c>
      <c r="O102" s="13">
        <v>46387</v>
      </c>
      <c r="P102" s="8">
        <f t="shared" si="7"/>
        <v>11.9671232876712</v>
      </c>
      <c r="Q102" s="14">
        <v>8707</v>
      </c>
      <c r="R102" s="14">
        <v>8707</v>
      </c>
      <c r="S102" s="14">
        <f t="shared" si="8"/>
        <v>0</v>
      </c>
      <c r="T102" s="9">
        <f t="shared" si="9"/>
        <v>706.385139940965</v>
      </c>
      <c r="U102" s="9">
        <f t="shared" si="10"/>
        <v>84.7662167929158</v>
      </c>
      <c r="V102" s="10">
        <v>0.5</v>
      </c>
      <c r="W102" s="9">
        <f t="shared" si="11"/>
        <v>42.3831083964579</v>
      </c>
    </row>
    <row r="103" s="1" customFormat="1" ht="18" customHeight="1" spans="1:23">
      <c r="A103" s="2" t="s">
        <v>363</v>
      </c>
      <c r="B103" s="7" t="s">
        <v>492</v>
      </c>
      <c r="C103" s="2" t="s">
        <v>659</v>
      </c>
      <c r="D103" s="4"/>
      <c r="E103" s="5"/>
      <c r="F103" s="11" t="e">
        <f t="shared" si="6"/>
        <v>#DIV/0!</v>
      </c>
      <c r="G103" s="11"/>
      <c r="H103" s="3" t="s">
        <v>495</v>
      </c>
      <c r="I103" s="6">
        <v>47.58</v>
      </c>
      <c r="J103" s="6">
        <v>47.58</v>
      </c>
      <c r="K103" s="7"/>
      <c r="L103" s="7" t="s">
        <v>364</v>
      </c>
      <c r="M103" s="12" t="s">
        <v>78</v>
      </c>
      <c r="N103" s="12">
        <v>46023</v>
      </c>
      <c r="O103" s="13">
        <v>46387</v>
      </c>
      <c r="P103" s="8">
        <f t="shared" si="7"/>
        <v>11.9671232876712</v>
      </c>
      <c r="Q103" s="14">
        <v>11288</v>
      </c>
      <c r="R103" s="14">
        <v>11288</v>
      </c>
      <c r="S103" s="14">
        <f t="shared" si="8"/>
        <v>0</v>
      </c>
      <c r="T103" s="9">
        <f t="shared" si="9"/>
        <v>915.777588107685</v>
      </c>
      <c r="U103" s="9">
        <f t="shared" si="10"/>
        <v>109.893310572922</v>
      </c>
      <c r="V103" s="10">
        <v>0.5</v>
      </c>
      <c r="W103" s="9">
        <f t="shared" si="11"/>
        <v>54.9466552864611</v>
      </c>
    </row>
    <row r="104" s="1" customFormat="1" ht="18" customHeight="1" spans="1:23">
      <c r="A104" s="2" t="s">
        <v>366</v>
      </c>
      <c r="B104" s="7" t="s">
        <v>492</v>
      </c>
      <c r="C104" s="2" t="s">
        <v>660</v>
      </c>
      <c r="D104" s="4"/>
      <c r="E104" s="5"/>
      <c r="F104" s="11" t="e">
        <f t="shared" si="6"/>
        <v>#DIV/0!</v>
      </c>
      <c r="G104" s="11"/>
      <c r="H104" s="3" t="s">
        <v>495</v>
      </c>
      <c r="I104" s="6">
        <v>47.58</v>
      </c>
      <c r="J104" s="6">
        <v>47.58</v>
      </c>
      <c r="K104" s="7"/>
      <c r="L104" s="7" t="s">
        <v>367</v>
      </c>
      <c r="M104" s="12" t="s">
        <v>219</v>
      </c>
      <c r="N104" s="12">
        <v>46023</v>
      </c>
      <c r="O104" s="13">
        <v>46387</v>
      </c>
      <c r="P104" s="8">
        <f t="shared" si="7"/>
        <v>11.9671232876712</v>
      </c>
      <c r="Q104" s="14">
        <v>10420</v>
      </c>
      <c r="R104" s="14">
        <v>10420</v>
      </c>
      <c r="S104" s="14">
        <f t="shared" si="8"/>
        <v>0</v>
      </c>
      <c r="T104" s="9">
        <f t="shared" si="9"/>
        <v>845.358120843558</v>
      </c>
      <c r="U104" s="9">
        <f t="shared" si="10"/>
        <v>101.442974501227</v>
      </c>
      <c r="V104" s="10">
        <v>0.5</v>
      </c>
      <c r="W104" s="9">
        <f t="shared" si="11"/>
        <v>50.7214872506135</v>
      </c>
    </row>
    <row r="105" s="1" customFormat="1" ht="18" customHeight="1" spans="1:23">
      <c r="A105" s="2" t="s">
        <v>369</v>
      </c>
      <c r="B105" s="7" t="s">
        <v>492</v>
      </c>
      <c r="C105" s="2" t="s">
        <v>661</v>
      </c>
      <c r="D105" s="4"/>
      <c r="E105" s="5"/>
      <c r="F105" s="11" t="e">
        <f t="shared" si="6"/>
        <v>#DIV/0!</v>
      </c>
      <c r="G105" s="11"/>
      <c r="H105" s="3" t="s">
        <v>495</v>
      </c>
      <c r="I105" s="6">
        <v>47.58</v>
      </c>
      <c r="J105" s="6">
        <v>47.58</v>
      </c>
      <c r="K105" s="7"/>
      <c r="L105" s="7" t="s">
        <v>370</v>
      </c>
      <c r="M105" s="12" t="s">
        <v>219</v>
      </c>
      <c r="N105" s="12">
        <v>46023</v>
      </c>
      <c r="O105" s="13">
        <v>46387</v>
      </c>
      <c r="P105" s="8">
        <f t="shared" si="7"/>
        <v>11.9671232876712</v>
      </c>
      <c r="Q105" s="14">
        <v>8683</v>
      </c>
      <c r="R105" s="14">
        <v>8683</v>
      </c>
      <c r="S105" s="14">
        <f t="shared" si="8"/>
        <v>0</v>
      </c>
      <c r="T105" s="9">
        <f t="shared" si="9"/>
        <v>704.438057896796</v>
      </c>
      <c r="U105" s="9">
        <f t="shared" si="10"/>
        <v>84.5325669476155</v>
      </c>
      <c r="V105" s="10">
        <v>0.5</v>
      </c>
      <c r="W105" s="9">
        <f t="shared" si="11"/>
        <v>42.2662834738077</v>
      </c>
    </row>
    <row r="106" s="1" customFormat="1" ht="18" customHeight="1" spans="1:23">
      <c r="A106" s="2" t="s">
        <v>372</v>
      </c>
      <c r="B106" s="7" t="s">
        <v>492</v>
      </c>
      <c r="C106" s="2" t="s">
        <v>662</v>
      </c>
      <c r="D106" s="4"/>
      <c r="E106" s="5"/>
      <c r="F106" s="11" t="e">
        <f t="shared" si="6"/>
        <v>#DIV/0!</v>
      </c>
      <c r="G106" s="11"/>
      <c r="H106" s="3" t="s">
        <v>495</v>
      </c>
      <c r="I106" s="6">
        <v>30.78</v>
      </c>
      <c r="J106" s="6">
        <v>30.78</v>
      </c>
      <c r="K106" s="7"/>
      <c r="L106" s="7" t="s">
        <v>373</v>
      </c>
      <c r="M106" s="12" t="s">
        <v>78</v>
      </c>
      <c r="N106" s="12">
        <v>46023</v>
      </c>
      <c r="O106" s="13">
        <v>46387</v>
      </c>
      <c r="P106" s="8">
        <f t="shared" si="7"/>
        <v>11.9671232876712</v>
      </c>
      <c r="Q106" s="14">
        <v>6741</v>
      </c>
      <c r="R106" s="14">
        <v>6741</v>
      </c>
      <c r="S106" s="14">
        <f t="shared" si="8"/>
        <v>0</v>
      </c>
      <c r="T106" s="9">
        <f t="shared" si="9"/>
        <v>546.886669156087</v>
      </c>
      <c r="U106" s="9">
        <f t="shared" si="10"/>
        <v>65.6264002987304</v>
      </c>
      <c r="V106" s="10">
        <v>0.5</v>
      </c>
      <c r="W106" s="9">
        <f t="shared" si="11"/>
        <v>32.8132001493652</v>
      </c>
    </row>
    <row r="107" s="1" customFormat="1" ht="18" customHeight="1" spans="1:23">
      <c r="A107" s="2" t="s">
        <v>375</v>
      </c>
      <c r="B107" s="7" t="s">
        <v>492</v>
      </c>
      <c r="C107" s="2" t="s">
        <v>663</v>
      </c>
      <c r="D107" s="4"/>
      <c r="E107" s="5"/>
      <c r="F107" s="11" t="e">
        <f t="shared" si="6"/>
        <v>#DIV/0!</v>
      </c>
      <c r="G107" s="11"/>
      <c r="H107" s="3" t="s">
        <v>495</v>
      </c>
      <c r="I107" s="6">
        <v>49.15</v>
      </c>
      <c r="J107" s="6">
        <v>49.15</v>
      </c>
      <c r="K107" s="7"/>
      <c r="L107" s="7" t="s">
        <v>376</v>
      </c>
      <c r="M107" s="12" t="s">
        <v>78</v>
      </c>
      <c r="N107" s="12">
        <v>46023</v>
      </c>
      <c r="O107" s="13">
        <v>46387</v>
      </c>
      <c r="P107" s="8">
        <f t="shared" si="7"/>
        <v>11.9671232876712</v>
      </c>
      <c r="Q107" s="14">
        <v>9867</v>
      </c>
      <c r="R107" s="14">
        <v>9867</v>
      </c>
      <c r="S107" s="14">
        <f t="shared" si="8"/>
        <v>0</v>
      </c>
      <c r="T107" s="9">
        <f t="shared" si="9"/>
        <v>800.494105409154</v>
      </c>
      <c r="U107" s="9">
        <f t="shared" si="10"/>
        <v>96.0592926490985</v>
      </c>
      <c r="V107" s="10">
        <v>0.5</v>
      </c>
      <c r="W107" s="9">
        <f t="shared" si="11"/>
        <v>48.0296463245492</v>
      </c>
    </row>
    <row r="108" s="1" customFormat="1" ht="18" customHeight="1" spans="1:23">
      <c r="A108" s="2" t="s">
        <v>387</v>
      </c>
      <c r="B108" s="7" t="s">
        <v>492</v>
      </c>
      <c r="C108" s="2" t="s">
        <v>664</v>
      </c>
      <c r="D108" s="4"/>
      <c r="E108" s="5"/>
      <c r="F108" s="11" t="e">
        <f t="shared" si="6"/>
        <v>#DIV/0!</v>
      </c>
      <c r="G108" s="11"/>
      <c r="H108" s="3" t="s">
        <v>495</v>
      </c>
      <c r="I108" s="6">
        <v>30.45</v>
      </c>
      <c r="J108" s="6">
        <v>30.45</v>
      </c>
      <c r="K108" s="7"/>
      <c r="L108" s="7" t="s">
        <v>388</v>
      </c>
      <c r="M108" s="12" t="s">
        <v>262</v>
      </c>
      <c r="N108" s="12">
        <v>46023</v>
      </c>
      <c r="O108" s="13">
        <v>46387</v>
      </c>
      <c r="P108" s="8">
        <f t="shared" si="7"/>
        <v>11.9671232876712</v>
      </c>
      <c r="Q108" s="14">
        <v>7224</v>
      </c>
      <c r="R108" s="14">
        <v>7224</v>
      </c>
      <c r="S108" s="14">
        <f t="shared" si="8"/>
        <v>0</v>
      </c>
      <c r="T108" s="9">
        <f t="shared" si="9"/>
        <v>586.071695294996</v>
      </c>
      <c r="U108" s="9">
        <f t="shared" si="10"/>
        <v>70.3286034353995</v>
      </c>
      <c r="V108" s="10">
        <v>0.5</v>
      </c>
      <c r="W108" s="9">
        <f t="shared" si="11"/>
        <v>35.1643017176998</v>
      </c>
    </row>
    <row r="109" s="1" customFormat="1" ht="18" customHeight="1" spans="1:23">
      <c r="A109" s="2" t="s">
        <v>384</v>
      </c>
      <c r="B109" s="7" t="s">
        <v>492</v>
      </c>
      <c r="C109" s="2" t="s">
        <v>665</v>
      </c>
      <c r="D109" s="4"/>
      <c r="E109" s="5"/>
      <c r="F109" s="11" t="e">
        <f t="shared" si="6"/>
        <v>#DIV/0!</v>
      </c>
      <c r="G109" s="11"/>
      <c r="H109" s="3" t="s">
        <v>495</v>
      </c>
      <c r="I109" s="6">
        <v>47.58</v>
      </c>
      <c r="J109" s="6">
        <v>47.58</v>
      </c>
      <c r="K109" s="7"/>
      <c r="L109" s="7" t="s">
        <v>385</v>
      </c>
      <c r="M109" s="12" t="s">
        <v>252</v>
      </c>
      <c r="N109" s="12">
        <v>46023</v>
      </c>
      <c r="O109" s="13">
        <v>46387</v>
      </c>
      <c r="P109" s="8">
        <f t="shared" si="7"/>
        <v>11.9671232876712</v>
      </c>
      <c r="Q109" s="14">
        <v>11289</v>
      </c>
      <c r="R109" s="14">
        <v>11289</v>
      </c>
      <c r="S109" s="14">
        <f t="shared" si="8"/>
        <v>0</v>
      </c>
      <c r="T109" s="9">
        <f t="shared" si="9"/>
        <v>915.858716526192</v>
      </c>
      <c r="U109" s="9">
        <f t="shared" si="10"/>
        <v>109.903045983143</v>
      </c>
      <c r="V109" s="10">
        <v>0.5</v>
      </c>
      <c r="W109" s="9">
        <f t="shared" si="11"/>
        <v>54.9515229915715</v>
      </c>
    </row>
    <row r="110" s="1" customFormat="1" ht="18" customHeight="1" spans="1:23">
      <c r="A110" s="2" t="s">
        <v>381</v>
      </c>
      <c r="B110" s="7" t="s">
        <v>492</v>
      </c>
      <c r="C110" s="2" t="s">
        <v>666</v>
      </c>
      <c r="D110" s="4"/>
      <c r="E110" s="5"/>
      <c r="F110" s="11" t="e">
        <f t="shared" si="6"/>
        <v>#DIV/0!</v>
      </c>
      <c r="G110" s="11"/>
      <c r="H110" s="3" t="s">
        <v>495</v>
      </c>
      <c r="I110" s="6">
        <v>47.58</v>
      </c>
      <c r="J110" s="6">
        <v>47.58</v>
      </c>
      <c r="K110" s="7"/>
      <c r="L110" s="7" t="s">
        <v>382</v>
      </c>
      <c r="M110" s="12" t="s">
        <v>235</v>
      </c>
      <c r="N110" s="12">
        <v>46023</v>
      </c>
      <c r="O110" s="13">
        <v>46387</v>
      </c>
      <c r="P110" s="8">
        <f t="shared" si="7"/>
        <v>11.9671232876712</v>
      </c>
      <c r="Q110" s="14">
        <v>22577</v>
      </c>
      <c r="R110" s="14">
        <v>22577</v>
      </c>
      <c r="S110" s="14">
        <f t="shared" si="8"/>
        <v>0</v>
      </c>
      <c r="T110" s="9">
        <f t="shared" si="9"/>
        <v>1831.63630463388</v>
      </c>
      <c r="U110" s="9">
        <f t="shared" si="10"/>
        <v>219.796356556065</v>
      </c>
      <c r="V110" s="10">
        <v>0.5</v>
      </c>
      <c r="W110" s="9">
        <f t="shared" si="11"/>
        <v>109.898178278033</v>
      </c>
    </row>
    <row r="111" s="1" customFormat="1" ht="18" customHeight="1" spans="1:23">
      <c r="A111" s="2" t="s">
        <v>378</v>
      </c>
      <c r="B111" s="7" t="s">
        <v>492</v>
      </c>
      <c r="C111" s="2" t="s">
        <v>667</v>
      </c>
      <c r="D111" s="4"/>
      <c r="E111" s="5"/>
      <c r="F111" s="11" t="e">
        <f t="shared" si="6"/>
        <v>#DIV/0!</v>
      </c>
      <c r="G111" s="11"/>
      <c r="H111" s="3" t="s">
        <v>495</v>
      </c>
      <c r="I111" s="6">
        <v>47.58</v>
      </c>
      <c r="J111" s="6">
        <v>47.58</v>
      </c>
      <c r="K111" s="7"/>
      <c r="L111" s="7" t="s">
        <v>379</v>
      </c>
      <c r="M111" s="12" t="s">
        <v>235</v>
      </c>
      <c r="N111" s="12">
        <v>46023</v>
      </c>
      <c r="O111" s="13">
        <v>46387</v>
      </c>
      <c r="P111" s="8">
        <f t="shared" si="7"/>
        <v>11.9671232876712</v>
      </c>
      <c r="Q111" s="14">
        <v>10420</v>
      </c>
      <c r="R111" s="14">
        <v>10420</v>
      </c>
      <c r="S111" s="14">
        <f t="shared" si="8"/>
        <v>0</v>
      </c>
      <c r="T111" s="9">
        <f t="shared" si="9"/>
        <v>845.358120843558</v>
      </c>
      <c r="U111" s="9">
        <f t="shared" si="10"/>
        <v>101.442974501227</v>
      </c>
      <c r="V111" s="10">
        <v>0.5</v>
      </c>
      <c r="W111" s="9">
        <f t="shared" si="11"/>
        <v>50.7214872506135</v>
      </c>
    </row>
    <row r="112" s="1" customFormat="1" ht="18" customHeight="1" spans="1:23">
      <c r="A112" s="2" t="s">
        <v>399</v>
      </c>
      <c r="B112" s="7" t="s">
        <v>492</v>
      </c>
      <c r="C112" s="2" t="s">
        <v>700</v>
      </c>
      <c r="D112" s="4"/>
      <c r="E112" s="5"/>
      <c r="F112" s="11" t="e">
        <f t="shared" si="6"/>
        <v>#DIV/0!</v>
      </c>
      <c r="G112" s="11"/>
      <c r="H112" s="3" t="s">
        <v>495</v>
      </c>
      <c r="I112" s="6">
        <v>78.36</v>
      </c>
      <c r="J112" s="6">
        <v>78.36</v>
      </c>
      <c r="K112" s="7"/>
      <c r="L112" s="7" t="s">
        <v>400</v>
      </c>
      <c r="M112" s="12" t="s">
        <v>43</v>
      </c>
      <c r="N112" s="12">
        <v>46023</v>
      </c>
      <c r="O112" s="13">
        <v>46387</v>
      </c>
      <c r="P112" s="8">
        <f t="shared" si="7"/>
        <v>11.9671232876712</v>
      </c>
      <c r="Q112" s="14">
        <v>17161</v>
      </c>
      <c r="R112" s="14">
        <v>17161</v>
      </c>
      <c r="S112" s="14">
        <f t="shared" si="8"/>
        <v>0</v>
      </c>
      <c r="T112" s="9">
        <f t="shared" si="9"/>
        <v>1392.24478999964</v>
      </c>
      <c r="U112" s="9">
        <f t="shared" si="10"/>
        <v>167.069374799957</v>
      </c>
      <c r="V112" s="10">
        <v>0.5</v>
      </c>
      <c r="W112" s="9">
        <f t="shared" si="11"/>
        <v>83.5346873999787</v>
      </c>
    </row>
  </sheetData>
  <sortState ref="A1:W112">
    <sortCondition ref="C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Sheet0</vt:lpstr>
      <vt:lpstr>Sheet0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2026-08-10T09:57:00Z</dcterms:created>
  <dcterms:modified xsi:type="dcterms:W3CDTF">2026-09-03T04:11:57Z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E98051A3C9194BD59CFC8D7E08272133_12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