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第三批" sheetId="1" r:id="rId1"/>
  </sheets>
  <definedNames>
    <definedName name="_xlnm._FilterDatabase" localSheetId="0" hidden="1">第三批!$A$2:$O$45</definedName>
    <definedName name="_xlnm.Print_Titles" localSheetId="0">第三批!$1:$3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<sst xmlns="http://schemas.openxmlformats.org/spreadsheetml/2006/main" count="150" uniqueCount="54">
  <si>
    <t>第三批分期商铺租金返还核算核对表</t>
  </si>
  <si>
    <t>序号</t>
  </si>
  <si>
    <t>项目</t>
  </si>
  <si>
    <t>商铺号</t>
  </si>
  <si>
    <t>面积</t>
  </si>
  <si>
    <t>租赁单价</t>
  </si>
  <si>
    <t>租期结束时间</t>
  </si>
  <si>
    <t>第一笔交款时间</t>
  </si>
  <si>
    <t>天数</t>
  </si>
  <si>
    <t>申请退租金</t>
  </si>
  <si>
    <t>备注</t>
  </si>
  <si>
    <t>会计核对</t>
  </si>
  <si>
    <t>差异</t>
  </si>
  <si>
    <t>最后一笔入账时间</t>
  </si>
  <si>
    <t>应返还租金</t>
  </si>
  <si>
    <t>实收租金</t>
  </si>
  <si>
    <t>人民市场</t>
  </si>
  <si>
    <t>2-03</t>
  </si>
  <si>
    <t>2025年租金</t>
  </si>
  <si>
    <t>2-76</t>
  </si>
  <si>
    <t>2-87</t>
  </si>
  <si>
    <t>-</t>
  </si>
  <si>
    <t>2026年租金</t>
  </si>
  <si>
    <t>2-57</t>
  </si>
  <si>
    <t>2-70</t>
  </si>
  <si>
    <t>2-89</t>
  </si>
  <si>
    <t>2-100</t>
  </si>
  <si>
    <t>2-88</t>
  </si>
  <si>
    <t>51.44</t>
  </si>
  <si>
    <t>2-07</t>
  </si>
  <si>
    <t>2-11</t>
  </si>
  <si>
    <t>2-54</t>
  </si>
  <si>
    <t>2-99</t>
  </si>
  <si>
    <t>2-106</t>
  </si>
  <si>
    <t>2-10</t>
  </si>
  <si>
    <t>2-49</t>
  </si>
  <si>
    <t>2-105</t>
  </si>
  <si>
    <t>2-90</t>
  </si>
  <si>
    <t>2-102</t>
  </si>
  <si>
    <t>2-68</t>
  </si>
  <si>
    <t>2-98</t>
  </si>
  <si>
    <t>2-72</t>
  </si>
  <si>
    <t>2-96</t>
  </si>
  <si>
    <t>1-58</t>
  </si>
  <si>
    <t>2-97</t>
  </si>
  <si>
    <t>2-17</t>
  </si>
  <si>
    <t>2-103</t>
  </si>
  <si>
    <t>2-06</t>
  </si>
  <si>
    <t>1-53</t>
  </si>
  <si>
    <t>2-79</t>
  </si>
  <si>
    <t>2-28</t>
  </si>
  <si>
    <t>2-95</t>
  </si>
  <si>
    <t>合计</t>
  </si>
  <si>
    <t>制表人：李艳丽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</si>
</sst>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 "/>
    <numFmt numFmtId="178" formatCode="yyyy/m/d;@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color indexed="8"/>
      <name val="微软雅黑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0" fillId="0" borderId="0" xfId="0" applyNumberFormat="1">
      <alignment vertical="center"/>
    </xf>
    <xf numFmtId="178" fontId="0" fillId="0" borderId="0" xfId="0" applyNumberFormat="1" applyAlignment="1">
      <alignment horizontal="center" vertical="center"/>
    </xf>
    <xf numFmtId="43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43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center" vertical="center" wrapText="1"/>
    </xf>
    <xf numFmtId="43" fontId="5" fillId="0" borderId="1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3" fontId="5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8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1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8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43" fontId="3" fillId="0" borderId="2" xfId="0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8"/>
  <sheetViews>
    <sheetView tabSelected="1" topLeftCell="B10" workbookViewId="0">
      <selection activeCell="M8" sqref="M8"/>
    </sheetView>
  </sheetViews>
  <sheetFormatPr defaultColWidth="9" defaultRowHeight="23" customHeight="1"/>
  <cols>
    <col min="1" max="1" width="5.37962962962963" customWidth="1"/>
    <col min="2" max="2" width="10.8796296296296" customWidth="1"/>
    <col min="3" max="3" width="10.75" customWidth="1"/>
    <col min="4" max="4" width="8.87962962962963" customWidth="1"/>
    <col min="5" max="5" width="13" style="5" customWidth="1"/>
    <col min="6" max="6" width="15.6666666666667" customWidth="1"/>
    <col min="7" max="7" width="16.4444444444444" customWidth="1"/>
    <col min="8" max="8" width="9.44444444444444" customWidth="1"/>
    <col min="9" max="9" width="10.4444444444444" customWidth="1"/>
    <col min="10" max="10" width="16" customWidth="1"/>
    <col min="11" max="11" width="16.4444444444444" style="6" customWidth="1"/>
    <col min="12" max="12" width="9.44444444444444" customWidth="1"/>
    <col min="13" max="13" width="15.2222222222222" style="7" customWidth="1"/>
    <col min="14" max="14" width="14.2222222222222" style="7" customWidth="1"/>
    <col min="15" max="15" width="11.4444444444444" style="7" customWidth="1"/>
  </cols>
  <sheetData>
    <row r="1" ht="43" customHeight="1" spans="1:15">
      <c r="A1" s="8" t="s">
        <v>0</v>
      </c>
      <c r="B1" s="8"/>
      <c r="C1" s="8"/>
      <c r="D1" s="8"/>
      <c r="E1" s="9"/>
      <c r="F1" s="8"/>
      <c r="G1" s="8"/>
      <c r="H1" s="8"/>
      <c r="I1" s="8"/>
      <c r="J1" s="8"/>
      <c r="K1" s="10"/>
      <c r="L1" s="8"/>
      <c r="M1" s="11"/>
      <c r="N1" s="11"/>
    </row>
    <row r="2" s="1" customFormat="1" ht="30" customHeight="1" spans="1:15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3" t="s">
        <v>11</v>
      </c>
      <c r="L2" s="13"/>
      <c r="M2" s="13"/>
      <c r="N2" s="13"/>
      <c r="O2" s="14" t="s">
        <v>12</v>
      </c>
    </row>
    <row r="3" s="2" customFormat="1" ht="36" customHeight="1" spans="1:15">
      <c r="A3" s="15"/>
      <c r="B3" s="15"/>
      <c r="C3" s="15"/>
      <c r="D3" s="15"/>
      <c r="E3" s="15"/>
      <c r="F3" s="15"/>
      <c r="G3" s="15"/>
      <c r="H3" s="15"/>
      <c r="I3" s="15"/>
      <c r="J3" s="15"/>
      <c r="K3" s="16" t="s">
        <v>13</v>
      </c>
      <c r="L3" s="17" t="s">
        <v>8</v>
      </c>
      <c r="M3" s="17" t="s">
        <v>14</v>
      </c>
      <c r="N3" s="17" t="s">
        <v>15</v>
      </c>
      <c r="O3" s="18"/>
    </row>
    <row r="4" s="3" customFormat="1" ht="27" customHeight="1" spans="1:15">
      <c r="A4" s="19">
        <v>1</v>
      </c>
      <c r="B4" s="19" t="s">
        <v>16</v>
      </c>
      <c r="C4" s="20" t="s">
        <v>17</v>
      </c>
      <c r="D4" s="21">
        <v>41.26</v>
      </c>
      <c r="E4" s="19">
        <f t="shared" ref="E4:E9" si="0">1.5/2</f>
        <v>0.75</v>
      </c>
      <c r="F4" s="22">
        <v>46022</v>
      </c>
      <c r="G4" s="22">
        <v>45994</v>
      </c>
      <c r="H4" s="19">
        <f>F4-G4</f>
        <v>28</v>
      </c>
      <c r="I4" s="23">
        <f>D4*E4*H4</f>
        <v>866.46</v>
      </c>
      <c r="J4" s="19" t="s">
        <v>18</v>
      </c>
      <c r="K4" s="24">
        <v>45994</v>
      </c>
      <c r="L4" s="25">
        <f>F4-K4</f>
        <v>28</v>
      </c>
      <c r="M4" s="26">
        <f>E4*L4*D4</f>
        <v>866.46</v>
      </c>
      <c r="N4" s="26">
        <v>11295</v>
      </c>
      <c r="O4" s="27">
        <f t="shared" ref="O4:O14" si="1">I4-M4</f>
        <v>0</v>
      </c>
    </row>
    <row r="5" s="3" customFormat="1" ht="27" customHeight="1" spans="1:15">
      <c r="A5" s="19">
        <v>2</v>
      </c>
      <c r="B5" s="19" t="s">
        <v>16</v>
      </c>
      <c r="C5" s="20" t="s">
        <v>19</v>
      </c>
      <c r="D5" s="21">
        <v>29.3</v>
      </c>
      <c r="E5" s="19">
        <f t="shared" si="0"/>
        <v>0.75</v>
      </c>
      <c r="F5" s="22">
        <v>46022</v>
      </c>
      <c r="G5" s="22">
        <v>45993</v>
      </c>
      <c r="H5" s="19">
        <f t="shared" ref="H4:H12" si="2">F5-G5</f>
        <v>29</v>
      </c>
      <c r="I5" s="23">
        <f t="shared" ref="I4:I12" si="3">D5*E5*H5</f>
        <v>637.275</v>
      </c>
      <c r="J5" s="19" t="s">
        <v>18</v>
      </c>
      <c r="K5" s="24">
        <v>45993</v>
      </c>
      <c r="L5" s="25">
        <f>F5-K5</f>
        <v>29</v>
      </c>
      <c r="M5" s="26">
        <f>E5*L5*D5</f>
        <v>637.275</v>
      </c>
      <c r="N5" s="26">
        <v>8021</v>
      </c>
      <c r="O5" s="27">
        <f t="shared" si="1"/>
        <v>0</v>
      </c>
    </row>
    <row r="6" s="3" customFormat="1" ht="27" customHeight="1" spans="1:15">
      <c r="A6" s="19">
        <v>3</v>
      </c>
      <c r="B6" s="19" t="s">
        <v>16</v>
      </c>
      <c r="C6" s="28" t="s">
        <v>20</v>
      </c>
      <c r="D6" s="28">
        <v>51.44</v>
      </c>
      <c r="E6" s="19">
        <f t="shared" ref="E6:E13" si="4">1.3/2</f>
        <v>0.65</v>
      </c>
      <c r="F6" s="22">
        <v>46022</v>
      </c>
      <c r="G6" s="22">
        <v>46006</v>
      </c>
      <c r="H6" s="19">
        <f t="shared" si="2"/>
        <v>16</v>
      </c>
      <c r="I6" s="23">
        <f t="shared" si="3"/>
        <v>534.976</v>
      </c>
      <c r="J6" s="19" t="s">
        <v>18</v>
      </c>
      <c r="K6" s="29">
        <v>46006</v>
      </c>
      <c r="L6" s="25">
        <f>F6-K6</f>
        <v>16</v>
      </c>
      <c r="M6" s="26">
        <f>E6*L6*D6</f>
        <v>534.976</v>
      </c>
      <c r="N6" s="26">
        <v>7065</v>
      </c>
      <c r="O6" s="27">
        <f t="shared" si="1"/>
        <v>0</v>
      </c>
    </row>
    <row r="7" s="3" customFormat="1" ht="27" customHeight="1" spans="1:15">
      <c r="A7" s="19">
        <v>4</v>
      </c>
      <c r="B7" s="19" t="s">
        <v>16</v>
      </c>
      <c r="C7" s="30"/>
      <c r="D7" s="30"/>
      <c r="E7" s="19">
        <f t="shared" si="4"/>
        <v>0.65</v>
      </c>
      <c r="F7" s="22">
        <v>46387</v>
      </c>
      <c r="G7" s="22" t="s">
        <v>21</v>
      </c>
      <c r="H7" s="19">
        <v>365</v>
      </c>
      <c r="I7" s="23">
        <v>8707</v>
      </c>
      <c r="J7" s="19" t="s">
        <v>22</v>
      </c>
      <c r="K7" s="29" t="s">
        <v>21</v>
      </c>
      <c r="L7" s="25">
        <v>365</v>
      </c>
      <c r="M7" s="26">
        <f>36.7*L7*E7</f>
        <v>8707.075</v>
      </c>
      <c r="N7" s="26">
        <v>8707</v>
      </c>
      <c r="O7" s="27">
        <f t="shared" si="1"/>
        <v>-0.0750000000007276</v>
      </c>
    </row>
    <row r="8" s="3" customFormat="1" ht="27" customHeight="1" spans="1:15">
      <c r="A8" s="19">
        <v>5</v>
      </c>
      <c r="B8" s="19" t="s">
        <v>16</v>
      </c>
      <c r="C8" s="20" t="s">
        <v>23</v>
      </c>
      <c r="D8" s="21">
        <v>46.87</v>
      </c>
      <c r="E8" s="19">
        <f>1.2/2</f>
        <v>0.6</v>
      </c>
      <c r="F8" s="22">
        <v>46022</v>
      </c>
      <c r="G8" s="22">
        <v>46013</v>
      </c>
      <c r="H8" s="19">
        <f t="shared" si="2"/>
        <v>9</v>
      </c>
      <c r="I8" s="23">
        <f t="shared" si="3"/>
        <v>253.098</v>
      </c>
      <c r="J8" s="19" t="s">
        <v>18</v>
      </c>
      <c r="K8" s="24">
        <v>46013</v>
      </c>
      <c r="L8" s="25">
        <f>F8-K8</f>
        <v>9</v>
      </c>
      <c r="M8" s="26">
        <f>E8*L8*D8</f>
        <v>253.098</v>
      </c>
      <c r="N8" s="26">
        <v>10265</v>
      </c>
      <c r="O8" s="27">
        <f t="shared" si="1"/>
        <v>0</v>
      </c>
    </row>
    <row r="9" s="3" customFormat="1" ht="27" customHeight="1" spans="1:15">
      <c r="A9" s="19">
        <v>6</v>
      </c>
      <c r="B9" s="19" t="s">
        <v>16</v>
      </c>
      <c r="C9" s="20" t="s">
        <v>24</v>
      </c>
      <c r="D9" s="21">
        <v>27.99</v>
      </c>
      <c r="E9" s="19">
        <f t="shared" si="0"/>
        <v>0.75</v>
      </c>
      <c r="F9" s="22">
        <v>46022</v>
      </c>
      <c r="G9" s="22">
        <v>46013</v>
      </c>
      <c r="H9" s="19">
        <f t="shared" si="2"/>
        <v>9</v>
      </c>
      <c r="I9" s="23">
        <f t="shared" si="3"/>
        <v>188.9325</v>
      </c>
      <c r="J9" s="19" t="s">
        <v>18</v>
      </c>
      <c r="K9" s="24">
        <v>46013</v>
      </c>
      <c r="L9" s="25">
        <f>F9-K9</f>
        <v>9</v>
      </c>
      <c r="M9" s="26">
        <f>E9*L9*D9</f>
        <v>188.9325</v>
      </c>
      <c r="N9" s="26">
        <v>4996</v>
      </c>
      <c r="O9" s="27">
        <f t="shared" si="1"/>
        <v>0</v>
      </c>
    </row>
    <row r="10" s="3" customFormat="1" ht="27" customHeight="1" spans="1:15">
      <c r="A10" s="19">
        <v>7</v>
      </c>
      <c r="B10" s="19" t="s">
        <v>16</v>
      </c>
      <c r="C10" s="20" t="s">
        <v>25</v>
      </c>
      <c r="D10" s="21">
        <v>70.74</v>
      </c>
      <c r="E10" s="19">
        <f t="shared" si="4"/>
        <v>0.65</v>
      </c>
      <c r="F10" s="22">
        <v>46022</v>
      </c>
      <c r="G10" s="22">
        <v>46008</v>
      </c>
      <c r="H10" s="19">
        <f t="shared" si="2"/>
        <v>14</v>
      </c>
      <c r="I10" s="23">
        <f t="shared" si="3"/>
        <v>643.734</v>
      </c>
      <c r="J10" s="19" t="s">
        <v>18</v>
      </c>
      <c r="K10" s="24">
        <v>46008</v>
      </c>
      <c r="L10" s="25">
        <f>F10-K10</f>
        <v>14</v>
      </c>
      <c r="M10" s="26">
        <f>E10*L10*D10</f>
        <v>643.734</v>
      </c>
      <c r="N10" s="26">
        <v>8349</v>
      </c>
      <c r="O10" s="27">
        <f t="shared" si="1"/>
        <v>0</v>
      </c>
    </row>
    <row r="11" s="3" customFormat="1" ht="27" customHeight="1" spans="1:15">
      <c r="A11" s="19">
        <v>8</v>
      </c>
      <c r="B11" s="19" t="s">
        <v>16</v>
      </c>
      <c r="C11" s="20" t="s">
        <v>26</v>
      </c>
      <c r="D11" s="21">
        <v>23.51</v>
      </c>
      <c r="E11" s="19">
        <f t="shared" si="4"/>
        <v>0.65</v>
      </c>
      <c r="F11" s="22">
        <v>46022</v>
      </c>
      <c r="G11" s="22">
        <v>45997</v>
      </c>
      <c r="H11" s="19">
        <f t="shared" si="2"/>
        <v>25</v>
      </c>
      <c r="I11" s="23">
        <f t="shared" si="3"/>
        <v>382.0375</v>
      </c>
      <c r="J11" s="19" t="s">
        <v>18</v>
      </c>
      <c r="K11" s="24">
        <v>45997</v>
      </c>
      <c r="L11" s="25">
        <f>F11-K11</f>
        <v>25</v>
      </c>
      <c r="M11" s="26">
        <f>E11*L11*D11</f>
        <v>382.0375</v>
      </c>
      <c r="N11" s="26">
        <v>4966</v>
      </c>
      <c r="O11" s="27">
        <f t="shared" si="1"/>
        <v>0</v>
      </c>
    </row>
    <row r="12" s="3" customFormat="1" ht="27" customHeight="1" spans="1:15">
      <c r="A12" s="19">
        <v>9</v>
      </c>
      <c r="B12" s="19" t="s">
        <v>16</v>
      </c>
      <c r="C12" s="28" t="s">
        <v>27</v>
      </c>
      <c r="D12" s="28" t="s">
        <v>28</v>
      </c>
      <c r="E12" s="19">
        <f t="shared" si="4"/>
        <v>0.65</v>
      </c>
      <c r="F12" s="22">
        <v>46022</v>
      </c>
      <c r="G12" s="22">
        <v>46006</v>
      </c>
      <c r="H12" s="19">
        <f t="shared" si="2"/>
        <v>16</v>
      </c>
      <c r="I12" s="23">
        <f t="shared" si="3"/>
        <v>534.976</v>
      </c>
      <c r="J12" s="19" t="s">
        <v>18</v>
      </c>
      <c r="K12" s="29">
        <v>46006</v>
      </c>
      <c r="L12" s="25">
        <f>F12-K12</f>
        <v>16</v>
      </c>
      <c r="M12" s="26">
        <f>E12*L12*D12</f>
        <v>534.976</v>
      </c>
      <c r="N12" s="26">
        <v>17653</v>
      </c>
      <c r="O12" s="27">
        <f t="shared" si="1"/>
        <v>0</v>
      </c>
    </row>
    <row r="13" s="3" customFormat="1" ht="27" customHeight="1" spans="1:15">
      <c r="A13" s="19">
        <v>10</v>
      </c>
      <c r="B13" s="19" t="s">
        <v>16</v>
      </c>
      <c r="C13" s="30"/>
      <c r="D13" s="30"/>
      <c r="E13" s="19">
        <f t="shared" si="4"/>
        <v>0.65</v>
      </c>
      <c r="F13" s="22">
        <v>46387</v>
      </c>
      <c r="G13" s="22" t="s">
        <v>21</v>
      </c>
      <c r="H13" s="19">
        <v>365</v>
      </c>
      <c r="I13" s="23">
        <f>D12*E13*H13</f>
        <v>12204.14</v>
      </c>
      <c r="J13" s="19" t="s">
        <v>22</v>
      </c>
      <c r="K13" s="29" t="s">
        <v>21</v>
      </c>
      <c r="L13" s="25">
        <v>365</v>
      </c>
      <c r="M13" s="26">
        <f>D12*L13*E13</f>
        <v>12204.14</v>
      </c>
      <c r="N13" s="26">
        <f>8707*2</f>
        <v>17414</v>
      </c>
      <c r="O13" s="27">
        <f t="shared" si="1"/>
        <v>0</v>
      </c>
    </row>
    <row r="14" s="3" customFormat="1" ht="27" customHeight="1" spans="1:15">
      <c r="A14" s="19">
        <v>11</v>
      </c>
      <c r="B14" s="31" t="s">
        <v>16</v>
      </c>
      <c r="C14" s="31" t="s">
        <v>29</v>
      </c>
      <c r="D14" s="31">
        <v>59.65</v>
      </c>
      <c r="E14" s="31">
        <f>1.3*70%</f>
        <v>0.91</v>
      </c>
      <c r="F14" s="22">
        <v>46022</v>
      </c>
      <c r="G14" s="22">
        <v>45999</v>
      </c>
      <c r="H14" s="19">
        <f>F14-G14</f>
        <v>23</v>
      </c>
      <c r="I14" s="23">
        <f>D14*E14*H14</f>
        <v>1248.4745</v>
      </c>
      <c r="J14" s="19" t="s">
        <v>18</v>
      </c>
      <c r="K14" s="24">
        <v>45999</v>
      </c>
      <c r="L14" s="25">
        <f>F14-K14</f>
        <v>23</v>
      </c>
      <c r="M14" s="26">
        <f>E14*L14*D14</f>
        <v>1248.4745</v>
      </c>
      <c r="N14" s="26">
        <f>3856+7000</f>
        <v>10856</v>
      </c>
      <c r="O14" s="27">
        <f t="shared" si="1"/>
        <v>0</v>
      </c>
    </row>
    <row r="15" s="3" customFormat="1" ht="27" customHeight="1" spans="1:15">
      <c r="A15" s="19">
        <v>12</v>
      </c>
      <c r="B15" s="32"/>
      <c r="C15" s="32"/>
      <c r="D15" s="32"/>
      <c r="E15" s="32">
        <v>0.65</v>
      </c>
      <c r="F15" s="22">
        <v>46387</v>
      </c>
      <c r="G15" s="22"/>
      <c r="H15" s="19">
        <v>365</v>
      </c>
      <c r="I15" s="23">
        <f>D14*E15*H15</f>
        <v>14151.9625</v>
      </c>
      <c r="J15" s="19" t="s">
        <v>22</v>
      </c>
      <c r="K15" s="24">
        <v>45999</v>
      </c>
      <c r="L15" s="25">
        <v>365</v>
      </c>
      <c r="M15" s="26">
        <f>D14*L15*E15</f>
        <v>14151.9625</v>
      </c>
      <c r="N15" s="26">
        <v>14152</v>
      </c>
      <c r="O15" s="27"/>
    </row>
    <row r="16" s="3" customFormat="1" ht="27" customHeight="1" spans="1:15">
      <c r="A16" s="19">
        <v>13</v>
      </c>
      <c r="B16" s="19" t="s">
        <v>16</v>
      </c>
      <c r="C16" s="28" t="s">
        <v>30</v>
      </c>
      <c r="D16" s="28">
        <v>51.92</v>
      </c>
      <c r="E16" s="19">
        <f t="shared" ref="E16:E20" si="5">1.1/2</f>
        <v>0.55</v>
      </c>
      <c r="F16" s="22">
        <v>46022</v>
      </c>
      <c r="G16" s="22">
        <v>46021</v>
      </c>
      <c r="H16" s="19">
        <f>F16-G16</f>
        <v>1</v>
      </c>
      <c r="I16" s="23">
        <f>D16*E16*H16</f>
        <v>28.556</v>
      </c>
      <c r="J16" s="19" t="s">
        <v>18</v>
      </c>
      <c r="K16" s="29">
        <v>46021</v>
      </c>
      <c r="L16" s="25">
        <f t="shared" ref="L16:L44" si="6">F16-K16</f>
        <v>1</v>
      </c>
      <c r="M16" s="26">
        <f>D16*L16*E16</f>
        <v>28.556</v>
      </c>
      <c r="N16" s="26">
        <v>7510</v>
      </c>
      <c r="O16" s="27">
        <f t="shared" ref="O16:O44" si="7">I16-M16</f>
        <v>0</v>
      </c>
    </row>
    <row r="17" s="3" customFormat="1" ht="27" customHeight="1" spans="1:15">
      <c r="A17" s="19">
        <v>14</v>
      </c>
      <c r="B17" s="19" t="s">
        <v>16</v>
      </c>
      <c r="C17" s="30"/>
      <c r="D17" s="30"/>
      <c r="E17" s="19">
        <f t="shared" si="5"/>
        <v>0.55</v>
      </c>
      <c r="F17" s="22">
        <v>46387</v>
      </c>
      <c r="G17" s="22" t="s">
        <v>21</v>
      </c>
      <c r="H17" s="19">
        <v>365</v>
      </c>
      <c r="I17" s="23">
        <f t="shared" ref="I17:I22" si="8">D16*E17*H17</f>
        <v>10422.94</v>
      </c>
      <c r="J17" s="19" t="s">
        <v>22</v>
      </c>
      <c r="K17" s="29" t="s">
        <v>21</v>
      </c>
      <c r="L17" s="25">
        <v>365</v>
      </c>
      <c r="M17" s="26">
        <f>D16*L17*E17</f>
        <v>10422.94</v>
      </c>
      <c r="N17" s="26">
        <v>10423</v>
      </c>
      <c r="O17" s="27">
        <f t="shared" si="7"/>
        <v>0</v>
      </c>
    </row>
    <row r="18" s="3" customFormat="1" ht="27" customHeight="1" spans="1:15">
      <c r="A18" s="19">
        <v>15</v>
      </c>
      <c r="B18" s="19" t="s">
        <v>16</v>
      </c>
      <c r="C18" s="20" t="s">
        <v>31</v>
      </c>
      <c r="D18" s="21">
        <v>46.87</v>
      </c>
      <c r="E18" s="19">
        <f>1.5/2</f>
        <v>0.75</v>
      </c>
      <c r="F18" s="22">
        <v>46387</v>
      </c>
      <c r="G18" s="22">
        <v>46026</v>
      </c>
      <c r="H18" s="19">
        <f>F18-G18</f>
        <v>361</v>
      </c>
      <c r="I18" s="23">
        <f>D18*E18*H18</f>
        <v>12690.0525</v>
      </c>
      <c r="J18" s="19" t="s">
        <v>22</v>
      </c>
      <c r="K18" s="24">
        <v>46026</v>
      </c>
      <c r="L18" s="25">
        <f t="shared" si="6"/>
        <v>361</v>
      </c>
      <c r="M18" s="26">
        <f t="shared" ref="M16:M44" si="9">E18*L18*D18</f>
        <v>12690.0525</v>
      </c>
      <c r="N18" s="26">
        <v>12831</v>
      </c>
      <c r="O18" s="27">
        <f t="shared" si="7"/>
        <v>0</v>
      </c>
    </row>
    <row r="19" s="3" customFormat="1" ht="27" customHeight="1" spans="1:15">
      <c r="A19" s="19">
        <v>16</v>
      </c>
      <c r="B19" s="19" t="s">
        <v>16</v>
      </c>
      <c r="C19" s="28" t="s">
        <v>32</v>
      </c>
      <c r="D19" s="28">
        <v>49.15</v>
      </c>
      <c r="E19" s="19">
        <f t="shared" si="5"/>
        <v>0.55</v>
      </c>
      <c r="F19" s="22">
        <v>46022</v>
      </c>
      <c r="G19" s="22">
        <v>46005</v>
      </c>
      <c r="H19" s="19">
        <f>F19-G19</f>
        <v>17</v>
      </c>
      <c r="I19" s="23">
        <f>D19*E19*H19</f>
        <v>459.5525</v>
      </c>
      <c r="J19" s="19" t="s">
        <v>18</v>
      </c>
      <c r="K19" s="29">
        <v>46005</v>
      </c>
      <c r="L19" s="25">
        <f t="shared" si="6"/>
        <v>17</v>
      </c>
      <c r="M19" s="26">
        <f t="shared" si="9"/>
        <v>459.5525</v>
      </c>
      <c r="N19" s="26">
        <v>8786</v>
      </c>
      <c r="O19" s="27">
        <f t="shared" si="7"/>
        <v>0</v>
      </c>
    </row>
    <row r="20" s="3" customFormat="1" ht="27" customHeight="1" spans="1:15">
      <c r="A20" s="19">
        <v>17</v>
      </c>
      <c r="B20" s="19" t="s">
        <v>16</v>
      </c>
      <c r="C20" s="30"/>
      <c r="D20" s="30"/>
      <c r="E20" s="19">
        <f t="shared" si="5"/>
        <v>0.55</v>
      </c>
      <c r="F20" s="22">
        <v>46387</v>
      </c>
      <c r="G20" s="22" t="s">
        <v>21</v>
      </c>
      <c r="H20" s="19">
        <v>365</v>
      </c>
      <c r="I20" s="23">
        <f t="shared" si="8"/>
        <v>9866.8625</v>
      </c>
      <c r="J20" s="19" t="s">
        <v>22</v>
      </c>
      <c r="K20" s="29" t="s">
        <v>21</v>
      </c>
      <c r="L20" s="25">
        <v>365</v>
      </c>
      <c r="M20" s="26">
        <f>D19*L20*E20</f>
        <v>9866.8625</v>
      </c>
      <c r="N20" s="26">
        <v>9867</v>
      </c>
      <c r="O20" s="27">
        <f t="shared" si="7"/>
        <v>0</v>
      </c>
    </row>
    <row r="21" s="3" customFormat="1" ht="27" customHeight="1" spans="1:15">
      <c r="A21" s="19">
        <v>18</v>
      </c>
      <c r="B21" s="19" t="s">
        <v>16</v>
      </c>
      <c r="C21" s="28" t="s">
        <v>33</v>
      </c>
      <c r="D21" s="28">
        <v>47.58</v>
      </c>
      <c r="E21" s="19">
        <f t="shared" ref="E21:E24" si="10">1.2/2</f>
        <v>0.6</v>
      </c>
      <c r="F21" s="22">
        <v>46022</v>
      </c>
      <c r="G21" s="22">
        <v>46013</v>
      </c>
      <c r="H21" s="19">
        <f t="shared" ref="H21:H26" si="11">F21-G21</f>
        <v>9</v>
      </c>
      <c r="I21" s="23">
        <f t="shared" ref="I21:I26" si="12">D21*E21*H21</f>
        <v>256.932</v>
      </c>
      <c r="J21" s="19" t="s">
        <v>18</v>
      </c>
      <c r="K21" s="29">
        <v>46013</v>
      </c>
      <c r="L21" s="25">
        <f t="shared" si="6"/>
        <v>9</v>
      </c>
      <c r="M21" s="26">
        <f t="shared" si="9"/>
        <v>256.932</v>
      </c>
      <c r="N21" s="26">
        <v>10420</v>
      </c>
      <c r="O21" s="27">
        <f t="shared" si="7"/>
        <v>0</v>
      </c>
    </row>
    <row r="22" s="3" customFormat="1" ht="27" customHeight="1" spans="1:15">
      <c r="A22" s="19">
        <v>19</v>
      </c>
      <c r="B22" s="19" t="s">
        <v>16</v>
      </c>
      <c r="C22" s="30"/>
      <c r="D22" s="30"/>
      <c r="E22" s="19">
        <f t="shared" si="10"/>
        <v>0.6</v>
      </c>
      <c r="F22" s="22">
        <v>46387</v>
      </c>
      <c r="G22" s="22" t="s">
        <v>21</v>
      </c>
      <c r="H22" s="19">
        <v>365</v>
      </c>
      <c r="I22" s="23">
        <f t="shared" si="8"/>
        <v>10420.02</v>
      </c>
      <c r="J22" s="19" t="s">
        <v>22</v>
      </c>
      <c r="K22" s="29" t="s">
        <v>21</v>
      </c>
      <c r="L22" s="25">
        <v>365</v>
      </c>
      <c r="M22" s="26">
        <f t="shared" ref="M22:M27" si="13">D21*L22*E22</f>
        <v>10420.02</v>
      </c>
      <c r="N22" s="26">
        <v>10420</v>
      </c>
      <c r="O22" s="27">
        <f t="shared" si="7"/>
        <v>0</v>
      </c>
    </row>
    <row r="23" s="3" customFormat="1" ht="27" customHeight="1" spans="1:15">
      <c r="A23" s="19">
        <v>20</v>
      </c>
      <c r="B23" s="19" t="s">
        <v>16</v>
      </c>
      <c r="C23" s="28" t="s">
        <v>34</v>
      </c>
      <c r="D23" s="28">
        <v>51.42</v>
      </c>
      <c r="E23" s="19">
        <f t="shared" si="10"/>
        <v>0.6</v>
      </c>
      <c r="F23" s="22">
        <v>46022</v>
      </c>
      <c r="G23" s="22">
        <v>46010</v>
      </c>
      <c r="H23" s="19">
        <f t="shared" si="11"/>
        <v>12</v>
      </c>
      <c r="I23" s="23">
        <f t="shared" si="12"/>
        <v>370.224</v>
      </c>
      <c r="J23" s="19" t="s">
        <v>18</v>
      </c>
      <c r="K23" s="29">
        <v>46010</v>
      </c>
      <c r="L23" s="25">
        <f t="shared" si="6"/>
        <v>12</v>
      </c>
      <c r="M23" s="26">
        <f t="shared" si="9"/>
        <v>370.224</v>
      </c>
      <c r="N23" s="26">
        <v>9626</v>
      </c>
      <c r="O23" s="27">
        <f t="shared" si="7"/>
        <v>0</v>
      </c>
    </row>
    <row r="24" s="3" customFormat="1" ht="27" customHeight="1" spans="1:15">
      <c r="A24" s="19">
        <v>21</v>
      </c>
      <c r="B24" s="19" t="s">
        <v>16</v>
      </c>
      <c r="C24" s="30"/>
      <c r="D24" s="30"/>
      <c r="E24" s="19">
        <f t="shared" si="10"/>
        <v>0.6</v>
      </c>
      <c r="F24" s="22">
        <v>46387</v>
      </c>
      <c r="G24" s="22" t="s">
        <v>21</v>
      </c>
      <c r="H24" s="19">
        <v>365</v>
      </c>
      <c r="I24" s="23">
        <f>D23*E24*H24</f>
        <v>11260.98</v>
      </c>
      <c r="J24" s="19" t="s">
        <v>22</v>
      </c>
      <c r="K24" s="29" t="s">
        <v>21</v>
      </c>
      <c r="L24" s="25">
        <v>365</v>
      </c>
      <c r="M24" s="26">
        <f t="shared" si="13"/>
        <v>11260.98</v>
      </c>
      <c r="N24" s="26">
        <v>11261</v>
      </c>
      <c r="O24" s="27">
        <f t="shared" si="7"/>
        <v>0</v>
      </c>
    </row>
    <row r="25" s="3" customFormat="1" ht="27" customHeight="1" spans="1:15">
      <c r="A25" s="19">
        <v>22</v>
      </c>
      <c r="B25" s="19" t="s">
        <v>16</v>
      </c>
      <c r="C25" s="20" t="s">
        <v>35</v>
      </c>
      <c r="D25" s="21">
        <v>37.09</v>
      </c>
      <c r="E25" s="19">
        <f>1.5/2</f>
        <v>0.75</v>
      </c>
      <c r="F25" s="22">
        <v>46387</v>
      </c>
      <c r="G25" s="22">
        <v>46028</v>
      </c>
      <c r="H25" s="19">
        <f t="shared" si="11"/>
        <v>359</v>
      </c>
      <c r="I25" s="23">
        <f t="shared" si="12"/>
        <v>9986.4825</v>
      </c>
      <c r="J25" s="19" t="s">
        <v>22</v>
      </c>
      <c r="K25" s="24">
        <v>46028</v>
      </c>
      <c r="L25" s="25">
        <f t="shared" si="6"/>
        <v>359</v>
      </c>
      <c r="M25" s="26">
        <f t="shared" si="9"/>
        <v>9986.4825</v>
      </c>
      <c r="N25" s="26">
        <v>10153</v>
      </c>
      <c r="O25" s="27">
        <f t="shared" si="7"/>
        <v>0</v>
      </c>
    </row>
    <row r="26" s="3" customFormat="1" ht="27" customHeight="1" spans="1:15">
      <c r="A26" s="19">
        <v>23</v>
      </c>
      <c r="B26" s="19" t="s">
        <v>16</v>
      </c>
      <c r="C26" s="28" t="s">
        <v>36</v>
      </c>
      <c r="D26" s="28">
        <v>47.58</v>
      </c>
      <c r="E26" s="19">
        <f t="shared" ref="E26:E31" si="14">1.2/2</f>
        <v>0.6</v>
      </c>
      <c r="F26" s="22">
        <v>46022</v>
      </c>
      <c r="G26" s="22">
        <v>46010</v>
      </c>
      <c r="H26" s="19">
        <f t="shared" si="11"/>
        <v>12</v>
      </c>
      <c r="I26" s="23">
        <f t="shared" si="12"/>
        <v>342.576</v>
      </c>
      <c r="J26" s="19" t="s">
        <v>18</v>
      </c>
      <c r="K26" s="29">
        <v>46010</v>
      </c>
      <c r="L26" s="25">
        <f t="shared" si="6"/>
        <v>12</v>
      </c>
      <c r="M26" s="26">
        <f t="shared" si="9"/>
        <v>342.576</v>
      </c>
      <c r="N26" s="26">
        <v>10420</v>
      </c>
      <c r="O26" s="27">
        <f t="shared" si="7"/>
        <v>0</v>
      </c>
    </row>
    <row r="27" s="3" customFormat="1" ht="27" customHeight="1" spans="1:15">
      <c r="A27" s="19">
        <v>24</v>
      </c>
      <c r="B27" s="19" t="s">
        <v>16</v>
      </c>
      <c r="C27" s="30"/>
      <c r="D27" s="30"/>
      <c r="E27" s="19">
        <f t="shared" si="14"/>
        <v>0.6</v>
      </c>
      <c r="F27" s="22">
        <v>46387</v>
      </c>
      <c r="G27" s="22" t="s">
        <v>21</v>
      </c>
      <c r="H27" s="19">
        <v>365</v>
      </c>
      <c r="I27" s="23">
        <f>D26*E27*H27</f>
        <v>10420.02</v>
      </c>
      <c r="J27" s="19" t="s">
        <v>22</v>
      </c>
      <c r="K27" s="29" t="s">
        <v>21</v>
      </c>
      <c r="L27" s="25">
        <v>365</v>
      </c>
      <c r="M27" s="26">
        <f t="shared" si="13"/>
        <v>10420.02</v>
      </c>
      <c r="N27" s="26">
        <v>10420</v>
      </c>
      <c r="O27" s="27">
        <f t="shared" si="7"/>
        <v>0</v>
      </c>
    </row>
    <row r="28" s="3" customFormat="1" ht="27" customHeight="1" spans="1:15">
      <c r="A28" s="19">
        <v>25</v>
      </c>
      <c r="B28" s="19" t="s">
        <v>16</v>
      </c>
      <c r="C28" s="20" t="s">
        <v>37</v>
      </c>
      <c r="D28" s="21">
        <v>50.23</v>
      </c>
      <c r="E28" s="19">
        <f>1.3/2</f>
        <v>0.65</v>
      </c>
      <c r="F28" s="22">
        <v>46387</v>
      </c>
      <c r="G28" s="22">
        <v>46022</v>
      </c>
      <c r="H28" s="19">
        <f t="shared" ref="H28:H37" si="15">F28-G28</f>
        <v>365</v>
      </c>
      <c r="I28" s="23">
        <f t="shared" ref="I28:I37" si="16">D28*E28*H28</f>
        <v>11917.0675</v>
      </c>
      <c r="J28" s="19" t="s">
        <v>22</v>
      </c>
      <c r="K28" s="24">
        <v>46022</v>
      </c>
      <c r="L28" s="25">
        <f t="shared" si="6"/>
        <v>365</v>
      </c>
      <c r="M28" s="26">
        <f t="shared" si="9"/>
        <v>11917.0675</v>
      </c>
      <c r="N28" s="26">
        <v>15458</v>
      </c>
      <c r="O28" s="27">
        <f t="shared" si="7"/>
        <v>0</v>
      </c>
    </row>
    <row r="29" s="3" customFormat="1" ht="27" customHeight="1" spans="1:15">
      <c r="A29" s="19">
        <v>26</v>
      </c>
      <c r="B29" s="19" t="s">
        <v>16</v>
      </c>
      <c r="C29" s="20" t="s">
        <v>38</v>
      </c>
      <c r="D29" s="21">
        <v>47.58</v>
      </c>
      <c r="E29" s="19">
        <f>1.8/2</f>
        <v>0.9</v>
      </c>
      <c r="F29" s="22">
        <v>46022</v>
      </c>
      <c r="G29" s="22">
        <v>46013</v>
      </c>
      <c r="H29" s="19">
        <f t="shared" si="15"/>
        <v>9</v>
      </c>
      <c r="I29" s="23">
        <f t="shared" si="16"/>
        <v>385.398</v>
      </c>
      <c r="J29" s="19" t="s">
        <v>18</v>
      </c>
      <c r="K29" s="24">
        <v>46013</v>
      </c>
      <c r="L29" s="25">
        <f t="shared" si="6"/>
        <v>9</v>
      </c>
      <c r="M29" s="26">
        <f t="shared" si="9"/>
        <v>385.398</v>
      </c>
      <c r="N29" s="26">
        <v>14816</v>
      </c>
      <c r="O29" s="27">
        <f t="shared" si="7"/>
        <v>0</v>
      </c>
    </row>
    <row r="30" s="3" customFormat="1" ht="27" customHeight="1" spans="1:15">
      <c r="A30" s="19">
        <v>27</v>
      </c>
      <c r="B30" s="19" t="s">
        <v>16</v>
      </c>
      <c r="C30" s="20" t="s">
        <v>39</v>
      </c>
      <c r="D30" s="21">
        <v>36.62</v>
      </c>
      <c r="E30" s="19">
        <f t="shared" si="14"/>
        <v>0.6</v>
      </c>
      <c r="F30" s="22">
        <v>46387</v>
      </c>
      <c r="G30" s="22">
        <v>46027</v>
      </c>
      <c r="H30" s="19">
        <f t="shared" si="15"/>
        <v>360</v>
      </c>
      <c r="I30" s="23">
        <f t="shared" si="16"/>
        <v>7909.92</v>
      </c>
      <c r="J30" s="19" t="s">
        <v>22</v>
      </c>
      <c r="K30" s="24">
        <v>46027</v>
      </c>
      <c r="L30" s="25">
        <f t="shared" si="6"/>
        <v>360</v>
      </c>
      <c r="M30" s="26">
        <f t="shared" si="9"/>
        <v>7909.92</v>
      </c>
      <c r="N30" s="26">
        <v>8020</v>
      </c>
      <c r="O30" s="27">
        <f t="shared" si="7"/>
        <v>0</v>
      </c>
    </row>
    <row r="31" s="3" customFormat="1" ht="27" customHeight="1" spans="1:15">
      <c r="A31" s="19">
        <v>28</v>
      </c>
      <c r="B31" s="19" t="s">
        <v>16</v>
      </c>
      <c r="C31" s="20" t="s">
        <v>40</v>
      </c>
      <c r="D31" s="21">
        <v>30.78</v>
      </c>
      <c r="E31" s="19">
        <f t="shared" si="14"/>
        <v>0.6</v>
      </c>
      <c r="F31" s="22">
        <v>46387</v>
      </c>
      <c r="G31" s="22">
        <v>46036</v>
      </c>
      <c r="H31" s="19">
        <f t="shared" si="15"/>
        <v>351</v>
      </c>
      <c r="I31" s="23">
        <f t="shared" si="16"/>
        <v>6482.268</v>
      </c>
      <c r="J31" s="19" t="s">
        <v>22</v>
      </c>
      <c r="K31" s="24">
        <v>46036</v>
      </c>
      <c r="L31" s="25">
        <f t="shared" si="6"/>
        <v>351</v>
      </c>
      <c r="M31" s="26">
        <f t="shared" si="9"/>
        <v>6482.268</v>
      </c>
      <c r="N31" s="26">
        <v>5707</v>
      </c>
      <c r="O31" s="27">
        <f t="shared" si="7"/>
        <v>0</v>
      </c>
    </row>
    <row r="32" s="3" customFormat="1" ht="27" customHeight="1" spans="1:15">
      <c r="A32" s="19">
        <v>29</v>
      </c>
      <c r="B32" s="19" t="s">
        <v>16</v>
      </c>
      <c r="C32" s="20" t="s">
        <v>41</v>
      </c>
      <c r="D32" s="21">
        <v>27.99</v>
      </c>
      <c r="E32" s="19">
        <f>1.5/2</f>
        <v>0.75</v>
      </c>
      <c r="F32" s="22">
        <v>46387</v>
      </c>
      <c r="G32" s="22">
        <v>46041</v>
      </c>
      <c r="H32" s="19">
        <f t="shared" si="15"/>
        <v>346</v>
      </c>
      <c r="I32" s="23">
        <f t="shared" si="16"/>
        <v>7263.405</v>
      </c>
      <c r="J32" s="19" t="s">
        <v>22</v>
      </c>
      <c r="K32" s="24">
        <v>46041</v>
      </c>
      <c r="L32" s="25">
        <f t="shared" si="6"/>
        <v>346</v>
      </c>
      <c r="M32" s="26">
        <f t="shared" si="9"/>
        <v>7263.405</v>
      </c>
      <c r="N32" s="26">
        <v>7557</v>
      </c>
      <c r="O32" s="27">
        <f t="shared" si="7"/>
        <v>0</v>
      </c>
    </row>
    <row r="33" s="3" customFormat="1" ht="27" customHeight="1" spans="1:15">
      <c r="A33" s="19">
        <v>30</v>
      </c>
      <c r="B33" s="19" t="s">
        <v>16</v>
      </c>
      <c r="C33" s="20" t="s">
        <v>42</v>
      </c>
      <c r="D33" s="21">
        <v>47.58</v>
      </c>
      <c r="E33" s="19">
        <f>1.2/2</f>
        <v>0.6</v>
      </c>
      <c r="F33" s="22">
        <v>46387</v>
      </c>
      <c r="G33" s="22">
        <v>46036</v>
      </c>
      <c r="H33" s="19">
        <f t="shared" si="15"/>
        <v>351</v>
      </c>
      <c r="I33" s="23">
        <f t="shared" si="16"/>
        <v>10020.348</v>
      </c>
      <c r="J33" s="19" t="s">
        <v>22</v>
      </c>
      <c r="K33" s="24">
        <v>46036</v>
      </c>
      <c r="L33" s="25">
        <f t="shared" si="6"/>
        <v>351</v>
      </c>
      <c r="M33" s="26">
        <f t="shared" si="9"/>
        <v>10020.348</v>
      </c>
      <c r="N33" s="26">
        <v>10420</v>
      </c>
      <c r="O33" s="27">
        <f t="shared" si="7"/>
        <v>0</v>
      </c>
    </row>
    <row r="34" s="3" customFormat="1" ht="27" customHeight="1" spans="1:15">
      <c r="A34" s="19">
        <v>31</v>
      </c>
      <c r="B34" s="19" t="s">
        <v>16</v>
      </c>
      <c r="C34" s="20" t="s">
        <v>43</v>
      </c>
      <c r="D34" s="21">
        <v>28.26</v>
      </c>
      <c r="E34" s="19">
        <f>2/2</f>
        <v>1</v>
      </c>
      <c r="F34" s="22">
        <v>46387</v>
      </c>
      <c r="G34" s="22">
        <v>46043</v>
      </c>
      <c r="H34" s="19">
        <f t="shared" si="15"/>
        <v>344</v>
      </c>
      <c r="I34" s="23">
        <f t="shared" si="16"/>
        <v>9721.44</v>
      </c>
      <c r="J34" s="19" t="s">
        <v>22</v>
      </c>
      <c r="K34" s="33">
        <v>46043</v>
      </c>
      <c r="L34" s="25">
        <f t="shared" si="6"/>
        <v>344</v>
      </c>
      <c r="M34" s="26">
        <f t="shared" si="9"/>
        <v>9721.44</v>
      </c>
      <c r="N34" s="26">
        <v>10315</v>
      </c>
      <c r="O34" s="27">
        <f t="shared" si="7"/>
        <v>0</v>
      </c>
    </row>
    <row r="35" s="3" customFormat="1" ht="27" customHeight="1" spans="1:15">
      <c r="A35" s="19">
        <v>32</v>
      </c>
      <c r="B35" s="19" t="s">
        <v>16</v>
      </c>
      <c r="C35" s="20" t="s">
        <v>44</v>
      </c>
      <c r="D35" s="21">
        <v>47.58</v>
      </c>
      <c r="E35" s="19">
        <f>1/2</f>
        <v>0.5</v>
      </c>
      <c r="F35" s="22">
        <v>46387</v>
      </c>
      <c r="G35" s="22">
        <v>46044</v>
      </c>
      <c r="H35" s="19">
        <f t="shared" si="15"/>
        <v>343</v>
      </c>
      <c r="I35" s="23">
        <f t="shared" si="16"/>
        <v>8159.97</v>
      </c>
      <c r="J35" s="19" t="s">
        <v>22</v>
      </c>
      <c r="K35" s="24">
        <v>46044</v>
      </c>
      <c r="L35" s="25">
        <f t="shared" si="6"/>
        <v>343</v>
      </c>
      <c r="M35" s="26">
        <f t="shared" si="9"/>
        <v>8159.97</v>
      </c>
      <c r="N35" s="26">
        <v>8683</v>
      </c>
      <c r="O35" s="27">
        <f t="shared" si="7"/>
        <v>0</v>
      </c>
    </row>
    <row r="36" s="3" customFormat="1" ht="27" customHeight="1" spans="1:15">
      <c r="A36" s="19">
        <v>33</v>
      </c>
      <c r="B36" s="19" t="s">
        <v>16</v>
      </c>
      <c r="C36" s="20" t="s">
        <v>45</v>
      </c>
      <c r="D36" s="21">
        <v>66.99</v>
      </c>
      <c r="E36" s="19">
        <f>0.9/2</f>
        <v>0.45</v>
      </c>
      <c r="F36" s="22">
        <v>46022</v>
      </c>
      <c r="G36" s="22">
        <v>46015</v>
      </c>
      <c r="H36" s="19">
        <f t="shared" si="15"/>
        <v>7</v>
      </c>
      <c r="I36" s="23">
        <f t="shared" si="16"/>
        <v>211.0185</v>
      </c>
      <c r="J36" s="19" t="s">
        <v>18</v>
      </c>
      <c r="K36" s="24">
        <v>46015</v>
      </c>
      <c r="L36" s="25">
        <f t="shared" si="6"/>
        <v>7</v>
      </c>
      <c r="M36" s="26">
        <f t="shared" si="9"/>
        <v>211.0185</v>
      </c>
      <c r="N36" s="26">
        <v>9496</v>
      </c>
      <c r="O36" s="27">
        <f t="shared" si="7"/>
        <v>0</v>
      </c>
    </row>
    <row r="37" s="3" customFormat="1" ht="27" customHeight="1" spans="1:15">
      <c r="A37" s="19">
        <v>34</v>
      </c>
      <c r="B37" s="19" t="s">
        <v>16</v>
      </c>
      <c r="C37" s="28" t="s">
        <v>46</v>
      </c>
      <c r="D37" s="28">
        <v>47.58</v>
      </c>
      <c r="E37" s="19">
        <f t="shared" ref="E37:E40" si="17">1.3/2</f>
        <v>0.65</v>
      </c>
      <c r="F37" s="22">
        <v>46022</v>
      </c>
      <c r="G37" s="22">
        <v>46017</v>
      </c>
      <c r="H37" s="19">
        <f t="shared" si="15"/>
        <v>5</v>
      </c>
      <c r="I37" s="23">
        <f t="shared" si="16"/>
        <v>154.635</v>
      </c>
      <c r="J37" s="19" t="s">
        <v>18</v>
      </c>
      <c r="K37" s="29">
        <v>46017</v>
      </c>
      <c r="L37" s="25">
        <f t="shared" si="6"/>
        <v>5</v>
      </c>
      <c r="M37" s="26">
        <f t="shared" si="9"/>
        <v>154.635</v>
      </c>
      <c r="N37" s="26">
        <v>11288</v>
      </c>
      <c r="O37" s="27">
        <f t="shared" si="7"/>
        <v>0</v>
      </c>
    </row>
    <row r="38" s="3" customFormat="1" ht="27" customHeight="1" spans="1:15">
      <c r="A38" s="19">
        <v>35</v>
      </c>
      <c r="B38" s="19" t="s">
        <v>16</v>
      </c>
      <c r="C38" s="30"/>
      <c r="D38" s="30"/>
      <c r="E38" s="19">
        <f t="shared" si="17"/>
        <v>0.65</v>
      </c>
      <c r="F38" s="22">
        <v>46387</v>
      </c>
      <c r="G38" s="22" t="s">
        <v>21</v>
      </c>
      <c r="H38" s="19">
        <v>365</v>
      </c>
      <c r="I38" s="23">
        <f>D37*E38*H38</f>
        <v>11288.355</v>
      </c>
      <c r="J38" s="19" t="s">
        <v>22</v>
      </c>
      <c r="K38" s="29" t="s">
        <v>21</v>
      </c>
      <c r="L38" s="25">
        <v>365</v>
      </c>
      <c r="M38" s="26">
        <f>D37*L38*E38</f>
        <v>11288.355</v>
      </c>
      <c r="N38" s="26">
        <v>11288</v>
      </c>
      <c r="O38" s="27">
        <f t="shared" si="7"/>
        <v>0</v>
      </c>
    </row>
    <row r="39" s="3" customFormat="1" ht="27" customHeight="1" spans="1:15">
      <c r="A39" s="19">
        <v>36</v>
      </c>
      <c r="B39" s="19" t="s">
        <v>16</v>
      </c>
      <c r="C39" s="28" t="s">
        <v>47</v>
      </c>
      <c r="D39" s="28">
        <v>59.65</v>
      </c>
      <c r="E39" s="19">
        <f t="shared" si="17"/>
        <v>0.65</v>
      </c>
      <c r="F39" s="22">
        <v>46022</v>
      </c>
      <c r="G39" s="22">
        <v>46004</v>
      </c>
      <c r="H39" s="19">
        <f t="shared" ref="H39:H44" si="18">F39-G39</f>
        <v>18</v>
      </c>
      <c r="I39" s="23">
        <f t="shared" ref="I39:I44" si="19">D39*E39*H39</f>
        <v>697.905</v>
      </c>
      <c r="J39" s="19" t="s">
        <v>18</v>
      </c>
      <c r="K39" s="29">
        <v>46004</v>
      </c>
      <c r="L39" s="25">
        <f t="shared" si="6"/>
        <v>18</v>
      </c>
      <c r="M39" s="26">
        <f t="shared" si="9"/>
        <v>697.905</v>
      </c>
      <c r="N39" s="26">
        <v>14152</v>
      </c>
      <c r="O39" s="27">
        <f t="shared" si="7"/>
        <v>0</v>
      </c>
    </row>
    <row r="40" s="3" customFormat="1" ht="27" customHeight="1" spans="1:15">
      <c r="A40" s="19">
        <v>37</v>
      </c>
      <c r="B40" s="19" t="s">
        <v>16</v>
      </c>
      <c r="C40" s="30"/>
      <c r="D40" s="30"/>
      <c r="E40" s="19">
        <f t="shared" si="17"/>
        <v>0.65</v>
      </c>
      <c r="F40" s="22">
        <v>46387</v>
      </c>
      <c r="G40" s="22" t="s">
        <v>21</v>
      </c>
      <c r="H40" s="19">
        <v>365</v>
      </c>
      <c r="I40" s="23">
        <f>D39*E40*H40</f>
        <v>14151.9625</v>
      </c>
      <c r="J40" s="19" t="s">
        <v>22</v>
      </c>
      <c r="K40" s="29" t="s">
        <v>21</v>
      </c>
      <c r="L40" s="25">
        <v>365</v>
      </c>
      <c r="M40" s="26">
        <f>D39*L40*E40</f>
        <v>14151.9625</v>
      </c>
      <c r="N40" s="26">
        <v>14152</v>
      </c>
      <c r="O40" s="27">
        <f t="shared" si="7"/>
        <v>0</v>
      </c>
    </row>
    <row r="41" s="3" customFormat="1" ht="27" customHeight="1" spans="1:15">
      <c r="A41" s="19">
        <v>38</v>
      </c>
      <c r="B41" s="19" t="s">
        <v>16</v>
      </c>
      <c r="C41" s="20" t="s">
        <v>48</v>
      </c>
      <c r="D41" s="21">
        <v>36.04</v>
      </c>
      <c r="E41" s="19">
        <f>2/2</f>
        <v>1</v>
      </c>
      <c r="F41" s="22">
        <v>46387</v>
      </c>
      <c r="G41" s="22">
        <v>46043</v>
      </c>
      <c r="H41" s="19">
        <f t="shared" si="18"/>
        <v>344</v>
      </c>
      <c r="I41" s="23">
        <f t="shared" si="19"/>
        <v>12397.76</v>
      </c>
      <c r="J41" s="19" t="s">
        <v>22</v>
      </c>
      <c r="K41" s="33">
        <v>46043</v>
      </c>
      <c r="L41" s="25">
        <f t="shared" si="6"/>
        <v>344</v>
      </c>
      <c r="M41" s="26">
        <f t="shared" si="9"/>
        <v>12397.76</v>
      </c>
      <c r="N41" s="26">
        <v>13155</v>
      </c>
      <c r="O41" s="27">
        <f t="shared" si="7"/>
        <v>0</v>
      </c>
    </row>
    <row r="42" s="3" customFormat="1" ht="27" customHeight="1" spans="1:15">
      <c r="A42" s="19">
        <v>39</v>
      </c>
      <c r="B42" s="19" t="s">
        <v>16</v>
      </c>
      <c r="C42" s="20" t="s">
        <v>49</v>
      </c>
      <c r="D42" s="21">
        <v>27.99</v>
      </c>
      <c r="E42" s="19">
        <f>1.5/2</f>
        <v>0.75</v>
      </c>
      <c r="F42" s="22">
        <v>46387</v>
      </c>
      <c r="G42" s="22">
        <v>46045</v>
      </c>
      <c r="H42" s="19">
        <f t="shared" si="18"/>
        <v>342</v>
      </c>
      <c r="I42" s="23">
        <f t="shared" si="19"/>
        <v>7179.435</v>
      </c>
      <c r="J42" s="19" t="s">
        <v>22</v>
      </c>
      <c r="K42" s="24">
        <v>46045</v>
      </c>
      <c r="L42" s="25">
        <f t="shared" si="6"/>
        <v>342</v>
      </c>
      <c r="M42" s="26">
        <f t="shared" si="9"/>
        <v>7179.435</v>
      </c>
      <c r="N42" s="26">
        <v>7662</v>
      </c>
      <c r="O42" s="27">
        <f t="shared" si="7"/>
        <v>0</v>
      </c>
    </row>
    <row r="43" s="3" customFormat="1" ht="27" customHeight="1" spans="1:15">
      <c r="A43" s="19">
        <v>40</v>
      </c>
      <c r="B43" s="19" t="s">
        <v>16</v>
      </c>
      <c r="C43" s="20" t="s">
        <v>50</v>
      </c>
      <c r="D43" s="21">
        <v>55.28</v>
      </c>
      <c r="E43" s="19">
        <f>1.2/2</f>
        <v>0.6</v>
      </c>
      <c r="F43" s="22">
        <v>46387</v>
      </c>
      <c r="G43" s="22">
        <v>46050</v>
      </c>
      <c r="H43" s="19">
        <f t="shared" si="18"/>
        <v>337</v>
      </c>
      <c r="I43" s="23">
        <f t="shared" si="19"/>
        <v>11177.616</v>
      </c>
      <c r="J43" s="19" t="s">
        <v>22</v>
      </c>
      <c r="K43" s="33">
        <v>46050</v>
      </c>
      <c r="L43" s="25">
        <f t="shared" si="6"/>
        <v>337</v>
      </c>
      <c r="M43" s="26">
        <f t="shared" si="9"/>
        <v>11177.616</v>
      </c>
      <c r="N43" s="26">
        <v>12106</v>
      </c>
      <c r="O43" s="27">
        <f t="shared" si="7"/>
        <v>0</v>
      </c>
    </row>
    <row r="44" s="3" customFormat="1" ht="27" customHeight="1" spans="1:15">
      <c r="A44" s="19">
        <v>41</v>
      </c>
      <c r="B44" s="19" t="s">
        <v>16</v>
      </c>
      <c r="C44" s="20" t="s">
        <v>51</v>
      </c>
      <c r="D44" s="21">
        <v>47.58</v>
      </c>
      <c r="E44" s="19">
        <f>1.3/2</f>
        <v>0.65</v>
      </c>
      <c r="F44" s="22">
        <v>46387</v>
      </c>
      <c r="G44" s="22">
        <v>46055</v>
      </c>
      <c r="H44" s="19">
        <f t="shared" si="18"/>
        <v>332</v>
      </c>
      <c r="I44" s="23">
        <f t="shared" si="19"/>
        <v>10267.764</v>
      </c>
      <c r="J44" s="19" t="s">
        <v>22</v>
      </c>
      <c r="K44" s="33">
        <v>46055</v>
      </c>
      <c r="L44" s="25">
        <f t="shared" si="6"/>
        <v>332</v>
      </c>
      <c r="M44" s="26">
        <f t="shared" si="9"/>
        <v>10267.764</v>
      </c>
      <c r="N44" s="26">
        <v>11288</v>
      </c>
      <c r="O44" s="27">
        <f t="shared" si="7"/>
        <v>0</v>
      </c>
    </row>
    <row r="45" s="4" customFormat="1" ht="42" customHeight="1" spans="1:15">
      <c r="A45" s="23" t="s">
        <v>52</v>
      </c>
      <c r="B45" s="34"/>
      <c r="C45" s="34"/>
      <c r="D45" s="34">
        <f>SUM(D4:D44)</f>
        <v>1340.1</v>
      </c>
      <c r="E45" s="23"/>
      <c r="F45" s="23"/>
      <c r="G45" s="23"/>
      <c r="H45" s="23"/>
      <c r="I45" s="34">
        <f>SUM(I4:I44)</f>
        <v>246264.5315</v>
      </c>
      <c r="J45" s="35"/>
      <c r="K45" s="33"/>
      <c r="L45" s="23"/>
      <c r="M45" s="36">
        <f>SUM(M4:M44)</f>
        <v>246264.6065</v>
      </c>
      <c r="N45" s="36">
        <f>SUM(N4:N44)</f>
        <v>431439</v>
      </c>
      <c r="O45" s="36">
        <f>SUM(O4:O44)</f>
        <v>-0.0750000000007276</v>
      </c>
    </row>
    <row r="47" customHeight="1" spans="1:15">
      <c r="G47" s="37"/>
      <c r="M47" s="7" t="s">
        <v>53</v>
      </c>
    </row>
    <row r="48" customHeight="1" spans="1:15">
      <c r="G48" s="37"/>
    </row>
  </sheetData>
  <autoFilter xmlns:etc="http://www.wps.cn/officeDocument/2017/etCustomData" ref="A2:O45" etc:filterBottomFollowUsedRange="0">
    <extLst/>
  </autoFilter>
  <mergeCells count="34">
    <mergeCell ref="A1:M1"/>
    <mergeCell ref="K2:N2"/>
    <mergeCell ref="A2:A3"/>
    <mergeCell ref="B2:B3"/>
    <mergeCell ref="B14:B15"/>
    <mergeCell ref="C2:C3"/>
    <mergeCell ref="C6:C7"/>
    <mergeCell ref="C12:C13"/>
    <mergeCell ref="C14:C15"/>
    <mergeCell ref="C16:C17"/>
    <mergeCell ref="C19:C20"/>
    <mergeCell ref="C21:C22"/>
    <mergeCell ref="C23:C24"/>
    <mergeCell ref="C26:C27"/>
    <mergeCell ref="C37:C38"/>
    <mergeCell ref="C39:C40"/>
    <mergeCell ref="D2:D3"/>
    <mergeCell ref="D6:D7"/>
    <mergeCell ref="D12:D13"/>
    <mergeCell ref="D14:D15"/>
    <mergeCell ref="D16:D17"/>
    <mergeCell ref="D19:D20"/>
    <mergeCell ref="D21:D22"/>
    <mergeCell ref="D23:D24"/>
    <mergeCell ref="D26:D27"/>
    <mergeCell ref="D37:D38"/>
    <mergeCell ref="D39:D40"/>
    <mergeCell ref="E2:E3"/>
    <mergeCell ref="F2:F3"/>
    <mergeCell ref="G2:G3"/>
    <mergeCell ref="H2:H3"/>
    <mergeCell ref="I2:I3"/>
    <mergeCell ref="J2:J3"/>
    <mergeCell ref="O2:O3"/>
  </mergeCells>
  <printOptions horizontalCentered="1"/>
  <pageMargins left="0.751388888888889" right="0.751388888888889" top="1" bottom="0.409027777777778" header="0.5" footer="0.5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WPS_1598868827</cp:lastModifiedBy>
  <dcterms:created xsi:type="dcterms:W3CDTF">2026-02-02T04:15:00Z</dcterms:created>
  <dcterms:modified xsi:type="dcterms:W3CDTF">2026-02-03T08:29:27Z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B23AE75525D84AE088E56B1148BC2F50_11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