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二哈哈\Desktop\"/>
    </mc:Choice>
  </mc:AlternateContent>
  <bookViews>
    <workbookView windowWidth="22188" windowHeight="9900"/>
  </bookViews>
  <sheets>
    <sheet name="2026年7月租金结转明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<sst xmlns="http://schemas.openxmlformats.org/spreadsheetml/2006/main" count="201" uniqueCount="120">
  <si>
    <t>租赁台账报表</t>
  </si>
  <si>
    <t>合同编号</t>
  </si>
  <si>
    <t>合同类型</t>
  </si>
  <si>
    <t>合同状态</t>
  </si>
  <si>
    <t>项目</t>
  </si>
  <si>
    <t>房源</t>
  </si>
  <si>
    <t>计租面积</t>
  </si>
  <si>
    <t>租赁面积</t>
  </si>
  <si>
    <t>租户名称</t>
  </si>
  <si>
    <t>签署日期</t>
  </si>
  <si>
    <t>合同期间</t>
  </si>
  <si>
    <t>总租期</t>
  </si>
  <si>
    <t>费用总额</t>
  </si>
  <si>
    <t>已收费用总额</t>
  </si>
  <si>
    <t>未收费用总额</t>
  </si>
  <si>
    <t>2026年7月从租房产税缴纳明细</t>
  </si>
  <si>
    <t>备注</t>
  </si>
  <si>
    <t>合同期起</t>
  </si>
  <si>
    <t>合同期止</t>
  </si>
  <si>
    <t>计税依据</t>
  </si>
  <si>
    <t>应交税额</t>
  </si>
  <si>
    <t>税收优惠比例</t>
  </si>
  <si>
    <t>实缴税金</t>
  </si>
  <si>
    <t>HT20260708</t>
  </si>
  <si>
    <t>租赁合同</t>
  </si>
  <si>
    <t>正在履行合同</t>
  </si>
  <si>
    <t>养征大厦</t>
  </si>
  <si>
    <t>1层-1</t>
  </si>
  <si>
    <t>杨豆豆</t>
  </si>
  <si>
    <t>2026-07-09</t>
  </si>
  <si>
    <t>HT20260715</t>
  </si>
  <si>
    <t>1层-2</t>
  </si>
  <si>
    <t>郭兴辉</t>
  </si>
  <si>
    <t>2026-07-16</t>
  </si>
  <si>
    <t>HT20260512</t>
  </si>
  <si>
    <t>1层-4-02</t>
  </si>
  <si>
    <t>汪玉明</t>
  </si>
  <si>
    <t>2026-05-12</t>
  </si>
  <si>
    <t>HT20251222</t>
  </si>
  <si>
    <t>1层-3</t>
  </si>
  <si>
    <t>王春霞</t>
  </si>
  <si>
    <t>2025-12-19</t>
  </si>
  <si>
    <t>HT2025501</t>
  </si>
  <si>
    <t>1层-04-1</t>
  </si>
  <si>
    <t>马润韬</t>
  </si>
  <si>
    <t>2026-04-27</t>
  </si>
  <si>
    <t>HT20250526-01</t>
  </si>
  <si>
    <t>1层-6</t>
  </si>
  <si>
    <t>李雪琴</t>
  </si>
  <si>
    <t>2026-06-09</t>
  </si>
  <si>
    <t>HT20206623</t>
  </si>
  <si>
    <t>1层05合并</t>
  </si>
  <si>
    <t>库尔勒悦棠酒店有限公司</t>
  </si>
  <si>
    <t>2026-06-23</t>
  </si>
  <si>
    <t>本次实际结转6-7月租金收入</t>
  </si>
  <si>
    <t>2层-1</t>
  </si>
  <si>
    <t>小计</t>
  </si>
  <si>
    <t>HT20250408-01</t>
  </si>
  <si>
    <t>通达商贸城</t>
  </si>
  <si>
    <t>1层-14号</t>
  </si>
  <si>
    <t>王秀梅</t>
  </si>
  <si>
    <t>2026-04-10</t>
  </si>
  <si>
    <t>HT202412113-01</t>
  </si>
  <si>
    <t>1层-32号</t>
  </si>
  <si>
    <t>杜延克</t>
  </si>
  <si>
    <t>2025-11-13</t>
  </si>
  <si>
    <t>HT20241128-01</t>
  </si>
  <si>
    <t>1层-21号</t>
  </si>
  <si>
    <t>赵勇</t>
  </si>
  <si>
    <t>2025-10-28</t>
  </si>
  <si>
    <t>2025年10月已全额结转</t>
  </si>
  <si>
    <t>HT20260721</t>
  </si>
  <si>
    <t>1层-22号</t>
  </si>
  <si>
    <t>谭雪玲</t>
  </si>
  <si>
    <t>2026-07-21</t>
  </si>
  <si>
    <t>HT20241115-01</t>
  </si>
  <si>
    <t>1层-23号</t>
  </si>
  <si>
    <t>周翔</t>
  </si>
  <si>
    <t>2025-11-06</t>
  </si>
  <si>
    <t>HT20241113-01</t>
  </si>
  <si>
    <t>1层-25号</t>
  </si>
  <si>
    <t>秦东玉</t>
  </si>
  <si>
    <t>HT20260602</t>
  </si>
  <si>
    <t>1层-26号</t>
  </si>
  <si>
    <t>艾买提·牙合莆</t>
  </si>
  <si>
    <t>2026-06-02</t>
  </si>
  <si>
    <t>HT20251205</t>
  </si>
  <si>
    <t>1层-28号</t>
  </si>
  <si>
    <t>李记叶</t>
  </si>
  <si>
    <t>2025-12-05</t>
  </si>
  <si>
    <t>HT20260604</t>
  </si>
  <si>
    <t>1层-27号</t>
  </si>
  <si>
    <t>张旭亚</t>
  </si>
  <si>
    <t>2026-06-04</t>
  </si>
  <si>
    <t>HT2026604</t>
  </si>
  <si>
    <t>2层-1号</t>
  </si>
  <si>
    <t>李永丽</t>
  </si>
  <si>
    <t>2026-05-30</t>
  </si>
  <si>
    <t>HT202603165</t>
  </si>
  <si>
    <t>2层-2号</t>
  </si>
  <si>
    <t>卿卫香</t>
  </si>
  <si>
    <t>2026-03-16</t>
  </si>
  <si>
    <t>HT2026027</t>
  </si>
  <si>
    <t>2层-3号</t>
  </si>
  <si>
    <t>曾小燕</t>
  </si>
  <si>
    <t>HT20241216-01</t>
  </si>
  <si>
    <t>2层-6号</t>
  </si>
  <si>
    <t>刘坤</t>
  </si>
  <si>
    <t>HT20260330</t>
  </si>
  <si>
    <t>2层-05-1号</t>
  </si>
  <si>
    <t>任梦帅</t>
  </si>
  <si>
    <t>2026-03-30</t>
  </si>
  <si>
    <t>本次实际结转4-7月租金收入</t>
  </si>
  <si>
    <t>HT20260629</t>
  </si>
  <si>
    <t>2层-05号</t>
  </si>
  <si>
    <t>郭述练</t>
  </si>
  <si>
    <t>2026-07-03</t>
  </si>
  <si>
    <t>HT2026629</t>
  </si>
  <si>
    <t>2层-05-2号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</si>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</sst>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5">
    <font>
      <sz val="11"/>
      <color indexed="8"/>
      <name val="宋体"/>
      <charset val="134"/>
      <scheme val="minor"/>
    </font>
    <font>
      <sz val="16"/>
      <color rgb="FF000000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6"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5" xfId="0" applyNumberFormat="1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shrinkToFit="1"/>
    </xf>
    <xf numFmtId="0" fontId="2" fillId="0" borderId="8" xfId="0" applyFont="1" applyBorder="1" applyAlignment="1">
      <alignment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77" fontId="2" fillId="0" borderId="8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vertical="center" wrapText="1"/>
    </xf>
    <xf numFmtId="176" fontId="0" fillId="2" borderId="4" xfId="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3" fillId="3" borderId="8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wrapText="1"/>
    </xf>
    <xf numFmtId="176" fontId="3" fillId="3" borderId="8" xfId="0" applyNumberFormat="1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177" fontId="3" fillId="3" borderId="8" xfId="0" applyNumberFormat="1" applyFont="1" applyFill="1" applyBorder="1" applyAlignment="1">
      <alignment horizontal="center" vertical="center" wrapText="1"/>
    </xf>
    <xf numFmtId="176" fontId="3" fillId="3" borderId="8" xfId="0" applyNumberFormat="1" applyFont="1" applyFill="1" applyBorder="1" applyAlignment="1">
      <alignment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0" fillId="0" borderId="9" xfId="0" applyNumberFormat="1" applyFont="1" applyBorder="1" applyAlignment="1">
      <alignment horizontal="center" vertical="center"/>
    </xf>
    <xf numFmtId="176" fontId="0" fillId="0" borderId="10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0" fontId="3" fillId="3" borderId="10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3" fillId="3" borderId="10" xfId="0" applyFont="1" applyFill="1" applyBorder="1" applyAlignment="1">
      <alignment vertical="center" wrapText="1"/>
    </xf>
    <xf numFmtId="176" fontId="3" fillId="3" borderId="10" xfId="0" applyNumberFormat="1" applyFont="1" applyFill="1" applyBorder="1" applyAlignment="1">
      <alignment horizontal="center" vertical="center" wrapText="1"/>
    </xf>
    <xf numFmtId="14" fontId="3" fillId="3" borderId="10" xfId="0" applyNumberFormat="1" applyFont="1" applyFill="1" applyBorder="1" applyAlignment="1">
      <alignment horizontal="center" vertical="center" wrapText="1"/>
    </xf>
    <xf numFmtId="177" fontId="3" fillId="3" borderId="10" xfId="0" applyNumberFormat="1" applyFont="1" applyFill="1" applyBorder="1" applyAlignment="1">
      <alignment horizontal="center" vertical="center" wrapText="1"/>
    </xf>
    <xf numFmtId="176" fontId="3" fillId="3" borderId="10" xfId="0" applyNumberFormat="1" applyFont="1" applyFill="1" applyBorder="1" applyAlignment="1">
      <alignment vertical="center" wrapText="1"/>
    </xf>
    <xf numFmtId="176" fontId="4" fillId="3" borderId="10" xfId="0" applyNumberFormat="1" applyFont="1" applyFill="1" applyBorder="1" applyAlignment="1">
      <alignment horizontal="center" vertical="center"/>
    </xf>
    <xf numFmtId="176" fontId="4" fillId="3" borderId="10" xfId="0" applyNumberFormat="1" applyFont="1" applyFill="1" applyBorder="1" applyAlignment="1">
      <alignment horizontal="center" vertical="center"/>
    </xf>
    <xf numFmtId="176" fontId="4" fillId="3" borderId="1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shrinkToFit="1"/>
    </xf>
    <xf numFmtId="176" fontId="4" fillId="3" borderId="5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77" fontId="4" fillId="3" borderId="5" xfId="0" applyNumberFormat="1" applyFont="1" applyFill="1" applyBorder="1" applyAlignment="1">
      <alignment horizontal="center" vertical="center"/>
    </xf>
    <xf numFmtId="176" fontId="4" fillId="3" borderId="5" xfId="0" applyNumberFormat="1" applyFont="1" applyFill="1" applyBorder="1" applyAlignment="1">
      <alignment vertical="center"/>
    </xf>
    <xf numFmtId="176" fontId="4" fillId="3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tabSelected="1" workbookViewId="0">
      <pane xSplit="8" ySplit="3" topLeftCell="I4" activePane="bottomRight" state="frozen"/>
      <selection/>
      <selection pane="topRight"/>
      <selection pane="bottomLeft"/>
      <selection pane="bottomRight" activeCell="C19" sqref="C19"/>
    </sheetView>
  </sheetViews>
  <sheetFormatPr defaultColWidth="9" defaultRowHeight="25" customHeight="1"/>
  <cols>
    <col min="1" max="1" width="12.1111111111111" style="1" customWidth="1"/>
    <col min="2" max="2" width="11.6666666666667" style="1" customWidth="1"/>
    <col min="3" max="3" width="11.7777777777778" style="1" customWidth="1"/>
    <col min="4" max="4" width="12.3333333333333" style="1" customWidth="1"/>
    <col min="5" max="5" width="14.3518518518519" style="2" customWidth="1"/>
    <col min="6" max="6" width="10.4444444444444" style="3" customWidth="1"/>
    <col min="7" max="7" width="10.1111111111111" style="3" customWidth="1"/>
    <col min="8" max="8" width="22.3333333333333" style="2" customWidth="1"/>
    <col min="9" max="9" width="14.3518518518519" style="2" customWidth="1"/>
    <col min="10" max="11" width="14.3518518518519" style="4" customWidth="1"/>
    <col min="12" max="12" width="7.66666666666667" style="5" customWidth="1"/>
    <col min="13" max="13" width="17" style="6" customWidth="1"/>
    <col min="14" max="14" width="15.5555555555556" style="6" customWidth="1"/>
    <col min="15" max="15" width="16.4444444444444" style="6" customWidth="1"/>
    <col min="16" max="16" width="14.4444444444444" style="3"/>
    <col min="17" max="17" width="13.1111111111111" style="3"/>
    <col min="18" max="19" width="12.8888888888889" style="3"/>
    <col min="20" max="20" width="26.8888888888889" style="2" customWidth="1"/>
    <col min="21" max="16384" width="9" style="2"/>
  </cols>
  <sheetData>
    <row r="1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customHeight="1" spans="1:20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0" t="s">
        <v>7</v>
      </c>
      <c r="H2" s="9" t="s">
        <v>8</v>
      </c>
      <c r="I2" s="9" t="s">
        <v>9</v>
      </c>
      <c r="J2" s="11" t="s">
        <v>10</v>
      </c>
      <c r="K2" s="12"/>
      <c r="L2" s="13" t="s">
        <v>11</v>
      </c>
      <c r="M2" s="10" t="s">
        <v>12</v>
      </c>
      <c r="N2" s="10" t="s">
        <v>13</v>
      </c>
      <c r="O2" s="10" t="s">
        <v>14</v>
      </c>
      <c r="P2" s="14" t="s">
        <v>15</v>
      </c>
      <c r="Q2" s="15"/>
      <c r="R2" s="15"/>
      <c r="S2" s="16"/>
      <c r="T2" s="17" t="s">
        <v>16</v>
      </c>
    </row>
    <row r="3" customHeight="1" spans="1:20">
      <c r="A3" s="18"/>
      <c r="B3" s="18"/>
      <c r="C3" s="18"/>
      <c r="D3" s="18"/>
      <c r="E3" s="19"/>
      <c r="F3" s="20"/>
      <c r="G3" s="20"/>
      <c r="H3" s="19"/>
      <c r="I3" s="19"/>
      <c r="J3" s="21" t="s">
        <v>17</v>
      </c>
      <c r="K3" s="21" t="s">
        <v>18</v>
      </c>
      <c r="L3" s="22"/>
      <c r="M3" s="20"/>
      <c r="N3" s="20"/>
      <c r="O3" s="20"/>
      <c r="P3" s="14" t="s">
        <v>19</v>
      </c>
      <c r="Q3" s="15" t="s">
        <v>20</v>
      </c>
      <c r="R3" s="15" t="s">
        <v>21</v>
      </c>
      <c r="S3" s="16" t="s">
        <v>22</v>
      </c>
      <c r="T3" s="17"/>
    </row>
    <row r="4" customHeight="1" spans="1:20">
      <c r="A4" s="23" t="s">
        <v>23</v>
      </c>
      <c r="B4" s="23" t="s">
        <v>24</v>
      </c>
      <c r="C4" s="23" t="s">
        <v>25</v>
      </c>
      <c r="D4" s="23" t="s">
        <v>26</v>
      </c>
      <c r="E4" s="24" t="s">
        <v>27</v>
      </c>
      <c r="F4" s="25">
        <v>109.83</v>
      </c>
      <c r="G4" s="25">
        <v>109.83</v>
      </c>
      <c r="H4" s="26" t="s">
        <v>28</v>
      </c>
      <c r="I4" s="24" t="s">
        <v>29</v>
      </c>
      <c r="J4" s="27">
        <v>46232</v>
      </c>
      <c r="K4" s="27">
        <v>46596</v>
      </c>
      <c r="L4" s="28">
        <f>(K4-J4)/365*12</f>
        <v>11.9671232876712</v>
      </c>
      <c r="M4" s="29">
        <v>118675</v>
      </c>
      <c r="N4" s="29">
        <v>59675</v>
      </c>
      <c r="O4" s="29">
        <v>59000</v>
      </c>
      <c r="P4" s="30">
        <v>10317.4603174603</v>
      </c>
      <c r="Q4" s="15">
        <f>P4*12%</f>
        <v>1238.09523809524</v>
      </c>
      <c r="R4" s="15">
        <f>Q4*50%</f>
        <v>619.047619047618</v>
      </c>
      <c r="S4" s="16">
        <f>Q4-R4</f>
        <v>619.047619047618</v>
      </c>
      <c r="T4" s="31"/>
    </row>
    <row r="5" customHeight="1" spans="1:20">
      <c r="A5" s="23" t="s">
        <v>30</v>
      </c>
      <c r="B5" s="23" t="s">
        <v>24</v>
      </c>
      <c r="C5" s="23" t="s">
        <v>25</v>
      </c>
      <c r="D5" s="23" t="s">
        <v>26</v>
      </c>
      <c r="E5" s="24" t="s">
        <v>31</v>
      </c>
      <c r="F5" s="25">
        <v>59.49</v>
      </c>
      <c r="G5" s="25">
        <v>59.49</v>
      </c>
      <c r="H5" s="26" t="s">
        <v>32</v>
      </c>
      <c r="I5" s="24" t="s">
        <v>33</v>
      </c>
      <c r="J5" s="27">
        <v>46254</v>
      </c>
      <c r="K5" s="27">
        <v>46618</v>
      </c>
      <c r="L5" s="28">
        <f>(K5-J5)/365*12</f>
        <v>11.9671232876712</v>
      </c>
      <c r="M5" s="29">
        <v>62000</v>
      </c>
      <c r="N5" s="29">
        <v>48709</v>
      </c>
      <c r="O5" s="29">
        <v>13291</v>
      </c>
      <c r="P5" s="30">
        <v>5714.33333333333</v>
      </c>
      <c r="Q5" s="15">
        <f>P5*12%</f>
        <v>685.72</v>
      </c>
      <c r="R5" s="15">
        <f>Q5*50%</f>
        <v>342.86</v>
      </c>
      <c r="S5" s="16">
        <f>Q5-R5</f>
        <v>342.86</v>
      </c>
      <c r="T5" s="31"/>
    </row>
    <row r="6" customHeight="1" spans="1:20">
      <c r="A6" s="23" t="s">
        <v>34</v>
      </c>
      <c r="B6" s="23" t="s">
        <v>24</v>
      </c>
      <c r="C6" s="23" t="s">
        <v>25</v>
      </c>
      <c r="D6" s="23" t="s">
        <v>26</v>
      </c>
      <c r="E6" s="24" t="s">
        <v>35</v>
      </c>
      <c r="F6" s="25">
        <v>20.2</v>
      </c>
      <c r="G6" s="25">
        <v>24.2</v>
      </c>
      <c r="H6" s="24" t="s">
        <v>36</v>
      </c>
      <c r="I6" s="24" t="s">
        <v>37</v>
      </c>
      <c r="J6" s="27">
        <v>46174</v>
      </c>
      <c r="K6" s="27">
        <v>46538</v>
      </c>
      <c r="L6" s="28">
        <f>(K6-J6)/365*12</f>
        <v>11.9671232876712</v>
      </c>
      <c r="M6" s="29">
        <v>27000</v>
      </c>
      <c r="N6" s="29">
        <v>27000</v>
      </c>
      <c r="O6" s="29">
        <v>0</v>
      </c>
      <c r="P6" s="14">
        <f>M6/1.03/L6</f>
        <v>2190.4672996906</v>
      </c>
      <c r="Q6" s="15">
        <f>P6*12%</f>
        <v>262.856075962872</v>
      </c>
      <c r="R6" s="15">
        <f>Q6*50%</f>
        <v>131.428037981436</v>
      </c>
      <c r="S6" s="16">
        <f>Q6-R6</f>
        <v>131.428037981436</v>
      </c>
      <c r="T6" s="31"/>
    </row>
    <row r="7" customHeight="1" spans="1:20">
      <c r="A7" s="23" t="s">
        <v>38</v>
      </c>
      <c r="B7" s="23" t="s">
        <v>24</v>
      </c>
      <c r="C7" s="23" t="s">
        <v>25</v>
      </c>
      <c r="D7" s="23" t="s">
        <v>26</v>
      </c>
      <c r="E7" s="24" t="s">
        <v>39</v>
      </c>
      <c r="F7" s="25">
        <v>363.29</v>
      </c>
      <c r="G7" s="25">
        <v>363.29</v>
      </c>
      <c r="H7" s="26" t="s">
        <v>40</v>
      </c>
      <c r="I7" s="24" t="s">
        <v>41</v>
      </c>
      <c r="J7" s="27">
        <v>46023</v>
      </c>
      <c r="K7" s="27">
        <v>46387</v>
      </c>
      <c r="L7" s="28">
        <f>(K7-J7)/365*12</f>
        <v>11.9671232876712</v>
      </c>
      <c r="M7" s="29">
        <v>270000</v>
      </c>
      <c r="N7" s="29">
        <v>270000</v>
      </c>
      <c r="O7" s="29">
        <v>0</v>
      </c>
      <c r="P7" s="30">
        <v>21428.5714285714</v>
      </c>
      <c r="Q7" s="15">
        <f>P7*12%</f>
        <v>2571.42857142857</v>
      </c>
      <c r="R7" s="15">
        <f>Q7*50%</f>
        <v>1285.71428571428</v>
      </c>
      <c r="S7" s="16">
        <f>Q7-R7</f>
        <v>1285.71428571428</v>
      </c>
      <c r="T7" s="31"/>
    </row>
    <row r="8" customHeight="1" spans="1:20">
      <c r="A8" s="23" t="s">
        <v>42</v>
      </c>
      <c r="B8" s="23" t="s">
        <v>24</v>
      </c>
      <c r="C8" s="23" t="s">
        <v>25</v>
      </c>
      <c r="D8" s="23" t="s">
        <v>26</v>
      </c>
      <c r="E8" s="24" t="s">
        <v>43</v>
      </c>
      <c r="F8" s="25">
        <v>45.64</v>
      </c>
      <c r="G8" s="25">
        <v>58.64</v>
      </c>
      <c r="H8" s="26" t="s">
        <v>44</v>
      </c>
      <c r="I8" s="24" t="s">
        <v>45</v>
      </c>
      <c r="J8" s="27">
        <v>46204</v>
      </c>
      <c r="K8" s="27">
        <v>46934</v>
      </c>
      <c r="L8" s="28">
        <f>(K8-J8)/365*12</f>
        <v>24</v>
      </c>
      <c r="M8" s="29">
        <v>130000</v>
      </c>
      <c r="N8" s="29">
        <v>32500</v>
      </c>
      <c r="O8" s="29">
        <v>97500</v>
      </c>
      <c r="P8" s="30">
        <v>5158.73015873016</v>
      </c>
      <c r="Q8" s="15">
        <f>P8*12%</f>
        <v>619.047619047619</v>
      </c>
      <c r="R8" s="15">
        <f>Q8*50%</f>
        <v>309.52380952381</v>
      </c>
      <c r="S8" s="16">
        <f>Q8-R8</f>
        <v>309.52380952381</v>
      </c>
      <c r="T8" s="31"/>
    </row>
    <row r="9" customHeight="1" spans="1:20">
      <c r="A9" s="23" t="s">
        <v>46</v>
      </c>
      <c r="B9" s="23" t="s">
        <v>24</v>
      </c>
      <c r="C9" s="23" t="s">
        <v>25</v>
      </c>
      <c r="D9" s="23" t="s">
        <v>26</v>
      </c>
      <c r="E9" s="24" t="s">
        <v>47</v>
      </c>
      <c r="F9" s="25">
        <v>38.42</v>
      </c>
      <c r="G9" s="25">
        <v>40.72</v>
      </c>
      <c r="H9" s="24" t="s">
        <v>48</v>
      </c>
      <c r="I9" s="24" t="s">
        <v>49</v>
      </c>
      <c r="J9" s="27">
        <v>46203</v>
      </c>
      <c r="K9" s="27">
        <v>46567</v>
      </c>
      <c r="L9" s="28">
        <f>(K9-J9)/365*12</f>
        <v>11.9671232876712</v>
      </c>
      <c r="M9" s="29">
        <v>53000</v>
      </c>
      <c r="N9" s="29">
        <v>53000</v>
      </c>
      <c r="O9" s="29">
        <v>0</v>
      </c>
      <c r="P9" s="14">
        <f>M9/1.03/L9</f>
        <v>4299.80618087414</v>
      </c>
      <c r="Q9" s="15">
        <f>P9*12%</f>
        <v>515.976741704897</v>
      </c>
      <c r="R9" s="15">
        <f>Q9*50%</f>
        <v>257.988370852448</v>
      </c>
      <c r="S9" s="16">
        <f>Q9-R9</f>
        <v>257.988370852448</v>
      </c>
      <c r="T9" s="31"/>
    </row>
    <row r="10" customHeight="1" spans="1:20">
      <c r="A10" s="23" t="s">
        <v>50</v>
      </c>
      <c r="B10" s="23" t="s">
        <v>24</v>
      </c>
      <c r="C10" s="23" t="s">
        <v>25</v>
      </c>
      <c r="D10" s="23" t="s">
        <v>26</v>
      </c>
      <c r="E10" s="24" t="s">
        <v>51</v>
      </c>
      <c r="F10" s="25">
        <v>856.49</v>
      </c>
      <c r="G10" s="25">
        <v>856.49</v>
      </c>
      <c r="H10" s="24" t="s">
        <v>52</v>
      </c>
      <c r="I10" s="24" t="s">
        <v>53</v>
      </c>
      <c r="J10" s="27">
        <v>46174</v>
      </c>
      <c r="K10" s="27">
        <v>46721</v>
      </c>
      <c r="L10" s="28">
        <f>(K10-J10)/365*12</f>
        <v>17.9835616438356</v>
      </c>
      <c r="M10" s="29">
        <f>(250000/(G10+G11))*G10</f>
        <v>90672.2422189286</v>
      </c>
      <c r="N10" s="29">
        <v>0</v>
      </c>
      <c r="O10" s="29">
        <f>M10-N10</f>
        <v>90672.2422189286</v>
      </c>
      <c r="P10" s="14">
        <f>M10/1.03/L10*2</f>
        <v>9790.19672172099</v>
      </c>
      <c r="Q10" s="15">
        <f>P10*12%</f>
        <v>1174.82360660652</v>
      </c>
      <c r="R10" s="15">
        <f>Q10*50%</f>
        <v>587.41180330326</v>
      </c>
      <c r="S10" s="16">
        <f>Q10-R10</f>
        <v>587.41180330326</v>
      </c>
      <c r="T10" s="31" t="s">
        <v>54</v>
      </c>
    </row>
    <row r="11" customHeight="1" spans="1:20">
      <c r="A11" s="23" t="s">
        <v>50</v>
      </c>
      <c r="B11" s="23" t="s">
        <v>24</v>
      </c>
      <c r="C11" s="23" t="s">
        <v>25</v>
      </c>
      <c r="D11" s="23" t="s">
        <v>26</v>
      </c>
      <c r="E11" s="24" t="s">
        <v>55</v>
      </c>
      <c r="F11" s="25">
        <v>1505.01</v>
      </c>
      <c r="G11" s="25">
        <v>1505.01</v>
      </c>
      <c r="H11" s="24" t="s">
        <v>52</v>
      </c>
      <c r="I11" s="24" t="s">
        <v>53</v>
      </c>
      <c r="J11" s="27">
        <v>46174</v>
      </c>
      <c r="K11" s="27">
        <v>46721</v>
      </c>
      <c r="L11" s="28">
        <f>(K11-J11)/365*12</f>
        <v>17.9835616438356</v>
      </c>
      <c r="M11" s="29">
        <f>250000-M10</f>
        <v>159327.757781071</v>
      </c>
      <c r="N11" s="29">
        <v>0</v>
      </c>
      <c r="O11" s="29">
        <f>M11-N11</f>
        <v>159327.757781071</v>
      </c>
      <c r="P11" s="14">
        <f>M11/1.03/L11*2</f>
        <v>17203.171044796</v>
      </c>
      <c r="Q11" s="15">
        <f>P11*12%</f>
        <v>2064.38052537552</v>
      </c>
      <c r="R11" s="15">
        <f>Q11*50%</f>
        <v>1032.19026268776</v>
      </c>
      <c r="S11" s="16">
        <f>Q11-R11</f>
        <v>1032.19026268776</v>
      </c>
      <c r="T11" s="31" t="s">
        <v>54</v>
      </c>
    </row>
    <row r="12" customHeight="1" spans="1:20">
      <c r="A12" s="32"/>
      <c r="B12" s="32"/>
      <c r="C12" s="32"/>
      <c r="D12" s="32" t="s">
        <v>26</v>
      </c>
      <c r="E12" s="33" t="s">
        <v>56</v>
      </c>
      <c r="F12" s="34">
        <f>SUM(F4:F11)</f>
        <v>2998.37</v>
      </c>
      <c r="G12" s="34">
        <f>SUM(G4:G11)</f>
        <v>3017.67</v>
      </c>
      <c r="H12" s="33"/>
      <c r="I12" s="33"/>
      <c r="J12" s="35"/>
      <c r="K12" s="35"/>
      <c r="L12" s="36"/>
      <c r="M12" s="37">
        <f>SUM(M4:M11)</f>
        <v>910675</v>
      </c>
      <c r="N12" s="37">
        <f t="shared" ref="N12:S12" si="0">SUM(N4:N11)</f>
        <v>490884</v>
      </c>
      <c r="O12" s="37">
        <f t="shared" si="0"/>
        <v>419791</v>
      </c>
      <c r="P12" s="34">
        <f t="shared" si="0"/>
        <v>76102.7364851769</v>
      </c>
      <c r="Q12" s="34">
        <f t="shared" si="0"/>
        <v>9132.32837822123</v>
      </c>
      <c r="R12" s="34">
        <f t="shared" si="0"/>
        <v>4566.16418911061</v>
      </c>
      <c r="S12" s="38">
        <f t="shared" si="0"/>
        <v>4566.16418911061</v>
      </c>
      <c r="T12" s="39"/>
    </row>
    <row r="13" customHeight="1" spans="1:20">
      <c r="A13" s="23" t="s">
        <v>57</v>
      </c>
      <c r="B13" s="23" t="s">
        <v>24</v>
      </c>
      <c r="C13" s="23" t="s">
        <v>25</v>
      </c>
      <c r="D13" s="23" t="s">
        <v>58</v>
      </c>
      <c r="E13" s="24" t="s">
        <v>59</v>
      </c>
      <c r="F13" s="25">
        <v>43.01</v>
      </c>
      <c r="G13" s="25">
        <v>43.01</v>
      </c>
      <c r="H13" s="24" t="s">
        <v>60</v>
      </c>
      <c r="I13" s="24" t="s">
        <v>61</v>
      </c>
      <c r="J13" s="27">
        <v>46174</v>
      </c>
      <c r="K13" s="27">
        <v>46538</v>
      </c>
      <c r="L13" s="28">
        <f>(K13-J13)/365*12</f>
        <v>11.9671232876712</v>
      </c>
      <c r="M13" s="29">
        <v>26000</v>
      </c>
      <c r="N13" s="29">
        <v>26000</v>
      </c>
      <c r="O13" s="29">
        <v>0</v>
      </c>
      <c r="P13" s="14">
        <f>M13/1.03/L13</f>
        <v>2109.33888118354</v>
      </c>
      <c r="Q13" s="15">
        <f>P13*12%</f>
        <v>253.120665742025</v>
      </c>
      <c r="R13" s="15">
        <f>Q13*50%</f>
        <v>126.560332871012</v>
      </c>
      <c r="S13" s="16">
        <f>Q13-R13</f>
        <v>126.560332871012</v>
      </c>
      <c r="T13" s="31"/>
    </row>
    <row r="14" customHeight="1" spans="1:20">
      <c r="A14" s="23" t="s">
        <v>62</v>
      </c>
      <c r="B14" s="23" t="s">
        <v>24</v>
      </c>
      <c r="C14" s="23" t="s">
        <v>25</v>
      </c>
      <c r="D14" s="23" t="s">
        <v>58</v>
      </c>
      <c r="E14" s="24" t="s">
        <v>63</v>
      </c>
      <c r="F14" s="25">
        <v>54.31</v>
      </c>
      <c r="G14" s="25">
        <v>54.31</v>
      </c>
      <c r="H14" s="26" t="s">
        <v>64</v>
      </c>
      <c r="I14" s="24" t="s">
        <v>65</v>
      </c>
      <c r="J14" s="27">
        <v>45971</v>
      </c>
      <c r="K14" s="27">
        <v>46335</v>
      </c>
      <c r="L14" s="28">
        <f>(K14-J14)/365*12</f>
        <v>11.9671232876712</v>
      </c>
      <c r="M14" s="29">
        <v>23788</v>
      </c>
      <c r="N14" s="29">
        <v>23788</v>
      </c>
      <c r="O14" s="29">
        <v>0</v>
      </c>
      <c r="P14" s="30">
        <v>2223.83333333333</v>
      </c>
      <c r="Q14" s="15">
        <f>P14*12%</f>
        <v>266.86</v>
      </c>
      <c r="R14" s="15">
        <f>Q14*50%</f>
        <v>133.43</v>
      </c>
      <c r="S14" s="16">
        <f>Q14-R14</f>
        <v>133.43</v>
      </c>
      <c r="T14" s="31"/>
    </row>
    <row r="15" customHeight="1" spans="1:20">
      <c r="A15" s="23" t="s">
        <v>66</v>
      </c>
      <c r="B15" s="23" t="s">
        <v>24</v>
      </c>
      <c r="C15" s="23" t="s">
        <v>25</v>
      </c>
      <c r="D15" s="23" t="s">
        <v>58</v>
      </c>
      <c r="E15" s="24" t="s">
        <v>67</v>
      </c>
      <c r="F15" s="25">
        <v>43.01</v>
      </c>
      <c r="G15" s="25">
        <v>43.01</v>
      </c>
      <c r="H15" s="26" t="s">
        <v>68</v>
      </c>
      <c r="I15" s="24" t="s">
        <v>69</v>
      </c>
      <c r="J15" s="27">
        <v>45992</v>
      </c>
      <c r="K15" s="27">
        <v>46356</v>
      </c>
      <c r="L15" s="28">
        <f>(K15-J15)/365*12</f>
        <v>11.9671232876712</v>
      </c>
      <c r="M15" s="29">
        <v>23000</v>
      </c>
      <c r="N15" s="29">
        <v>23000</v>
      </c>
      <c r="O15" s="29">
        <v>0</v>
      </c>
      <c r="P15" s="14"/>
      <c r="Q15" s="15">
        <f>P15*12%</f>
        <v>0</v>
      </c>
      <c r="R15" s="15">
        <f>Q15*50%</f>
        <v>0</v>
      </c>
      <c r="S15" s="16">
        <f>Q15-R15</f>
        <v>0</v>
      </c>
      <c r="T15" s="31" t="s">
        <v>70</v>
      </c>
    </row>
    <row r="16" customHeight="1" spans="1:20">
      <c r="A16" s="23" t="s">
        <v>71</v>
      </c>
      <c r="B16" s="23" t="s">
        <v>24</v>
      </c>
      <c r="C16" s="23" t="s">
        <v>25</v>
      </c>
      <c r="D16" s="23" t="s">
        <v>58</v>
      </c>
      <c r="E16" s="24" t="s">
        <v>72</v>
      </c>
      <c r="F16" s="25">
        <v>43.01</v>
      </c>
      <c r="G16" s="25">
        <v>43.01</v>
      </c>
      <c r="H16" s="24" t="s">
        <v>73</v>
      </c>
      <c r="I16" s="24" t="s">
        <v>74</v>
      </c>
      <c r="J16" s="27">
        <v>46234</v>
      </c>
      <c r="K16" s="27">
        <v>46598</v>
      </c>
      <c r="L16" s="28">
        <f>(K16-J16)/365*12</f>
        <v>11.9671232876712</v>
      </c>
      <c r="M16" s="29">
        <v>24500</v>
      </c>
      <c r="N16" s="29">
        <v>24500</v>
      </c>
      <c r="O16" s="29">
        <v>0</v>
      </c>
      <c r="P16" s="14"/>
      <c r="Q16" s="15">
        <f>P16*12%</f>
        <v>0</v>
      </c>
      <c r="R16" s="15">
        <f>Q16*50%</f>
        <v>0</v>
      </c>
      <c r="S16" s="16">
        <f>Q16-R16</f>
        <v>0</v>
      </c>
      <c r="T16" s="31"/>
    </row>
    <row r="17" customHeight="1" spans="1:20">
      <c r="A17" s="23" t="s">
        <v>75</v>
      </c>
      <c r="B17" s="23" t="s">
        <v>24</v>
      </c>
      <c r="C17" s="23" t="s">
        <v>25</v>
      </c>
      <c r="D17" s="23" t="s">
        <v>58</v>
      </c>
      <c r="E17" s="24" t="s">
        <v>76</v>
      </c>
      <c r="F17" s="25">
        <v>43.01</v>
      </c>
      <c r="G17" s="25">
        <v>43.01</v>
      </c>
      <c r="H17" s="26" t="s">
        <v>77</v>
      </c>
      <c r="I17" s="24" t="s">
        <v>78</v>
      </c>
      <c r="J17" s="27">
        <v>45981</v>
      </c>
      <c r="K17" s="27">
        <v>46345</v>
      </c>
      <c r="L17" s="28">
        <f>(K17-J17)/365*12</f>
        <v>11.9671232876712</v>
      </c>
      <c r="M17" s="29">
        <v>23000</v>
      </c>
      <c r="N17" s="29">
        <v>23000</v>
      </c>
      <c r="O17" s="29">
        <v>0</v>
      </c>
      <c r="P17" s="30">
        <v>1825.39682539683</v>
      </c>
      <c r="Q17" s="15">
        <f>P17*12%</f>
        <v>219.04761904762</v>
      </c>
      <c r="R17" s="15">
        <f>Q17*50%</f>
        <v>109.52380952381</v>
      </c>
      <c r="S17" s="16">
        <f>Q17-R17</f>
        <v>109.52380952381</v>
      </c>
      <c r="T17" s="31"/>
    </row>
    <row r="18" customHeight="1" spans="1:20">
      <c r="A18" s="23" t="s">
        <v>79</v>
      </c>
      <c r="B18" s="23" t="s">
        <v>24</v>
      </c>
      <c r="C18" s="23" t="s">
        <v>25</v>
      </c>
      <c r="D18" s="23" t="s">
        <v>58</v>
      </c>
      <c r="E18" s="24" t="s">
        <v>80</v>
      </c>
      <c r="F18" s="25">
        <v>43.01</v>
      </c>
      <c r="G18" s="25">
        <v>43.01</v>
      </c>
      <c r="H18" s="26" t="s">
        <v>81</v>
      </c>
      <c r="I18" s="24" t="s">
        <v>65</v>
      </c>
      <c r="J18" s="27">
        <v>45977</v>
      </c>
      <c r="K18" s="27">
        <v>46341</v>
      </c>
      <c r="L18" s="28">
        <f>(K18-J18)/365*12</f>
        <v>11.9671232876712</v>
      </c>
      <c r="M18" s="29">
        <v>23000</v>
      </c>
      <c r="N18" s="29">
        <v>23000</v>
      </c>
      <c r="O18" s="29">
        <v>0</v>
      </c>
      <c r="P18" s="30">
        <v>1825.39682539683</v>
      </c>
      <c r="Q18" s="15">
        <f>P18*12%</f>
        <v>219.04761904762</v>
      </c>
      <c r="R18" s="15">
        <f>Q18*50%</f>
        <v>109.52380952381</v>
      </c>
      <c r="S18" s="16">
        <f>Q18-R18</f>
        <v>109.52380952381</v>
      </c>
      <c r="T18" s="31"/>
    </row>
    <row r="19" customHeight="1" spans="1:20">
      <c r="A19" s="23" t="s">
        <v>82</v>
      </c>
      <c r="B19" s="23" t="s">
        <v>24</v>
      </c>
      <c r="C19" s="23" t="s">
        <v>25</v>
      </c>
      <c r="D19" s="23" t="s">
        <v>58</v>
      </c>
      <c r="E19" s="24" t="s">
        <v>83</v>
      </c>
      <c r="F19" s="25">
        <v>31.88</v>
      </c>
      <c r="G19" s="25">
        <v>31.88</v>
      </c>
      <c r="H19" s="40" t="s">
        <v>84</v>
      </c>
      <c r="I19" s="24" t="s">
        <v>85</v>
      </c>
      <c r="J19" s="27">
        <v>46195</v>
      </c>
      <c r="K19" s="27">
        <v>46559</v>
      </c>
      <c r="L19" s="28">
        <f>(K19-J19)/365*12</f>
        <v>11.9671232876712</v>
      </c>
      <c r="M19" s="29">
        <v>19562</v>
      </c>
      <c r="N19" s="29">
        <v>19562</v>
      </c>
      <c r="O19" s="29">
        <v>0</v>
      </c>
      <c r="P19" s="14">
        <f>M19/1.03/L19</f>
        <v>1587.03412283509</v>
      </c>
      <c r="Q19" s="15">
        <f>P19*12%</f>
        <v>190.444094740211</v>
      </c>
      <c r="R19" s="15">
        <f>Q19*50%</f>
        <v>95.2220473701056</v>
      </c>
      <c r="S19" s="16">
        <f>Q19-R19</f>
        <v>95.2220473701056</v>
      </c>
      <c r="T19" s="31"/>
    </row>
    <row r="20" customHeight="1" spans="1:20">
      <c r="A20" s="23" t="s">
        <v>86</v>
      </c>
      <c r="B20" s="23" t="s">
        <v>24</v>
      </c>
      <c r="C20" s="23" t="s">
        <v>25</v>
      </c>
      <c r="D20" s="23" t="s">
        <v>58</v>
      </c>
      <c r="E20" s="24" t="s">
        <v>87</v>
      </c>
      <c r="F20" s="25">
        <v>132.64</v>
      </c>
      <c r="G20" s="25">
        <v>132.64</v>
      </c>
      <c r="H20" s="26" t="s">
        <v>88</v>
      </c>
      <c r="I20" s="24" t="s">
        <v>89</v>
      </c>
      <c r="J20" s="27">
        <v>45998</v>
      </c>
      <c r="K20" s="27">
        <v>46362</v>
      </c>
      <c r="L20" s="28">
        <f>(K20-J20)/365*12</f>
        <v>11.9671232876712</v>
      </c>
      <c r="M20" s="29">
        <v>58000</v>
      </c>
      <c r="N20" s="29">
        <v>58000</v>
      </c>
      <c r="O20" s="29">
        <v>0</v>
      </c>
      <c r="P20" s="14">
        <v>4603.1746031746</v>
      </c>
      <c r="Q20" s="15">
        <f>P20*12%</f>
        <v>552.380952380952</v>
      </c>
      <c r="R20" s="15">
        <f>Q20*50%</f>
        <v>276.190476190476</v>
      </c>
      <c r="S20" s="16">
        <f>Q20-R20</f>
        <v>276.190476190476</v>
      </c>
      <c r="T20" s="31"/>
    </row>
    <row r="21" customHeight="1" spans="1:20">
      <c r="A21" s="23" t="s">
        <v>90</v>
      </c>
      <c r="B21" s="23" t="s">
        <v>24</v>
      </c>
      <c r="C21" s="23" t="s">
        <v>25</v>
      </c>
      <c r="D21" s="23" t="s">
        <v>58</v>
      </c>
      <c r="E21" s="24" t="s">
        <v>91</v>
      </c>
      <c r="F21" s="25">
        <v>31.88</v>
      </c>
      <c r="G21" s="25">
        <v>31.88</v>
      </c>
      <c r="H21" s="24" t="s">
        <v>92</v>
      </c>
      <c r="I21" s="24" t="s">
        <v>93</v>
      </c>
      <c r="J21" s="27">
        <v>46195</v>
      </c>
      <c r="K21" s="27">
        <v>46559</v>
      </c>
      <c r="L21" s="28">
        <f>(K21-J21)/365*12</f>
        <v>11.9671232876712</v>
      </c>
      <c r="M21" s="29">
        <v>19347</v>
      </c>
      <c r="N21" s="29">
        <v>19347</v>
      </c>
      <c r="O21" s="29">
        <v>0</v>
      </c>
      <c r="P21" s="14">
        <f>M21/1.03/L21</f>
        <v>1569.59151285608</v>
      </c>
      <c r="Q21" s="15">
        <f>P21*12%</f>
        <v>188.350981542729</v>
      </c>
      <c r="R21" s="15">
        <f>Q21*50%</f>
        <v>94.1754907713645</v>
      </c>
      <c r="S21" s="16">
        <f>Q21-R21</f>
        <v>94.1754907713645</v>
      </c>
      <c r="T21" s="31"/>
    </row>
    <row r="22" customHeight="1" spans="1:20">
      <c r="A22" s="23" t="s">
        <v>94</v>
      </c>
      <c r="B22" s="23" t="s">
        <v>24</v>
      </c>
      <c r="C22" s="23" t="s">
        <v>25</v>
      </c>
      <c r="D22" s="23" t="s">
        <v>58</v>
      </c>
      <c r="E22" s="24" t="s">
        <v>95</v>
      </c>
      <c r="F22" s="25">
        <v>203.58</v>
      </c>
      <c r="G22" s="25">
        <v>203.58</v>
      </c>
      <c r="H22" s="24" t="s">
        <v>96</v>
      </c>
      <c r="I22" s="24" t="s">
        <v>97</v>
      </c>
      <c r="J22" s="27">
        <v>46173</v>
      </c>
      <c r="K22" s="27">
        <v>46537</v>
      </c>
      <c r="L22" s="28">
        <f t="shared" ref="L22:L28" si="1">(K22-J22)/365*12</f>
        <v>11.9671232876712</v>
      </c>
      <c r="M22" s="29">
        <v>38000</v>
      </c>
      <c r="N22" s="29">
        <v>38000</v>
      </c>
      <c r="O22" s="29">
        <v>0</v>
      </c>
      <c r="P22" s="14">
        <f>M22/1.03/L22*2</f>
        <v>6165.75980653651</v>
      </c>
      <c r="Q22" s="15">
        <f t="shared" ref="Q22:Q29" si="2">P22*12%</f>
        <v>739.891176784381</v>
      </c>
      <c r="R22" s="15">
        <f t="shared" ref="R22:R29" si="3">Q22*50%</f>
        <v>369.94558839219</v>
      </c>
      <c r="S22" s="16">
        <f t="shared" ref="S22:S29" si="4">Q22-R22</f>
        <v>369.94558839219</v>
      </c>
      <c r="T22" s="31" t="s">
        <v>54</v>
      </c>
    </row>
    <row r="23" customHeight="1" spans="1:20">
      <c r="A23" s="23" t="s">
        <v>98</v>
      </c>
      <c r="B23" s="23" t="s">
        <v>24</v>
      </c>
      <c r="C23" s="23" t="s">
        <v>25</v>
      </c>
      <c r="D23" s="23" t="s">
        <v>58</v>
      </c>
      <c r="E23" s="24" t="s">
        <v>99</v>
      </c>
      <c r="F23" s="25">
        <v>62.92</v>
      </c>
      <c r="G23" s="25">
        <v>62.92</v>
      </c>
      <c r="H23" s="26" t="s">
        <v>100</v>
      </c>
      <c r="I23" s="24" t="s">
        <v>101</v>
      </c>
      <c r="J23" s="27">
        <v>46073</v>
      </c>
      <c r="K23" s="27">
        <v>46437</v>
      </c>
      <c r="L23" s="28">
        <f t="shared" si="1"/>
        <v>11.9671232876712</v>
      </c>
      <c r="M23" s="29">
        <v>20000</v>
      </c>
      <c r="N23" s="29">
        <v>20000</v>
      </c>
      <c r="O23" s="29">
        <v>0</v>
      </c>
      <c r="P23" s="14">
        <v>1618.16666666667</v>
      </c>
      <c r="Q23" s="15">
        <f t="shared" si="2"/>
        <v>194.18</v>
      </c>
      <c r="R23" s="15">
        <f t="shared" si="3"/>
        <v>97.0900000000002</v>
      </c>
      <c r="S23" s="16">
        <f t="shared" si="4"/>
        <v>97.0900000000002</v>
      </c>
      <c r="T23" s="31"/>
    </row>
    <row r="24" customHeight="1" spans="1:20">
      <c r="A24" s="23" t="s">
        <v>102</v>
      </c>
      <c r="B24" s="23" t="s">
        <v>24</v>
      </c>
      <c r="C24" s="23" t="s">
        <v>25</v>
      </c>
      <c r="D24" s="23" t="s">
        <v>58</v>
      </c>
      <c r="E24" s="24" t="s">
        <v>103</v>
      </c>
      <c r="F24" s="25">
        <v>144.18</v>
      </c>
      <c r="G24" s="25">
        <v>144.18</v>
      </c>
      <c r="H24" s="26" t="s">
        <v>104</v>
      </c>
      <c r="I24" s="24" t="s">
        <v>45</v>
      </c>
      <c r="J24" s="27">
        <v>46309</v>
      </c>
      <c r="K24" s="27">
        <v>47250</v>
      </c>
      <c r="L24" s="28">
        <f t="shared" si="1"/>
        <v>30.9369863013699</v>
      </c>
      <c r="M24" s="29">
        <v>105000</v>
      </c>
      <c r="N24" s="29">
        <v>0</v>
      </c>
      <c r="O24" s="29">
        <v>105000</v>
      </c>
      <c r="P24" s="14">
        <v>3246.84</v>
      </c>
      <c r="Q24" s="15">
        <f t="shared" si="2"/>
        <v>389.6208</v>
      </c>
      <c r="R24" s="15">
        <f t="shared" si="3"/>
        <v>194.8104</v>
      </c>
      <c r="S24" s="16">
        <f t="shared" si="4"/>
        <v>194.8104</v>
      </c>
      <c r="T24" s="31"/>
    </row>
    <row r="25" customHeight="1" spans="1:20">
      <c r="A25" s="23" t="s">
        <v>105</v>
      </c>
      <c r="B25" s="23" t="s">
        <v>24</v>
      </c>
      <c r="C25" s="23" t="s">
        <v>25</v>
      </c>
      <c r="D25" s="23" t="s">
        <v>58</v>
      </c>
      <c r="E25" s="24" t="s">
        <v>106</v>
      </c>
      <c r="F25" s="25">
        <v>99.18</v>
      </c>
      <c r="G25" s="25">
        <v>99.18</v>
      </c>
      <c r="H25" s="26" t="s">
        <v>107</v>
      </c>
      <c r="I25" s="24" t="s">
        <v>89</v>
      </c>
      <c r="J25" s="27">
        <v>46001</v>
      </c>
      <c r="K25" s="27">
        <v>46365</v>
      </c>
      <c r="L25" s="28">
        <f t="shared" si="1"/>
        <v>11.9671232876712</v>
      </c>
      <c r="M25" s="29">
        <v>30000</v>
      </c>
      <c r="N25" s="29">
        <v>30000</v>
      </c>
      <c r="O25" s="29">
        <v>0</v>
      </c>
      <c r="P25" s="14">
        <v>2381</v>
      </c>
      <c r="Q25" s="15">
        <f t="shared" si="2"/>
        <v>285.72</v>
      </c>
      <c r="R25" s="15">
        <f t="shared" si="3"/>
        <v>142.86</v>
      </c>
      <c r="S25" s="16">
        <f t="shared" si="4"/>
        <v>142.86</v>
      </c>
      <c r="T25" s="31"/>
    </row>
    <row r="26" customHeight="1" spans="1:20">
      <c r="A26" s="23" t="s">
        <v>108</v>
      </c>
      <c r="B26" s="23" t="s">
        <v>24</v>
      </c>
      <c r="C26" s="23" t="s">
        <v>25</v>
      </c>
      <c r="D26" s="23" t="s">
        <v>58</v>
      </c>
      <c r="E26" s="24" t="s">
        <v>109</v>
      </c>
      <c r="F26" s="25">
        <v>170</v>
      </c>
      <c r="G26" s="25">
        <v>170</v>
      </c>
      <c r="H26" s="24" t="s">
        <v>110</v>
      </c>
      <c r="I26" s="24" t="s">
        <v>111</v>
      </c>
      <c r="J26" s="27">
        <v>46113</v>
      </c>
      <c r="K26" s="27">
        <v>47238</v>
      </c>
      <c r="L26" s="28">
        <f t="shared" si="1"/>
        <v>36.986301369863</v>
      </c>
      <c r="M26" s="29">
        <v>111690</v>
      </c>
      <c r="N26" s="29">
        <v>37230</v>
      </c>
      <c r="O26" s="29">
        <v>74460</v>
      </c>
      <c r="P26" s="14">
        <f>M26/1.03/L26*4</f>
        <v>11727.2491909385</v>
      </c>
      <c r="Q26" s="15">
        <f t="shared" si="2"/>
        <v>1407.26990291262</v>
      </c>
      <c r="R26" s="15">
        <f t="shared" si="3"/>
        <v>703.634951456311</v>
      </c>
      <c r="S26" s="16">
        <f t="shared" si="4"/>
        <v>703.634951456311</v>
      </c>
      <c r="T26" s="31" t="s">
        <v>112</v>
      </c>
    </row>
    <row r="27" customHeight="1" spans="1:20">
      <c r="A27" s="23" t="s">
        <v>113</v>
      </c>
      <c r="B27" s="23" t="s">
        <v>24</v>
      </c>
      <c r="C27" s="23" t="s">
        <v>25</v>
      </c>
      <c r="D27" s="23" t="s">
        <v>58</v>
      </c>
      <c r="E27" s="24" t="s">
        <v>114</v>
      </c>
      <c r="F27" s="25">
        <v>230</v>
      </c>
      <c r="G27" s="25">
        <v>230</v>
      </c>
      <c r="H27" s="24" t="s">
        <v>115</v>
      </c>
      <c r="I27" s="24" t="s">
        <v>116</v>
      </c>
      <c r="J27" s="27">
        <v>46208</v>
      </c>
      <c r="K27" s="27">
        <v>47456</v>
      </c>
      <c r="L27" s="28">
        <f t="shared" si="1"/>
        <v>41.0301369863014</v>
      </c>
      <c r="M27" s="29">
        <v>149940</v>
      </c>
      <c r="N27" s="29">
        <v>25600</v>
      </c>
      <c r="O27" s="29">
        <v>124340</v>
      </c>
      <c r="P27" s="14">
        <f t="shared" ref="P26:P28" si="5">M27/1.03/L27</f>
        <v>3547.94856235997</v>
      </c>
      <c r="Q27" s="15">
        <f t="shared" si="2"/>
        <v>425.753827483196</v>
      </c>
      <c r="R27" s="15">
        <f t="shared" si="3"/>
        <v>212.876913741598</v>
      </c>
      <c r="S27" s="16">
        <f t="shared" si="4"/>
        <v>212.876913741598</v>
      </c>
      <c r="T27" s="31"/>
    </row>
    <row r="28" customHeight="1" spans="1:20">
      <c r="A28" s="41" t="s">
        <v>117</v>
      </c>
      <c r="B28" s="41" t="s">
        <v>24</v>
      </c>
      <c r="C28" s="41" t="s">
        <v>25</v>
      </c>
      <c r="D28" s="41" t="s">
        <v>58</v>
      </c>
      <c r="E28" s="42" t="s">
        <v>118</v>
      </c>
      <c r="F28" s="43">
        <v>285</v>
      </c>
      <c r="G28" s="43">
        <v>285</v>
      </c>
      <c r="H28" s="42" t="s">
        <v>115</v>
      </c>
      <c r="I28" s="42" t="s">
        <v>116</v>
      </c>
      <c r="J28" s="44">
        <v>46208</v>
      </c>
      <c r="K28" s="44">
        <v>47456</v>
      </c>
      <c r="L28" s="45">
        <f t="shared" si="1"/>
        <v>41.0301369863014</v>
      </c>
      <c r="M28" s="46">
        <v>188415</v>
      </c>
      <c r="N28" s="46">
        <v>34400</v>
      </c>
      <c r="O28" s="46">
        <v>154015</v>
      </c>
      <c r="P28" s="47">
        <f t="shared" si="5"/>
        <v>4458.36153379388</v>
      </c>
      <c r="Q28" s="48">
        <f t="shared" si="2"/>
        <v>535.003384055265</v>
      </c>
      <c r="R28" s="48">
        <f t="shared" si="3"/>
        <v>267.501692027633</v>
      </c>
      <c r="S28" s="49">
        <f t="shared" si="4"/>
        <v>267.501692027633</v>
      </c>
      <c r="T28" s="31"/>
    </row>
    <row r="29" customHeight="1" spans="1:20">
      <c r="A29" s="50"/>
      <c r="B29" s="50"/>
      <c r="C29" s="50"/>
      <c r="D29" s="51" t="s">
        <v>58</v>
      </c>
      <c r="E29" s="52" t="s">
        <v>56</v>
      </c>
      <c r="F29" s="53">
        <f>SUM(F13:F28)</f>
        <v>1660.62</v>
      </c>
      <c r="G29" s="53">
        <f>SUM(G13:G28)</f>
        <v>1660.62</v>
      </c>
      <c r="H29" s="52"/>
      <c r="I29" s="52"/>
      <c r="J29" s="54"/>
      <c r="K29" s="54"/>
      <c r="L29" s="55"/>
      <c r="M29" s="56">
        <f t="shared" ref="M29:S29" si="6">SUM(M13:M28)</f>
        <v>883242</v>
      </c>
      <c r="N29" s="56">
        <f t="shared" si="6"/>
        <v>425427</v>
      </c>
      <c r="O29" s="56">
        <f t="shared" si="6"/>
        <v>457815</v>
      </c>
      <c r="P29" s="57">
        <f t="shared" si="6"/>
        <v>48889.0918644718</v>
      </c>
      <c r="Q29" s="58">
        <f t="shared" si="6"/>
        <v>5866.69102373662</v>
      </c>
      <c r="R29" s="58">
        <f t="shared" si="6"/>
        <v>2933.34551186831</v>
      </c>
      <c r="S29" s="59">
        <f t="shared" si="6"/>
        <v>2933.34551186831</v>
      </c>
      <c r="T29" s="39"/>
    </row>
    <row r="30" customHeight="1" spans="1:20">
      <c r="A30" s="60"/>
      <c r="B30" s="60"/>
      <c r="C30" s="60"/>
      <c r="D30" s="60"/>
      <c r="E30" s="39" t="s">
        <v>119</v>
      </c>
      <c r="F30" s="61">
        <f>F29+F12</f>
        <v>4658.99</v>
      </c>
      <c r="G30" s="61">
        <f>G29+G12</f>
        <v>4678.29</v>
      </c>
      <c r="H30" s="39"/>
      <c r="I30" s="39"/>
      <c r="J30" s="62"/>
      <c r="K30" s="62"/>
      <c r="L30" s="63"/>
      <c r="M30" s="64">
        <f t="shared" ref="M30:S30" si="7">M29+M12</f>
        <v>1793917</v>
      </c>
      <c r="N30" s="64">
        <f t="shared" si="7"/>
        <v>916311</v>
      </c>
      <c r="O30" s="64">
        <f t="shared" si="7"/>
        <v>877606</v>
      </c>
      <c r="P30" s="61">
        <f t="shared" si="7"/>
        <v>124991.828349649</v>
      </c>
      <c r="Q30" s="61">
        <f t="shared" si="7"/>
        <v>14999.0194019578</v>
      </c>
      <c r="R30" s="61">
        <f t="shared" si="7"/>
        <v>7499.50970097892</v>
      </c>
      <c r="S30" s="65">
        <f t="shared" si="7"/>
        <v>7499.50970097892</v>
      </c>
      <c r="T30" s="39"/>
    </row>
  </sheetData>
  <mergeCells count="17">
    <mergeCell ref="A1:T1"/>
    <mergeCell ref="J2:K2"/>
    <mergeCell ref="P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T2:T3"/>
  </mergeCells>
  <pageMargins left="1.25" right="1.25" top="1" bottom="1" header="0.3" footer="0.3"/>
  <pageSetup paperSize="9" orientation="portrait"/>
  <headerFooter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2026年7月租金结转明细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2026-08-03T05:41:00Z</dcterms:created>
  <dcterms:modified xsi:type="dcterms:W3CDTF">2026-08-05T08:54:59Z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A7BFCC79BD964F0C8C95CF224D2E1307_12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