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0 (2)" sheetId="2" r:id="rId1"/>
    <sheet name="Sheet1" sheetId="3" r:id="rId2"/>
  </sheets>
  <definedNames>
    <definedName name="_xlnm._FilterDatabase" localSheetId="0" hidden="1">'Sheet0 (2)'!$A$3:$W$16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<sst xmlns="http://schemas.openxmlformats.org/spreadsheetml/2006/main" count="98" uniqueCount="84">
  <si>
    <t>通力房产2月应交房产税明细</t>
  </si>
  <si>
    <t>合同编号</t>
  </si>
  <si>
    <t>房产税税源编号</t>
  </si>
  <si>
    <t>房源名称</t>
  </si>
  <si>
    <t>租赁面积</t>
  </si>
  <si>
    <t>租户名称</t>
  </si>
  <si>
    <t>签署日期</t>
  </si>
  <si>
    <t>合同期间起</t>
  </si>
  <si>
    <t>合同期间止</t>
  </si>
  <si>
    <t>租期</t>
  </si>
  <si>
    <t>租金总额</t>
  </si>
  <si>
    <t>已收租金</t>
  </si>
  <si>
    <t>未收租金</t>
  </si>
  <si>
    <t>税金</t>
  </si>
  <si>
    <t>月计税依据</t>
  </si>
  <si>
    <t>月从租房产税</t>
  </si>
  <si>
    <t>11月从租房产税缴纳明细</t>
  </si>
  <si>
    <t>12月从租房产税缴纳明细</t>
  </si>
  <si>
    <t>2026年1月从租房产税缴纳明细</t>
  </si>
  <si>
    <t>2026年2从租房产税缴纳明细</t>
  </si>
  <si>
    <t>备注</t>
  </si>
  <si>
    <t>增值税</t>
  </si>
  <si>
    <t>城市维护建设税</t>
  </si>
  <si>
    <t>教育费附加</t>
  </si>
  <si>
    <t>地方教育费</t>
  </si>
  <si>
    <t>印花税</t>
  </si>
  <si>
    <t>计税依据</t>
  </si>
  <si>
    <t>应交税额</t>
  </si>
  <si>
    <t>税收优惠比例</t>
  </si>
  <si>
    <t>实缴税金</t>
  </si>
  <si>
    <t>HT20210629-01-01-01-01</t>
  </si>
  <si>
    <t>F65280120240010806</t>
  </si>
  <si>
    <t>养征大厦1层-01#</t>
  </si>
  <si>
    <t>杨豆豆</t>
  </si>
  <si>
    <t>2025-06-18</t>
  </si>
  <si>
    <t>HT20251222</t>
  </si>
  <si>
    <t>F65280120240010628</t>
  </si>
  <si>
    <t>养征大厦1层-03#</t>
  </si>
  <si>
    <t>王春霞</t>
  </si>
  <si>
    <t>2025-12-19</t>
  </si>
  <si>
    <t>HT20250501</t>
  </si>
  <si>
    <t>F65280120240020391</t>
  </si>
  <si>
    <t>养征大厦1层-04#</t>
  </si>
  <si>
    <t>马润韬</t>
  </si>
  <si>
    <t>2025-04-17</t>
  </si>
  <si>
    <t>HT20250314</t>
  </si>
  <si>
    <t>养征大厦1层-05#</t>
  </si>
  <si>
    <t>戈玉林</t>
  </si>
  <si>
    <t>2025-03-14</t>
  </si>
  <si>
    <t>HT202412113-01</t>
  </si>
  <si>
    <t>F65280120250010895</t>
  </si>
  <si>
    <t>通达商贸城1层-32#</t>
  </si>
  <si>
    <t>杜延克</t>
  </si>
  <si>
    <t>2025-11-13</t>
  </si>
  <si>
    <t>HT20241128-01</t>
  </si>
  <si>
    <t>F65280120250000179</t>
  </si>
  <si>
    <t>通达商贸城1层-21#</t>
  </si>
  <si>
    <t>赵勇</t>
  </si>
  <si>
    <t>2025-10-28</t>
  </si>
  <si>
    <t>HT20241115-01</t>
  </si>
  <si>
    <t>F65280120250000482</t>
  </si>
  <si>
    <t>通达商贸城1层-23#</t>
  </si>
  <si>
    <t>周翔</t>
  </si>
  <si>
    <t>2025-11-06</t>
  </si>
  <si>
    <t>HT20241113-01</t>
  </si>
  <si>
    <t>F65280120250000677</t>
  </si>
  <si>
    <t>通达商贸城1层-25#</t>
  </si>
  <si>
    <t>秦东玉</t>
  </si>
  <si>
    <t>HT20251205</t>
  </si>
  <si>
    <t>F65280120250010588</t>
  </si>
  <si>
    <t>通达商贸城1层-28#</t>
  </si>
  <si>
    <t>李记叶</t>
  </si>
  <si>
    <t>2025-12-05</t>
  </si>
  <si>
    <t>HT20241127-01</t>
  </si>
  <si>
    <t>F65280120250000973</t>
  </si>
  <si>
    <t>通达商贸城1层-33#</t>
  </si>
  <si>
    <t>艾买提·牙合莆</t>
  </si>
  <si>
    <t>2025-10-15</t>
  </si>
  <si>
    <t>HT20241216-01</t>
  </si>
  <si>
    <t>F65280120240019843</t>
  </si>
  <si>
    <t>通达商贸城2层-06#</t>
  </si>
  <si>
    <t>刘坤</t>
  </si>
  <si>
    <t>合计</t>
  </si>
  <si>
    <t>注：1、上表中房产税月计税依据均按照合同总租金计算，另：月计税依据等于月结转收入金额。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</si>
</sst>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.00_ "/>
  </numFmts>
  <fonts count="24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8"/>
      <color rgb="FF000000"/>
      <name val="微软雅黑"/>
      <charset val="134"/>
    </font>
    <font>
      <sz val="10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1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7" applyNumberFormat="0" applyAlignment="0" applyProtection="0">
      <alignment vertical="center"/>
    </xf>
    <xf numFmtId="0" fontId="14" fillId="5" borderId="18" applyNumberFormat="0" applyAlignment="0" applyProtection="0">
      <alignment vertical="center"/>
    </xf>
    <xf numFmtId="0" fontId="15" fillId="5" borderId="17" applyNumberFormat="0" applyAlignment="0" applyProtection="0">
      <alignment vertical="center"/>
    </xf>
    <xf numFmtId="0" fontId="16" fillId="6" borderId="19" applyNumberFormat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1">
    <xf numFmtId="0" fontId="0" fillId="0" borderId="0" xfId="0" applyFont="1">
      <alignment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 shrinkToFi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176" fontId="0" fillId="0" borderId="0" xfId="0" applyNumberFormat="1" applyFont="1" applyAlignment="1">
      <alignment horizontal="center" vertical="center"/>
    </xf>
    <xf numFmtId="177" fontId="0" fillId="0" borderId="0" xfId="0" applyNumberFormat="1" applyFont="1" applyAlignment="1">
      <alignment horizontal="center" vertical="center"/>
    </xf>
    <xf numFmtId="177" fontId="0" fillId="0" borderId="0" xfId="0" applyNumberFormat="1" applyFont="1" applyFill="1" applyAlignment="1">
      <alignment horizontal="center" vertical="center"/>
    </xf>
    <xf numFmtId="10" fontId="0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 shrinkToFi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177" fontId="2" fillId="0" borderId="0" xfId="0" applyNumberFormat="1" applyFont="1" applyFill="1" applyAlignment="1">
      <alignment horizontal="center" vertical="center" wrapText="1"/>
    </xf>
    <xf numFmtId="10" fontId="2" fillId="0" borderId="0" xfId="0" applyNumberFormat="1" applyFont="1" applyFill="1" applyAlignment="1">
      <alignment horizontal="center" vertical="center" wrapText="1"/>
    </xf>
    <xf numFmtId="177" fontId="0" fillId="0" borderId="0" xfId="0" applyNumberFormat="1" applyFont="1" applyFill="1" applyAlignment="1">
      <alignment horizontal="center" vertical="center" wrapText="1"/>
    </xf>
    <xf numFmtId="10" fontId="0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177" fontId="3" fillId="0" borderId="3" xfId="0" applyNumberFormat="1" applyFont="1" applyFill="1" applyBorder="1" applyAlignment="1">
      <alignment horizontal="center" vertical="center" wrapText="1"/>
    </xf>
    <xf numFmtId="177" fontId="3" fillId="0" borderId="4" xfId="0" applyNumberFormat="1" applyFont="1" applyFill="1" applyBorder="1" applyAlignment="1">
      <alignment horizontal="center" vertical="center" wrapText="1"/>
    </xf>
    <xf numFmtId="177" fontId="3" fillId="0" borderId="5" xfId="0" applyNumberFormat="1" applyFont="1" applyFill="1" applyBorder="1" applyAlignment="1">
      <alignment horizontal="center" vertical="center" wrapText="1"/>
    </xf>
    <xf numFmtId="177" fontId="3" fillId="0" borderId="6" xfId="0" applyNumberFormat="1" applyFont="1" applyFill="1" applyBorder="1" applyAlignment="1">
      <alignment horizontal="center" vertical="center" wrapText="1"/>
    </xf>
    <xf numFmtId="10" fontId="3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 shrinkToFi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center" wrapText="1"/>
    </xf>
    <xf numFmtId="176" fontId="3" fillId="0" borderId="7" xfId="0" applyNumberFormat="1" applyFont="1" applyFill="1" applyBorder="1" applyAlignment="1">
      <alignment horizontal="center" vertical="center" wrapText="1"/>
    </xf>
    <xf numFmtId="177" fontId="3" fillId="0" borderId="7" xfId="0" applyNumberFormat="1" applyFont="1" applyFill="1" applyBorder="1" applyAlignment="1">
      <alignment horizontal="center" vertical="center" wrapText="1"/>
    </xf>
    <xf numFmtId="177" fontId="3" fillId="0" borderId="8" xfId="0" applyNumberFormat="1" applyFont="1" applyFill="1" applyBorder="1" applyAlignment="1">
      <alignment horizontal="center" vertical="center" wrapText="1"/>
    </xf>
    <xf numFmtId="177" fontId="3" fillId="0" borderId="9" xfId="0" applyNumberFormat="1" applyFont="1" applyFill="1" applyBorder="1" applyAlignment="1">
      <alignment horizontal="center" vertical="center" wrapText="1"/>
    </xf>
    <xf numFmtId="177" fontId="3" fillId="0" borderId="10" xfId="0" applyNumberFormat="1" applyFont="1" applyFill="1" applyBorder="1" applyAlignment="1">
      <alignment horizontal="center" vertical="center" wrapText="1"/>
    </xf>
    <xf numFmtId="177" fontId="0" fillId="0" borderId="6" xfId="0" applyNumberFormat="1" applyFont="1" applyFill="1" applyBorder="1" applyAlignment="1">
      <alignment horizontal="center" vertical="center" wrapText="1"/>
    </xf>
    <xf numFmtId="10" fontId="0" fillId="0" borderId="6" xfId="0" applyNumberFormat="1" applyFont="1" applyFill="1" applyBorder="1" applyAlignment="1">
      <alignment horizontal="center" vertical="center" wrapText="1"/>
    </xf>
    <xf numFmtId="0" fontId="3" fillId="0" borderId="11" xfId="0" applyFont="1" applyBorder="1" applyAlignment="1">
      <alignment vertical="center" shrinkToFit="1"/>
    </xf>
    <xf numFmtId="0" fontId="3" fillId="0" borderId="11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14" fontId="3" fillId="0" borderId="11" xfId="0" applyNumberFormat="1" applyFont="1" applyBorder="1" applyAlignment="1">
      <alignment horizontal="center" vertical="center" wrapText="1"/>
    </xf>
    <xf numFmtId="176" fontId="3" fillId="0" borderId="11" xfId="0" applyNumberFormat="1" applyFont="1" applyBorder="1" applyAlignment="1">
      <alignment horizontal="center" vertical="center" wrapText="1"/>
    </xf>
    <xf numFmtId="177" fontId="3" fillId="0" borderId="11" xfId="0" applyNumberFormat="1" applyFont="1" applyBorder="1" applyAlignment="1">
      <alignment horizontal="center" vertical="center" wrapText="1"/>
    </xf>
    <xf numFmtId="177" fontId="3" fillId="0" borderId="11" xfId="0" applyNumberFormat="1" applyFont="1" applyFill="1" applyBorder="1" applyAlignment="1">
      <alignment horizontal="center" vertical="center" wrapText="1"/>
    </xf>
    <xf numFmtId="177" fontId="3" fillId="0" borderId="5" xfId="0" applyNumberFormat="1" applyFont="1" applyBorder="1" applyAlignment="1">
      <alignment horizontal="center" vertical="center" wrapText="1"/>
    </xf>
    <xf numFmtId="177" fontId="3" fillId="0" borderId="6" xfId="0" applyNumberFormat="1" applyFont="1" applyBorder="1" applyAlignment="1">
      <alignment horizontal="center" vertical="center" wrapText="1"/>
    </xf>
    <xf numFmtId="10" fontId="3" fillId="0" borderId="6" xfId="0" applyNumberFormat="1" applyFont="1" applyBorder="1" applyAlignment="1">
      <alignment horizontal="center" vertical="center" wrapText="1"/>
    </xf>
    <xf numFmtId="177" fontId="0" fillId="0" borderId="6" xfId="0" applyNumberFormat="1" applyFont="1" applyBorder="1" applyAlignment="1">
      <alignment horizontal="center" vertical="center"/>
    </xf>
    <xf numFmtId="10" fontId="0" fillId="0" borderId="6" xfId="0" applyNumberFormat="1" applyFont="1" applyBorder="1" applyAlignment="1">
      <alignment horizontal="center" vertical="center"/>
    </xf>
    <xf numFmtId="177" fontId="0" fillId="2" borderId="6" xfId="0" applyNumberFormat="1" applyFont="1" applyFill="1" applyBorder="1" applyAlignment="1">
      <alignment horizontal="center" vertical="center"/>
    </xf>
    <xf numFmtId="0" fontId="0" fillId="0" borderId="6" xfId="0" applyFont="1" applyBorder="1" applyAlignment="1">
      <alignment vertical="center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177" fontId="3" fillId="0" borderId="12" xfId="0" applyNumberFormat="1" applyFont="1" applyBorder="1" applyAlignment="1">
      <alignment horizontal="center" vertical="center" wrapText="1"/>
    </xf>
    <xf numFmtId="177" fontId="3" fillId="0" borderId="13" xfId="0" applyNumberFormat="1" applyFont="1" applyBorder="1" applyAlignment="1">
      <alignment horizontal="center" vertical="center" wrapText="1"/>
    </xf>
    <xf numFmtId="10" fontId="3" fillId="0" borderId="13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shrinkToFit="1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176" fontId="1" fillId="0" borderId="6" xfId="0" applyNumberFormat="1" applyFont="1" applyBorder="1" applyAlignment="1">
      <alignment horizontal="center" vertical="center"/>
    </xf>
    <xf numFmtId="177" fontId="1" fillId="0" borderId="6" xfId="0" applyNumberFormat="1" applyFont="1" applyBorder="1" applyAlignment="1">
      <alignment horizontal="center" vertical="center"/>
    </xf>
    <xf numFmtId="10" fontId="1" fillId="0" borderId="6" xfId="0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177" fontId="1" fillId="0" borderId="0" xfId="0" applyNumberFormat="1" applyFont="1" applyFill="1" applyAlignment="1">
      <alignment horizontal="center" vertical="center" wrapText="1"/>
    </xf>
    <xf numFmtId="10" fontId="1" fillId="0" borderId="0" xfId="0" applyNumberFormat="1" applyFont="1" applyFill="1" applyAlignment="1">
      <alignment horizontal="left" vertical="center" wrapText="1"/>
    </xf>
    <xf numFmtId="177" fontId="1" fillId="0" borderId="0" xfId="0" applyNumberFormat="1" applyFont="1" applyFill="1" applyAlignment="1">
      <alignment horizontal="left" vertical="center" wrapText="1"/>
    </xf>
    <xf numFmtId="177" fontId="0" fillId="0" borderId="0" xfId="0" applyNumberFormat="1" applyFont="1" applyAlignment="1">
      <alignment horizontal="left" vertical="center"/>
    </xf>
    <xf numFmtId="14" fontId="0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495300</xdr:colOff>
      <xdr:row>42</xdr:row>
      <xdr:rowOff>177165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3296900" cy="78581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25"/>
  <sheetViews>
    <sheetView tabSelected="1" workbookViewId="0">
      <pane xSplit="8" ySplit="3" topLeftCell="I4" activePane="bottomRight" state="frozen"/>
      <selection/>
      <selection pane="topRight"/>
      <selection pane="bottomLeft"/>
      <selection pane="bottomRight" activeCell="A16" sqref="A16:W16"/>
    </sheetView>
  </sheetViews>
  <sheetFormatPr defaultColWidth="9" defaultRowHeight="14.4"/>
  <cols>
    <col min="1" max="1" width="18.5555555555556" style="3" customWidth="1"/>
    <col min="2" max="2" width="23.2222222222222" style="3" customWidth="1"/>
    <col min="3" max="3" width="20.2222222222222" style="4" customWidth="1"/>
    <col min="4" max="4" width="8.11111111111111" style="5" customWidth="1"/>
    <col min="5" max="5" width="14.3518518518519" style="6" customWidth="1"/>
    <col min="6" max="8" width="14.3518518518519" style="5" customWidth="1"/>
    <col min="9" max="9" width="7.77777777777778" style="7" customWidth="1"/>
    <col min="10" max="10" width="14.3518518518519" style="8" customWidth="1"/>
    <col min="11" max="11" width="14.3518518518519" style="9" customWidth="1"/>
    <col min="12" max="19" width="14.3518518518519" style="8" customWidth="1"/>
    <col min="20" max="21" width="14.7777777777778" style="8" hidden="1" customWidth="1"/>
    <col min="22" max="22" width="8.44444444444444" style="10" hidden="1" customWidth="1"/>
    <col min="23" max="23" width="11.1111111111111" style="8" hidden="1" customWidth="1"/>
    <col min="24" max="25" width="12.7777777777778" style="8" hidden="1" customWidth="1"/>
    <col min="26" max="26" width="8.33333333333333" style="10" hidden="1" customWidth="1"/>
    <col min="27" max="27" width="13.2222222222222" style="8" hidden="1" customWidth="1"/>
    <col min="28" max="29" width="12.7777777777778" style="8" hidden="1" customWidth="1"/>
    <col min="30" max="30" width="8.33333333333333" style="10" hidden="1" customWidth="1"/>
    <col min="31" max="31" width="13.2222222222222" style="8" hidden="1" customWidth="1"/>
    <col min="32" max="33" width="12.7777777777778" style="8" customWidth="1"/>
    <col min="34" max="34" width="8.33333333333333" style="10" customWidth="1"/>
    <col min="35" max="35" width="13.2222222222222" style="8" customWidth="1"/>
    <col min="36" max="36" width="23.7777777777778" style="4" customWidth="1"/>
    <col min="37" max="16384" width="9" style="4"/>
  </cols>
  <sheetData>
    <row r="1" s="1" customFormat="1" ht="36" customHeight="1" spans="1:36">
      <c r="A1" s="11" t="s">
        <v>0</v>
      </c>
      <c r="B1" s="11"/>
      <c r="C1" s="12"/>
      <c r="D1" s="12"/>
      <c r="E1" s="13"/>
      <c r="F1" s="12"/>
      <c r="G1" s="12"/>
      <c r="H1" s="12"/>
      <c r="I1" s="14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6"/>
      <c r="W1" s="15"/>
      <c r="X1" s="17"/>
      <c r="Y1" s="17"/>
      <c r="Z1" s="18"/>
      <c r="AA1" s="17"/>
      <c r="AB1" s="17"/>
      <c r="AC1" s="17"/>
      <c r="AD1" s="18"/>
      <c r="AE1" s="17"/>
      <c r="AF1" s="17"/>
      <c r="AG1" s="17"/>
      <c r="AH1" s="18"/>
      <c r="AI1" s="17"/>
    </row>
    <row r="2" s="1" customFormat="1" ht="18" customHeight="1" spans="1:36">
      <c r="A2" s="19" t="s">
        <v>1</v>
      </c>
      <c r="B2" s="19" t="s">
        <v>2</v>
      </c>
      <c r="C2" s="20" t="s">
        <v>3</v>
      </c>
      <c r="D2" s="20" t="s">
        <v>4</v>
      </c>
      <c r="E2" s="21" t="s">
        <v>5</v>
      </c>
      <c r="F2" s="20" t="s">
        <v>6</v>
      </c>
      <c r="G2" s="20" t="s">
        <v>7</v>
      </c>
      <c r="H2" s="20" t="s">
        <v>8</v>
      </c>
      <c r="I2" s="22" t="s">
        <v>9</v>
      </c>
      <c r="J2" s="23" t="s">
        <v>10</v>
      </c>
      <c r="K2" s="23" t="s">
        <v>11</v>
      </c>
      <c r="L2" s="23" t="s">
        <v>12</v>
      </c>
      <c r="M2" s="24" t="s">
        <v>13</v>
      </c>
      <c r="N2" s="25"/>
      <c r="O2" s="25"/>
      <c r="P2" s="25"/>
      <c r="Q2" s="26"/>
      <c r="R2" s="23" t="s">
        <v>14</v>
      </c>
      <c r="S2" s="23" t="s">
        <v>15</v>
      </c>
      <c r="T2" s="27" t="s">
        <v>16</v>
      </c>
      <c r="U2" s="28"/>
      <c r="V2" s="29"/>
      <c r="W2" s="28"/>
      <c r="X2" s="28" t="s">
        <v>17</v>
      </c>
      <c r="Y2" s="28"/>
      <c r="Z2" s="29"/>
      <c r="AA2" s="28"/>
      <c r="AB2" s="28" t="s">
        <v>18</v>
      </c>
      <c r="AC2" s="28"/>
      <c r="AD2" s="29"/>
      <c r="AE2" s="28"/>
      <c r="AF2" s="28" t="s">
        <v>19</v>
      </c>
      <c r="AG2" s="28"/>
      <c r="AH2" s="29"/>
      <c r="AI2" s="28"/>
      <c r="AJ2" s="30" t="s">
        <v>20</v>
      </c>
    </row>
    <row r="3" s="1" customFormat="1" ht="42" customHeight="1" spans="1:36">
      <c r="A3" s="31"/>
      <c r="B3" s="31"/>
      <c r="C3" s="32"/>
      <c r="D3" s="32"/>
      <c r="E3" s="33"/>
      <c r="F3" s="32"/>
      <c r="G3" s="32"/>
      <c r="H3" s="32"/>
      <c r="I3" s="34"/>
      <c r="J3" s="35"/>
      <c r="K3" s="35"/>
      <c r="L3" s="35"/>
      <c r="M3" s="36" t="s">
        <v>21</v>
      </c>
      <c r="N3" s="37" t="s">
        <v>22</v>
      </c>
      <c r="O3" s="37" t="s">
        <v>23</v>
      </c>
      <c r="P3" s="37" t="s">
        <v>24</v>
      </c>
      <c r="Q3" s="38" t="s">
        <v>25</v>
      </c>
      <c r="R3" s="35"/>
      <c r="S3" s="35"/>
      <c r="T3" s="27" t="s">
        <v>26</v>
      </c>
      <c r="U3" s="39" t="s">
        <v>27</v>
      </c>
      <c r="V3" s="40" t="s">
        <v>28</v>
      </c>
      <c r="W3" s="39" t="s">
        <v>29</v>
      </c>
      <c r="X3" s="28" t="s">
        <v>26</v>
      </c>
      <c r="Y3" s="39" t="s">
        <v>27</v>
      </c>
      <c r="Z3" s="40" t="s">
        <v>28</v>
      </c>
      <c r="AA3" s="39" t="s">
        <v>29</v>
      </c>
      <c r="AB3" s="28" t="s">
        <v>26</v>
      </c>
      <c r="AC3" s="39" t="s">
        <v>27</v>
      </c>
      <c r="AD3" s="40" t="s">
        <v>28</v>
      </c>
      <c r="AE3" s="39" t="s">
        <v>29</v>
      </c>
      <c r="AF3" s="28" t="s">
        <v>26</v>
      </c>
      <c r="AG3" s="39" t="s">
        <v>27</v>
      </c>
      <c r="AH3" s="40" t="s">
        <v>28</v>
      </c>
      <c r="AI3" s="39" t="s">
        <v>29</v>
      </c>
      <c r="AJ3" s="30"/>
    </row>
    <row r="4" ht="18" customHeight="1" spans="1:36">
      <c r="A4" s="41" t="s">
        <v>30</v>
      </c>
      <c r="B4" s="41" t="s">
        <v>31</v>
      </c>
      <c r="C4" s="42" t="s">
        <v>32</v>
      </c>
      <c r="D4" s="43">
        <v>109.83</v>
      </c>
      <c r="E4" s="44" t="s">
        <v>33</v>
      </c>
      <c r="F4" s="43" t="s">
        <v>34</v>
      </c>
      <c r="G4" s="45">
        <v>46051</v>
      </c>
      <c r="H4" s="45">
        <v>46231</v>
      </c>
      <c r="I4" s="46">
        <v>6</v>
      </c>
      <c r="J4" s="47">
        <v>65000</v>
      </c>
      <c r="K4" s="48">
        <v>65000</v>
      </c>
      <c r="L4" s="47">
        <f>J4-K4</f>
        <v>0</v>
      </c>
      <c r="M4" s="47">
        <f>K4/1.05*5%</f>
        <v>3095.2380952381</v>
      </c>
      <c r="N4" s="47">
        <f>M4*7%</f>
        <v>216.666666666667</v>
      </c>
      <c r="O4" s="47">
        <f>M4*3%</f>
        <v>92.8571428571429</v>
      </c>
      <c r="P4" s="47">
        <f>M4*2%</f>
        <v>61.9047619047619</v>
      </c>
      <c r="Q4" s="47">
        <f>K4*0.1%</f>
        <v>65</v>
      </c>
      <c r="R4" s="47">
        <f>J4/1.05/I4</f>
        <v>10317.4603174603</v>
      </c>
      <c r="S4" s="47">
        <f>R4*12%</f>
        <v>1238.09523809524</v>
      </c>
      <c r="T4" s="49"/>
      <c r="U4" s="50"/>
      <c r="V4" s="51"/>
      <c r="W4" s="50"/>
      <c r="X4" s="52"/>
      <c r="Y4" s="52"/>
      <c r="Z4" s="53"/>
      <c r="AA4" s="52"/>
      <c r="AB4" s="52">
        <f>R4</f>
        <v>10317.4603174603</v>
      </c>
      <c r="AC4" s="52">
        <f t="shared" ref="AC4:AC6" si="0">AB4*12%</f>
        <v>1238.09523809524</v>
      </c>
      <c r="AD4" s="53">
        <v>0.5</v>
      </c>
      <c r="AE4" s="54">
        <f t="shared" ref="AE4:AE6" si="1">AC4*AD4</f>
        <v>619.047619047619</v>
      </c>
      <c r="AF4" s="52">
        <f>R4</f>
        <v>10317.4603174603</v>
      </c>
      <c r="AG4" s="52">
        <f t="shared" ref="AG4:AG14" si="2">AF4*12%</f>
        <v>1238.09523809524</v>
      </c>
      <c r="AH4" s="53">
        <v>0.5</v>
      </c>
      <c r="AI4" s="54">
        <f t="shared" ref="AI4:AI14" si="3">AG4*AH4</f>
        <v>619.047619047618</v>
      </c>
      <c r="AJ4" s="55"/>
    </row>
    <row r="5" ht="18" customHeight="1" spans="1:36">
      <c r="A5" s="41" t="s">
        <v>35</v>
      </c>
      <c r="B5" s="41" t="s">
        <v>36</v>
      </c>
      <c r="C5" s="42" t="s">
        <v>37</v>
      </c>
      <c r="D5" s="43">
        <v>363.29</v>
      </c>
      <c r="E5" s="44" t="s">
        <v>38</v>
      </c>
      <c r="F5" s="43" t="s">
        <v>39</v>
      </c>
      <c r="G5" s="45">
        <v>46023</v>
      </c>
      <c r="H5" s="45">
        <v>46387</v>
      </c>
      <c r="I5" s="46">
        <v>12</v>
      </c>
      <c r="J5" s="47">
        <v>270000</v>
      </c>
      <c r="K5" s="48">
        <v>270000</v>
      </c>
      <c r="L5" s="47">
        <f>J5-K5</f>
        <v>0</v>
      </c>
      <c r="M5" s="47">
        <f>K5/1.05*5%</f>
        <v>12857.1428571429</v>
      </c>
      <c r="N5" s="47">
        <f>M5*7%</f>
        <v>900.000000000003</v>
      </c>
      <c r="O5" s="47">
        <f>M5*3%</f>
        <v>385.714285714287</v>
      </c>
      <c r="P5" s="47">
        <f>M5*2%</f>
        <v>257.142857142858</v>
      </c>
      <c r="Q5" s="47">
        <f>K5*0.1%</f>
        <v>270</v>
      </c>
      <c r="R5" s="47">
        <f>J5/1.05/I5</f>
        <v>21428.5714285714</v>
      </c>
      <c r="S5" s="47">
        <f>R5*12%</f>
        <v>2571.42857142857</v>
      </c>
      <c r="T5" s="49"/>
      <c r="U5" s="50"/>
      <c r="V5" s="51"/>
      <c r="W5" s="50"/>
      <c r="X5" s="52"/>
      <c r="Y5" s="52"/>
      <c r="Z5" s="53"/>
      <c r="AA5" s="52"/>
      <c r="AB5" s="52">
        <f>R5</f>
        <v>21428.5714285714</v>
      </c>
      <c r="AC5" s="52">
        <f t="shared" si="0"/>
        <v>2571.42857142857</v>
      </c>
      <c r="AD5" s="53">
        <v>0.5</v>
      </c>
      <c r="AE5" s="54">
        <f t="shared" si="1"/>
        <v>1285.71428571429</v>
      </c>
      <c r="AF5" s="52">
        <f t="shared" ref="AF5:AF14" si="4">R5</f>
        <v>21428.5714285714</v>
      </c>
      <c r="AG5" s="52">
        <f t="shared" si="2"/>
        <v>2571.42857142857</v>
      </c>
      <c r="AH5" s="53">
        <v>0.5</v>
      </c>
      <c r="AI5" s="54">
        <f t="shared" si="3"/>
        <v>1285.71428571428</v>
      </c>
      <c r="AJ5" s="55"/>
    </row>
    <row r="6" ht="18" customHeight="1" spans="1:36">
      <c r="A6" s="41" t="s">
        <v>40</v>
      </c>
      <c r="B6" s="41" t="s">
        <v>41</v>
      </c>
      <c r="C6" s="42" t="s">
        <v>42</v>
      </c>
      <c r="D6" s="43">
        <v>58.64</v>
      </c>
      <c r="E6" s="44" t="s">
        <v>43</v>
      </c>
      <c r="F6" s="43" t="s">
        <v>44</v>
      </c>
      <c r="G6" s="45">
        <v>46023</v>
      </c>
      <c r="H6" s="45">
        <v>46203</v>
      </c>
      <c r="I6" s="46">
        <v>6</v>
      </c>
      <c r="J6" s="47">
        <v>32500</v>
      </c>
      <c r="K6" s="48">
        <v>32500</v>
      </c>
      <c r="L6" s="47">
        <f>J6-K6</f>
        <v>0</v>
      </c>
      <c r="M6" s="47">
        <f>K6/1.05*5%</f>
        <v>1547.61904761905</v>
      </c>
      <c r="N6" s="47">
        <f>M6*7%</f>
        <v>108.333333333333</v>
      </c>
      <c r="O6" s="47">
        <f>M6*3%</f>
        <v>46.4285714285714</v>
      </c>
      <c r="P6" s="47">
        <f>M6*2%</f>
        <v>30.952380952381</v>
      </c>
      <c r="Q6" s="47">
        <f>K6*0.1%</f>
        <v>32.5</v>
      </c>
      <c r="R6" s="47">
        <f>J6/1.05/I6</f>
        <v>5158.73015873016</v>
      </c>
      <c r="S6" s="47">
        <f>R6*12%</f>
        <v>619.047619047619</v>
      </c>
      <c r="T6" s="49"/>
      <c r="U6" s="50"/>
      <c r="V6" s="51"/>
      <c r="W6" s="50"/>
      <c r="X6" s="52"/>
      <c r="Y6" s="52"/>
      <c r="Z6" s="53"/>
      <c r="AA6" s="52"/>
      <c r="AB6" s="52">
        <f t="shared" ref="AB5:AB14" si="5">R6</f>
        <v>5158.73015873016</v>
      </c>
      <c r="AC6" s="52">
        <f t="shared" si="0"/>
        <v>619.047619047619</v>
      </c>
      <c r="AD6" s="53">
        <v>0.5</v>
      </c>
      <c r="AE6" s="54">
        <f t="shared" si="1"/>
        <v>309.523809523809</v>
      </c>
      <c r="AF6" s="52">
        <f t="shared" si="4"/>
        <v>5158.73015873016</v>
      </c>
      <c r="AG6" s="52">
        <f t="shared" si="2"/>
        <v>619.047619047619</v>
      </c>
      <c r="AH6" s="53">
        <v>0.5</v>
      </c>
      <c r="AI6" s="54">
        <f t="shared" si="3"/>
        <v>309.52380952381</v>
      </c>
      <c r="AJ6" s="55"/>
    </row>
    <row r="7" ht="18" hidden="1" customHeight="1" spans="1:36">
      <c r="A7" s="41" t="s">
        <v>45</v>
      </c>
      <c r="B7" s="41"/>
      <c r="C7" s="42" t="s">
        <v>46</v>
      </c>
      <c r="D7" s="43">
        <v>40.72</v>
      </c>
      <c r="E7" s="44" t="s">
        <v>47</v>
      </c>
      <c r="F7" s="43" t="s">
        <v>48</v>
      </c>
      <c r="G7" s="45">
        <v>45962</v>
      </c>
      <c r="H7" s="45">
        <v>46142</v>
      </c>
      <c r="I7" s="46">
        <v>6</v>
      </c>
      <c r="J7" s="47">
        <v>25000</v>
      </c>
      <c r="K7" s="48">
        <v>25000</v>
      </c>
      <c r="L7" s="47">
        <f>J7-K7</f>
        <v>0</v>
      </c>
      <c r="M7" s="47">
        <f>K7/1.05*5%</f>
        <v>1190.47619047619</v>
      </c>
      <c r="N7" s="47">
        <f>M7*7%</f>
        <v>83.3333333333333</v>
      </c>
      <c r="O7" s="47">
        <f>M7*3%</f>
        <v>35.7142857142857</v>
      </c>
      <c r="P7" s="47">
        <f>M7*2%</f>
        <v>23.8095238095238</v>
      </c>
      <c r="Q7" s="47">
        <f>K7*0.1%</f>
        <v>25</v>
      </c>
      <c r="R7" s="47">
        <f>J7/1.05/I7</f>
        <v>3968.25396825397</v>
      </c>
      <c r="S7" s="47">
        <f>R7*12%</f>
        <v>476.190476190476</v>
      </c>
      <c r="T7" s="49"/>
      <c r="U7" s="50"/>
      <c r="V7" s="51"/>
      <c r="W7" s="50"/>
      <c r="X7" s="52">
        <f>R7</f>
        <v>3968.25396825397</v>
      </c>
      <c r="Y7" s="52">
        <f>X7*12%</f>
        <v>476.190476190476</v>
      </c>
      <c r="Z7" s="53">
        <v>0.5</v>
      </c>
      <c r="AA7" s="52">
        <f>Y7*Z7</f>
        <v>238.095238095238</v>
      </c>
      <c r="AB7" s="52"/>
      <c r="AC7" s="52">
        <f t="shared" ref="AC7:AC14" si="6">AB7*12%</f>
        <v>0</v>
      </c>
      <c r="AD7" s="53">
        <v>0.5</v>
      </c>
      <c r="AE7" s="52">
        <f t="shared" ref="AE7:AE14" si="7">AC7*AD7</f>
        <v>0</v>
      </c>
      <c r="AF7" s="52"/>
      <c r="AG7" s="52">
        <f t="shared" si="2"/>
        <v>0</v>
      </c>
      <c r="AH7" s="53">
        <v>0.5</v>
      </c>
      <c r="AI7" s="52">
        <f t="shared" si="3"/>
        <v>0</v>
      </c>
      <c r="AJ7" s="55"/>
    </row>
    <row r="8" ht="18" customHeight="1" spans="1:36">
      <c r="A8" s="41" t="s">
        <v>49</v>
      </c>
      <c r="B8" s="41" t="s">
        <v>50</v>
      </c>
      <c r="C8" s="42" t="s">
        <v>51</v>
      </c>
      <c r="D8" s="43">
        <v>54.31</v>
      </c>
      <c r="E8" s="44" t="s">
        <v>52</v>
      </c>
      <c r="F8" s="43" t="s">
        <v>53</v>
      </c>
      <c r="G8" s="45">
        <v>45971</v>
      </c>
      <c r="H8" s="45">
        <v>46335</v>
      </c>
      <c r="I8" s="46">
        <v>12</v>
      </c>
      <c r="J8" s="47">
        <v>23788</v>
      </c>
      <c r="K8" s="48">
        <v>10000</v>
      </c>
      <c r="L8" s="47">
        <f t="shared" ref="L8:L14" si="8">J8-K8</f>
        <v>13788</v>
      </c>
      <c r="M8" s="47">
        <f t="shared" ref="M8:M14" si="9">K8/1.05*5%</f>
        <v>476.190476190476</v>
      </c>
      <c r="N8" s="47">
        <f t="shared" ref="N8:N14" si="10">M8*7%</f>
        <v>33.3333333333333</v>
      </c>
      <c r="O8" s="47">
        <f t="shared" ref="O8:O14" si="11">M8*3%</f>
        <v>14.2857142857143</v>
      </c>
      <c r="P8" s="47">
        <f t="shared" ref="P8:P14" si="12">M8*2%</f>
        <v>9.52380952380952</v>
      </c>
      <c r="Q8" s="47">
        <f t="shared" ref="Q8:Q14" si="13">K8*0.1%</f>
        <v>10</v>
      </c>
      <c r="R8" s="47">
        <f t="shared" ref="R8:R14" si="14">J8/1.05/I8</f>
        <v>1887.93650793651</v>
      </c>
      <c r="S8" s="47">
        <f t="shared" ref="S8:S14" si="15">R8*12%</f>
        <v>226.552380952381</v>
      </c>
      <c r="T8" s="49">
        <f>R8</f>
        <v>1887.93650793651</v>
      </c>
      <c r="U8" s="50">
        <f>T8*12%</f>
        <v>226.552380952381</v>
      </c>
      <c r="V8" s="51">
        <v>0.5</v>
      </c>
      <c r="W8" s="50">
        <f>U8*V8</f>
        <v>113.27619047619</v>
      </c>
      <c r="X8" s="52">
        <f t="shared" ref="X8:X14" si="16">R8</f>
        <v>1887.93650793651</v>
      </c>
      <c r="Y8" s="52">
        <f t="shared" ref="Y8:Y14" si="17">X8*12%</f>
        <v>226.552380952381</v>
      </c>
      <c r="Z8" s="53">
        <v>0.5</v>
      </c>
      <c r="AA8" s="52">
        <f t="shared" ref="AA8:AA14" si="18">Y8*Z8</f>
        <v>113.27619047619</v>
      </c>
      <c r="AB8" s="52">
        <f t="shared" si="5"/>
        <v>1887.93650793651</v>
      </c>
      <c r="AC8" s="52">
        <f t="shared" si="6"/>
        <v>226.552380952381</v>
      </c>
      <c r="AD8" s="53">
        <v>0.5</v>
      </c>
      <c r="AE8" s="54">
        <f t="shared" si="7"/>
        <v>113.27619047619</v>
      </c>
      <c r="AF8" s="52">
        <f t="shared" si="4"/>
        <v>1887.93650793651</v>
      </c>
      <c r="AG8" s="52">
        <f t="shared" si="2"/>
        <v>226.552380952381</v>
      </c>
      <c r="AH8" s="53">
        <v>0.5</v>
      </c>
      <c r="AI8" s="54">
        <f t="shared" si="3"/>
        <v>113.276190476191</v>
      </c>
      <c r="AJ8" s="55"/>
    </row>
    <row r="9" ht="18" customHeight="1" spans="1:36">
      <c r="A9" s="41" t="s">
        <v>54</v>
      </c>
      <c r="B9" s="41" t="s">
        <v>55</v>
      </c>
      <c r="C9" s="42" t="s">
        <v>56</v>
      </c>
      <c r="D9" s="43">
        <v>43.01</v>
      </c>
      <c r="E9" s="44" t="s">
        <v>57</v>
      </c>
      <c r="F9" s="43" t="s">
        <v>58</v>
      </c>
      <c r="G9" s="45">
        <v>45992</v>
      </c>
      <c r="H9" s="45">
        <v>46356</v>
      </c>
      <c r="I9" s="46">
        <v>12</v>
      </c>
      <c r="J9" s="47">
        <v>23000</v>
      </c>
      <c r="K9" s="48">
        <v>23000</v>
      </c>
      <c r="L9" s="47">
        <f t="shared" si="8"/>
        <v>0</v>
      </c>
      <c r="M9" s="47">
        <f t="shared" si="9"/>
        <v>1095.2380952381</v>
      </c>
      <c r="N9" s="47">
        <f t="shared" si="10"/>
        <v>76.666666666667</v>
      </c>
      <c r="O9" s="47">
        <f t="shared" si="11"/>
        <v>32.857142857143</v>
      </c>
      <c r="P9" s="47">
        <f t="shared" si="12"/>
        <v>21.904761904762</v>
      </c>
      <c r="Q9" s="47">
        <f t="shared" si="13"/>
        <v>23</v>
      </c>
      <c r="R9" s="47">
        <f t="shared" si="14"/>
        <v>1825.39682539683</v>
      </c>
      <c r="S9" s="47">
        <f t="shared" si="15"/>
        <v>219.047619047619</v>
      </c>
      <c r="T9" s="49"/>
      <c r="U9" s="50"/>
      <c r="V9" s="51"/>
      <c r="W9" s="50"/>
      <c r="X9" s="52">
        <f t="shared" si="16"/>
        <v>1825.39682539683</v>
      </c>
      <c r="Y9" s="52">
        <f t="shared" si="17"/>
        <v>219.047619047619</v>
      </c>
      <c r="Z9" s="53">
        <v>0.5</v>
      </c>
      <c r="AA9" s="52">
        <f t="shared" si="18"/>
        <v>109.52380952381</v>
      </c>
      <c r="AB9" s="52">
        <f t="shared" si="5"/>
        <v>1825.39682539683</v>
      </c>
      <c r="AC9" s="52">
        <f t="shared" si="6"/>
        <v>219.047619047619</v>
      </c>
      <c r="AD9" s="53">
        <v>0.5</v>
      </c>
      <c r="AE9" s="54">
        <f t="shared" si="7"/>
        <v>109.52380952381</v>
      </c>
      <c r="AF9" s="52">
        <f t="shared" si="4"/>
        <v>1825.39682539683</v>
      </c>
      <c r="AG9" s="52">
        <f t="shared" si="2"/>
        <v>219.04761904762</v>
      </c>
      <c r="AH9" s="53">
        <v>0.5</v>
      </c>
      <c r="AI9" s="54">
        <f t="shared" si="3"/>
        <v>109.52380952381</v>
      </c>
      <c r="AJ9" s="55"/>
    </row>
    <row r="10" ht="18" customHeight="1" spans="1:36">
      <c r="A10" s="41" t="s">
        <v>59</v>
      </c>
      <c r="B10" s="41" t="s">
        <v>60</v>
      </c>
      <c r="C10" s="42" t="s">
        <v>61</v>
      </c>
      <c r="D10" s="43">
        <v>43.01</v>
      </c>
      <c r="E10" s="44" t="s">
        <v>62</v>
      </c>
      <c r="F10" s="43" t="s">
        <v>63</v>
      </c>
      <c r="G10" s="45">
        <v>45981</v>
      </c>
      <c r="H10" s="45">
        <v>46345</v>
      </c>
      <c r="I10" s="46">
        <v>12</v>
      </c>
      <c r="J10" s="47">
        <v>23000</v>
      </c>
      <c r="K10" s="48">
        <v>23000</v>
      </c>
      <c r="L10" s="47">
        <f t="shared" si="8"/>
        <v>0</v>
      </c>
      <c r="M10" s="47">
        <f t="shared" si="9"/>
        <v>1095.2380952381</v>
      </c>
      <c r="N10" s="47">
        <f t="shared" si="10"/>
        <v>76.666666666667</v>
      </c>
      <c r="O10" s="47">
        <f t="shared" si="11"/>
        <v>32.857142857143</v>
      </c>
      <c r="P10" s="47">
        <f t="shared" si="12"/>
        <v>21.904761904762</v>
      </c>
      <c r="Q10" s="47">
        <f t="shared" si="13"/>
        <v>23</v>
      </c>
      <c r="R10" s="47">
        <f t="shared" si="14"/>
        <v>1825.39682539683</v>
      </c>
      <c r="S10" s="47">
        <f t="shared" si="15"/>
        <v>219.047619047619</v>
      </c>
      <c r="T10" s="49"/>
      <c r="U10" s="50"/>
      <c r="V10" s="51"/>
      <c r="W10" s="50"/>
      <c r="X10" s="52">
        <f t="shared" si="16"/>
        <v>1825.39682539683</v>
      </c>
      <c r="Y10" s="52">
        <f t="shared" si="17"/>
        <v>219.047619047619</v>
      </c>
      <c r="Z10" s="53">
        <v>0.5</v>
      </c>
      <c r="AA10" s="52">
        <f t="shared" si="18"/>
        <v>109.52380952381</v>
      </c>
      <c r="AB10" s="52">
        <f t="shared" si="5"/>
        <v>1825.39682539683</v>
      </c>
      <c r="AC10" s="52">
        <f t="shared" si="6"/>
        <v>219.047619047619</v>
      </c>
      <c r="AD10" s="53">
        <v>0.5</v>
      </c>
      <c r="AE10" s="54">
        <f t="shared" si="7"/>
        <v>109.52380952381</v>
      </c>
      <c r="AF10" s="52">
        <f t="shared" si="4"/>
        <v>1825.39682539683</v>
      </c>
      <c r="AG10" s="52">
        <f t="shared" si="2"/>
        <v>219.04761904762</v>
      </c>
      <c r="AH10" s="53">
        <v>0.5</v>
      </c>
      <c r="AI10" s="54">
        <f t="shared" si="3"/>
        <v>109.52380952381</v>
      </c>
      <c r="AJ10" s="55"/>
    </row>
    <row r="11" ht="18" customHeight="1" spans="1:36">
      <c r="A11" s="41" t="s">
        <v>64</v>
      </c>
      <c r="B11" s="41" t="s">
        <v>65</v>
      </c>
      <c r="C11" s="42" t="s">
        <v>66</v>
      </c>
      <c r="D11" s="43">
        <v>43.01</v>
      </c>
      <c r="E11" s="44" t="s">
        <v>67</v>
      </c>
      <c r="F11" s="43" t="s">
        <v>53</v>
      </c>
      <c r="G11" s="45">
        <v>45977</v>
      </c>
      <c r="H11" s="45">
        <v>46341</v>
      </c>
      <c r="I11" s="46">
        <v>12</v>
      </c>
      <c r="J11" s="47">
        <v>23000</v>
      </c>
      <c r="K11" s="48">
        <v>23000</v>
      </c>
      <c r="L11" s="47">
        <f t="shared" si="8"/>
        <v>0</v>
      </c>
      <c r="M11" s="47">
        <f t="shared" si="9"/>
        <v>1095.2380952381</v>
      </c>
      <c r="N11" s="47">
        <f t="shared" si="10"/>
        <v>76.666666666667</v>
      </c>
      <c r="O11" s="47">
        <f t="shared" si="11"/>
        <v>32.857142857143</v>
      </c>
      <c r="P11" s="47">
        <f t="shared" si="12"/>
        <v>21.904761904762</v>
      </c>
      <c r="Q11" s="47">
        <f t="shared" si="13"/>
        <v>23</v>
      </c>
      <c r="R11" s="47">
        <f t="shared" si="14"/>
        <v>1825.39682539683</v>
      </c>
      <c r="S11" s="47">
        <f t="shared" si="15"/>
        <v>219.047619047619</v>
      </c>
      <c r="T11" s="49">
        <f>R11</f>
        <v>1825.39682539683</v>
      </c>
      <c r="U11" s="50">
        <f>T11*12%</f>
        <v>219.047619047619</v>
      </c>
      <c r="V11" s="51">
        <f>50%</f>
        <v>0.5</v>
      </c>
      <c r="W11" s="50">
        <f>U11*V11</f>
        <v>109.52380952381</v>
      </c>
      <c r="X11" s="52">
        <f t="shared" si="16"/>
        <v>1825.39682539683</v>
      </c>
      <c r="Y11" s="52">
        <f t="shared" si="17"/>
        <v>219.047619047619</v>
      </c>
      <c r="Z11" s="53">
        <v>0.5</v>
      </c>
      <c r="AA11" s="52">
        <f t="shared" si="18"/>
        <v>109.52380952381</v>
      </c>
      <c r="AB11" s="52">
        <f t="shared" si="5"/>
        <v>1825.39682539683</v>
      </c>
      <c r="AC11" s="52">
        <f t="shared" si="6"/>
        <v>219.047619047619</v>
      </c>
      <c r="AD11" s="53">
        <v>0.5</v>
      </c>
      <c r="AE11" s="54">
        <f t="shared" si="7"/>
        <v>109.52380952381</v>
      </c>
      <c r="AF11" s="52">
        <f t="shared" si="4"/>
        <v>1825.39682539683</v>
      </c>
      <c r="AG11" s="52">
        <f t="shared" si="2"/>
        <v>219.04761904762</v>
      </c>
      <c r="AH11" s="53">
        <v>0.5</v>
      </c>
      <c r="AI11" s="54">
        <f t="shared" si="3"/>
        <v>109.52380952381</v>
      </c>
      <c r="AJ11" s="55"/>
    </row>
    <row r="12" ht="18" customHeight="1" spans="1:36">
      <c r="A12" s="41" t="s">
        <v>68</v>
      </c>
      <c r="B12" s="41" t="s">
        <v>69</v>
      </c>
      <c r="C12" s="42" t="s">
        <v>70</v>
      </c>
      <c r="D12" s="43">
        <v>132.64</v>
      </c>
      <c r="E12" s="44" t="s">
        <v>71</v>
      </c>
      <c r="F12" s="43" t="s">
        <v>72</v>
      </c>
      <c r="G12" s="45">
        <v>45998</v>
      </c>
      <c r="H12" s="45">
        <v>46362</v>
      </c>
      <c r="I12" s="46">
        <v>12</v>
      </c>
      <c r="J12" s="47">
        <v>58000</v>
      </c>
      <c r="K12" s="48">
        <v>58000</v>
      </c>
      <c r="L12" s="47">
        <f t="shared" si="8"/>
        <v>0</v>
      </c>
      <c r="M12" s="47">
        <f t="shared" si="9"/>
        <v>2761.90476190476</v>
      </c>
      <c r="N12" s="47">
        <f t="shared" si="10"/>
        <v>193.333333333333</v>
      </c>
      <c r="O12" s="47">
        <f t="shared" si="11"/>
        <v>82.8571428571428</v>
      </c>
      <c r="P12" s="47">
        <f t="shared" si="12"/>
        <v>55.2380952380952</v>
      </c>
      <c r="Q12" s="47">
        <f t="shared" si="13"/>
        <v>58</v>
      </c>
      <c r="R12" s="47">
        <f t="shared" si="14"/>
        <v>4603.1746031746</v>
      </c>
      <c r="S12" s="47">
        <f t="shared" si="15"/>
        <v>552.380952380952</v>
      </c>
      <c r="T12" s="49"/>
      <c r="U12" s="50"/>
      <c r="V12" s="51"/>
      <c r="W12" s="50"/>
      <c r="X12" s="52">
        <f t="shared" si="16"/>
        <v>4603.1746031746</v>
      </c>
      <c r="Y12" s="52">
        <f t="shared" si="17"/>
        <v>552.380952380952</v>
      </c>
      <c r="Z12" s="53">
        <v>0.5</v>
      </c>
      <c r="AA12" s="52">
        <f t="shared" si="18"/>
        <v>276.190476190476</v>
      </c>
      <c r="AB12" s="52">
        <f t="shared" si="5"/>
        <v>4603.1746031746</v>
      </c>
      <c r="AC12" s="52">
        <f t="shared" si="6"/>
        <v>552.380952380952</v>
      </c>
      <c r="AD12" s="53">
        <v>0.5</v>
      </c>
      <c r="AE12" s="54">
        <f t="shared" si="7"/>
        <v>276.190476190476</v>
      </c>
      <c r="AF12" s="52">
        <f t="shared" si="4"/>
        <v>4603.1746031746</v>
      </c>
      <c r="AG12" s="52">
        <f t="shared" si="2"/>
        <v>552.380952380952</v>
      </c>
      <c r="AH12" s="53">
        <v>0.5</v>
      </c>
      <c r="AI12" s="54">
        <f t="shared" si="3"/>
        <v>276.190476190476</v>
      </c>
      <c r="AJ12" s="55"/>
    </row>
    <row r="13" ht="18" customHeight="1" spans="1:36">
      <c r="A13" s="41" t="s">
        <v>73</v>
      </c>
      <c r="B13" s="41" t="s">
        <v>74</v>
      </c>
      <c r="C13" s="42" t="s">
        <v>75</v>
      </c>
      <c r="D13" s="43">
        <v>62.89</v>
      </c>
      <c r="E13" s="44" t="s">
        <v>76</v>
      </c>
      <c r="F13" s="43" t="s">
        <v>77</v>
      </c>
      <c r="G13" s="45">
        <v>45983</v>
      </c>
      <c r="H13" s="45">
        <v>46439</v>
      </c>
      <c r="I13" s="46">
        <v>15</v>
      </c>
      <c r="J13" s="47">
        <v>47100</v>
      </c>
      <c r="K13" s="48">
        <v>47100</v>
      </c>
      <c r="L13" s="47">
        <f t="shared" si="8"/>
        <v>0</v>
      </c>
      <c r="M13" s="47">
        <f t="shared" si="9"/>
        <v>2242.85714285714</v>
      </c>
      <c r="N13" s="47">
        <f t="shared" si="10"/>
        <v>157</v>
      </c>
      <c r="O13" s="47">
        <f t="shared" si="11"/>
        <v>67.2857142857142</v>
      </c>
      <c r="P13" s="47">
        <f t="shared" si="12"/>
        <v>44.8571428571428</v>
      </c>
      <c r="Q13" s="47">
        <f t="shared" si="13"/>
        <v>47.1</v>
      </c>
      <c r="R13" s="47">
        <f t="shared" si="14"/>
        <v>2990.47619047619</v>
      </c>
      <c r="S13" s="47">
        <f t="shared" si="15"/>
        <v>358.857142857143</v>
      </c>
      <c r="T13" s="49"/>
      <c r="U13" s="50"/>
      <c r="V13" s="51"/>
      <c r="W13" s="50"/>
      <c r="X13" s="52">
        <f t="shared" si="16"/>
        <v>2990.47619047619</v>
      </c>
      <c r="Y13" s="52">
        <f t="shared" si="17"/>
        <v>358.857142857143</v>
      </c>
      <c r="Z13" s="53">
        <v>0.5</v>
      </c>
      <c r="AA13" s="52">
        <f t="shared" si="18"/>
        <v>179.428571428571</v>
      </c>
      <c r="AB13" s="52">
        <f t="shared" si="5"/>
        <v>2990.47619047619</v>
      </c>
      <c r="AC13" s="52">
        <f t="shared" si="6"/>
        <v>358.857142857143</v>
      </c>
      <c r="AD13" s="53">
        <v>0.5</v>
      </c>
      <c r="AE13" s="54">
        <f t="shared" si="7"/>
        <v>179.428571428571</v>
      </c>
      <c r="AF13" s="52">
        <f t="shared" si="4"/>
        <v>2990.47619047619</v>
      </c>
      <c r="AG13" s="52">
        <f t="shared" si="2"/>
        <v>358.857142857143</v>
      </c>
      <c r="AH13" s="53">
        <v>0.5</v>
      </c>
      <c r="AI13" s="54">
        <f t="shared" si="3"/>
        <v>179.428571428571</v>
      </c>
      <c r="AJ13" s="55"/>
    </row>
    <row r="14" ht="18" customHeight="1" spans="1:36">
      <c r="A14" s="56" t="s">
        <v>78</v>
      </c>
      <c r="B14" s="56" t="s">
        <v>79</v>
      </c>
      <c r="C14" s="57" t="s">
        <v>80</v>
      </c>
      <c r="D14" s="58">
        <v>99.18</v>
      </c>
      <c r="E14" s="59" t="s">
        <v>81</v>
      </c>
      <c r="F14" s="58" t="s">
        <v>72</v>
      </c>
      <c r="G14" s="60">
        <v>46001</v>
      </c>
      <c r="H14" s="60">
        <v>46365</v>
      </c>
      <c r="I14" s="61">
        <v>12</v>
      </c>
      <c r="J14" s="62">
        <v>30000</v>
      </c>
      <c r="K14" s="23">
        <v>15000</v>
      </c>
      <c r="L14" s="62">
        <f t="shared" si="8"/>
        <v>15000</v>
      </c>
      <c r="M14" s="47">
        <f t="shared" si="9"/>
        <v>714.285714285714</v>
      </c>
      <c r="N14" s="47">
        <f t="shared" si="10"/>
        <v>50</v>
      </c>
      <c r="O14" s="47">
        <f t="shared" si="11"/>
        <v>21.4285714285714</v>
      </c>
      <c r="P14" s="47">
        <f t="shared" si="12"/>
        <v>14.2857142857143</v>
      </c>
      <c r="Q14" s="47">
        <f t="shared" si="13"/>
        <v>15</v>
      </c>
      <c r="R14" s="62">
        <f t="shared" si="14"/>
        <v>2380.95238095238</v>
      </c>
      <c r="S14" s="62">
        <f t="shared" si="15"/>
        <v>285.714285714286</v>
      </c>
      <c r="T14" s="63"/>
      <c r="U14" s="64"/>
      <c r="V14" s="65"/>
      <c r="W14" s="64"/>
      <c r="X14" s="52">
        <f t="shared" si="16"/>
        <v>2380.95238095238</v>
      </c>
      <c r="Y14" s="52">
        <f t="shared" si="17"/>
        <v>285.714285714286</v>
      </c>
      <c r="Z14" s="53">
        <v>0.5</v>
      </c>
      <c r="AA14" s="52">
        <f t="shared" si="18"/>
        <v>142.857142857143</v>
      </c>
      <c r="AB14" s="52">
        <f t="shared" si="5"/>
        <v>2380.95238095238</v>
      </c>
      <c r="AC14" s="52">
        <f t="shared" si="6"/>
        <v>285.714285714286</v>
      </c>
      <c r="AD14" s="53">
        <v>0.5</v>
      </c>
      <c r="AE14" s="54">
        <f t="shared" si="7"/>
        <v>142.857142857143</v>
      </c>
      <c r="AF14" s="52">
        <f t="shared" si="4"/>
        <v>2380.95238095238</v>
      </c>
      <c r="AG14" s="52">
        <f t="shared" si="2"/>
        <v>285.714285714286</v>
      </c>
      <c r="AH14" s="53">
        <v>0.5</v>
      </c>
      <c r="AI14" s="54">
        <f t="shared" si="3"/>
        <v>142.857142857143</v>
      </c>
      <c r="AJ14" s="55"/>
    </row>
    <row r="15" s="2" customFormat="1" spans="1:36">
      <c r="A15" s="66"/>
      <c r="B15" s="66" t="s">
        <v>82</v>
      </c>
      <c r="C15" s="67"/>
      <c r="D15" s="68"/>
      <c r="E15" s="69"/>
      <c r="F15" s="68"/>
      <c r="G15" s="68"/>
      <c r="H15" s="68"/>
      <c r="I15" s="70"/>
      <c r="J15" s="71">
        <f>SUM(J4:J14)</f>
        <v>620388</v>
      </c>
      <c r="K15" s="71">
        <f t="shared" ref="K15:Y15" si="19">SUM(K4:K14)</f>
        <v>591600</v>
      </c>
      <c r="L15" s="71">
        <f t="shared" si="19"/>
        <v>28788</v>
      </c>
      <c r="M15" s="71">
        <f t="shared" si="19"/>
        <v>28171.4285714286</v>
      </c>
      <c r="N15" s="71">
        <f t="shared" si="19"/>
        <v>1972</v>
      </c>
      <c r="O15" s="71">
        <f t="shared" si="19"/>
        <v>845.142857142859</v>
      </c>
      <c r="P15" s="71">
        <f t="shared" si="19"/>
        <v>563.428571428573</v>
      </c>
      <c r="Q15" s="71">
        <f t="shared" si="19"/>
        <v>591.6</v>
      </c>
      <c r="R15" s="71">
        <f t="shared" si="19"/>
        <v>58211.746031746</v>
      </c>
      <c r="S15" s="71">
        <f t="shared" si="19"/>
        <v>6985.40952380952</v>
      </c>
      <c r="T15" s="71">
        <f t="shared" si="19"/>
        <v>3713.33333333333</v>
      </c>
      <c r="U15" s="71">
        <f t="shared" si="19"/>
        <v>445.6</v>
      </c>
      <c r="V15" s="71"/>
      <c r="W15" s="71">
        <f t="shared" si="19"/>
        <v>222.8</v>
      </c>
      <c r="X15" s="71">
        <f t="shared" si="19"/>
        <v>21306.9841269841</v>
      </c>
      <c r="Y15" s="71">
        <f t="shared" si="19"/>
        <v>2556.8380952381</v>
      </c>
      <c r="Z15" s="72"/>
      <c r="AA15" s="71">
        <f t="shared" ref="AA15:AC15" si="20">SUM(AA4:AA14)</f>
        <v>1278.41904761905</v>
      </c>
      <c r="AB15" s="71">
        <f t="shared" si="20"/>
        <v>54243.492063492</v>
      </c>
      <c r="AC15" s="71">
        <f t="shared" si="20"/>
        <v>6509.21904761905</v>
      </c>
      <c r="AD15" s="72"/>
      <c r="AE15" s="71">
        <f t="shared" ref="AE15:AG15" si="21">SUM(AE4:AE14)</f>
        <v>3254.60952380953</v>
      </c>
      <c r="AF15" s="71">
        <f>SUM(AF4:AF14)</f>
        <v>54243.492063492</v>
      </c>
      <c r="AG15" s="71">
        <f>SUM(AG4:AG14)</f>
        <v>6509.21904761904</v>
      </c>
      <c r="AH15" s="71"/>
      <c r="AI15" s="71">
        <f>SUM(AI4:AI14)-0.01</f>
        <v>3254.59952380952</v>
      </c>
      <c r="AJ15" s="67"/>
    </row>
    <row r="16" spans="1:36">
      <c r="A16" s="73" t="s">
        <v>83</v>
      </c>
      <c r="B16" s="73"/>
      <c r="C16" s="73"/>
      <c r="D16" s="74"/>
      <c r="E16" s="73"/>
      <c r="F16" s="74"/>
      <c r="G16" s="74"/>
      <c r="H16" s="74"/>
      <c r="I16" s="75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7"/>
      <c r="W16" s="78"/>
    </row>
    <row r="18" spans="5:25">
      <c r="E18" s="8"/>
      <c r="F18" s="4"/>
    </row>
    <row r="19" spans="5:25">
      <c r="E19" s="8"/>
      <c r="F19" s="79"/>
    </row>
    <row r="20" spans="5:25">
      <c r="E20" s="8"/>
      <c r="F20" s="79"/>
      <c r="Y20" s="8">
        <f>Y15-Y7</f>
        <v>2080.64761904762</v>
      </c>
    </row>
    <row r="21" spans="5:25">
      <c r="E21" s="8"/>
      <c r="F21" s="79"/>
    </row>
    <row r="22" spans="5:25">
      <c r="E22" s="8"/>
      <c r="F22" s="79"/>
    </row>
    <row r="23" spans="5:25">
      <c r="E23" s="8"/>
      <c r="F23" s="79"/>
    </row>
    <row r="24" spans="5:25">
      <c r="E24" s="8"/>
      <c r="F24" s="79"/>
      <c r="G24" s="80"/>
    </row>
    <row r="25" spans="5:25">
      <c r="E25" s="8"/>
      <c r="F25" s="79"/>
      <c r="H25" s="7"/>
    </row>
  </sheetData>
  <autoFilter xmlns:etc="http://www.wps.cn/officeDocument/2017/etCustomData" ref="A3:W16" etc:filterBottomFollowUsedRange="0">
    <extLst/>
  </autoFilter>
  <mergeCells count="22">
    <mergeCell ref="A1:W1"/>
    <mergeCell ref="M2:Q2"/>
    <mergeCell ref="T2:W2"/>
    <mergeCell ref="X2:AA2"/>
    <mergeCell ref="AB2:AE2"/>
    <mergeCell ref="AF2:AI2"/>
    <mergeCell ref="A16:W16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R2:R3"/>
    <mergeCell ref="S2:S3"/>
    <mergeCell ref="AJ2:AJ3"/>
  </mergeCells>
  <pageMargins left="1.25" right="1.25" top="1" bottom="1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0"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Sheet0 (2)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WPS_1598868827</cp:lastModifiedBy>
  <dcterms:created xsi:type="dcterms:W3CDTF">2026-01-05T08:39:00Z</dcterms:created>
  <dcterms:modified xsi:type="dcterms:W3CDTF">2026-03-02T08:29:17Z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CF483EF24D9248E9A5904BE2C7F08C8C_12</vt:lpwstr>
  </property>
  <property fmtid="{D5CDD505-2E9C-101B-9397-08002B2CF9AE}" pid="4" name="KSOProductBuildVer">
    <vt:lpwstr>2052-12.1.0.25225</vt:lpwstr>
  </property>
  <property fmtid="{D5CDD505-2E9C-101B-9397-08002B2CF9AE}" pid="5" name="CalculationRule">
    <vt:i4>0</vt:i4>
  </property>
</Properties>
</file>