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P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7%基本医疗0.5%生育险</t>
        </r>
      </text>
    </comment>
  </commentList>
</comments>
</file>

<file path=xl/sharedStrings.xml><?xml version="1.0" encoding="utf-8"?>
<sst xmlns="http://schemas.openxmlformats.org/spreadsheetml/2006/main" count="102" uniqueCount="77">
  <si>
    <r>
      <rPr>
        <b/>
        <sz val="22"/>
        <rFont val="宋体"/>
        <charset val="134"/>
      </rPr>
      <t>阿克苏通力房地产开发有限公司2026年1社保表</t>
    </r>
    <r>
      <rPr>
        <b/>
        <sz val="9"/>
        <rFont val="宋体"/>
        <charset val="134"/>
      </rPr>
      <t>（编号：3678507）</t>
    </r>
  </si>
  <si>
    <t>序号</t>
  </si>
  <si>
    <t>人员编号</t>
  </si>
  <si>
    <t>证件号码</t>
  </si>
  <si>
    <t>姓名</t>
  </si>
  <si>
    <t>性别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</si>
  <si>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</si>
  <si>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</si>
  <si>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</si>
  <si>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</si>
  <si>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</si>
  <si>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</si>
  <si>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</si>
  <si>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大额医疗</t>
  </si>
  <si>
    <t>合计</t>
  </si>
  <si>
    <t>发薪单位</t>
  </si>
  <si>
    <t>企业16%</t>
  </si>
  <si>
    <t>个人8%</t>
  </si>
  <si>
    <t>企业0.5%</t>
  </si>
  <si>
    <t>个人0.5%</t>
  </si>
  <si>
    <t>企业0.32%</t>
  </si>
  <si>
    <t>企业0.16%</t>
  </si>
  <si>
    <t>企业7.5%</t>
  </si>
  <si>
    <t>个人2%</t>
  </si>
  <si>
    <t>企业0.31%</t>
  </si>
  <si>
    <t>个人0.31%</t>
  </si>
  <si>
    <t>企业</t>
  </si>
  <si>
    <t>个人</t>
  </si>
  <si>
    <t>652936917607</t>
  </si>
  <si>
    <t>511304199501023424</t>
  </si>
  <si>
    <t>1</t>
  </si>
  <si>
    <t>刘念</t>
  </si>
  <si>
    <t>女</t>
  </si>
  <si>
    <t>行政</t>
  </si>
  <si>
    <t>阿通力房产公司</t>
  </si>
  <si>
    <t>652926197710210019</t>
  </si>
  <si>
    <t>2</t>
  </si>
  <si>
    <t>郭满庆</t>
  </si>
  <si>
    <t>男</t>
  </si>
  <si>
    <t>前后期</t>
  </si>
  <si>
    <t>652326131220</t>
  </si>
  <si>
    <t>511325199612093021</t>
  </si>
  <si>
    <t>3</t>
  </si>
  <si>
    <t>杜芊</t>
  </si>
  <si>
    <t>销售内勤</t>
  </si>
  <si>
    <t>652832356829</t>
  </si>
  <si>
    <t>650300197302243016</t>
  </si>
  <si>
    <t>4</t>
  </si>
  <si>
    <t>李林</t>
  </si>
  <si>
    <t>高管</t>
  </si>
  <si>
    <t>新疆通力建设集团股份公司</t>
  </si>
  <si>
    <t>652938976745</t>
  </si>
  <si>
    <t>652922197103150530</t>
  </si>
  <si>
    <t>5</t>
  </si>
  <si>
    <t>马木提·阿吉</t>
  </si>
  <si>
    <t>招商</t>
  </si>
  <si>
    <t>6529100735131</t>
  </si>
  <si>
    <t>411424199609177529</t>
  </si>
  <si>
    <t>6</t>
  </si>
  <si>
    <t>李梦鑫</t>
  </si>
  <si>
    <t>出纳</t>
  </si>
  <si>
    <t>7</t>
  </si>
  <si>
    <t>美力坎木·毛拉托合提</t>
  </si>
  <si>
    <t>销售</t>
  </si>
  <si>
    <t>合计：</t>
  </si>
  <si>
    <t>注：本月工伤上浮0.16%</t>
  </si>
  <si>
    <t>李林社保变动差额预测</t>
  </si>
  <si>
    <t>原缴纳</t>
  </si>
  <si>
    <t>现申请</t>
  </si>
  <si>
    <t>小计：</t>
  </si>
  <si>
    <t>差额</t>
  </si>
  <si>
    <t>差额合计</t>
  </si>
  <si>
    <t>1月补差</t>
  </si>
  <si>
    <t>2月补差</t>
  </si>
  <si>
    <t>补差合计</t>
  </si>
  <si>
    <t>总计：</t>
  </si>
  <si>
    <t>差额+补差总计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</si>
</sst>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4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0"/>
      <name val="宋体"/>
      <charset val="0"/>
    </font>
    <font>
      <sz val="10"/>
      <color theme="1"/>
      <name val="宋体"/>
      <charset val="134"/>
    </font>
    <font>
      <sz val="11"/>
      <color theme="0"/>
      <name val="宋体"/>
      <charset val="134"/>
      <scheme val="minor"/>
    </font>
    <font>
      <b/>
      <sz val="22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22"/>
      <name val="宋体"/>
      <charset val="134"/>
    </font>
    <font>
      <sz val="10"/>
      <name val="Arial"/>
      <charset val="0"/>
    </font>
    <font>
      <sz val="11"/>
      <name val="宋体"/>
      <charset val="0"/>
    </font>
    <font>
      <sz val="11"/>
      <name val="Arial"/>
      <charset val="0"/>
    </font>
    <font>
      <sz val="14"/>
      <name val="宋体"/>
      <charset val="134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8"/>
      <color theme="1"/>
      <name val="宋体"/>
      <charset val="134"/>
    </font>
    <font>
      <sz val="10"/>
      <color theme="0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30" fillId="10" borderId="12" applyNumberFormat="0" applyAlignment="0" applyProtection="0">
      <alignment vertical="center"/>
    </xf>
    <xf numFmtId="0" fontId="31" fillId="10" borderId="11" applyNumberFormat="0" applyAlignment="0" applyProtection="0">
      <alignment vertical="center"/>
    </xf>
    <xf numFmtId="0" fontId="32" fillId="11" borderId="13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39" fillId="36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10" fontId="3" fillId="0" borderId="1" xfId="0" applyNumberFormat="1" applyFont="1" applyFill="1" applyBorder="1" applyAlignment="1" applyProtection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 applyProtection="1">
      <alignment horizontal="center" vertical="center"/>
    </xf>
    <xf numFmtId="176" fontId="5" fillId="0" borderId="1" xfId="0" applyNumberFormat="1" applyFont="1" applyFill="1" applyBorder="1" applyAlignment="1" applyProtection="1">
      <alignment horizontal="center" vertical="center"/>
    </xf>
    <xf numFmtId="176" fontId="4" fillId="0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3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6" fontId="15" fillId="2" borderId="1" xfId="0" applyNumberFormat="1" applyFont="1" applyFill="1" applyBorder="1" applyAlignment="1" applyProtection="1">
      <alignment horizontal="center" vertical="center"/>
    </xf>
    <xf numFmtId="176" fontId="5" fillId="0" borderId="1" xfId="0" applyNumberFormat="1" applyFont="1" applyFill="1" applyBorder="1" applyAlignment="1" applyProtection="1">
      <alignment vertical="center"/>
    </xf>
    <xf numFmtId="0" fontId="16" fillId="5" borderId="1" xfId="0" applyFont="1" applyFill="1" applyBorder="1" applyAlignment="1">
      <alignment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/>
    </xf>
    <xf numFmtId="49" fontId="9" fillId="0" borderId="5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center"/>
    </xf>
    <xf numFmtId="49" fontId="9" fillId="0" borderId="5" xfId="0" applyNumberFormat="1" applyFont="1" applyFill="1" applyBorder="1" applyAlignment="1">
      <alignment horizontal="center" vertical="center"/>
    </xf>
    <xf numFmtId="49" fontId="15" fillId="0" borderId="2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49" fontId="18" fillId="6" borderId="1" xfId="0" applyNumberFormat="1" applyFont="1" applyFill="1" applyBorder="1" applyAlignment="1">
      <alignment horizontal="center" vertical="center"/>
    </xf>
    <xf numFmtId="49" fontId="9" fillId="6" borderId="5" xfId="0" applyNumberFormat="1" applyFont="1" applyFill="1" applyBorder="1" applyAlignment="1">
      <alignment horizontal="center" vertical="center"/>
    </xf>
    <xf numFmtId="49" fontId="14" fillId="6" borderId="5" xfId="0" applyNumberFormat="1" applyFont="1" applyFill="1" applyBorder="1" applyAlignment="1">
      <alignment horizontal="right" vertical="center"/>
    </xf>
    <xf numFmtId="49" fontId="14" fillId="6" borderId="6" xfId="0" applyNumberFormat="1" applyFont="1" applyFill="1" applyBorder="1" applyAlignment="1">
      <alignment horizontal="right" vertical="center"/>
    </xf>
    <xf numFmtId="49" fontId="14" fillId="6" borderId="7" xfId="0" applyNumberFormat="1" applyFont="1" applyFill="1" applyBorder="1" applyAlignment="1">
      <alignment horizontal="right" vertical="center"/>
    </xf>
    <xf numFmtId="176" fontId="5" fillId="6" borderId="1" xfId="0" applyNumberFormat="1" applyFont="1" applyFill="1" applyBorder="1" applyAlignment="1" applyProtection="1">
      <alignment horizontal="center" vertical="center" wrapText="1"/>
    </xf>
    <xf numFmtId="176" fontId="19" fillId="7" borderId="1" xfId="0" applyNumberFormat="1" applyFont="1" applyFill="1" applyBorder="1" applyAlignment="1" applyProtection="1">
      <alignment horizontal="center" vertical="center" wrapText="1"/>
    </xf>
    <xf numFmtId="0" fontId="11" fillId="6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9" fillId="0" borderId="5" xfId="0" applyFont="1" applyFill="1" applyBorder="1" applyAlignment="1" quotePrefix="1">
      <alignment horizontal="center" vertical="center"/>
    </xf>
    <xf numFmtId="49" fontId="11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2"/>
  <sheetViews>
    <sheetView tabSelected="1" zoomScale="130" zoomScaleNormal="130" topLeftCell="D1" workbookViewId="0">
      <pane xSplit="4" ySplit="3" topLeftCell="H4" activePane="bottomRight" state="frozen"/>
      <selection/>
      <selection pane="topRight"/>
      <selection pane="bottomLeft"/>
      <selection pane="bottomRight" activeCell="D12" sqref="D12"/>
    </sheetView>
  </sheetViews>
  <sheetFormatPr defaultColWidth="9" defaultRowHeight="13.5"/>
  <cols>
    <col min="1" max="1" width="9" style="13"/>
    <col min="2" max="2" width="16.5" style="14" customWidth="1"/>
    <col min="3" max="3" width="17.625" style="13" customWidth="1"/>
    <col min="4" max="4" width="6.40833333333333" style="13" customWidth="1"/>
    <col min="5" max="5" width="13.5" style="13" customWidth="1"/>
    <col min="6" max="7" width="9" style="13"/>
    <col min="8" max="8" width="11.5" style="13"/>
    <col min="9" max="9" width="10.125" style="13"/>
    <col min="10" max="10" width="9.25" style="13"/>
    <col min="11" max="13" width="9" style="13"/>
    <col min="14" max="16" width="10.125" style="13"/>
    <col min="17" max="19" width="9" style="13"/>
    <col min="20" max="20" width="10.125" style="13"/>
    <col min="21" max="21" width="9.25" style="13"/>
    <col min="22" max="22" width="11.5" style="13"/>
    <col min="23" max="23" width="27" style="13" customWidth="1"/>
    <col min="24" max="26" width="9" style="15"/>
    <col min="27" max="16384" width="9" style="13"/>
  </cols>
  <sheetData>
    <row r="1" ht="40" customHeight="1" spans="1:26">
      <c r="A1" s="16" t="s">
        <v>0</v>
      </c>
      <c r="B1" s="17"/>
      <c r="C1" s="18"/>
      <c r="D1" s="18"/>
      <c r="E1" s="16"/>
      <c r="F1" s="16"/>
      <c r="G1" s="19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20"/>
    </row>
    <row r="2" s="12" customFormat="1" spans="1:26">
      <c r="A2" s="21" t="s">
        <v>1</v>
      </c>
      <c r="B2" s="22" t="s">
        <v>2</v>
      </c>
      <c r="C2" s="22" t="s">
        <v>3</v>
      </c>
      <c r="D2" s="23" t="s">
        <v>1</v>
      </c>
      <c r="E2" s="22" t="s">
        <v>4</v>
      </c>
      <c r="F2" s="22" t="s">
        <v>5</v>
      </c>
      <c r="G2" s="23" t="s">
        <v>6</v>
      </c>
      <c r="H2" s="2" t="s">
        <v>7</v>
      </c>
      <c r="I2" s="3" t="s">
        <v>8</v>
      </c>
      <c r="J2" s="3"/>
      <c r="K2" s="3" t="s">
        <v>9</v>
      </c>
      <c r="L2" s="3"/>
      <c r="M2" s="3" t="s">
        <v>10</v>
      </c>
      <c r="N2" s="3" t="s">
        <v>10</v>
      </c>
      <c r="O2" s="24" t="s">
        <v>11</v>
      </c>
      <c r="P2" s="3" t="s">
        <v>12</v>
      </c>
      <c r="Q2" s="3"/>
      <c r="R2" s="25" t="s">
        <v>13</v>
      </c>
      <c r="S2" s="25"/>
      <c r="T2" s="3" t="s">
        <v>14</v>
      </c>
      <c r="U2" s="3"/>
      <c r="V2" s="3"/>
      <c r="W2" s="26" t="s">
        <v>15</v>
      </c>
      <c r="X2" s="27"/>
      <c r="Y2" s="27"/>
      <c r="Z2" s="27"/>
    </row>
    <row r="3" s="12" customFormat="1" spans="1:26">
      <c r="A3" s="21"/>
      <c r="B3" s="22"/>
      <c r="C3" s="22"/>
      <c r="D3" s="28"/>
      <c r="E3" s="22"/>
      <c r="F3" s="22"/>
      <c r="G3" s="28"/>
      <c r="H3" s="2"/>
      <c r="I3" s="3" t="s">
        <v>16</v>
      </c>
      <c r="J3" s="3" t="s">
        <v>17</v>
      </c>
      <c r="K3" s="3" t="s">
        <v>18</v>
      </c>
      <c r="L3" s="3" t="s">
        <v>19</v>
      </c>
      <c r="M3" s="4" t="s">
        <v>20</v>
      </c>
      <c r="N3" s="4" t="s">
        <v>21</v>
      </c>
      <c r="O3" s="24"/>
      <c r="P3" s="3" t="s">
        <v>22</v>
      </c>
      <c r="Q3" s="3" t="s">
        <v>23</v>
      </c>
      <c r="R3" s="3" t="s">
        <v>24</v>
      </c>
      <c r="S3" s="3" t="s">
        <v>25</v>
      </c>
      <c r="T3" s="3" t="s">
        <v>26</v>
      </c>
      <c r="U3" s="3" t="s">
        <v>27</v>
      </c>
      <c r="V3" s="3" t="s">
        <v>14</v>
      </c>
      <c r="W3" s="29"/>
      <c r="X3" s="27"/>
      <c r="Y3" s="27"/>
      <c r="Z3" s="27"/>
    </row>
    <row r="4" ht="18" customHeight="1" spans="1:26">
      <c r="A4" s="30">
        <v>1</v>
      </c>
      <c r="B4" s="31" t="s">
        <v>28</v>
      </c>
      <c r="C4" s="32" t="s">
        <v>29</v>
      </c>
      <c r="D4" s="33" t="s">
        <v>30</v>
      </c>
      <c r="E4" s="34" t="s">
        <v>31</v>
      </c>
      <c r="F4" s="35" t="s">
        <v>32</v>
      </c>
      <c r="G4" s="35" t="s">
        <v>33</v>
      </c>
      <c r="H4" s="5">
        <v>5069</v>
      </c>
      <c r="I4" s="6">
        <f>ROUND(H4*0.16,2)</f>
        <v>811.04</v>
      </c>
      <c r="J4" s="7">
        <f t="shared" ref="J4:J10" si="0">ROUND(H4*0.08,2)</f>
        <v>405.52</v>
      </c>
      <c r="K4" s="6">
        <f t="shared" ref="K4:K10" si="1">ROUND(H4*0.005,2)</f>
        <v>25.35</v>
      </c>
      <c r="L4" s="7">
        <f t="shared" ref="L4:L10" si="2">ROUND(H4*0.005,2)</f>
        <v>25.35</v>
      </c>
      <c r="M4" s="6">
        <f>ROUND(H4*0.0032,2)</f>
        <v>16.22</v>
      </c>
      <c r="N4" s="6">
        <f>ROUND(H4*0.0016,2)</f>
        <v>8.11</v>
      </c>
      <c r="O4" s="5">
        <v>5069</v>
      </c>
      <c r="P4" s="36">
        <f>ROUND(O4*0.075,2)</f>
        <v>380.18</v>
      </c>
      <c r="Q4" s="7">
        <f>ROUND(O4*0.02,2)</f>
        <v>101.38</v>
      </c>
      <c r="R4" s="6">
        <v>10</v>
      </c>
      <c r="S4" s="7">
        <v>10</v>
      </c>
      <c r="T4" s="37">
        <f>I4+K4+M4+P4+R4+N4</f>
        <v>1250.9</v>
      </c>
      <c r="U4" s="37">
        <f t="shared" ref="U4:U10" si="3">J4+L4+Q4+S4</f>
        <v>542.25</v>
      </c>
      <c r="V4" s="37">
        <f t="shared" ref="V4:V10" si="4">T4+U4</f>
        <v>1793.15</v>
      </c>
      <c r="W4" s="38" t="s">
        <v>34</v>
      </c>
    </row>
    <row r="5" ht="18" customHeight="1" spans="1:26">
      <c r="A5" s="30">
        <v>2</v>
      </c>
      <c r="B5" s="39">
        <v>38101698</v>
      </c>
      <c r="C5" s="62" t="s">
        <v>35</v>
      </c>
      <c r="D5" s="41" t="s">
        <v>36</v>
      </c>
      <c r="E5" s="42" t="s">
        <v>37</v>
      </c>
      <c r="F5" s="43" t="s">
        <v>38</v>
      </c>
      <c r="G5" s="43" t="s">
        <v>39</v>
      </c>
      <c r="H5" s="5"/>
      <c r="I5" s="6">
        <f t="shared" ref="I4:I10" si="5">ROUND(H5*0.16,2)</f>
        <v>0</v>
      </c>
      <c r="J5" s="7">
        <f t="shared" si="0"/>
        <v>0</v>
      </c>
      <c r="K5" s="6">
        <f t="shared" si="1"/>
        <v>0</v>
      </c>
      <c r="L5" s="7">
        <f t="shared" si="2"/>
        <v>0</v>
      </c>
      <c r="M5" s="6">
        <f t="shared" ref="M4:M10" si="6">ROUND(H5*0.0032,2)</f>
        <v>0</v>
      </c>
      <c r="N5" s="6">
        <f t="shared" ref="N5:N10" si="7">ROUND(H5*0.0016,2)</f>
        <v>0</v>
      </c>
      <c r="O5" s="7">
        <v>3235</v>
      </c>
      <c r="P5" s="36">
        <v>242.63</v>
      </c>
      <c r="Q5" s="7">
        <v>0</v>
      </c>
      <c r="R5" s="6">
        <v>10</v>
      </c>
      <c r="S5" s="7">
        <v>10</v>
      </c>
      <c r="T5" s="37">
        <f t="shared" ref="T5:T10" si="8">I5+K5+M5+P5+R5+N5</f>
        <v>252.63</v>
      </c>
      <c r="U5" s="37">
        <f t="shared" si="3"/>
        <v>10</v>
      </c>
      <c r="V5" s="37">
        <f t="shared" si="4"/>
        <v>262.63</v>
      </c>
      <c r="W5" s="44" t="s">
        <v>34</v>
      </c>
    </row>
    <row r="6" ht="18" customHeight="1" spans="1:26">
      <c r="A6" s="30">
        <v>3</v>
      </c>
      <c r="B6" s="39" t="s">
        <v>40</v>
      </c>
      <c r="C6" s="40" t="s">
        <v>41</v>
      </c>
      <c r="D6" s="41" t="s">
        <v>42</v>
      </c>
      <c r="E6" s="34" t="s">
        <v>43</v>
      </c>
      <c r="F6" s="35" t="s">
        <v>32</v>
      </c>
      <c r="G6" s="35" t="s">
        <v>44</v>
      </c>
      <c r="H6" s="5">
        <v>5069</v>
      </c>
      <c r="I6" s="6">
        <f t="shared" si="5"/>
        <v>811.04</v>
      </c>
      <c r="J6" s="7">
        <f t="shared" si="0"/>
        <v>405.52</v>
      </c>
      <c r="K6" s="6">
        <f t="shared" si="1"/>
        <v>25.35</v>
      </c>
      <c r="L6" s="7">
        <f t="shared" si="2"/>
        <v>25.35</v>
      </c>
      <c r="M6" s="6">
        <f t="shared" si="6"/>
        <v>16.22</v>
      </c>
      <c r="N6" s="6">
        <f t="shared" si="7"/>
        <v>8.11</v>
      </c>
      <c r="O6" s="5">
        <v>5069</v>
      </c>
      <c r="P6" s="36">
        <f>ROUND(O6*0.075,2)</f>
        <v>380.18</v>
      </c>
      <c r="Q6" s="7">
        <f>ROUND(O6*0.02,2)</f>
        <v>101.38</v>
      </c>
      <c r="R6" s="6">
        <v>10</v>
      </c>
      <c r="S6" s="7">
        <v>10</v>
      </c>
      <c r="T6" s="37">
        <f t="shared" si="8"/>
        <v>1250.9</v>
      </c>
      <c r="U6" s="37">
        <f t="shared" si="3"/>
        <v>542.25</v>
      </c>
      <c r="V6" s="37">
        <f t="shared" si="4"/>
        <v>1793.15</v>
      </c>
      <c r="W6" s="44" t="s">
        <v>34</v>
      </c>
    </row>
    <row r="7" ht="18" customHeight="1" spans="1:26">
      <c r="A7" s="30">
        <v>4</v>
      </c>
      <c r="B7" s="39" t="s">
        <v>45</v>
      </c>
      <c r="C7" s="45" t="s">
        <v>46</v>
      </c>
      <c r="D7" s="41" t="s">
        <v>47</v>
      </c>
      <c r="E7" s="34" t="s">
        <v>48</v>
      </c>
      <c r="F7" s="35" t="s">
        <v>38</v>
      </c>
      <c r="G7" s="46" t="s">
        <v>49</v>
      </c>
      <c r="H7" s="5">
        <v>10138</v>
      </c>
      <c r="I7" s="6">
        <f t="shared" si="5"/>
        <v>1622.08</v>
      </c>
      <c r="J7" s="7">
        <f t="shared" si="0"/>
        <v>811.04</v>
      </c>
      <c r="K7" s="6">
        <f t="shared" si="1"/>
        <v>50.69</v>
      </c>
      <c r="L7" s="7">
        <f t="shared" si="2"/>
        <v>50.69</v>
      </c>
      <c r="M7" s="6">
        <f t="shared" si="6"/>
        <v>32.44</v>
      </c>
      <c r="N7" s="6">
        <f t="shared" si="7"/>
        <v>16.22</v>
      </c>
      <c r="O7" s="5">
        <v>10138</v>
      </c>
      <c r="P7" s="36">
        <f>O7*7.5%</f>
        <v>760.35</v>
      </c>
      <c r="Q7" s="7">
        <f>ROUND(O7*0.02,2)</f>
        <v>202.76</v>
      </c>
      <c r="R7" s="6">
        <v>10</v>
      </c>
      <c r="S7" s="7">
        <v>10</v>
      </c>
      <c r="T7" s="37">
        <f t="shared" si="8"/>
        <v>2491.78</v>
      </c>
      <c r="U7" s="37">
        <f t="shared" si="3"/>
        <v>1074.49</v>
      </c>
      <c r="V7" s="37">
        <f t="shared" si="4"/>
        <v>3566.27</v>
      </c>
      <c r="W7" s="47" t="s">
        <v>50</v>
      </c>
    </row>
    <row r="8" ht="18" customHeight="1" spans="1:26">
      <c r="A8" s="30">
        <v>5</v>
      </c>
      <c r="B8" s="39" t="s">
        <v>51</v>
      </c>
      <c r="C8" s="48" t="s">
        <v>52</v>
      </c>
      <c r="D8" s="41" t="s">
        <v>53</v>
      </c>
      <c r="E8" s="34" t="s">
        <v>54</v>
      </c>
      <c r="F8" s="35" t="s">
        <v>38</v>
      </c>
      <c r="G8" s="49" t="s">
        <v>55</v>
      </c>
      <c r="H8" s="5">
        <v>5069</v>
      </c>
      <c r="I8" s="6">
        <f t="shared" si="5"/>
        <v>811.04</v>
      </c>
      <c r="J8" s="7">
        <f t="shared" si="0"/>
        <v>405.52</v>
      </c>
      <c r="K8" s="6">
        <f t="shared" si="1"/>
        <v>25.35</v>
      </c>
      <c r="L8" s="7">
        <f t="shared" si="2"/>
        <v>25.35</v>
      </c>
      <c r="M8" s="6">
        <f t="shared" si="6"/>
        <v>16.22</v>
      </c>
      <c r="N8" s="6">
        <f t="shared" si="7"/>
        <v>8.11</v>
      </c>
      <c r="O8" s="5">
        <v>5069</v>
      </c>
      <c r="P8" s="36">
        <f>ROUND(O8*0.075,2)</f>
        <v>380.18</v>
      </c>
      <c r="Q8" s="7">
        <f>ROUND(O8*0.02,2)</f>
        <v>101.38</v>
      </c>
      <c r="R8" s="6">
        <v>10</v>
      </c>
      <c r="S8" s="7">
        <v>10</v>
      </c>
      <c r="T8" s="37">
        <f t="shared" si="8"/>
        <v>1250.9</v>
      </c>
      <c r="U8" s="37">
        <f t="shared" si="3"/>
        <v>542.25</v>
      </c>
      <c r="V8" s="37">
        <f t="shared" si="4"/>
        <v>1793.15</v>
      </c>
      <c r="W8" s="38" t="s">
        <v>34</v>
      </c>
    </row>
    <row r="9" ht="18" customHeight="1" spans="1:26">
      <c r="A9" s="30">
        <v>6</v>
      </c>
      <c r="B9" s="63" t="s">
        <v>56</v>
      </c>
      <c r="C9" s="48" t="s">
        <v>57</v>
      </c>
      <c r="D9" s="41" t="s">
        <v>58</v>
      </c>
      <c r="E9" s="34" t="s">
        <v>59</v>
      </c>
      <c r="F9" s="35" t="s">
        <v>32</v>
      </c>
      <c r="G9" s="46" t="s">
        <v>60</v>
      </c>
      <c r="H9" s="5">
        <v>5069</v>
      </c>
      <c r="I9" s="6">
        <f t="shared" si="5"/>
        <v>811.04</v>
      </c>
      <c r="J9" s="7">
        <f t="shared" si="0"/>
        <v>405.52</v>
      </c>
      <c r="K9" s="6">
        <f t="shared" si="1"/>
        <v>25.35</v>
      </c>
      <c r="L9" s="7">
        <f t="shared" si="2"/>
        <v>25.35</v>
      </c>
      <c r="M9" s="6">
        <f t="shared" si="6"/>
        <v>16.22</v>
      </c>
      <c r="N9" s="6">
        <f t="shared" si="7"/>
        <v>8.11</v>
      </c>
      <c r="O9" s="5">
        <v>5069</v>
      </c>
      <c r="P9" s="36">
        <f>ROUND(O9*0.075,2)</f>
        <v>380.18</v>
      </c>
      <c r="Q9" s="7">
        <f>ROUND(O9*0.02,2)</f>
        <v>101.38</v>
      </c>
      <c r="R9" s="6">
        <v>10</v>
      </c>
      <c r="S9" s="7">
        <v>10</v>
      </c>
      <c r="T9" s="37">
        <f t="shared" si="8"/>
        <v>1250.9</v>
      </c>
      <c r="U9" s="37">
        <f t="shared" si="3"/>
        <v>542.25</v>
      </c>
      <c r="V9" s="37">
        <f t="shared" si="4"/>
        <v>1793.15</v>
      </c>
      <c r="W9" s="44" t="s">
        <v>34</v>
      </c>
    </row>
    <row r="10" ht="18" customHeight="1" spans="1:26">
      <c r="A10" s="30"/>
      <c r="B10" s="39"/>
      <c r="C10" s="48"/>
      <c r="D10" s="41" t="s">
        <v>61</v>
      </c>
      <c r="E10" s="34" t="s">
        <v>62</v>
      </c>
      <c r="F10" s="35" t="s">
        <v>32</v>
      </c>
      <c r="G10" s="49" t="s">
        <v>63</v>
      </c>
      <c r="H10" s="5">
        <v>5069</v>
      </c>
      <c r="I10" s="6">
        <f t="shared" si="5"/>
        <v>811.04</v>
      </c>
      <c r="J10" s="7">
        <f t="shared" si="0"/>
        <v>405.52</v>
      </c>
      <c r="K10" s="6">
        <f t="shared" si="1"/>
        <v>25.35</v>
      </c>
      <c r="L10" s="7">
        <f t="shared" si="2"/>
        <v>25.35</v>
      </c>
      <c r="M10" s="6">
        <f t="shared" si="6"/>
        <v>16.22</v>
      </c>
      <c r="N10" s="6">
        <f t="shared" si="7"/>
        <v>8.11</v>
      </c>
      <c r="O10" s="5">
        <v>5069</v>
      </c>
      <c r="P10" s="36">
        <f>ROUND(O10*0.075,2)</f>
        <v>380.18</v>
      </c>
      <c r="Q10" s="7">
        <f>ROUND(O10*0.02,2)</f>
        <v>101.38</v>
      </c>
      <c r="R10" s="6">
        <v>10</v>
      </c>
      <c r="S10" s="7">
        <v>10</v>
      </c>
      <c r="T10" s="37">
        <f t="shared" si="8"/>
        <v>1250.9</v>
      </c>
      <c r="U10" s="37">
        <f t="shared" si="3"/>
        <v>542.25</v>
      </c>
      <c r="V10" s="37">
        <f t="shared" si="4"/>
        <v>1793.15</v>
      </c>
      <c r="W10" s="44" t="s">
        <v>34</v>
      </c>
    </row>
    <row r="11" ht="18" customHeight="1" spans="1:26">
      <c r="A11" s="50"/>
      <c r="B11" s="51"/>
      <c r="C11" s="52"/>
      <c r="D11" s="53" t="s">
        <v>64</v>
      </c>
      <c r="E11" s="54"/>
      <c r="F11" s="54"/>
      <c r="G11" s="55"/>
      <c r="H11" s="56">
        <f>SUM(H4:H10)</f>
        <v>35483</v>
      </c>
      <c r="I11" s="56">
        <f>SUM(I4:I10)</f>
        <v>5677.28</v>
      </c>
      <c r="J11" s="56">
        <f>SUM(J4:J10)</f>
        <v>2838.64</v>
      </c>
      <c r="K11" s="56">
        <f>SUM(K4:K10)</f>
        <v>177.44</v>
      </c>
      <c r="L11" s="56">
        <f>SUM(L4:L10)</f>
        <v>177.44</v>
      </c>
      <c r="M11" s="56">
        <f>SUM(M4:M10)</f>
        <v>113.54</v>
      </c>
      <c r="N11" s="56">
        <f>SUM(N4:N10)</f>
        <v>56.77</v>
      </c>
      <c r="O11" s="56">
        <f t="shared" ref="O11:V11" si="9">SUM(O4:O10)</f>
        <v>38718</v>
      </c>
      <c r="P11" s="56">
        <f t="shared" si="9"/>
        <v>2903.88</v>
      </c>
      <c r="Q11" s="56">
        <f t="shared" si="9"/>
        <v>709.66</v>
      </c>
      <c r="R11" s="56">
        <f t="shared" si="9"/>
        <v>70</v>
      </c>
      <c r="S11" s="56">
        <f t="shared" si="9"/>
        <v>70</v>
      </c>
      <c r="T11" s="56">
        <f t="shared" si="9"/>
        <v>8998.91</v>
      </c>
      <c r="U11" s="56">
        <f t="shared" si="9"/>
        <v>3795.74</v>
      </c>
      <c r="V11" s="57">
        <f t="shared" si="9"/>
        <v>12794.65</v>
      </c>
      <c r="W11" s="58"/>
    </row>
    <row r="12" spans="1:26">
      <c r="D12" s="59" t="s">
        <v>65</v>
      </c>
      <c r="E12" s="60"/>
      <c r="H12" s="61"/>
    </row>
  </sheetData>
  <mergeCells count="17">
    <mergeCell ref="A1:V1"/>
    <mergeCell ref="I2:J2"/>
    <mergeCell ref="K2:L2"/>
    <mergeCell ref="P2:Q2"/>
    <mergeCell ref="R2:S2"/>
    <mergeCell ref="T2:V2"/>
    <mergeCell ref="D11:G11"/>
    <mergeCell ref="A2:A3"/>
    <mergeCell ref="B2:B3"/>
    <mergeCell ref="C2:C3"/>
    <mergeCell ref="D2:D3"/>
    <mergeCell ref="E2:E3"/>
    <mergeCell ref="F2:F3"/>
    <mergeCell ref="G2:G3"/>
    <mergeCell ref="H2:H3"/>
    <mergeCell ref="O2:O3"/>
    <mergeCell ref="W2:W3"/>
  </mergeCell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zoomScale="265" zoomScaleNormal="265" topLeftCell="A2" workbookViewId="0">
      <selection activeCell="F12" sqref="F12"/>
    </sheetView>
  </sheetViews>
  <sheetFormatPr defaultColWidth="9" defaultRowHeight="13.5" outlineLevelCol="6"/>
  <cols>
    <col min="1" max="1" width="10.125"/>
    <col min="2" max="6" width="12.125" customWidth="1"/>
    <col min="7" max="7" width="12.6833333333333" customWidth="1"/>
  </cols>
  <sheetData>
    <row r="1" ht="25" customHeight="1" spans="1:7">
      <c r="A1" s="1" t="s">
        <v>66</v>
      </c>
      <c r="B1" s="1"/>
      <c r="C1" s="1"/>
      <c r="D1" s="1"/>
      <c r="E1" s="1"/>
      <c r="F1" s="1"/>
    </row>
    <row r="2" ht="25" customHeight="1" spans="1:7">
      <c r="A2" s="2" t="s">
        <v>7</v>
      </c>
      <c r="B2" s="3" t="s">
        <v>8</v>
      </c>
      <c r="C2" s="3"/>
      <c r="D2" s="3" t="s">
        <v>9</v>
      </c>
      <c r="E2" s="3"/>
      <c r="F2" s="3" t="s">
        <v>10</v>
      </c>
    </row>
    <row r="3" ht="25" customHeight="1" spans="1:7">
      <c r="A3" s="2"/>
      <c r="B3" s="3" t="s">
        <v>16</v>
      </c>
      <c r="C3" s="3" t="s">
        <v>17</v>
      </c>
      <c r="D3" s="3" t="s">
        <v>18</v>
      </c>
      <c r="E3" s="3" t="s">
        <v>19</v>
      </c>
      <c r="F3" s="4" t="s">
        <v>20</v>
      </c>
    </row>
    <row r="4" spans="1:7">
      <c r="A4" s="5">
        <v>5000</v>
      </c>
      <c r="B4" s="6">
        <f>ROUND(A4*0.16,2)</f>
        <v>800</v>
      </c>
      <c r="C4" s="7">
        <f t="shared" ref="C4:C9" si="0">ROUND(A4*0.08,2)</f>
        <v>400</v>
      </c>
      <c r="D4" s="6">
        <f t="shared" ref="D4:D9" si="1">ROUND(A4*0.005,2)</f>
        <v>25</v>
      </c>
      <c r="E4" s="7">
        <f t="shared" ref="E4:E9" si="2">ROUND(A4*0.005,2)</f>
        <v>25</v>
      </c>
      <c r="F4" s="6">
        <f t="shared" ref="F4:F9" si="3">ROUND(A4*0.0032,2)</f>
        <v>16</v>
      </c>
      <c r="G4" t="s">
        <v>67</v>
      </c>
    </row>
    <row r="5" spans="1:7">
      <c r="A5" s="5">
        <v>8332</v>
      </c>
      <c r="B5" s="6">
        <f>ROUND(A5*0.16,2)</f>
        <v>1333.12</v>
      </c>
      <c r="C5" s="7">
        <f t="shared" si="0"/>
        <v>666.56</v>
      </c>
      <c r="D5" s="6">
        <f t="shared" si="1"/>
        <v>41.66</v>
      </c>
      <c r="E5" s="7">
        <f t="shared" si="2"/>
        <v>41.66</v>
      </c>
      <c r="F5" s="6">
        <f t="shared" si="3"/>
        <v>26.66</v>
      </c>
      <c r="G5" t="s">
        <v>68</v>
      </c>
    </row>
    <row r="6" spans="1:7">
      <c r="A6" s="8" t="s">
        <v>69</v>
      </c>
      <c r="B6" s="6">
        <f>B5-B4</f>
        <v>533.12</v>
      </c>
      <c r="C6" s="7">
        <f>C5-C4</f>
        <v>266.56</v>
      </c>
      <c r="D6" s="6">
        <f>D5-D4</f>
        <v>16.66</v>
      </c>
      <c r="E6" s="7">
        <f>E5-E4</f>
        <v>16.66</v>
      </c>
      <c r="F6" s="6">
        <f>F5-F4</f>
        <v>10.66</v>
      </c>
      <c r="G6" t="s">
        <v>70</v>
      </c>
    </row>
    <row r="7" spans="1:7">
      <c r="E7" s="9" t="s">
        <v>64</v>
      </c>
      <c r="F7" s="10">
        <f>B6+C6+D6+E6+F6</f>
        <v>843.66</v>
      </c>
      <c r="G7" t="s">
        <v>71</v>
      </c>
    </row>
    <row r="8" spans="1:7">
      <c r="A8" s="5">
        <f>A5-A4</f>
        <v>3332</v>
      </c>
      <c r="B8" s="6">
        <f>ROUND(A8*0.16,2)</f>
        <v>533.12</v>
      </c>
      <c r="C8" s="7">
        <f t="shared" si="0"/>
        <v>266.56</v>
      </c>
      <c r="D8" s="6">
        <f t="shared" si="1"/>
        <v>16.66</v>
      </c>
      <c r="E8" s="7">
        <f t="shared" si="2"/>
        <v>16.66</v>
      </c>
      <c r="F8" s="6">
        <f t="shared" si="3"/>
        <v>10.66</v>
      </c>
      <c r="G8" t="s">
        <v>72</v>
      </c>
    </row>
    <row r="9" spans="1:7">
      <c r="A9" s="5">
        <v>3332</v>
      </c>
      <c r="B9" s="6">
        <v>533.12</v>
      </c>
      <c r="C9" s="7">
        <v>266.56</v>
      </c>
      <c r="D9" s="6">
        <v>16.66</v>
      </c>
      <c r="E9" s="7">
        <v>16.66</v>
      </c>
      <c r="F9" s="6">
        <v>10.66</v>
      </c>
      <c r="G9" t="s">
        <v>73</v>
      </c>
    </row>
    <row r="10" spans="1:7">
      <c r="A10" s="8" t="s">
        <v>69</v>
      </c>
      <c r="B10" s="6">
        <f>SUM(B8:B9)</f>
        <v>1066.24</v>
      </c>
      <c r="C10" s="7">
        <f>SUM(C8:C9)</f>
        <v>533.12</v>
      </c>
      <c r="D10" s="6">
        <f>SUM(D8:D9)</f>
        <v>33.32</v>
      </c>
      <c r="E10" s="7">
        <f>SUM(E8:E9)</f>
        <v>33.32</v>
      </c>
      <c r="F10" s="6">
        <f>SUM(F8:F9)</f>
        <v>21.32</v>
      </c>
    </row>
    <row r="11" spans="1:7">
      <c r="E11" s="9" t="s">
        <v>64</v>
      </c>
      <c r="F11" s="10">
        <f>B10+C10+D10+E10+F10</f>
        <v>1687.32</v>
      </c>
      <c r="G11" t="s">
        <v>74</v>
      </c>
    </row>
    <row r="12" spans="1:7">
      <c r="E12" s="9" t="s">
        <v>75</v>
      </c>
      <c r="F12" s="11">
        <f>F7+F11</f>
        <v>2530.98</v>
      </c>
      <c r="G12" t="s">
        <v>76</v>
      </c>
    </row>
  </sheetData>
  <mergeCells count="4">
    <mergeCell ref="A1:F1"/>
    <mergeCell ref="B2:C2"/>
    <mergeCell ref="D2:E2"/>
    <mergeCell ref="A2:A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绿色军营</cp:lastModifiedBy>
  <dcterms:created xsi:type="dcterms:W3CDTF">2023-05-06T04:04:00Z</dcterms:created>
  <dcterms:modified xsi:type="dcterms:W3CDTF">2026-01-26T04:28:21Z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3CDF43610A81440E95E17660B0D6D250_13</vt:lpwstr>
  </property>
  <property fmtid="{D5CDD505-2E9C-101B-9397-08002B2CF9AE}" pid="3" name="KSOProductBuildVer">
    <vt:lpwstr>2052-12.1.0.24657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