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工资及社保\9月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<sst xmlns="http://schemas.openxmlformats.org/spreadsheetml/2006/main" count="108" uniqueCount="72">
  <si>
    <r>
      <rPr>
        <b/>
        <sz val="22"/>
        <rFont val="宋体"/>
        <charset val="134"/>
      </rPr>
      <t>阿克苏通力房地产开发有限公司2026年9社保表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</si>
  <si>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</si>
  <si>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</si>
  <si>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</si>
  <si>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</si>
  <si>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</si>
  <si>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</si>
  <si>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</si>
  <si>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</si>
  <si>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</si>
  <si>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</si>
  <si>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</si>
  <si>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</si>
  <si>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</si>
  <si>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</si>
  <si>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</si>
  <si>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</si>
  <si>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</si>
  <si>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</si>
  <si>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</si>
  <si>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企业0.48%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</si>
  <si>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</si>
  <si>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</si>
  <si>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</si>
  <si>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</si>
  <si>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</si>
  <si>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</si>
  <si>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</si>
  <si>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</si>
  <si>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</si>
  <si>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</si>
  <si>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</si>
  <si>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阿通力</t>
  </si>
  <si>
    <t>1月补差</t>
  </si>
  <si>
    <t>2月补差</t>
  </si>
  <si>
    <t>3月补差</t>
  </si>
  <si>
    <t>4月补差</t>
  </si>
  <si>
    <t>5月补差</t>
  </si>
  <si>
    <t>6月补差</t>
  </si>
  <si>
    <t>7月补差</t>
  </si>
  <si>
    <t>8月补差</t>
  </si>
  <si>
    <t>小计：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</si>
  <si>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</si>
  <si>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</si>
  <si>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</si>
  <si>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</si>
  <si>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</si>
  <si>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</si>
  <si>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</si>
  <si>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</si>
  <si>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</si>
  <si>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</si>
  <si>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</si>
  <si>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</si>
  <si>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</si>
  <si>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652842079707</t>
  </si>
  <si>
    <t>65282919921225242X</t>
  </si>
  <si>
    <t>沈陈瑾慧</t>
  </si>
  <si>
    <t>财务</t>
  </si>
  <si>
    <t>库二分</t>
  </si>
  <si>
    <t>6512547981</t>
  </si>
  <si>
    <t>650300197811281870</t>
  </si>
  <si>
    <t>欧振华</t>
  </si>
  <si>
    <t>元盛</t>
  </si>
  <si>
    <t>650110893234</t>
  </si>
  <si>
    <t>622224199706154029</t>
  </si>
  <si>
    <t>张娜</t>
  </si>
  <si>
    <t>650110133979</t>
  </si>
  <si>
    <t>410381199303165534</t>
  </si>
  <si>
    <t>张亚龙</t>
  </si>
  <si>
    <t>挂证</t>
  </si>
  <si>
    <t>注;本月最低缴费基数由5069调整至5246元，含1-8月补差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</si>
</sst>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  <scheme val="minor"/>
    </font>
    <font>
      <sz val="10"/>
      <color theme="0"/>
      <name val="宋体"/>
      <charset val="134"/>
    </font>
    <font>
      <sz val="9"/>
      <color theme="1"/>
      <name val="宋体"/>
      <charset val="134"/>
    </font>
    <font>
      <sz val="14"/>
      <name val="宋体"/>
      <charset val="134"/>
    </font>
    <font>
      <sz val="8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8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/>
    </xf>
    <xf numFmtId="176" fontId="13" fillId="0" borderId="1" xfId="0" applyNumberFormat="1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11" fillId="2" borderId="5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right" vertical="center" wrapText="1"/>
    </xf>
    <xf numFmtId="176" fontId="12" fillId="2" borderId="1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 applyProtection="1">
      <alignment horizontal="center" vertical="center"/>
    </xf>
    <xf numFmtId="176" fontId="14" fillId="2" borderId="1" xfId="0" applyNumberFormat="1" applyFont="1" applyFill="1" applyBorder="1" applyAlignment="1" applyProtection="1">
      <alignment horizontal="center" vertical="center"/>
    </xf>
    <xf numFmtId="176" fontId="13" fillId="2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 applyProtection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6" fontId="15" fillId="2" borderId="2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vertical="center"/>
    </xf>
    <xf numFmtId="176" fontId="16" fillId="0" borderId="9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176" fontId="16" fillId="0" borderId="10" xfId="0" applyNumberFormat="1" applyFont="1" applyFill="1" applyBorder="1" applyAlignment="1">
      <alignment horizontal="center" vertical="center"/>
    </xf>
    <xf numFmtId="176" fontId="16" fillId="2" borderId="9" xfId="0" applyNumberFormat="1" applyFont="1" applyFill="1" applyBorder="1" applyAlignment="1">
      <alignment horizontal="right" vertical="center"/>
    </xf>
    <xf numFmtId="176" fontId="10" fillId="0" borderId="2" xfId="0" applyNumberFormat="1" applyFont="1" applyFill="1" applyBorder="1" applyAlignment="1" applyProtection="1">
      <alignment horizontal="center" vertical="center" wrapText="1"/>
    </xf>
    <xf numFmtId="176" fontId="12" fillId="2" borderId="2" xfId="0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176" fontId="17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18" fillId="0" borderId="2" xfId="0" applyNumberFormat="1" applyFont="1" applyFill="1" applyBorder="1" applyAlignment="1">
      <alignment horizontal="center" vertical="center"/>
    </xf>
    <xf numFmtId="176" fontId="17" fillId="0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18" fillId="0" borderId="5" xfId="0" applyNumberFormat="1" applyFont="1" applyFill="1" applyBorder="1" applyAlignment="1">
      <alignment horizontal="center" vertical="center"/>
    </xf>
    <xf numFmtId="176" fontId="18" fillId="0" borderId="3" xfId="0" applyNumberFormat="1" applyFont="1" applyFill="1" applyBorder="1" applyAlignment="1">
      <alignment horizontal="center" vertical="center"/>
    </xf>
    <xf numFmtId="176" fontId="17" fillId="2" borderId="3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18" fillId="2" borderId="3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176" fontId="17" fillId="3" borderId="3" xfId="0" applyNumberFormat="1" applyFont="1" applyFill="1" applyBorder="1" applyAlignment="1">
      <alignment horizontal="center" vertical="center"/>
    </xf>
    <xf numFmtId="176" fontId="3" fillId="3" borderId="8" xfId="0" applyNumberFormat="1" applyFont="1" applyFill="1" applyBorder="1" applyAlignment="1">
      <alignment horizontal="center" vertical="center"/>
    </xf>
    <xf numFmtId="176" fontId="16" fillId="3" borderId="11" xfId="0" applyNumberFormat="1" applyFont="1" applyFill="1" applyBorder="1" applyAlignment="1">
      <alignment horizontal="right" vertical="center"/>
    </xf>
    <xf numFmtId="176" fontId="16" fillId="3" borderId="12" xfId="0" applyNumberFormat="1" applyFont="1" applyFill="1" applyBorder="1" applyAlignment="1">
      <alignment horizontal="right" vertical="center"/>
    </xf>
    <xf numFmtId="176" fontId="10" fillId="3" borderId="3" xfId="0" applyNumberFormat="1" applyFont="1" applyFill="1" applyBorder="1" applyAlignment="1" applyProtection="1">
      <alignment horizontal="center" vertical="center" wrapText="1"/>
    </xf>
    <xf numFmtId="176" fontId="14" fillId="4" borderId="3" xfId="0" applyNumberFormat="1" applyFont="1" applyFill="1" applyBorder="1" applyAlignment="1" applyProtection="1">
      <alignment horizontal="center" vertical="center" wrapText="1"/>
    </xf>
    <xf numFmtId="176" fontId="5" fillId="3" borderId="3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left" vertical="center"/>
    </xf>
    <xf numFmtId="176" fontId="19" fillId="0" borderId="0" xfId="0" applyNumberFormat="1" applyFont="1" applyFill="1" applyAlignment="1">
      <alignment horizontal="center" vertical="center"/>
    </xf>
    <xf numFmtId="176" fontId="3" fillId="0" borderId="7" xfId="0" applyNumberFormat="1" applyFont="1" applyFill="1" applyBorder="1" applyAlignment="1" quotePrefix="1">
      <alignment horizontal="center" vertical="center"/>
    </xf>
    <xf numFmtId="176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tabSelected="1" zoomScale="115" zoomScaleNormal="115" topLeftCell="F28" workbookViewId="0">
      <selection activeCell="T44" sqref="T44"/>
    </sheetView>
  </sheetViews>
  <sheetFormatPr defaultColWidth="9" defaultRowHeight="14.4"/>
  <cols>
    <col min="1" max="1" width="9" style="6"/>
    <col min="2" max="2" width="16.5092592592593" style="1" customWidth="1"/>
    <col min="3" max="3" width="17.6296296296296" style="1" customWidth="1"/>
    <col min="4" max="4" width="21.6666666666667" style="1" customWidth="1"/>
    <col min="5" max="6" width="9" style="1"/>
    <col min="7" max="7" width="11.6574074074074" style="1"/>
    <col min="8" max="9" width="10.5462962962963" style="1"/>
    <col min="10" max="10" width="9" style="1"/>
    <col min="11" max="11" width="9.66666666666667" style="1"/>
    <col min="12" max="12" width="9" style="1"/>
    <col min="13" max="13" width="11.6574074074074" style="1"/>
    <col min="14" max="15" width="10.5462962962963" style="1"/>
    <col min="16" max="17" width="9" style="1"/>
    <col min="18" max="18" width="11.6574074074074" style="1"/>
    <col min="19" max="19" width="10.5462962962963" style="1"/>
    <col min="20" max="20" width="11.6574074074074" style="1"/>
    <col min="21" max="21" width="27" style="1" customWidth="1"/>
    <col min="22" max="16384" width="9" style="1"/>
  </cols>
  <sheetData>
    <row r="1" s="1" customFormat="1" ht="40" customHeight="1" spans="1:21">
      <c r="A1" s="7" t="s">
        <v>0</v>
      </c>
      <c r="B1" s="8"/>
      <c r="C1" s="9"/>
      <c r="D1" s="10"/>
      <c r="E1" s="10"/>
      <c r="F1" s="1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2"/>
    </row>
    <row r="2" s="2" customFormat="1" spans="1:21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5" t="s">
        <v>6</v>
      </c>
      <c r="G2" s="16" t="s">
        <v>7</v>
      </c>
      <c r="H2" s="17" t="s">
        <v>8</v>
      </c>
      <c r="I2" s="17"/>
      <c r="J2" s="17" t="s">
        <v>9</v>
      </c>
      <c r="K2" s="17"/>
      <c r="L2" s="17" t="s">
        <v>10</v>
      </c>
      <c r="M2" s="18" t="s">
        <v>11</v>
      </c>
      <c r="N2" s="17" t="s">
        <v>12</v>
      </c>
      <c r="O2" s="17"/>
      <c r="P2" s="14" t="s">
        <v>13</v>
      </c>
      <c r="Q2" s="14"/>
      <c r="R2" s="17" t="s">
        <v>14</v>
      </c>
      <c r="S2" s="17"/>
      <c r="T2" s="17"/>
      <c r="U2" s="19" t="s">
        <v>15</v>
      </c>
    </row>
    <row r="3" s="2" customFormat="1" spans="1:21">
      <c r="A3" s="13"/>
      <c r="B3" s="14"/>
      <c r="C3" s="14"/>
      <c r="D3" s="14"/>
      <c r="E3" s="14"/>
      <c r="F3" s="20"/>
      <c r="G3" s="16"/>
      <c r="H3" s="17" t="s">
        <v>16</v>
      </c>
      <c r="I3" s="17" t="s">
        <v>17</v>
      </c>
      <c r="J3" s="17" t="s">
        <v>18</v>
      </c>
      <c r="K3" s="17" t="s">
        <v>19</v>
      </c>
      <c r="L3" s="17" t="s">
        <v>20</v>
      </c>
      <c r="M3" s="18"/>
      <c r="N3" s="17" t="s">
        <v>21</v>
      </c>
      <c r="O3" s="17" t="s">
        <v>22</v>
      </c>
      <c r="P3" s="17" t="s">
        <v>23</v>
      </c>
      <c r="Q3" s="17" t="s">
        <v>24</v>
      </c>
      <c r="R3" s="17" t="s">
        <v>25</v>
      </c>
      <c r="S3" s="17" t="s">
        <v>26</v>
      </c>
      <c r="T3" s="17" t="s">
        <v>14</v>
      </c>
      <c r="U3" s="21"/>
    </row>
    <row r="4" s="1" customFormat="1" ht="18" customHeight="1" spans="1:21">
      <c r="A4" s="22">
        <v>1</v>
      </c>
      <c r="B4" s="23" t="s">
        <v>27</v>
      </c>
      <c r="C4" s="24" t="s">
        <v>28</v>
      </c>
      <c r="D4" s="25" t="s">
        <v>29</v>
      </c>
      <c r="E4" s="26" t="s">
        <v>30</v>
      </c>
      <c r="F4" s="26" t="s">
        <v>31</v>
      </c>
      <c r="G4" s="27">
        <v>5246</v>
      </c>
      <c r="H4" s="28">
        <f>ROUND(G4*0.16,2)</f>
        <v>839.36</v>
      </c>
      <c r="I4" s="28">
        <f>ROUND(G4*0.08,2)</f>
        <v>419.68</v>
      </c>
      <c r="J4" s="28">
        <f>ROUND(G4*0.005,2)</f>
        <v>26.23</v>
      </c>
      <c r="K4" s="28">
        <f>ROUND(G4*0.005,2)</f>
        <v>26.23</v>
      </c>
      <c r="L4" s="28">
        <f>ROUND(G4*0.0048,2)</f>
        <v>25.18</v>
      </c>
      <c r="M4" s="27">
        <v>5246</v>
      </c>
      <c r="N4" s="29">
        <f>ROUND(M4*0.075,2)</f>
        <v>393.45</v>
      </c>
      <c r="O4" s="28">
        <f>ROUND(M4*0.02,2)</f>
        <v>104.92</v>
      </c>
      <c r="P4" s="28">
        <v>10</v>
      </c>
      <c r="Q4" s="28">
        <v>10</v>
      </c>
      <c r="R4" s="28">
        <f>H4+J4+L4+N4+P4</f>
        <v>1294.22</v>
      </c>
      <c r="S4" s="28">
        <f>I4+K4+O4+Q4</f>
        <v>560.83</v>
      </c>
      <c r="T4" s="28">
        <f>R4+S4</f>
        <v>1855.05</v>
      </c>
      <c r="U4" s="30" t="s">
        <v>32</v>
      </c>
    </row>
    <row r="5" s="1" customFormat="1" ht="18" customHeight="1" spans="1:21">
      <c r="A5" s="31"/>
      <c r="B5" s="32"/>
      <c r="C5" s="33"/>
      <c r="D5" s="34"/>
      <c r="E5" s="35"/>
      <c r="F5" s="35"/>
      <c r="G5" s="27">
        <v>177</v>
      </c>
      <c r="H5" s="28">
        <f t="shared" ref="H5:H12" si="0">ROUND(G5*0.16,2)</f>
        <v>28.32</v>
      </c>
      <c r="I5" s="28">
        <f t="shared" ref="I5:I12" si="1">ROUND(G5*0.08,2)</f>
        <v>14.16</v>
      </c>
      <c r="J5" s="28">
        <v>0.88</v>
      </c>
      <c r="K5" s="28">
        <v>0.88</v>
      </c>
      <c r="L5" s="28">
        <f t="shared" ref="L5:L12" si="2">ROUND(G5*0.0048,2)</f>
        <v>0.85</v>
      </c>
      <c r="M5" s="27"/>
      <c r="N5" s="29"/>
      <c r="O5" s="28"/>
      <c r="P5" s="28"/>
      <c r="Q5" s="28"/>
      <c r="R5" s="28">
        <f t="shared" ref="R5:R12" si="3">H5+J5+L5+N5+P5</f>
        <v>30.05</v>
      </c>
      <c r="S5" s="28">
        <f t="shared" ref="S5:S12" si="4">I5+K5+O5+Q5</f>
        <v>15.04</v>
      </c>
      <c r="T5" s="28">
        <f t="shared" ref="T5:T12" si="5">R5+S5</f>
        <v>45.09</v>
      </c>
      <c r="U5" s="30" t="s">
        <v>33</v>
      </c>
    </row>
    <row r="6" s="1" customFormat="1" ht="18" customHeight="1" spans="1:21">
      <c r="A6" s="31"/>
      <c r="B6" s="32"/>
      <c r="C6" s="33"/>
      <c r="D6" s="34"/>
      <c r="E6" s="35"/>
      <c r="F6" s="35"/>
      <c r="G6" s="27">
        <v>177</v>
      </c>
      <c r="H6" s="28">
        <f t="shared" si="0"/>
        <v>28.32</v>
      </c>
      <c r="I6" s="28">
        <f t="shared" si="1"/>
        <v>14.16</v>
      </c>
      <c r="J6" s="28">
        <v>0.88</v>
      </c>
      <c r="K6" s="28">
        <v>0.88</v>
      </c>
      <c r="L6" s="28">
        <f t="shared" si="2"/>
        <v>0.85</v>
      </c>
      <c r="M6" s="27"/>
      <c r="N6" s="29"/>
      <c r="O6" s="28"/>
      <c r="P6" s="28"/>
      <c r="Q6" s="28"/>
      <c r="R6" s="28">
        <f t="shared" si="3"/>
        <v>30.05</v>
      </c>
      <c r="S6" s="28">
        <f t="shared" si="4"/>
        <v>15.04</v>
      </c>
      <c r="T6" s="28">
        <f t="shared" si="5"/>
        <v>45.09</v>
      </c>
      <c r="U6" s="30" t="s">
        <v>34</v>
      </c>
    </row>
    <row r="7" s="1" customFormat="1" ht="18" customHeight="1" spans="1:21">
      <c r="A7" s="31"/>
      <c r="B7" s="32"/>
      <c r="C7" s="33"/>
      <c r="D7" s="34"/>
      <c r="E7" s="35"/>
      <c r="F7" s="35"/>
      <c r="G7" s="27">
        <v>177</v>
      </c>
      <c r="H7" s="28">
        <f t="shared" si="0"/>
        <v>28.32</v>
      </c>
      <c r="I7" s="28">
        <f t="shared" si="1"/>
        <v>14.16</v>
      </c>
      <c r="J7" s="28">
        <v>0.88</v>
      </c>
      <c r="K7" s="28">
        <v>0.88</v>
      </c>
      <c r="L7" s="28">
        <f t="shared" si="2"/>
        <v>0.85</v>
      </c>
      <c r="M7" s="27"/>
      <c r="N7" s="29"/>
      <c r="O7" s="28"/>
      <c r="P7" s="28"/>
      <c r="Q7" s="28"/>
      <c r="R7" s="28">
        <f t="shared" si="3"/>
        <v>30.05</v>
      </c>
      <c r="S7" s="28">
        <f t="shared" si="4"/>
        <v>15.04</v>
      </c>
      <c r="T7" s="28">
        <f t="shared" si="5"/>
        <v>45.09</v>
      </c>
      <c r="U7" s="30" t="s">
        <v>35</v>
      </c>
    </row>
    <row r="8" s="1" customFormat="1" ht="18" customHeight="1" spans="1:21">
      <c r="A8" s="31"/>
      <c r="B8" s="32"/>
      <c r="C8" s="33"/>
      <c r="D8" s="34"/>
      <c r="E8" s="35"/>
      <c r="F8" s="35"/>
      <c r="G8" s="27">
        <v>177</v>
      </c>
      <c r="H8" s="28">
        <f t="shared" si="0"/>
        <v>28.32</v>
      </c>
      <c r="I8" s="28">
        <f t="shared" si="1"/>
        <v>14.16</v>
      </c>
      <c r="J8" s="28">
        <v>0.88</v>
      </c>
      <c r="K8" s="28">
        <v>0.88</v>
      </c>
      <c r="L8" s="28">
        <f t="shared" si="2"/>
        <v>0.85</v>
      </c>
      <c r="M8" s="27"/>
      <c r="N8" s="29"/>
      <c r="O8" s="28"/>
      <c r="P8" s="28"/>
      <c r="Q8" s="28"/>
      <c r="R8" s="28">
        <f t="shared" si="3"/>
        <v>30.05</v>
      </c>
      <c r="S8" s="28">
        <f t="shared" si="4"/>
        <v>15.04</v>
      </c>
      <c r="T8" s="28">
        <f t="shared" si="5"/>
        <v>45.09</v>
      </c>
      <c r="U8" s="30" t="s">
        <v>36</v>
      </c>
    </row>
    <row r="9" s="1" customFormat="1" ht="18" customHeight="1" spans="1:21">
      <c r="A9" s="31"/>
      <c r="B9" s="32"/>
      <c r="C9" s="33"/>
      <c r="D9" s="34"/>
      <c r="E9" s="35"/>
      <c r="F9" s="35"/>
      <c r="G9" s="27">
        <v>177</v>
      </c>
      <c r="H9" s="28">
        <f t="shared" si="0"/>
        <v>28.32</v>
      </c>
      <c r="I9" s="28">
        <f t="shared" si="1"/>
        <v>14.16</v>
      </c>
      <c r="J9" s="28">
        <v>0.88</v>
      </c>
      <c r="K9" s="28">
        <v>0.88</v>
      </c>
      <c r="L9" s="28">
        <f t="shared" si="2"/>
        <v>0.85</v>
      </c>
      <c r="M9" s="27"/>
      <c r="N9" s="29"/>
      <c r="O9" s="28"/>
      <c r="P9" s="28"/>
      <c r="Q9" s="28"/>
      <c r="R9" s="28">
        <f t="shared" si="3"/>
        <v>30.05</v>
      </c>
      <c r="S9" s="28">
        <f t="shared" si="4"/>
        <v>15.04</v>
      </c>
      <c r="T9" s="28">
        <f t="shared" si="5"/>
        <v>45.09</v>
      </c>
      <c r="U9" s="30" t="s">
        <v>37</v>
      </c>
    </row>
    <row r="10" s="1" customFormat="1" ht="18" customHeight="1" spans="1:21">
      <c r="A10" s="31"/>
      <c r="B10" s="32"/>
      <c r="C10" s="33"/>
      <c r="D10" s="34"/>
      <c r="E10" s="35"/>
      <c r="F10" s="35"/>
      <c r="G10" s="27">
        <v>177</v>
      </c>
      <c r="H10" s="28">
        <f t="shared" si="0"/>
        <v>28.32</v>
      </c>
      <c r="I10" s="28">
        <f t="shared" si="1"/>
        <v>14.16</v>
      </c>
      <c r="J10" s="28">
        <v>0.88</v>
      </c>
      <c r="K10" s="28">
        <v>0.88</v>
      </c>
      <c r="L10" s="28">
        <f t="shared" si="2"/>
        <v>0.85</v>
      </c>
      <c r="M10" s="27"/>
      <c r="N10" s="29"/>
      <c r="O10" s="28"/>
      <c r="P10" s="28"/>
      <c r="Q10" s="28"/>
      <c r="R10" s="28">
        <f t="shared" si="3"/>
        <v>30.05</v>
      </c>
      <c r="S10" s="28">
        <f t="shared" si="4"/>
        <v>15.04</v>
      </c>
      <c r="T10" s="28">
        <f t="shared" si="5"/>
        <v>45.09</v>
      </c>
      <c r="U10" s="30" t="s">
        <v>38</v>
      </c>
    </row>
    <row r="11" s="1" customFormat="1" ht="18" customHeight="1" spans="1:21">
      <c r="A11" s="31"/>
      <c r="B11" s="32"/>
      <c r="C11" s="33"/>
      <c r="D11" s="34"/>
      <c r="E11" s="35"/>
      <c r="F11" s="35"/>
      <c r="G11" s="27">
        <v>177</v>
      </c>
      <c r="H11" s="28">
        <f t="shared" si="0"/>
        <v>28.32</v>
      </c>
      <c r="I11" s="28">
        <f t="shared" si="1"/>
        <v>14.16</v>
      </c>
      <c r="J11" s="28">
        <v>0.88</v>
      </c>
      <c r="K11" s="28">
        <v>0.88</v>
      </c>
      <c r="L11" s="28">
        <f t="shared" si="2"/>
        <v>0.85</v>
      </c>
      <c r="M11" s="27"/>
      <c r="N11" s="29"/>
      <c r="O11" s="28"/>
      <c r="P11" s="28"/>
      <c r="Q11" s="28"/>
      <c r="R11" s="28">
        <f t="shared" si="3"/>
        <v>30.05</v>
      </c>
      <c r="S11" s="28">
        <f t="shared" si="4"/>
        <v>15.04</v>
      </c>
      <c r="T11" s="28">
        <f t="shared" si="5"/>
        <v>45.09</v>
      </c>
      <c r="U11" s="30" t="s">
        <v>39</v>
      </c>
    </row>
    <row r="12" s="1" customFormat="1" ht="18" customHeight="1" spans="1:21">
      <c r="A12" s="31"/>
      <c r="B12" s="32"/>
      <c r="C12" s="33"/>
      <c r="D12" s="34"/>
      <c r="E12" s="35"/>
      <c r="F12" s="35"/>
      <c r="G12" s="27">
        <v>177</v>
      </c>
      <c r="H12" s="28">
        <f t="shared" si="0"/>
        <v>28.32</v>
      </c>
      <c r="I12" s="28">
        <f t="shared" si="1"/>
        <v>14.16</v>
      </c>
      <c r="J12" s="28">
        <v>0.88</v>
      </c>
      <c r="K12" s="28">
        <v>0.88</v>
      </c>
      <c r="L12" s="28">
        <f t="shared" si="2"/>
        <v>0.85</v>
      </c>
      <c r="M12" s="27"/>
      <c r="N12" s="29"/>
      <c r="O12" s="28"/>
      <c r="P12" s="28"/>
      <c r="Q12" s="28"/>
      <c r="R12" s="28">
        <f t="shared" si="3"/>
        <v>30.05</v>
      </c>
      <c r="S12" s="28">
        <f t="shared" si="4"/>
        <v>15.04</v>
      </c>
      <c r="T12" s="28">
        <f t="shared" si="5"/>
        <v>45.09</v>
      </c>
      <c r="U12" s="30" t="s">
        <v>40</v>
      </c>
    </row>
    <row r="13" s="3" customFormat="1" ht="18" customHeight="1" spans="1:21">
      <c r="A13" s="36"/>
      <c r="B13" s="37"/>
      <c r="C13" s="38"/>
      <c r="D13" s="39"/>
      <c r="E13" s="40"/>
      <c r="F13" s="41" t="s">
        <v>41</v>
      </c>
      <c r="G13" s="42">
        <f t="shared" ref="G13:T13" si="6">SUM(G4:G12)</f>
        <v>6662</v>
      </c>
      <c r="H13" s="42">
        <f t="shared" si="6"/>
        <v>1065.92</v>
      </c>
      <c r="I13" s="42">
        <f t="shared" si="6"/>
        <v>532.96</v>
      </c>
      <c r="J13" s="42">
        <f t="shared" si="6"/>
        <v>33.27</v>
      </c>
      <c r="K13" s="42">
        <f t="shared" si="6"/>
        <v>33.27</v>
      </c>
      <c r="L13" s="42">
        <f t="shared" si="6"/>
        <v>31.98</v>
      </c>
      <c r="M13" s="42">
        <f t="shared" si="6"/>
        <v>5246</v>
      </c>
      <c r="N13" s="42">
        <f t="shared" si="6"/>
        <v>393.45</v>
      </c>
      <c r="O13" s="42">
        <f t="shared" si="6"/>
        <v>104.92</v>
      </c>
      <c r="P13" s="42">
        <f t="shared" si="6"/>
        <v>10</v>
      </c>
      <c r="Q13" s="42">
        <f t="shared" si="6"/>
        <v>10</v>
      </c>
      <c r="R13" s="43">
        <f t="shared" si="6"/>
        <v>1534.62</v>
      </c>
      <c r="S13" s="43">
        <f t="shared" si="6"/>
        <v>681.15</v>
      </c>
      <c r="T13" s="44">
        <f t="shared" si="6"/>
        <v>2215.77</v>
      </c>
      <c r="U13" s="45"/>
    </row>
    <row r="14" s="1" customFormat="1" ht="18" customHeight="1" spans="1:21">
      <c r="A14" s="46">
        <v>2</v>
      </c>
      <c r="B14" s="47">
        <v>38101698</v>
      </c>
      <c r="C14" s="87" t="s">
        <v>42</v>
      </c>
      <c r="D14" s="49" t="s">
        <v>43</v>
      </c>
      <c r="E14" s="50" t="s">
        <v>44</v>
      </c>
      <c r="F14" s="51" t="s">
        <v>45</v>
      </c>
      <c r="G14" s="42"/>
      <c r="H14" s="43">
        <f>ROUND(G14*0.16,2)</f>
        <v>0</v>
      </c>
      <c r="I14" s="43">
        <f>ROUND(G14*0.08,2)</f>
        <v>0</v>
      </c>
      <c r="J14" s="43">
        <f>ROUND(G14*0.005,2)</f>
        <v>0</v>
      </c>
      <c r="K14" s="43">
        <f>ROUND(G14*0.005,2)</f>
        <v>0</v>
      </c>
      <c r="L14" s="43">
        <f>ROUND(G14*0.0048,2)</f>
        <v>0</v>
      </c>
      <c r="M14" s="42">
        <v>3235</v>
      </c>
      <c r="N14" s="52">
        <f>ROUND(M14*0.075,2)</f>
        <v>242.63</v>
      </c>
      <c r="O14" s="43">
        <v>0</v>
      </c>
      <c r="P14" s="43">
        <v>10</v>
      </c>
      <c r="Q14" s="43">
        <v>10</v>
      </c>
      <c r="R14" s="43">
        <f>H14+J14+L14+N14+P14</f>
        <v>252.63</v>
      </c>
      <c r="S14" s="43">
        <f>I14+K14+O14+Q14</f>
        <v>10</v>
      </c>
      <c r="T14" s="44">
        <f>R14+S14</f>
        <v>262.63</v>
      </c>
      <c r="U14" s="30" t="s">
        <v>32</v>
      </c>
    </row>
    <row r="15" s="1" customFormat="1" ht="18" customHeight="1" spans="1:21">
      <c r="A15" s="22">
        <v>3</v>
      </c>
      <c r="B15" s="23" t="s">
        <v>46</v>
      </c>
      <c r="C15" s="24" t="s">
        <v>47</v>
      </c>
      <c r="D15" s="25" t="s">
        <v>48</v>
      </c>
      <c r="E15" s="26" t="s">
        <v>30</v>
      </c>
      <c r="F15" s="26" t="s">
        <v>49</v>
      </c>
      <c r="G15" s="27">
        <v>5246</v>
      </c>
      <c r="H15" s="28">
        <f>ROUND(G15*0.16,2)</f>
        <v>839.36</v>
      </c>
      <c r="I15" s="28">
        <f>ROUND(G15*0.08,2)</f>
        <v>419.68</v>
      </c>
      <c r="J15" s="28">
        <f>ROUND(G15*0.005,2)</f>
        <v>26.23</v>
      </c>
      <c r="K15" s="28">
        <f>ROUND(G15*0.005,2)</f>
        <v>26.23</v>
      </c>
      <c r="L15" s="28">
        <f>ROUND(G15*0.0048,2)</f>
        <v>25.18</v>
      </c>
      <c r="M15" s="27">
        <v>5246</v>
      </c>
      <c r="N15" s="29">
        <f>ROUND(M15*0.075,2)</f>
        <v>393.45</v>
      </c>
      <c r="O15" s="28">
        <f>ROUND(M15*0.02,2)</f>
        <v>104.92</v>
      </c>
      <c r="P15" s="28">
        <v>10</v>
      </c>
      <c r="Q15" s="28">
        <v>10</v>
      </c>
      <c r="R15" s="28">
        <f>H15+J15+L15+N15+P15</f>
        <v>1294.22</v>
      </c>
      <c r="S15" s="28">
        <f>I15+K15+O15+Q15</f>
        <v>560.83</v>
      </c>
      <c r="T15" s="28">
        <f>R15+S15</f>
        <v>1855.05</v>
      </c>
      <c r="U15" s="30" t="s">
        <v>32</v>
      </c>
    </row>
    <row r="16" s="1" customFormat="1" ht="18" customHeight="1" spans="1:21">
      <c r="A16" s="31"/>
      <c r="B16" s="32"/>
      <c r="C16" s="33"/>
      <c r="D16" s="34"/>
      <c r="E16" s="35"/>
      <c r="F16" s="35"/>
      <c r="G16" s="27">
        <v>177</v>
      </c>
      <c r="H16" s="28">
        <f t="shared" ref="H16:H23" si="7">ROUND(G16*0.16,2)</f>
        <v>28.32</v>
      </c>
      <c r="I16" s="28">
        <f t="shared" ref="I16:I23" si="8">ROUND(G16*0.08,2)</f>
        <v>14.16</v>
      </c>
      <c r="J16" s="28">
        <v>0.88</v>
      </c>
      <c r="K16" s="28">
        <v>0.88</v>
      </c>
      <c r="L16" s="28">
        <f t="shared" ref="L16:L23" si="9">ROUND(G16*0.0048,2)</f>
        <v>0.85</v>
      </c>
      <c r="M16" s="27"/>
      <c r="N16" s="29"/>
      <c r="O16" s="28"/>
      <c r="P16" s="28"/>
      <c r="Q16" s="28"/>
      <c r="R16" s="28">
        <f t="shared" ref="R16:R43" si="10">H16+J16+L16+N16+P16</f>
        <v>30.05</v>
      </c>
      <c r="S16" s="28">
        <f t="shared" ref="S16:S43" si="11">I16+K16+O16+Q16</f>
        <v>15.04</v>
      </c>
      <c r="T16" s="28">
        <f t="shared" ref="T16:T43" si="12">R16+S16</f>
        <v>45.09</v>
      </c>
      <c r="U16" s="30" t="s">
        <v>33</v>
      </c>
    </row>
    <row r="17" s="1" customFormat="1" ht="18" customHeight="1" spans="1:21">
      <c r="A17" s="31"/>
      <c r="B17" s="32"/>
      <c r="C17" s="33"/>
      <c r="D17" s="34"/>
      <c r="E17" s="35"/>
      <c r="F17" s="35"/>
      <c r="G17" s="27">
        <v>177</v>
      </c>
      <c r="H17" s="28">
        <f t="shared" si="7"/>
        <v>28.32</v>
      </c>
      <c r="I17" s="28">
        <f t="shared" si="8"/>
        <v>14.16</v>
      </c>
      <c r="J17" s="28">
        <v>0.88</v>
      </c>
      <c r="K17" s="28">
        <v>0.88</v>
      </c>
      <c r="L17" s="28">
        <f t="shared" si="9"/>
        <v>0.85</v>
      </c>
      <c r="M17" s="27"/>
      <c r="N17" s="29"/>
      <c r="O17" s="28"/>
      <c r="P17" s="28"/>
      <c r="Q17" s="28"/>
      <c r="R17" s="28">
        <f t="shared" si="10"/>
        <v>30.05</v>
      </c>
      <c r="S17" s="28">
        <f t="shared" si="11"/>
        <v>15.04</v>
      </c>
      <c r="T17" s="28">
        <f t="shared" si="12"/>
        <v>45.09</v>
      </c>
      <c r="U17" s="30" t="s">
        <v>34</v>
      </c>
    </row>
    <row r="18" s="1" customFormat="1" ht="18" customHeight="1" spans="1:21">
      <c r="A18" s="31"/>
      <c r="B18" s="32"/>
      <c r="C18" s="33"/>
      <c r="D18" s="34"/>
      <c r="E18" s="35"/>
      <c r="F18" s="35"/>
      <c r="G18" s="27">
        <v>177</v>
      </c>
      <c r="H18" s="28">
        <f t="shared" si="7"/>
        <v>28.32</v>
      </c>
      <c r="I18" s="28">
        <f t="shared" si="8"/>
        <v>14.16</v>
      </c>
      <c r="J18" s="28">
        <v>0.88</v>
      </c>
      <c r="K18" s="28">
        <v>0.88</v>
      </c>
      <c r="L18" s="28">
        <f t="shared" si="9"/>
        <v>0.85</v>
      </c>
      <c r="M18" s="27"/>
      <c r="N18" s="29"/>
      <c r="O18" s="28"/>
      <c r="P18" s="28"/>
      <c r="Q18" s="28"/>
      <c r="R18" s="28">
        <f t="shared" si="10"/>
        <v>30.05</v>
      </c>
      <c r="S18" s="28">
        <f t="shared" si="11"/>
        <v>15.04</v>
      </c>
      <c r="T18" s="28">
        <f t="shared" si="12"/>
        <v>45.09</v>
      </c>
      <c r="U18" s="30" t="s">
        <v>35</v>
      </c>
    </row>
    <row r="19" s="1" customFormat="1" ht="18" customHeight="1" spans="1:21">
      <c r="A19" s="31"/>
      <c r="B19" s="32"/>
      <c r="C19" s="33"/>
      <c r="D19" s="34"/>
      <c r="E19" s="35"/>
      <c r="F19" s="35"/>
      <c r="G19" s="27">
        <v>177</v>
      </c>
      <c r="H19" s="28">
        <f t="shared" si="7"/>
        <v>28.32</v>
      </c>
      <c r="I19" s="28">
        <f t="shared" si="8"/>
        <v>14.16</v>
      </c>
      <c r="J19" s="28">
        <v>0.88</v>
      </c>
      <c r="K19" s="28">
        <v>0.88</v>
      </c>
      <c r="L19" s="28">
        <f t="shared" si="9"/>
        <v>0.85</v>
      </c>
      <c r="M19" s="27"/>
      <c r="N19" s="29"/>
      <c r="O19" s="28"/>
      <c r="P19" s="28"/>
      <c r="Q19" s="28"/>
      <c r="R19" s="28">
        <f t="shared" si="10"/>
        <v>30.05</v>
      </c>
      <c r="S19" s="28">
        <f t="shared" si="11"/>
        <v>15.04</v>
      </c>
      <c r="T19" s="28">
        <f t="shared" si="12"/>
        <v>45.09</v>
      </c>
      <c r="U19" s="30" t="s">
        <v>36</v>
      </c>
    </row>
    <row r="20" s="1" customFormat="1" ht="18" customHeight="1" spans="1:21">
      <c r="A20" s="31"/>
      <c r="B20" s="32"/>
      <c r="C20" s="33"/>
      <c r="D20" s="34"/>
      <c r="E20" s="35"/>
      <c r="F20" s="35"/>
      <c r="G20" s="27">
        <v>177</v>
      </c>
      <c r="H20" s="28">
        <f t="shared" si="7"/>
        <v>28.32</v>
      </c>
      <c r="I20" s="28">
        <f t="shared" si="8"/>
        <v>14.16</v>
      </c>
      <c r="J20" s="28">
        <v>0.88</v>
      </c>
      <c r="K20" s="28">
        <v>0.88</v>
      </c>
      <c r="L20" s="28">
        <f t="shared" si="9"/>
        <v>0.85</v>
      </c>
      <c r="M20" s="27"/>
      <c r="N20" s="29"/>
      <c r="O20" s="28"/>
      <c r="P20" s="28"/>
      <c r="Q20" s="28"/>
      <c r="R20" s="28">
        <f t="shared" si="10"/>
        <v>30.05</v>
      </c>
      <c r="S20" s="28">
        <f t="shared" si="11"/>
        <v>15.04</v>
      </c>
      <c r="T20" s="28">
        <f t="shared" si="12"/>
        <v>45.09</v>
      </c>
      <c r="U20" s="30" t="s">
        <v>37</v>
      </c>
    </row>
    <row r="21" s="1" customFormat="1" ht="18" customHeight="1" spans="1:21">
      <c r="A21" s="31"/>
      <c r="B21" s="32"/>
      <c r="C21" s="33"/>
      <c r="D21" s="34"/>
      <c r="E21" s="35"/>
      <c r="F21" s="35"/>
      <c r="G21" s="27">
        <v>177</v>
      </c>
      <c r="H21" s="28">
        <f t="shared" si="7"/>
        <v>28.32</v>
      </c>
      <c r="I21" s="28">
        <f t="shared" si="8"/>
        <v>14.16</v>
      </c>
      <c r="J21" s="28">
        <v>0.88</v>
      </c>
      <c r="K21" s="28">
        <v>0.88</v>
      </c>
      <c r="L21" s="28">
        <f t="shared" si="9"/>
        <v>0.85</v>
      </c>
      <c r="M21" s="27"/>
      <c r="N21" s="29"/>
      <c r="O21" s="28"/>
      <c r="P21" s="28"/>
      <c r="Q21" s="28"/>
      <c r="R21" s="28">
        <f t="shared" si="10"/>
        <v>30.05</v>
      </c>
      <c r="S21" s="28">
        <f t="shared" si="11"/>
        <v>15.04</v>
      </c>
      <c r="T21" s="28">
        <f t="shared" si="12"/>
        <v>45.09</v>
      </c>
      <c r="U21" s="30" t="s">
        <v>38</v>
      </c>
    </row>
    <row r="22" s="1" customFormat="1" ht="18" customHeight="1" spans="1:21">
      <c r="A22" s="31"/>
      <c r="B22" s="32"/>
      <c r="C22" s="33"/>
      <c r="D22" s="34"/>
      <c r="E22" s="35"/>
      <c r="F22" s="35"/>
      <c r="G22" s="27">
        <v>177</v>
      </c>
      <c r="H22" s="28">
        <f t="shared" si="7"/>
        <v>28.32</v>
      </c>
      <c r="I22" s="28">
        <f t="shared" si="8"/>
        <v>14.16</v>
      </c>
      <c r="J22" s="28">
        <v>0.88</v>
      </c>
      <c r="K22" s="28">
        <v>0.88</v>
      </c>
      <c r="L22" s="28">
        <f t="shared" si="9"/>
        <v>0.85</v>
      </c>
      <c r="M22" s="27"/>
      <c r="N22" s="29"/>
      <c r="O22" s="28"/>
      <c r="P22" s="28"/>
      <c r="Q22" s="28"/>
      <c r="R22" s="28">
        <f t="shared" si="10"/>
        <v>30.05</v>
      </c>
      <c r="S22" s="28">
        <f t="shared" si="11"/>
        <v>15.04</v>
      </c>
      <c r="T22" s="28">
        <f t="shared" si="12"/>
        <v>45.09</v>
      </c>
      <c r="U22" s="30" t="s">
        <v>39</v>
      </c>
    </row>
    <row r="23" s="1" customFormat="1" ht="18" customHeight="1" spans="1:21">
      <c r="A23" s="31"/>
      <c r="B23" s="32"/>
      <c r="C23" s="33"/>
      <c r="D23" s="34"/>
      <c r="E23" s="35"/>
      <c r="F23" s="35"/>
      <c r="G23" s="27">
        <v>177</v>
      </c>
      <c r="H23" s="28">
        <f t="shared" si="7"/>
        <v>28.32</v>
      </c>
      <c r="I23" s="28">
        <f t="shared" si="8"/>
        <v>14.16</v>
      </c>
      <c r="J23" s="28">
        <v>0.88</v>
      </c>
      <c r="K23" s="28">
        <v>0.88</v>
      </c>
      <c r="L23" s="28">
        <f t="shared" si="9"/>
        <v>0.85</v>
      </c>
      <c r="M23" s="27"/>
      <c r="N23" s="29"/>
      <c r="O23" s="28"/>
      <c r="P23" s="28"/>
      <c r="Q23" s="28"/>
      <c r="R23" s="28">
        <f t="shared" si="10"/>
        <v>30.05</v>
      </c>
      <c r="S23" s="28">
        <f t="shared" si="11"/>
        <v>15.04</v>
      </c>
      <c r="T23" s="28">
        <f t="shared" si="12"/>
        <v>45.09</v>
      </c>
      <c r="U23" s="30" t="s">
        <v>40</v>
      </c>
    </row>
    <row r="24" s="3" customFormat="1" ht="18" customHeight="1" spans="1:21">
      <c r="A24" s="36"/>
      <c r="B24" s="53"/>
      <c r="C24" s="54"/>
      <c r="D24" s="55"/>
      <c r="E24" s="40"/>
      <c r="F24" s="56" t="s">
        <v>41</v>
      </c>
      <c r="G24" s="42">
        <f t="shared" ref="G24:Q24" si="13">SUM(G15:G23)</f>
        <v>6662</v>
      </c>
      <c r="H24" s="42">
        <f t="shared" si="13"/>
        <v>1065.92</v>
      </c>
      <c r="I24" s="42">
        <f t="shared" si="13"/>
        <v>532.96</v>
      </c>
      <c r="J24" s="42">
        <f t="shared" si="13"/>
        <v>33.27</v>
      </c>
      <c r="K24" s="42">
        <f t="shared" si="13"/>
        <v>33.27</v>
      </c>
      <c r="L24" s="42">
        <f t="shared" si="13"/>
        <v>31.98</v>
      </c>
      <c r="M24" s="42">
        <f t="shared" si="13"/>
        <v>5246</v>
      </c>
      <c r="N24" s="42">
        <f t="shared" si="13"/>
        <v>393.45</v>
      </c>
      <c r="O24" s="42">
        <f t="shared" si="13"/>
        <v>104.92</v>
      </c>
      <c r="P24" s="42">
        <f t="shared" si="13"/>
        <v>10</v>
      </c>
      <c r="Q24" s="42">
        <f t="shared" si="13"/>
        <v>10</v>
      </c>
      <c r="R24" s="43">
        <f t="shared" si="10"/>
        <v>1534.62</v>
      </c>
      <c r="S24" s="43">
        <f t="shared" si="11"/>
        <v>681.15</v>
      </c>
      <c r="T24" s="44">
        <f t="shared" si="12"/>
        <v>2215.77</v>
      </c>
      <c r="U24" s="45"/>
    </row>
    <row r="25" s="1" customFormat="1" ht="18" customHeight="1" spans="1:21">
      <c r="A25" s="46">
        <v>4</v>
      </c>
      <c r="B25" s="47" t="s">
        <v>50</v>
      </c>
      <c r="C25" s="57" t="s">
        <v>51</v>
      </c>
      <c r="D25" s="49" t="s">
        <v>52</v>
      </c>
      <c r="E25" s="26" t="s">
        <v>44</v>
      </c>
      <c r="F25" s="58" t="s">
        <v>53</v>
      </c>
      <c r="G25" s="42">
        <v>10138</v>
      </c>
      <c r="H25" s="43">
        <f>ROUND(G25*0.16,2)</f>
        <v>1622.08</v>
      </c>
      <c r="I25" s="43">
        <f>ROUND(G25*0.08,2)</f>
        <v>811.04</v>
      </c>
      <c r="J25" s="43">
        <f>ROUND(G25*0.005,2)</f>
        <v>50.69</v>
      </c>
      <c r="K25" s="43">
        <f>ROUND(G25*0.005,2)</f>
        <v>50.69</v>
      </c>
      <c r="L25" s="43">
        <f>ROUND(G25*0.0048,2)</f>
        <v>48.66</v>
      </c>
      <c r="M25" s="42">
        <v>10138</v>
      </c>
      <c r="N25" s="52">
        <f>ROUND(M25*0.075,2)</f>
        <v>760.35</v>
      </c>
      <c r="O25" s="43">
        <f>ROUND(M25*0.02,2)</f>
        <v>202.76</v>
      </c>
      <c r="P25" s="43">
        <v>10</v>
      </c>
      <c r="Q25" s="43">
        <v>10</v>
      </c>
      <c r="R25" s="43">
        <f t="shared" si="10"/>
        <v>2491.78</v>
      </c>
      <c r="S25" s="43">
        <f t="shared" si="11"/>
        <v>1074.49</v>
      </c>
      <c r="T25" s="44">
        <f t="shared" si="12"/>
        <v>3566.27</v>
      </c>
      <c r="U25" s="59" t="s">
        <v>54</v>
      </c>
    </row>
    <row r="26" s="1" customFormat="1" ht="18" customHeight="1" spans="1:21">
      <c r="A26" s="22">
        <v>5</v>
      </c>
      <c r="B26" s="23" t="s">
        <v>55</v>
      </c>
      <c r="C26" s="24" t="s">
        <v>56</v>
      </c>
      <c r="D26" s="25" t="s">
        <v>57</v>
      </c>
      <c r="E26" s="26" t="s">
        <v>30</v>
      </c>
      <c r="F26" s="60" t="s">
        <v>58</v>
      </c>
      <c r="G26" s="27">
        <v>5246</v>
      </c>
      <c r="H26" s="28">
        <f>ROUND(G26*0.16,2)</f>
        <v>839.36</v>
      </c>
      <c r="I26" s="28">
        <f>ROUND(G26*0.08,2)</f>
        <v>419.68</v>
      </c>
      <c r="J26" s="28">
        <f>ROUND(G26*0.005,2)</f>
        <v>26.23</v>
      </c>
      <c r="K26" s="28">
        <f>ROUND(G26*0.005,2)</f>
        <v>26.23</v>
      </c>
      <c r="L26" s="28">
        <f>ROUND(G26*0.0048,2)</f>
        <v>25.18</v>
      </c>
      <c r="M26" s="27">
        <v>5246</v>
      </c>
      <c r="N26" s="29">
        <f>ROUND(M26*0.075,2)</f>
        <v>393.45</v>
      </c>
      <c r="O26" s="28">
        <f>ROUND(M26*0.02,2)</f>
        <v>104.92</v>
      </c>
      <c r="P26" s="61">
        <v>10</v>
      </c>
      <c r="Q26" s="61">
        <v>10</v>
      </c>
      <c r="R26" s="28">
        <f t="shared" si="10"/>
        <v>1294.22</v>
      </c>
      <c r="S26" s="28">
        <f t="shared" si="11"/>
        <v>560.83</v>
      </c>
      <c r="T26" s="28">
        <f t="shared" si="12"/>
        <v>1855.05</v>
      </c>
      <c r="U26" s="27" t="s">
        <v>59</v>
      </c>
    </row>
    <row r="27" s="1" customFormat="1" ht="18" customHeight="1" spans="1:21">
      <c r="A27" s="31"/>
      <c r="B27" s="32"/>
      <c r="C27" s="33"/>
      <c r="D27" s="34"/>
      <c r="E27" s="35"/>
      <c r="F27" s="62"/>
      <c r="G27" s="27">
        <v>177</v>
      </c>
      <c r="H27" s="28">
        <f>ROUND(G27*0.16,2)</f>
        <v>28.32</v>
      </c>
      <c r="I27" s="28">
        <f>ROUND(G27*0.08,2)</f>
        <v>14.16</v>
      </c>
      <c r="J27" s="28">
        <v>0.88</v>
      </c>
      <c r="K27" s="28">
        <v>0.88</v>
      </c>
      <c r="L27" s="28">
        <f>ROUND(G27*0.0048,2)</f>
        <v>0.85</v>
      </c>
      <c r="M27" s="27"/>
      <c r="N27" s="29"/>
      <c r="O27" s="28"/>
      <c r="P27" s="61"/>
      <c r="Q27" s="61"/>
      <c r="R27" s="28">
        <f t="shared" si="10"/>
        <v>30.05</v>
      </c>
      <c r="S27" s="28">
        <f t="shared" si="11"/>
        <v>15.04</v>
      </c>
      <c r="T27" s="28">
        <f t="shared" si="12"/>
        <v>45.09</v>
      </c>
      <c r="U27" s="30" t="s">
        <v>38</v>
      </c>
    </row>
    <row r="28" s="1" customFormat="1" ht="18" customHeight="1" spans="1:21">
      <c r="A28" s="31"/>
      <c r="B28" s="32"/>
      <c r="C28" s="33"/>
      <c r="D28" s="34"/>
      <c r="E28" s="35"/>
      <c r="F28" s="62"/>
      <c r="G28" s="27">
        <v>177</v>
      </c>
      <c r="H28" s="28">
        <f>ROUND(G28*0.16,2)</f>
        <v>28.32</v>
      </c>
      <c r="I28" s="28">
        <f>ROUND(G28*0.08,2)</f>
        <v>14.16</v>
      </c>
      <c r="J28" s="28">
        <v>0.88</v>
      </c>
      <c r="K28" s="28">
        <v>0.88</v>
      </c>
      <c r="L28" s="28">
        <f>ROUND(G28*0.0048,2)</f>
        <v>0.85</v>
      </c>
      <c r="M28" s="27"/>
      <c r="N28" s="29"/>
      <c r="O28" s="28"/>
      <c r="P28" s="61"/>
      <c r="Q28" s="61"/>
      <c r="R28" s="28">
        <f t="shared" si="10"/>
        <v>30.05</v>
      </c>
      <c r="S28" s="28">
        <f t="shared" si="11"/>
        <v>15.04</v>
      </c>
      <c r="T28" s="28">
        <f t="shared" si="12"/>
        <v>45.09</v>
      </c>
      <c r="U28" s="30" t="s">
        <v>39</v>
      </c>
    </row>
    <row r="29" s="1" customFormat="1" ht="18" customHeight="1" spans="1:21">
      <c r="A29" s="31"/>
      <c r="B29" s="32"/>
      <c r="C29" s="33"/>
      <c r="D29" s="34"/>
      <c r="E29" s="35"/>
      <c r="F29" s="62"/>
      <c r="G29" s="27">
        <v>177</v>
      </c>
      <c r="H29" s="28">
        <f>ROUND(G29*0.16,2)</f>
        <v>28.32</v>
      </c>
      <c r="I29" s="28">
        <f>ROUND(G29*0.08,2)</f>
        <v>14.16</v>
      </c>
      <c r="J29" s="28">
        <v>0.88</v>
      </c>
      <c r="K29" s="28">
        <v>0.88</v>
      </c>
      <c r="L29" s="28">
        <f>ROUND(G29*0.0048,2)</f>
        <v>0.85</v>
      </c>
      <c r="M29" s="27"/>
      <c r="N29" s="29"/>
      <c r="O29" s="28"/>
      <c r="P29" s="61"/>
      <c r="Q29" s="61"/>
      <c r="R29" s="28">
        <f t="shared" si="10"/>
        <v>30.05</v>
      </c>
      <c r="S29" s="28">
        <f t="shared" si="11"/>
        <v>15.04</v>
      </c>
      <c r="T29" s="28">
        <f t="shared" si="12"/>
        <v>45.09</v>
      </c>
      <c r="U29" s="30" t="s">
        <v>40</v>
      </c>
    </row>
    <row r="30" s="3" customFormat="1" ht="18" customHeight="1" spans="1:21">
      <c r="A30" s="36"/>
      <c r="B30" s="53"/>
      <c r="C30" s="54"/>
      <c r="D30" s="55"/>
      <c r="E30" s="40"/>
      <c r="F30" s="63" t="s">
        <v>41</v>
      </c>
      <c r="G30" s="42">
        <f t="shared" ref="G30:Q30" si="14">SUM(G26:G29)</f>
        <v>5777</v>
      </c>
      <c r="H30" s="42">
        <f t="shared" si="14"/>
        <v>924.32</v>
      </c>
      <c r="I30" s="42">
        <f t="shared" si="14"/>
        <v>462.16</v>
      </c>
      <c r="J30" s="42">
        <f t="shared" si="14"/>
        <v>28.87</v>
      </c>
      <c r="K30" s="42">
        <f t="shared" si="14"/>
        <v>28.87</v>
      </c>
      <c r="L30" s="42">
        <f t="shared" si="14"/>
        <v>27.73</v>
      </c>
      <c r="M30" s="42">
        <f t="shared" si="14"/>
        <v>5246</v>
      </c>
      <c r="N30" s="42">
        <f t="shared" si="14"/>
        <v>393.45</v>
      </c>
      <c r="O30" s="42">
        <f t="shared" si="14"/>
        <v>104.92</v>
      </c>
      <c r="P30" s="42">
        <f t="shared" si="14"/>
        <v>10</v>
      </c>
      <c r="Q30" s="42">
        <f t="shared" si="14"/>
        <v>10</v>
      </c>
      <c r="R30" s="43">
        <f t="shared" si="10"/>
        <v>1384.37</v>
      </c>
      <c r="S30" s="43">
        <f t="shared" si="11"/>
        <v>605.95</v>
      </c>
      <c r="T30" s="44">
        <f t="shared" si="12"/>
        <v>1990.32</v>
      </c>
      <c r="U30" s="42"/>
    </row>
    <row r="31" s="1" customFormat="1" ht="18" customHeight="1" spans="1:21">
      <c r="A31" s="22">
        <v>6</v>
      </c>
      <c r="B31" s="23" t="s">
        <v>60</v>
      </c>
      <c r="C31" s="24" t="s">
        <v>61</v>
      </c>
      <c r="D31" s="25" t="s">
        <v>62</v>
      </c>
      <c r="E31" s="26" t="s">
        <v>44</v>
      </c>
      <c r="F31" s="60" t="s">
        <v>58</v>
      </c>
      <c r="G31" s="27">
        <v>5246</v>
      </c>
      <c r="H31" s="28">
        <f>ROUND(G31*0.16,2)</f>
        <v>839.36</v>
      </c>
      <c r="I31" s="28">
        <f>ROUND(G31*0.08,2)</f>
        <v>419.68</v>
      </c>
      <c r="J31" s="28">
        <f>ROUND(G31*0.005,2)</f>
        <v>26.23</v>
      </c>
      <c r="K31" s="28">
        <f>ROUND(G31*0.005,2)</f>
        <v>26.23</v>
      </c>
      <c r="L31" s="28">
        <f>ROUND(G31*0.0048,2)</f>
        <v>25.18</v>
      </c>
      <c r="M31" s="27">
        <v>5246</v>
      </c>
      <c r="N31" s="29">
        <f>ROUND(M31*0.075,2)</f>
        <v>393.45</v>
      </c>
      <c r="O31" s="28">
        <f>ROUND(M31*0.02,2)</f>
        <v>104.92</v>
      </c>
      <c r="P31" s="61">
        <v>10</v>
      </c>
      <c r="Q31" s="61">
        <v>10</v>
      </c>
      <c r="R31" s="28">
        <f t="shared" si="10"/>
        <v>1294.22</v>
      </c>
      <c r="S31" s="28">
        <f t="shared" si="11"/>
        <v>560.83</v>
      </c>
      <c r="T31" s="28">
        <f t="shared" si="12"/>
        <v>1855.05</v>
      </c>
      <c r="U31" s="27" t="s">
        <v>63</v>
      </c>
    </row>
    <row r="32" s="1" customFormat="1" ht="18" customHeight="1" spans="1:21">
      <c r="A32" s="31"/>
      <c r="B32" s="32"/>
      <c r="C32" s="33"/>
      <c r="D32" s="34"/>
      <c r="E32" s="35"/>
      <c r="F32" s="62"/>
      <c r="G32" s="27">
        <v>177</v>
      </c>
      <c r="H32" s="28">
        <f>ROUND(G32*0.16,2)</f>
        <v>28.32</v>
      </c>
      <c r="I32" s="28">
        <f>ROUND(G32*0.08,2)</f>
        <v>14.16</v>
      </c>
      <c r="J32" s="28">
        <v>0.88</v>
      </c>
      <c r="K32" s="28">
        <v>0.88</v>
      </c>
      <c r="L32" s="28">
        <f>ROUND(G32*0.0048,2)</f>
        <v>0.85</v>
      </c>
      <c r="M32" s="27"/>
      <c r="N32" s="29"/>
      <c r="O32" s="28"/>
      <c r="P32" s="64"/>
      <c r="Q32" s="64"/>
      <c r="R32" s="28">
        <f t="shared" si="10"/>
        <v>30.05</v>
      </c>
      <c r="S32" s="28">
        <f t="shared" si="11"/>
        <v>15.04</v>
      </c>
      <c r="T32" s="28">
        <f t="shared" si="12"/>
        <v>45.09</v>
      </c>
      <c r="U32" s="30" t="s">
        <v>38</v>
      </c>
    </row>
    <row r="33" s="1" customFormat="1" ht="18" customHeight="1" spans="1:21">
      <c r="A33" s="31"/>
      <c r="B33" s="32"/>
      <c r="C33" s="33"/>
      <c r="D33" s="34"/>
      <c r="E33" s="35"/>
      <c r="F33" s="62"/>
      <c r="G33" s="27">
        <v>177</v>
      </c>
      <c r="H33" s="28">
        <f>ROUND(G33*0.16,2)</f>
        <v>28.32</v>
      </c>
      <c r="I33" s="28">
        <f>ROUND(G33*0.08,2)</f>
        <v>14.16</v>
      </c>
      <c r="J33" s="28">
        <v>0.88</v>
      </c>
      <c r="K33" s="28">
        <v>0.88</v>
      </c>
      <c r="L33" s="28">
        <f>ROUND(G33*0.0048,2)</f>
        <v>0.85</v>
      </c>
      <c r="M33" s="27"/>
      <c r="N33" s="29"/>
      <c r="O33" s="28"/>
      <c r="P33" s="64"/>
      <c r="Q33" s="64"/>
      <c r="R33" s="28">
        <f t="shared" si="10"/>
        <v>30.05</v>
      </c>
      <c r="S33" s="28">
        <f t="shared" si="11"/>
        <v>15.04</v>
      </c>
      <c r="T33" s="28">
        <f t="shared" si="12"/>
        <v>45.09</v>
      </c>
      <c r="U33" s="30" t="s">
        <v>39</v>
      </c>
    </row>
    <row r="34" s="1" customFormat="1" ht="18" customHeight="1" spans="1:21">
      <c r="A34" s="31"/>
      <c r="B34" s="32"/>
      <c r="C34" s="33"/>
      <c r="D34" s="34"/>
      <c r="E34" s="35"/>
      <c r="F34" s="62"/>
      <c r="G34" s="27">
        <v>177</v>
      </c>
      <c r="H34" s="28">
        <f>ROUND(G34*0.16,2)</f>
        <v>28.32</v>
      </c>
      <c r="I34" s="28">
        <f>ROUND(G34*0.08,2)</f>
        <v>14.16</v>
      </c>
      <c r="J34" s="28">
        <v>0.88</v>
      </c>
      <c r="K34" s="28">
        <v>0.88</v>
      </c>
      <c r="L34" s="28">
        <f>ROUND(G34*0.0048,2)</f>
        <v>0.85</v>
      </c>
      <c r="M34" s="27"/>
      <c r="N34" s="29"/>
      <c r="O34" s="28"/>
      <c r="P34" s="64"/>
      <c r="Q34" s="64"/>
      <c r="R34" s="28">
        <f t="shared" si="10"/>
        <v>30.05</v>
      </c>
      <c r="S34" s="28">
        <f t="shared" si="11"/>
        <v>15.04</v>
      </c>
      <c r="T34" s="28">
        <f t="shared" si="12"/>
        <v>45.09</v>
      </c>
      <c r="U34" s="30" t="s">
        <v>40</v>
      </c>
    </row>
    <row r="35" s="3" customFormat="1" ht="18" customHeight="1" spans="1:21">
      <c r="A35" s="36"/>
      <c r="B35" s="37"/>
      <c r="C35" s="38"/>
      <c r="D35" s="55"/>
      <c r="E35" s="40"/>
      <c r="F35" s="63" t="s">
        <v>41</v>
      </c>
      <c r="G35" s="42">
        <f t="shared" ref="G35:Q35" si="15">SUM(G31:G34)</f>
        <v>5777</v>
      </c>
      <c r="H35" s="42">
        <f t="shared" si="15"/>
        <v>924.32</v>
      </c>
      <c r="I35" s="42">
        <f t="shared" si="15"/>
        <v>462.16</v>
      </c>
      <c r="J35" s="42">
        <f t="shared" si="15"/>
        <v>28.87</v>
      </c>
      <c r="K35" s="42">
        <f t="shared" si="15"/>
        <v>28.87</v>
      </c>
      <c r="L35" s="42">
        <f t="shared" si="15"/>
        <v>27.73</v>
      </c>
      <c r="M35" s="42">
        <f t="shared" si="15"/>
        <v>5246</v>
      </c>
      <c r="N35" s="42">
        <f t="shared" si="15"/>
        <v>393.45</v>
      </c>
      <c r="O35" s="42">
        <f t="shared" si="15"/>
        <v>104.92</v>
      </c>
      <c r="P35" s="42">
        <f t="shared" si="15"/>
        <v>10</v>
      </c>
      <c r="Q35" s="42">
        <f t="shared" si="15"/>
        <v>10</v>
      </c>
      <c r="R35" s="43">
        <f t="shared" si="10"/>
        <v>1384.37</v>
      </c>
      <c r="S35" s="43">
        <f t="shared" si="11"/>
        <v>605.95</v>
      </c>
      <c r="T35" s="44">
        <f t="shared" si="12"/>
        <v>1990.32</v>
      </c>
      <c r="U35" s="65"/>
    </row>
    <row r="36" s="1" customFormat="1" ht="18" customHeight="1" spans="1:21">
      <c r="A36" s="22">
        <v>7</v>
      </c>
      <c r="B36" s="88" t="s">
        <v>64</v>
      </c>
      <c r="C36" s="24" t="s">
        <v>65</v>
      </c>
      <c r="D36" s="25" t="s">
        <v>66</v>
      </c>
      <c r="E36" s="26" t="s">
        <v>30</v>
      </c>
      <c r="F36" s="60" t="s">
        <v>58</v>
      </c>
      <c r="G36" s="27">
        <v>5246</v>
      </c>
      <c r="H36" s="28">
        <f>ROUND(G36*0.16,2)</f>
        <v>839.36</v>
      </c>
      <c r="I36" s="28">
        <f>ROUND(G36*0.08,2)</f>
        <v>419.68</v>
      </c>
      <c r="J36" s="28">
        <f>ROUND(G36*0.005,2)</f>
        <v>26.23</v>
      </c>
      <c r="K36" s="28">
        <f>ROUND(G36*0.005,2)</f>
        <v>26.23</v>
      </c>
      <c r="L36" s="28">
        <f>ROUND(G36*0.0048,2)</f>
        <v>25.18</v>
      </c>
      <c r="M36" s="27">
        <v>5246</v>
      </c>
      <c r="N36" s="29">
        <f>ROUND(M36*0.075,2)</f>
        <v>393.45</v>
      </c>
      <c r="O36" s="28">
        <f>ROUND(M36*0.02,2)</f>
        <v>104.92</v>
      </c>
      <c r="P36" s="64">
        <v>10</v>
      </c>
      <c r="Q36" s="64">
        <v>10</v>
      </c>
      <c r="R36" s="28">
        <f t="shared" si="10"/>
        <v>1294.22</v>
      </c>
      <c r="S36" s="28">
        <f t="shared" si="11"/>
        <v>560.83</v>
      </c>
      <c r="T36" s="28">
        <f t="shared" si="12"/>
        <v>1855.05</v>
      </c>
      <c r="U36" s="66" t="s">
        <v>59</v>
      </c>
    </row>
    <row r="37" s="1" customFormat="1" ht="18" customHeight="1" spans="1:21">
      <c r="A37" s="31"/>
      <c r="B37" s="32"/>
      <c r="C37" s="33"/>
      <c r="D37" s="34"/>
      <c r="E37" s="35"/>
      <c r="F37" s="62"/>
      <c r="G37" s="27">
        <v>177</v>
      </c>
      <c r="H37" s="28">
        <f>ROUND(G37*0.16,2)</f>
        <v>28.32</v>
      </c>
      <c r="I37" s="28">
        <f>ROUND(G37*0.08,2)</f>
        <v>14.16</v>
      </c>
      <c r="J37" s="28">
        <v>0.88</v>
      </c>
      <c r="K37" s="28">
        <v>0.88</v>
      </c>
      <c r="L37" s="28">
        <f>ROUND(G37*0.0048,2)</f>
        <v>0.85</v>
      </c>
      <c r="M37" s="27"/>
      <c r="N37" s="29"/>
      <c r="O37" s="28"/>
      <c r="P37" s="64"/>
      <c r="Q37" s="64"/>
      <c r="R37" s="28">
        <f t="shared" si="10"/>
        <v>30.05</v>
      </c>
      <c r="S37" s="28">
        <f t="shared" si="11"/>
        <v>15.04</v>
      </c>
      <c r="T37" s="28">
        <f t="shared" si="12"/>
        <v>45.09</v>
      </c>
      <c r="U37" s="30" t="s">
        <v>39</v>
      </c>
    </row>
    <row r="38" s="1" customFormat="1" ht="18" customHeight="1" spans="1:21">
      <c r="A38" s="31"/>
      <c r="B38" s="32"/>
      <c r="C38" s="33"/>
      <c r="D38" s="34"/>
      <c r="E38" s="35"/>
      <c r="F38" s="62"/>
      <c r="G38" s="27">
        <v>177</v>
      </c>
      <c r="H38" s="28">
        <f>ROUND(G38*0.16,2)</f>
        <v>28.32</v>
      </c>
      <c r="I38" s="28">
        <f>ROUND(G38*0.08,2)</f>
        <v>14.16</v>
      </c>
      <c r="J38" s="28">
        <v>0.88</v>
      </c>
      <c r="K38" s="28">
        <v>0.88</v>
      </c>
      <c r="L38" s="28">
        <f>ROUND(G38*0.0048,2)</f>
        <v>0.85</v>
      </c>
      <c r="M38" s="27"/>
      <c r="N38" s="29"/>
      <c r="O38" s="28"/>
      <c r="P38" s="64"/>
      <c r="Q38" s="64"/>
      <c r="R38" s="28">
        <f t="shared" si="10"/>
        <v>30.05</v>
      </c>
      <c r="S38" s="28">
        <f t="shared" si="11"/>
        <v>15.04</v>
      </c>
      <c r="T38" s="28">
        <f t="shared" si="12"/>
        <v>45.09</v>
      </c>
      <c r="U38" s="30" t="s">
        <v>40</v>
      </c>
    </row>
    <row r="39" s="3" customFormat="1" ht="18" customHeight="1" spans="1:21">
      <c r="A39" s="36"/>
      <c r="B39" s="37"/>
      <c r="C39" s="38"/>
      <c r="D39" s="55"/>
      <c r="E39" s="40"/>
      <c r="F39" s="63" t="s">
        <v>41</v>
      </c>
      <c r="G39" s="42">
        <f t="shared" ref="G39:Q39" si="16">SUM(G36:G38)</f>
        <v>5600</v>
      </c>
      <c r="H39" s="42">
        <f t="shared" si="16"/>
        <v>896</v>
      </c>
      <c r="I39" s="42">
        <f t="shared" si="16"/>
        <v>448</v>
      </c>
      <c r="J39" s="42">
        <f t="shared" si="16"/>
        <v>27.99</v>
      </c>
      <c r="K39" s="42">
        <f t="shared" si="16"/>
        <v>27.99</v>
      </c>
      <c r="L39" s="42">
        <f t="shared" si="16"/>
        <v>26.88</v>
      </c>
      <c r="M39" s="42">
        <f t="shared" si="16"/>
        <v>5246</v>
      </c>
      <c r="N39" s="42">
        <f t="shared" si="16"/>
        <v>393.45</v>
      </c>
      <c r="O39" s="42">
        <f t="shared" si="16"/>
        <v>104.92</v>
      </c>
      <c r="P39" s="42">
        <f t="shared" si="16"/>
        <v>10</v>
      </c>
      <c r="Q39" s="42">
        <f t="shared" si="16"/>
        <v>10</v>
      </c>
      <c r="R39" s="43">
        <f t="shared" si="10"/>
        <v>1354.32</v>
      </c>
      <c r="S39" s="43">
        <f t="shared" si="11"/>
        <v>590.91</v>
      </c>
      <c r="T39" s="44">
        <f t="shared" si="12"/>
        <v>1945.23</v>
      </c>
      <c r="U39" s="65"/>
    </row>
    <row r="40" s="4" customFormat="1" ht="18" customHeight="1" spans="1:21">
      <c r="A40" s="22">
        <v>8</v>
      </c>
      <c r="B40" s="67" t="s">
        <v>67</v>
      </c>
      <c r="C40" s="68" t="s">
        <v>68</v>
      </c>
      <c r="D40" s="25" t="s">
        <v>69</v>
      </c>
      <c r="E40" s="69" t="s">
        <v>44</v>
      </c>
      <c r="F40" s="69" t="s">
        <v>31</v>
      </c>
      <c r="G40" s="27">
        <v>5246</v>
      </c>
      <c r="H40" s="28">
        <f>ROUND(G40*0.16,2)</f>
        <v>839.36</v>
      </c>
      <c r="I40" s="28">
        <f>ROUND(G40*0.08,2)</f>
        <v>419.68</v>
      </c>
      <c r="J40" s="28">
        <f>ROUND(G40*0.005,2)</f>
        <v>26.23</v>
      </c>
      <c r="K40" s="28">
        <f>ROUND(G40*0.005,2)</f>
        <v>26.23</v>
      </c>
      <c r="L40" s="28">
        <f>ROUND(G40*0.0048,2)</f>
        <v>25.18</v>
      </c>
      <c r="M40" s="27">
        <v>5246</v>
      </c>
      <c r="N40" s="29">
        <f>ROUND(M40*0.075,2)</f>
        <v>393.45</v>
      </c>
      <c r="O40" s="28">
        <f>ROUND(M40*0.02,2)</f>
        <v>104.92</v>
      </c>
      <c r="P40" s="61">
        <v>10</v>
      </c>
      <c r="Q40" s="61">
        <v>10</v>
      </c>
      <c r="R40" s="28">
        <f t="shared" si="10"/>
        <v>1294.22</v>
      </c>
      <c r="S40" s="28">
        <f t="shared" si="11"/>
        <v>560.83</v>
      </c>
      <c r="T40" s="28">
        <f t="shared" si="12"/>
        <v>1855.05</v>
      </c>
      <c r="U40" s="27" t="s">
        <v>70</v>
      </c>
    </row>
    <row r="41" s="4" customFormat="1" ht="18" customHeight="1" spans="1:21">
      <c r="A41" s="31"/>
      <c r="B41" s="70"/>
      <c r="C41" s="71"/>
      <c r="D41" s="34"/>
      <c r="E41" s="72"/>
      <c r="F41" s="72"/>
      <c r="G41" s="27">
        <v>177</v>
      </c>
      <c r="H41" s="28">
        <f>ROUND(G41*0.16,2)</f>
        <v>28.32</v>
      </c>
      <c r="I41" s="28">
        <f>ROUND(G41*0.08,2)</f>
        <v>14.16</v>
      </c>
      <c r="J41" s="28">
        <v>0.88</v>
      </c>
      <c r="K41" s="28">
        <v>0.88</v>
      </c>
      <c r="L41" s="28">
        <f>ROUND(G41*0.0048,2)</f>
        <v>0.85</v>
      </c>
      <c r="M41" s="27"/>
      <c r="N41" s="29"/>
      <c r="O41" s="28"/>
      <c r="P41" s="61"/>
      <c r="Q41" s="61"/>
      <c r="R41" s="28">
        <f t="shared" si="10"/>
        <v>30.05</v>
      </c>
      <c r="S41" s="28">
        <f t="shared" si="11"/>
        <v>15.04</v>
      </c>
      <c r="T41" s="28">
        <f t="shared" si="12"/>
        <v>45.09</v>
      </c>
      <c r="U41" s="30" t="s">
        <v>39</v>
      </c>
    </row>
    <row r="42" s="4" customFormat="1" ht="18" customHeight="1" spans="1:21">
      <c r="A42" s="31"/>
      <c r="B42" s="70"/>
      <c r="C42" s="71"/>
      <c r="D42" s="34"/>
      <c r="E42" s="72"/>
      <c r="F42" s="73"/>
      <c r="G42" s="27">
        <v>177</v>
      </c>
      <c r="H42" s="28">
        <f>ROUND(G42*0.16,2)</f>
        <v>28.32</v>
      </c>
      <c r="I42" s="28">
        <f>ROUND(G42*0.08,2)</f>
        <v>14.16</v>
      </c>
      <c r="J42" s="28">
        <v>0.88</v>
      </c>
      <c r="K42" s="28">
        <v>0.88</v>
      </c>
      <c r="L42" s="28">
        <f>ROUND(G42*0.0048,2)</f>
        <v>0.85</v>
      </c>
      <c r="M42" s="27"/>
      <c r="N42" s="29"/>
      <c r="O42" s="28"/>
      <c r="P42" s="61"/>
      <c r="Q42" s="61"/>
      <c r="R42" s="28">
        <f t="shared" si="10"/>
        <v>30.05</v>
      </c>
      <c r="S42" s="28">
        <f t="shared" si="11"/>
        <v>15.04</v>
      </c>
      <c r="T42" s="28">
        <f t="shared" si="12"/>
        <v>45.09</v>
      </c>
      <c r="U42" s="30" t="s">
        <v>40</v>
      </c>
    </row>
    <row r="43" s="5" customFormat="1" ht="18" customHeight="1" spans="1:21">
      <c r="A43" s="36"/>
      <c r="B43" s="74"/>
      <c r="C43" s="75"/>
      <c r="D43" s="55"/>
      <c r="E43" s="76"/>
      <c r="F43" s="63" t="s">
        <v>41</v>
      </c>
      <c r="G43" s="42">
        <f t="shared" ref="G43:Q43" si="17">SUM(G40:G42)</f>
        <v>5600</v>
      </c>
      <c r="H43" s="42">
        <f t="shared" si="17"/>
        <v>896</v>
      </c>
      <c r="I43" s="42">
        <f t="shared" si="17"/>
        <v>448</v>
      </c>
      <c r="J43" s="42">
        <f t="shared" si="17"/>
        <v>27.99</v>
      </c>
      <c r="K43" s="42">
        <f t="shared" si="17"/>
        <v>27.99</v>
      </c>
      <c r="L43" s="42">
        <f t="shared" si="17"/>
        <v>26.88</v>
      </c>
      <c r="M43" s="42">
        <f t="shared" si="17"/>
        <v>5246</v>
      </c>
      <c r="N43" s="42">
        <f t="shared" si="17"/>
        <v>393.45</v>
      </c>
      <c r="O43" s="42">
        <f t="shared" si="17"/>
        <v>104.92</v>
      </c>
      <c r="P43" s="42">
        <f t="shared" si="17"/>
        <v>10</v>
      </c>
      <c r="Q43" s="42">
        <f t="shared" si="17"/>
        <v>10</v>
      </c>
      <c r="R43" s="43">
        <f t="shared" si="10"/>
        <v>1354.32</v>
      </c>
      <c r="S43" s="43">
        <f t="shared" si="11"/>
        <v>590.91</v>
      </c>
      <c r="T43" s="44">
        <f t="shared" si="12"/>
        <v>1945.23</v>
      </c>
      <c r="U43" s="42"/>
    </row>
    <row r="44" s="1" customFormat="1" ht="18" customHeight="1" spans="1:21">
      <c r="A44" s="77"/>
      <c r="B44" s="78"/>
      <c r="C44" s="79"/>
      <c r="D44" s="80"/>
      <c r="E44" s="80"/>
      <c r="F44" s="81"/>
      <c r="G44" s="82">
        <f>G13+G14+G24+G25+G30+G35+G39+G43</f>
        <v>46216</v>
      </c>
      <c r="H44" s="82">
        <f t="shared" ref="H44:T44" si="18">H13+H14+H24+H25+H30+H35+H39+H43</f>
        <v>7394.56</v>
      </c>
      <c r="I44" s="82">
        <f t="shared" si="18"/>
        <v>3697.28</v>
      </c>
      <c r="J44" s="82">
        <f t="shared" si="18"/>
        <v>230.95</v>
      </c>
      <c r="K44" s="82">
        <f t="shared" si="18"/>
        <v>230.95</v>
      </c>
      <c r="L44" s="82">
        <f t="shared" si="18"/>
        <v>221.84</v>
      </c>
      <c r="M44" s="82">
        <f t="shared" si="18"/>
        <v>44849</v>
      </c>
      <c r="N44" s="82">
        <f t="shared" si="18"/>
        <v>3363.68</v>
      </c>
      <c r="O44" s="82">
        <f t="shared" si="18"/>
        <v>832.28</v>
      </c>
      <c r="P44" s="82">
        <f t="shared" si="18"/>
        <v>80</v>
      </c>
      <c r="Q44" s="82">
        <f t="shared" si="18"/>
        <v>80</v>
      </c>
      <c r="R44" s="82">
        <f t="shared" si="18"/>
        <v>11291.03</v>
      </c>
      <c r="S44" s="82">
        <f t="shared" si="18"/>
        <v>4840.51</v>
      </c>
      <c r="T44" s="83">
        <f t="shared" si="18"/>
        <v>16131.54</v>
      </c>
      <c r="U44" s="84"/>
    </row>
    <row r="45" s="1" customFormat="1" spans="1:21">
      <c r="A45" s="6"/>
      <c r="B45" s="1"/>
      <c r="D45" s="85"/>
      <c r="G45" s="86" t="s">
        <v>71</v>
      </c>
      <c r="T45" s="1">
        <f>16131.54-T44</f>
        <v>0</v>
      </c>
    </row>
    <row r="46" s="1" customFormat="1" spans="1:21">
      <c r="A46" s="6"/>
      <c r="T46" s="1">
        <f>S13+S14+S24</f>
        <v>1372.3</v>
      </c>
    </row>
    <row r="47" s="1" customFormat="1" spans="1:21">
      <c r="A47" s="6"/>
    </row>
    <row r="49" spans="11:11">
      <c r="K49" s="1">
        <f>T43+R13+R14+R24+T30</f>
        <v>7257.42</v>
      </c>
    </row>
  </sheetData>
  <mergeCells count="52">
    <mergeCell ref="A1:T1"/>
    <mergeCell ref="H2:I2"/>
    <mergeCell ref="J2:K2"/>
    <mergeCell ref="N2:O2"/>
    <mergeCell ref="P2:Q2"/>
    <mergeCell ref="R2:T2"/>
    <mergeCell ref="D44:F44"/>
    <mergeCell ref="A2:A3"/>
    <mergeCell ref="A4:A13"/>
    <mergeCell ref="A15:A24"/>
    <mergeCell ref="A26:A30"/>
    <mergeCell ref="A31:A35"/>
    <mergeCell ref="A36:A39"/>
    <mergeCell ref="A40:A43"/>
    <mergeCell ref="B2:B3"/>
    <mergeCell ref="B4:B13"/>
    <mergeCell ref="B15:B24"/>
    <mergeCell ref="B26:B30"/>
    <mergeCell ref="B31:B35"/>
    <mergeCell ref="B36:B39"/>
    <mergeCell ref="B40:B43"/>
    <mergeCell ref="C2:C3"/>
    <mergeCell ref="C4:C13"/>
    <mergeCell ref="C15:C24"/>
    <mergeCell ref="C26:C30"/>
    <mergeCell ref="C31:C35"/>
    <mergeCell ref="C36:C39"/>
    <mergeCell ref="C40:C43"/>
    <mergeCell ref="D2:D3"/>
    <mergeCell ref="D4:D13"/>
    <mergeCell ref="D15:D24"/>
    <mergeCell ref="D26:D30"/>
    <mergeCell ref="D31:D35"/>
    <mergeCell ref="D36:D39"/>
    <mergeCell ref="D40:D43"/>
    <mergeCell ref="E2:E3"/>
    <mergeCell ref="E4:E13"/>
    <mergeCell ref="E15:E24"/>
    <mergeCell ref="E26:E30"/>
    <mergeCell ref="E31:E35"/>
    <mergeCell ref="E36:E39"/>
    <mergeCell ref="E40:E43"/>
    <mergeCell ref="F2:F3"/>
    <mergeCell ref="F4:F12"/>
    <mergeCell ref="F15:F23"/>
    <mergeCell ref="F26:F29"/>
    <mergeCell ref="F31:F34"/>
    <mergeCell ref="F36:F38"/>
    <mergeCell ref="F40:F42"/>
    <mergeCell ref="G2:G3"/>
    <mergeCell ref="M2:M3"/>
    <mergeCell ref="U2:U3"/>
  </mergeCells>
  <pageMargins left="0.75" right="0.75" top="1" bottom="1" header="0.5" footer="0.5"/>
  <pageSetup paperSize="9" orientation="portrait"/>
  <headerFooter/>
  <ignoredErrors>
    <ignoredError sqref="G30" formulaRange="1"/>
    <ignoredError sqref="H30:K30 M24:Q24 M30:Q30" formula="1" formulaRange="1"/>
    <ignoredError sqref="H13:L13 R13:T13 H39:L39 H35:Q35 L30:Q30 H24:L2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二哈哈</cp:lastModifiedBy>
  <dcterms:created xsi:type="dcterms:W3CDTF">2026-07-23T07:27:00Z</dcterms:created>
  <dcterms:modified xsi:type="dcterms:W3CDTF">2026-10-08T03:20:54Z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127E4E1883CA4155AD0AB81AACD52DEE_13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