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activeTab="2"/>
  </bookViews>
  <sheets>
    <sheet name="1月" sheetId="1" r:id="rId1"/>
    <sheet name="3月" sheetId="2" r:id="rId2"/>
    <sheet name="1-6月从价及土地使用税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二哈哈</author>
  </authors>
  <commentList>
    <comment ref="D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按照土增清算报告中的建筑面积来取数
</t>
        </r>
      </text>
    </comment>
    <comment ref="D8" authorId="1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从价备案剩余未售面积1010.9㎡，均为空置未自用，经与欧总沟通，做终止房源处理。2025.10.14</t>
        </r>
      </text>
    </comment>
  </commentList>
</comments>
</file>

<file path=xl/sharedStrings.xml><?xml version="1.0" encoding="utf-8"?>
<sst xmlns="http://schemas.openxmlformats.org/spreadsheetml/2006/main" count="144" uniqueCount="101">
  <si>
    <t>阿克苏分公司2026年1月税金计提明细</t>
  </si>
  <si>
    <t>项目</t>
  </si>
  <si>
    <t>收入明细</t>
  </si>
  <si>
    <t>开票收入</t>
  </si>
  <si>
    <t>未开票收入</t>
  </si>
  <si>
    <t>税收收入</t>
  </si>
  <si>
    <t>增值税</t>
  </si>
  <si>
    <t>城建税</t>
  </si>
  <si>
    <t>教育附加</t>
  </si>
  <si>
    <t>地方教育附加</t>
  </si>
  <si>
    <t>印花税</t>
  </si>
  <si>
    <t>土地增值税</t>
  </si>
  <si>
    <t>房产税（从租）</t>
  </si>
  <si>
    <t>房产税（从价）</t>
  </si>
  <si>
    <t>土地使用税</t>
  </si>
  <si>
    <t>个人所得税</t>
  </si>
  <si>
    <t>企业所得税</t>
  </si>
  <si>
    <t>工会经费</t>
  </si>
  <si>
    <t>残保金</t>
  </si>
  <si>
    <t>合计</t>
  </si>
  <si>
    <t>多浪小镇</t>
  </si>
  <si>
    <t>普通住宅</t>
  </si>
  <si>
    <t>非普通住宅商铺</t>
  </si>
  <si>
    <t>地下室、车库（其他）</t>
  </si>
  <si>
    <t>租赁</t>
  </si>
  <si>
    <t>租金收入</t>
  </si>
  <si>
    <t>所得税</t>
  </si>
  <si>
    <t>汇算清缴</t>
  </si>
  <si>
    <t>个税手续费返还</t>
  </si>
  <si>
    <t>减免</t>
  </si>
  <si>
    <t>银行业务凭证是否取得</t>
  </si>
  <si>
    <t>银行电子回单</t>
  </si>
  <si>
    <t>阿克苏分公司2026年3月税金计提明细</t>
  </si>
  <si>
    <t>阿克苏分公司交纳1-6月土地使用税明细</t>
  </si>
  <si>
    <t>序号</t>
  </si>
  <si>
    <t>地块</t>
  </si>
  <si>
    <t>土地证面积</t>
  </si>
  <si>
    <t>总可售建筑面积</t>
  </si>
  <si>
    <t>核减后建筑面积</t>
  </si>
  <si>
    <t>容积率</t>
  </si>
  <si>
    <t>土地占用面积</t>
  </si>
  <si>
    <t>土地等级</t>
  </si>
  <si>
    <t>单价(元)</t>
  </si>
  <si>
    <t>金额(元)</t>
  </si>
  <si>
    <t>4月份应交</t>
  </si>
  <si>
    <t>地号</t>
  </si>
  <si>
    <t>土地证号</t>
  </si>
  <si>
    <t>备注</t>
  </si>
  <si>
    <t>多浪小镇C区</t>
  </si>
  <si>
    <t>三级</t>
  </si>
  <si>
    <t>31-02-358</t>
  </si>
  <si>
    <t>阿市国用(2013)第84747号</t>
  </si>
  <si>
    <t>土地证</t>
  </si>
  <si>
    <t>多浪小镇A区</t>
  </si>
  <si>
    <t>31-02-359</t>
  </si>
  <si>
    <t>阿市国用(2013)第84748号</t>
  </si>
  <si>
    <t>房产税</t>
  </si>
  <si>
    <t>未售房号</t>
  </si>
  <si>
    <t>未售面积</t>
  </si>
  <si>
    <t>类型</t>
  </si>
  <si>
    <t>剩余未售建筑面积</t>
  </si>
  <si>
    <t>单价</t>
  </si>
  <si>
    <t>房产原值</t>
  </si>
  <si>
    <t>计税依据（原值70%）</t>
  </si>
  <si>
    <t>税率</t>
  </si>
  <si>
    <t>税金</t>
  </si>
  <si>
    <t>应交</t>
  </si>
  <si>
    <t>从价</t>
  </si>
  <si>
    <t>多浪一期</t>
  </si>
  <si>
    <t>1-6月</t>
  </si>
  <si>
    <t>C1-106</t>
  </si>
  <si>
    <t>C1-107</t>
  </si>
  <si>
    <t>已出租</t>
  </si>
  <si>
    <t>C1-108</t>
  </si>
  <si>
    <t>面积</t>
  </si>
  <si>
    <t>原值</t>
  </si>
  <si>
    <t>租金</t>
  </si>
  <si>
    <t>计税依据</t>
  </si>
  <si>
    <t>C1-201</t>
  </si>
  <si>
    <t>从租</t>
  </si>
  <si>
    <t>多浪一期C1-107/108</t>
  </si>
  <si>
    <t>4月</t>
  </si>
  <si>
    <t>C1-301</t>
  </si>
  <si>
    <t>合计：</t>
  </si>
  <si>
    <t>C1-302</t>
  </si>
  <si>
    <t>阿克苏分公司</t>
  </si>
  <si>
    <t>利润表</t>
  </si>
  <si>
    <t>金额</t>
  </si>
  <si>
    <t>C16-201</t>
  </si>
  <si>
    <t>主营业务收入</t>
  </si>
  <si>
    <t>其他业务收入</t>
  </si>
  <si>
    <t>营业外收入</t>
  </si>
  <si>
    <t>主营业务成本</t>
  </si>
  <si>
    <t>税金及附加</t>
  </si>
  <si>
    <t>管理费用</t>
  </si>
  <si>
    <t>财务费用</t>
  </si>
  <si>
    <t>营业外支出</t>
  </si>
  <si>
    <t>利润总额</t>
  </si>
  <si>
    <t>所得税税率</t>
  </si>
  <si>
    <t>预缴企业所得税</t>
  </si>
  <si>
    <t>本期应交企业所得税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</si>
</sst>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0"/>
    </font>
    <font>
      <sz val="11"/>
      <color rgb="FF000000"/>
      <name val="宋体"/>
      <charset val="0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11"/>
      <name val="宋体"/>
      <charset val="1"/>
    </font>
    <font>
      <sz val="11"/>
      <name val="宋体"/>
      <charset val="0"/>
    </font>
    <font>
      <sz val="11"/>
      <color rgb="FFFF0000"/>
      <name val="PingFang SC"/>
      <charset val="134"/>
    </font>
    <font>
      <sz val="10"/>
      <color theme="1"/>
      <name val="宋体"/>
      <charset val="134"/>
      <scheme val="minor"/>
    </font>
    <font>
      <sz val="8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7" borderId="13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30" fillId="8" borderId="14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9" fillId="0" borderId="0">
      <alignment vertical="top"/>
      <protection locked="0"/>
    </xf>
  </cellStyleXfs>
  <cellXfs count="77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3" fontId="0" fillId="0" borderId="2" xfId="0" applyNumberFormat="1" applyFont="1" applyFill="1" applyBorder="1" applyAlignment="1">
      <alignment horizontal="center" vertical="center"/>
    </xf>
    <xf numFmtId="43" fontId="0" fillId="2" borderId="2" xfId="0" applyNumberFormat="1" applyFont="1" applyFill="1" applyBorder="1" applyAlignment="1">
      <alignment horizontal="center" vertical="center"/>
    </xf>
    <xf numFmtId="43" fontId="0" fillId="2" borderId="3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43" fontId="0" fillId="2" borderId="4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 applyProtection="1">
      <alignment horizontal="center" vertical="center" shrinkToFit="1"/>
    </xf>
    <xf numFmtId="0" fontId="1" fillId="3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 shrinkToFit="1"/>
    </xf>
    <xf numFmtId="0" fontId="7" fillId="3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right" vertical="center"/>
    </xf>
    <xf numFmtId="176" fontId="1" fillId="0" borderId="2" xfId="0" applyNumberFormat="1" applyFont="1" applyFill="1" applyBorder="1" applyAlignment="1">
      <alignment vertical="center"/>
    </xf>
    <xf numFmtId="43" fontId="6" fillId="0" borderId="2" xfId="3" applyNumberFormat="1" applyFont="1" applyFill="1" applyBorder="1" applyAlignment="1">
      <alignment vertical="center"/>
    </xf>
    <xf numFmtId="10" fontId="1" fillId="0" borderId="2" xfId="0" applyNumberFormat="1" applyFont="1" applyFill="1" applyBorder="1" applyAlignment="1">
      <alignment horizontal="center" vertical="center"/>
    </xf>
    <xf numFmtId="43" fontId="1" fillId="0" borderId="2" xfId="0" applyNumberFormat="1" applyFont="1" applyFill="1" applyBorder="1" applyAlignment="1">
      <alignment vertical="center"/>
    </xf>
    <xf numFmtId="176" fontId="0" fillId="0" borderId="2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 applyProtection="1">
      <alignment horizontal="center" vertical="center" shrinkToFit="1"/>
    </xf>
    <xf numFmtId="0" fontId="8" fillId="3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vertical="center"/>
    </xf>
    <xf numFmtId="176" fontId="1" fillId="0" borderId="2" xfId="0" applyNumberFormat="1" applyFont="1" applyFill="1" applyBorder="1" applyAlignment="1">
      <alignment horizontal="center" vertical="center"/>
    </xf>
    <xf numFmtId="43" fontId="6" fillId="0" borderId="2" xfId="3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43" fontId="1" fillId="0" borderId="4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right" vertical="center"/>
    </xf>
    <xf numFmtId="4" fontId="9" fillId="0" borderId="7" xfId="49" applyNumberFormat="1" applyFont="1" applyFill="1" applyBorder="1" applyAlignment="1" applyProtection="1">
      <alignment vertical="top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</xf>
    <xf numFmtId="4" fontId="6" fillId="0" borderId="2" xfId="0" applyNumberFormat="1" applyFont="1" applyFill="1" applyBorder="1" applyAlignment="1">
      <alignment horizontal="right" vertical="center"/>
    </xf>
    <xf numFmtId="4" fontId="9" fillId="0" borderId="8" xfId="49" applyNumberFormat="1" applyFont="1" applyFill="1" applyBorder="1" applyAlignment="1" applyProtection="1">
      <protection locked="0"/>
    </xf>
    <xf numFmtId="4" fontId="11" fillId="0" borderId="0" xfId="0" applyNumberFormat="1" applyFont="1" applyFill="1" applyAlignment="1">
      <alignment vertical="center"/>
    </xf>
    <xf numFmtId="0" fontId="1" fillId="0" borderId="2" xfId="0" applyFont="1" applyFill="1" applyBorder="1" applyAlignment="1">
      <alignment horizontal="right" vertical="center"/>
    </xf>
    <xf numFmtId="0" fontId="9" fillId="0" borderId="8" xfId="49" applyFont="1" applyFill="1" applyBorder="1" applyAlignment="1" applyProtection="1">
      <protection locked="0"/>
    </xf>
    <xf numFmtId="9" fontId="1" fillId="0" borderId="2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4" fontId="1" fillId="0" borderId="2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 shrinkToFit="1"/>
    </xf>
    <xf numFmtId="0" fontId="12" fillId="0" borderId="0" xfId="0" applyFont="1" applyFill="1" applyAlignment="1">
      <alignment vertical="center" wrapText="1" shrinkToFit="1"/>
    </xf>
    <xf numFmtId="0" fontId="12" fillId="0" borderId="0" xfId="0" applyFont="1" applyFill="1" applyAlignment="1">
      <alignment vertical="center" shrinkToFit="1"/>
    </xf>
    <xf numFmtId="43" fontId="13" fillId="0" borderId="0" xfId="1" applyFont="1" applyFill="1" applyAlignment="1">
      <alignment shrinkToFit="1"/>
    </xf>
    <xf numFmtId="0" fontId="14" fillId="0" borderId="1" xfId="0" applyFont="1" applyFill="1" applyBorder="1" applyAlignment="1">
      <alignment horizontal="center" vertical="center" shrinkToFit="1"/>
    </xf>
    <xf numFmtId="0" fontId="15" fillId="4" borderId="2" xfId="0" applyFont="1" applyFill="1" applyBorder="1" applyAlignment="1">
      <alignment horizontal="center" vertical="center" wrapText="1" shrinkToFit="1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vertical="center" shrinkToFit="1"/>
    </xf>
    <xf numFmtId="43" fontId="12" fillId="0" borderId="2" xfId="0" applyNumberFormat="1" applyFont="1" applyFill="1" applyBorder="1" applyAlignment="1">
      <alignment vertical="center" shrinkToFit="1"/>
    </xf>
    <xf numFmtId="43" fontId="12" fillId="4" borderId="2" xfId="0" applyNumberFormat="1" applyFont="1" applyFill="1" applyBorder="1" applyAlignment="1">
      <alignment vertical="center" shrinkToFit="1"/>
    </xf>
    <xf numFmtId="0" fontId="15" fillId="4" borderId="2" xfId="0" applyFont="1" applyFill="1" applyBorder="1" applyAlignment="1">
      <alignment horizontal="center" vertical="center" shrinkToFit="1"/>
    </xf>
    <xf numFmtId="43" fontId="15" fillId="4" borderId="2" xfId="0" applyNumberFormat="1" applyFont="1" applyFill="1" applyBorder="1" applyAlignment="1">
      <alignment vertical="center" shrinkToFit="1"/>
    </xf>
    <xf numFmtId="176" fontId="12" fillId="0" borderId="0" xfId="0" applyNumberFormat="1" applyFont="1" applyFill="1" applyAlignment="1">
      <alignment vertical="center" shrinkToFit="1"/>
    </xf>
    <xf numFmtId="43" fontId="0" fillId="0" borderId="0" xfId="0" applyNumberFormat="1" applyFont="1" applyFill="1" applyAlignment="1">
      <alignment vertical="center" shrinkToFit="1"/>
    </xf>
    <xf numFmtId="43" fontId="16" fillId="0" borderId="0" xfId="1" applyFont="1" applyFill="1" applyAlignment="1">
      <alignment horizontal="left" shrinkToFit="1"/>
    </xf>
    <xf numFmtId="43" fontId="16" fillId="0" borderId="0" xfId="1" applyFont="1" applyFill="1" applyAlignment="1">
      <alignment shrinkToFit="1"/>
    </xf>
    <xf numFmtId="43" fontId="17" fillId="0" borderId="0" xfId="1" applyFont="1" applyFill="1" applyAlignment="1">
      <alignment shrinkToFit="1"/>
    </xf>
    <xf numFmtId="43" fontId="13" fillId="0" borderId="0" xfId="1" applyFont="1" applyFill="1" applyAlignment="1">
      <alignment horizontal="center" shrinkToFit="1"/>
    </xf>
    <xf numFmtId="43" fontId="18" fillId="0" borderId="0" xfId="1" applyFont="1" applyFill="1" applyAlignment="1">
      <alignment horizontal="left" shrinkToFit="1"/>
    </xf>
    <xf numFmtId="43" fontId="13" fillId="0" borderId="0" xfId="1" applyFont="1" applyFill="1" applyAlignment="1">
      <alignment horizontal="right" shrinkToFit="1"/>
    </xf>
    <xf numFmtId="43" fontId="18" fillId="0" borderId="0" xfId="1" applyFont="1" applyFill="1" applyAlignment="1">
      <alignment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7"/>
  <sheetViews>
    <sheetView workbookViewId="0">
      <selection activeCell="J19" sqref="J19"/>
    </sheetView>
  </sheetViews>
  <sheetFormatPr defaultColWidth="9" defaultRowHeight="20.1" customHeight="1"/>
  <cols>
    <col min="1" max="1" width="10.1111111111111" style="56" customWidth="1"/>
    <col min="2" max="2" width="15.5092592592593" style="56" customWidth="1"/>
    <col min="3" max="4" width="11.1296296296296" style="56" customWidth="1"/>
    <col min="5" max="5" width="11.5" style="56" customWidth="1"/>
    <col min="6" max="6" width="11.8796296296296" style="56" customWidth="1"/>
    <col min="7" max="7" width="12" style="56" customWidth="1"/>
    <col min="8" max="8" width="11.25" style="56" customWidth="1"/>
    <col min="9" max="18" width="9.62962962962963" style="56" customWidth="1"/>
    <col min="19" max="19" width="13.3333333333333" style="56" customWidth="1"/>
    <col min="20" max="20" width="12.6296296296296" style="56"/>
    <col min="21" max="16380" width="9" style="56"/>
  </cols>
  <sheetData>
    <row r="1" s="56" customFormat="1" ht="41.25" customHeight="1" spans="1: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="57" customFormat="1" ht="30" customHeight="1" spans="1:25">
      <c r="A2" s="61" t="s">
        <v>1</v>
      </c>
      <c r="B2" s="61" t="s">
        <v>2</v>
      </c>
      <c r="C2" s="61" t="s">
        <v>3</v>
      </c>
      <c r="D2" s="61" t="s">
        <v>4</v>
      </c>
      <c r="E2" s="61" t="s">
        <v>5</v>
      </c>
      <c r="F2" s="61" t="s">
        <v>6</v>
      </c>
      <c r="G2" s="61" t="s">
        <v>7</v>
      </c>
      <c r="H2" s="61" t="s">
        <v>8</v>
      </c>
      <c r="I2" s="61" t="s">
        <v>9</v>
      </c>
      <c r="J2" s="61" t="s">
        <v>10</v>
      </c>
      <c r="K2" s="61" t="s">
        <v>11</v>
      </c>
      <c r="L2" s="61" t="s">
        <v>12</v>
      </c>
      <c r="M2" s="61" t="s">
        <v>13</v>
      </c>
      <c r="N2" s="61" t="s">
        <v>14</v>
      </c>
      <c r="O2" s="61" t="s">
        <v>15</v>
      </c>
      <c r="P2" s="61" t="s">
        <v>16</v>
      </c>
      <c r="Q2" s="61" t="s">
        <v>17</v>
      </c>
      <c r="R2" s="61" t="s">
        <v>18</v>
      </c>
      <c r="S2" s="61" t="s">
        <v>19</v>
      </c>
    </row>
    <row r="3" s="58" customFormat="1" ht="20" customHeight="1" spans="1:25">
      <c r="A3" s="62" t="s">
        <v>20</v>
      </c>
      <c r="B3" s="63" t="s">
        <v>21</v>
      </c>
      <c r="C3" s="64">
        <v>414440.21</v>
      </c>
      <c r="D3" s="64"/>
      <c r="E3" s="64">
        <f t="shared" ref="E3:E8" si="0">C3+D3</f>
        <v>414440.21</v>
      </c>
      <c r="F3" s="64">
        <f>E3/1.05*5%</f>
        <v>19735.2480952381</v>
      </c>
      <c r="G3" s="64">
        <f t="shared" ref="G3:G9" si="1">F3*0.07</f>
        <v>1381.46736666667</v>
      </c>
      <c r="H3" s="64">
        <f>F3*0.03</f>
        <v>592.057442857143</v>
      </c>
      <c r="I3" s="64">
        <f>F3*0.02</f>
        <v>394.704961904762</v>
      </c>
      <c r="J3" s="64">
        <f>E3*0.0005</f>
        <v>207.220105</v>
      </c>
      <c r="K3" s="64"/>
      <c r="L3" s="64"/>
      <c r="M3" s="64"/>
      <c r="N3" s="64"/>
      <c r="O3" s="64"/>
      <c r="P3" s="64"/>
      <c r="Q3" s="64"/>
      <c r="R3" s="64"/>
      <c r="S3" s="65">
        <f t="shared" ref="S3:S9" si="2">SUM(F3:R3)</f>
        <v>22310.6979716667</v>
      </c>
    </row>
    <row r="4" s="58" customFormat="1" ht="20" customHeight="1" spans="1:25">
      <c r="A4" s="62"/>
      <c r="B4" s="63" t="s">
        <v>22</v>
      </c>
      <c r="C4" s="64"/>
      <c r="D4" s="64"/>
      <c r="E4" s="64">
        <f t="shared" si="0"/>
        <v>0</v>
      </c>
      <c r="F4" s="64">
        <f>E4/1.09*9%</f>
        <v>0</v>
      </c>
      <c r="G4" s="64">
        <f t="shared" si="1"/>
        <v>0</v>
      </c>
      <c r="H4" s="64">
        <f>F4*0.03</f>
        <v>0</v>
      </c>
      <c r="I4" s="64">
        <f>F4*0.02</f>
        <v>0</v>
      </c>
      <c r="J4" s="64">
        <f>E4*0.0005</f>
        <v>0</v>
      </c>
      <c r="K4" s="64">
        <f>(E4-F4)*0.04</f>
        <v>0</v>
      </c>
      <c r="L4" s="64"/>
      <c r="M4" s="64"/>
      <c r="N4" s="64"/>
      <c r="O4" s="64"/>
      <c r="P4" s="64"/>
      <c r="Q4" s="64"/>
      <c r="R4" s="64"/>
      <c r="S4" s="65">
        <f t="shared" si="2"/>
        <v>0</v>
      </c>
    </row>
    <row r="5" s="58" customFormat="1" ht="20" customHeight="1" spans="1:25">
      <c r="A5" s="62"/>
      <c r="B5" s="63" t="s">
        <v>23</v>
      </c>
      <c r="C5" s="64"/>
      <c r="D5" s="64"/>
      <c r="E5" s="64">
        <f t="shared" si="0"/>
        <v>0</v>
      </c>
      <c r="F5" s="64">
        <f>E5/1.09*9%</f>
        <v>0</v>
      </c>
      <c r="G5" s="64">
        <f t="shared" si="1"/>
        <v>0</v>
      </c>
      <c r="H5" s="64">
        <f>F5*0.03</f>
        <v>0</v>
      </c>
      <c r="I5" s="64">
        <f>F5*0.02</f>
        <v>0</v>
      </c>
      <c r="J5" s="64">
        <f>E5*0.0005</f>
        <v>0</v>
      </c>
      <c r="K5" s="64"/>
      <c r="L5" s="64"/>
      <c r="M5" s="64"/>
      <c r="N5" s="64"/>
      <c r="O5" s="64"/>
      <c r="P5" s="64"/>
      <c r="Q5" s="64"/>
      <c r="R5" s="64"/>
      <c r="S5" s="65">
        <f t="shared" si="2"/>
        <v>0</v>
      </c>
    </row>
    <row r="6" s="58" customFormat="1" ht="20" customHeight="1" spans="1:25">
      <c r="A6" s="62" t="s">
        <v>24</v>
      </c>
      <c r="B6" s="63" t="s">
        <v>25</v>
      </c>
      <c r="C6" s="64"/>
      <c r="D6" s="64"/>
      <c r="E6" s="64">
        <f t="shared" si="0"/>
        <v>0</v>
      </c>
      <c r="F6" s="64">
        <f>E6/1.09*9%</f>
        <v>0</v>
      </c>
      <c r="G6" s="64">
        <f t="shared" si="1"/>
        <v>0</v>
      </c>
      <c r="H6" s="64">
        <f>F6*0.03</f>
        <v>0</v>
      </c>
      <c r="I6" s="64">
        <f>F6*0.02</f>
        <v>0</v>
      </c>
      <c r="J6" s="64"/>
      <c r="K6" s="64"/>
      <c r="L6" s="64"/>
      <c r="M6" s="64"/>
      <c r="N6" s="64"/>
      <c r="O6" s="64"/>
      <c r="P6" s="64"/>
      <c r="Q6" s="64"/>
      <c r="R6" s="64"/>
      <c r="S6" s="65">
        <f t="shared" si="2"/>
        <v>0</v>
      </c>
    </row>
    <row r="7" s="58" customFormat="1" ht="20" customHeight="1" spans="1:25">
      <c r="A7" s="62" t="s">
        <v>26</v>
      </c>
      <c r="B7" s="63" t="s">
        <v>27</v>
      </c>
      <c r="C7" s="64"/>
      <c r="D7" s="64"/>
      <c r="E7" s="64">
        <f t="shared" si="0"/>
        <v>0</v>
      </c>
      <c r="F7" s="64">
        <f>E7/1.05*0.05</f>
        <v>0</v>
      </c>
      <c r="G7" s="64">
        <f t="shared" si="1"/>
        <v>0</v>
      </c>
      <c r="H7" s="64">
        <f t="shared" ref="H7:H9" si="3">F7*0.03</f>
        <v>0</v>
      </c>
      <c r="I7" s="64">
        <f t="shared" ref="I7:I9" si="4">F7*0.02</f>
        <v>0</v>
      </c>
      <c r="J7" s="64"/>
      <c r="K7" s="64"/>
      <c r="L7" s="64"/>
      <c r="M7" s="64"/>
      <c r="N7" s="64"/>
      <c r="O7" s="64"/>
      <c r="P7" s="64"/>
      <c r="Q7" s="64"/>
      <c r="R7" s="64"/>
      <c r="S7" s="65">
        <f t="shared" si="2"/>
        <v>0</v>
      </c>
    </row>
    <row r="8" s="58" customFormat="1" ht="20" customHeight="1" spans="1:25">
      <c r="A8" s="62"/>
      <c r="B8" s="63" t="s">
        <v>28</v>
      </c>
      <c r="C8" s="64"/>
      <c r="D8" s="64"/>
      <c r="E8" s="64">
        <f t="shared" si="0"/>
        <v>0</v>
      </c>
      <c r="F8" s="64">
        <f>E8/1.06*0.06</f>
        <v>0</v>
      </c>
      <c r="G8" s="64">
        <f t="shared" si="1"/>
        <v>0</v>
      </c>
      <c r="H8" s="64">
        <f t="shared" si="3"/>
        <v>0</v>
      </c>
      <c r="I8" s="64">
        <f t="shared" si="4"/>
        <v>0</v>
      </c>
      <c r="J8" s="64"/>
      <c r="K8" s="64"/>
      <c r="L8" s="64"/>
      <c r="M8" s="64"/>
      <c r="N8" s="64"/>
      <c r="O8" s="64"/>
      <c r="P8" s="64"/>
      <c r="Q8" s="64"/>
      <c r="R8" s="64"/>
      <c r="S8" s="65">
        <f t="shared" si="2"/>
        <v>0</v>
      </c>
    </row>
    <row r="9" s="58" customFormat="1" ht="20" customHeight="1" spans="1:25">
      <c r="A9" s="62"/>
      <c r="B9" s="63" t="s">
        <v>29</v>
      </c>
      <c r="C9" s="64"/>
      <c r="D9" s="64"/>
      <c r="E9" s="64"/>
      <c r="F9" s="64"/>
      <c r="G9" s="64">
        <f t="shared" si="1"/>
        <v>0</v>
      </c>
      <c r="H9" s="64">
        <f t="shared" si="3"/>
        <v>0</v>
      </c>
      <c r="I9" s="64">
        <f t="shared" si="4"/>
        <v>0</v>
      </c>
      <c r="J9" s="64"/>
      <c r="K9" s="64"/>
      <c r="L9" s="64"/>
      <c r="M9" s="64"/>
      <c r="N9" s="64"/>
      <c r="O9" s="64"/>
      <c r="P9" s="64"/>
      <c r="Q9" s="64"/>
      <c r="R9" s="64"/>
      <c r="S9" s="65">
        <f t="shared" si="2"/>
        <v>0</v>
      </c>
    </row>
    <row r="10" s="58" customFormat="1" ht="20" customHeight="1" spans="1:25">
      <c r="A10" s="66" t="s">
        <v>19</v>
      </c>
      <c r="B10" s="66"/>
      <c r="C10" s="67">
        <f>SUM(C3:C9)</f>
        <v>414440.21</v>
      </c>
      <c r="D10" s="67"/>
      <c r="E10" s="67">
        <f>SUM(E3:E8)-E9</f>
        <v>414440.21</v>
      </c>
      <c r="F10" s="67">
        <f t="shared" ref="F10:S10" si="5">SUM(F3:F8)-F9</f>
        <v>19735.2480952381</v>
      </c>
      <c r="G10" s="67">
        <f t="shared" si="5"/>
        <v>1381.46736666667</v>
      </c>
      <c r="H10" s="67">
        <f t="shared" si="5"/>
        <v>592.057442857143</v>
      </c>
      <c r="I10" s="67">
        <f t="shared" si="5"/>
        <v>394.704961904762</v>
      </c>
      <c r="J10" s="67">
        <f t="shared" si="5"/>
        <v>207.220105</v>
      </c>
      <c r="K10" s="67">
        <f t="shared" si="5"/>
        <v>0</v>
      </c>
      <c r="L10" s="67">
        <f t="shared" si="5"/>
        <v>0</v>
      </c>
      <c r="M10" s="67">
        <f t="shared" si="5"/>
        <v>0</v>
      </c>
      <c r="N10" s="67">
        <f t="shared" si="5"/>
        <v>0</v>
      </c>
      <c r="O10" s="67">
        <f t="shared" si="5"/>
        <v>0</v>
      </c>
      <c r="P10" s="67">
        <f t="shared" si="5"/>
        <v>0</v>
      </c>
      <c r="Q10" s="67">
        <f t="shared" si="5"/>
        <v>0</v>
      </c>
      <c r="R10" s="67">
        <f t="shared" si="5"/>
        <v>0</v>
      </c>
      <c r="S10" s="67">
        <f t="shared" si="5"/>
        <v>22310.6979716667</v>
      </c>
      <c r="T10" s="68"/>
    </row>
    <row r="11" s="56" customFormat="1" customHeight="1" spans="1:25">
      <c r="B11" s="56" t="s">
        <v>30</v>
      </c>
      <c r="C11" s="69"/>
      <c r="D11" s="69"/>
      <c r="E11" s="69"/>
      <c r="F11" s="69"/>
      <c r="G11" s="69"/>
      <c r="H11" s="69"/>
      <c r="I11" s="69"/>
      <c r="J11" s="69"/>
      <c r="K11" s="69"/>
      <c r="M11" s="69"/>
      <c r="N11" s="69"/>
      <c r="P11" s="69"/>
      <c r="Q11" s="69"/>
      <c r="R11" s="69"/>
      <c r="S11" s="69"/>
      <c r="T11" s="69"/>
    </row>
    <row r="12" s="56" customFormat="1" customHeight="1" spans="1:25">
      <c r="B12" s="56" t="s">
        <v>31</v>
      </c>
      <c r="F12" s="69"/>
      <c r="G12" s="69"/>
      <c r="H12" s="69"/>
      <c r="I12" s="69"/>
    </row>
    <row r="13" s="59" customFormat="1" ht="22.5" customHeight="1" spans="1:25">
      <c r="A13" s="56"/>
      <c r="C13" s="70"/>
      <c r="D13" s="70">
        <f>C3/1.09</f>
        <v>380220.376146789</v>
      </c>
      <c r="E13" s="71"/>
      <c r="F13" s="72"/>
      <c r="G13" s="72"/>
      <c r="H13" s="72"/>
      <c r="I13" s="72"/>
      <c r="J13" s="72"/>
      <c r="K13" s="59"/>
      <c r="O13" s="73"/>
      <c r="P13" s="73"/>
      <c r="Q13" s="73"/>
      <c r="R13" s="73"/>
      <c r="S13" s="73"/>
      <c r="T13" s="74"/>
      <c r="U13" s="75"/>
      <c r="X13" s="76"/>
      <c r="Y13" s="76"/>
    </row>
    <row r="14" s="59" customFormat="1" ht="22.5" customHeight="1" spans="1:25">
      <c r="C14" s="72"/>
      <c r="D14" s="72"/>
      <c r="E14" s="72"/>
      <c r="F14" s="72"/>
      <c r="G14" s="72"/>
      <c r="H14" s="72"/>
      <c r="I14" s="72"/>
      <c r="J14" s="72"/>
      <c r="O14" s="73"/>
      <c r="P14" s="73"/>
      <c r="Q14" s="73"/>
      <c r="R14" s="73"/>
      <c r="S14" s="73"/>
      <c r="T14" s="74"/>
      <c r="U14" s="75"/>
      <c r="X14" s="76"/>
      <c r="Y14" s="76"/>
    </row>
    <row r="15" s="59" customFormat="1" ht="22.5" customHeight="1" spans="1:25">
      <c r="C15" s="72"/>
      <c r="D15" s="72"/>
      <c r="E15" s="72"/>
      <c r="F15" s="72"/>
      <c r="G15" s="72"/>
      <c r="H15" s="72"/>
      <c r="I15" s="72"/>
      <c r="J15" s="72"/>
      <c r="O15" s="73"/>
      <c r="P15" s="73"/>
      <c r="Q15" s="73"/>
      <c r="R15" s="73"/>
      <c r="S15" s="73"/>
      <c r="T15" s="74"/>
      <c r="U15" s="75"/>
      <c r="X15" s="76"/>
      <c r="Y15" s="76"/>
    </row>
    <row r="16" s="59" customFormat="1" ht="22.5" customHeight="1" spans="1:25">
      <c r="C16" s="72"/>
      <c r="D16" s="72"/>
      <c r="E16" s="72"/>
      <c r="F16" s="72"/>
      <c r="G16" s="72"/>
      <c r="H16" s="72"/>
      <c r="I16" s="72"/>
      <c r="J16" s="72"/>
      <c r="O16" s="73"/>
      <c r="P16" s="73"/>
      <c r="Q16" s="73"/>
      <c r="R16" s="73"/>
      <c r="S16" s="73"/>
      <c r="T16" s="74"/>
      <c r="U16" s="75"/>
      <c r="X16" s="76"/>
      <c r="Y16" s="76"/>
    </row>
    <row r="17" s="59" customFormat="1" ht="22.5" customHeight="1" spans="3:25">
      <c r="C17" s="72"/>
      <c r="D17" s="72"/>
      <c r="E17" s="72"/>
      <c r="F17" s="72"/>
      <c r="G17" s="72"/>
      <c r="H17" s="72"/>
      <c r="I17" s="72"/>
      <c r="J17" s="72"/>
      <c r="O17" s="73"/>
      <c r="P17" s="73"/>
      <c r="Q17" s="73"/>
      <c r="R17" s="73"/>
      <c r="S17" s="73"/>
      <c r="T17" s="74"/>
      <c r="U17" s="75"/>
      <c r="X17" s="76"/>
      <c r="Y17" s="76"/>
    </row>
    <row r="18" s="59" customFormat="1" ht="22.5" customHeight="1" spans="3:25">
      <c r="C18" s="72"/>
      <c r="D18" s="72"/>
      <c r="E18" s="72"/>
      <c r="F18" s="72"/>
      <c r="G18" s="72"/>
      <c r="H18" s="72"/>
      <c r="I18" s="72"/>
      <c r="J18" s="72"/>
      <c r="O18" s="73"/>
      <c r="P18" s="73"/>
      <c r="Q18" s="73"/>
      <c r="R18" s="73"/>
      <c r="S18" s="73"/>
      <c r="T18" s="74"/>
      <c r="U18" s="75"/>
      <c r="X18" s="76"/>
      <c r="Y18" s="76"/>
    </row>
    <row r="19" s="59" customFormat="1" ht="22.5" customHeight="1" spans="3:25">
      <c r="C19" s="72"/>
      <c r="D19" s="72"/>
      <c r="E19" s="72"/>
      <c r="F19" s="72"/>
      <c r="G19" s="72"/>
      <c r="H19" s="72"/>
      <c r="I19" s="72"/>
      <c r="J19" s="72"/>
      <c r="O19" s="73"/>
      <c r="P19" s="73"/>
      <c r="Q19" s="73"/>
      <c r="R19" s="73"/>
      <c r="S19" s="73"/>
      <c r="T19" s="74"/>
      <c r="U19" s="75"/>
      <c r="X19" s="76"/>
      <c r="Y19" s="76"/>
    </row>
    <row r="20" s="59" customFormat="1" ht="22.5" customHeight="1" spans="3:25">
      <c r="C20" s="72"/>
      <c r="D20" s="72"/>
      <c r="E20" s="72"/>
      <c r="F20" s="72"/>
      <c r="G20" s="72"/>
      <c r="H20" s="72"/>
      <c r="I20" s="72"/>
      <c r="J20" s="72"/>
      <c r="O20" s="73"/>
      <c r="P20" s="73"/>
      <c r="Q20" s="73"/>
      <c r="R20" s="73"/>
      <c r="S20" s="73"/>
      <c r="T20" s="74"/>
      <c r="U20" s="75"/>
      <c r="X20" s="76"/>
      <c r="Y20" s="76"/>
    </row>
    <row r="21" s="59" customFormat="1" ht="22.5" customHeight="1" spans="3:25">
      <c r="C21" s="72"/>
      <c r="D21" s="72"/>
      <c r="E21" s="72"/>
      <c r="F21" s="72"/>
      <c r="G21" s="72"/>
      <c r="H21" s="72"/>
      <c r="I21" s="72"/>
      <c r="J21" s="72"/>
      <c r="O21" s="73"/>
      <c r="P21" s="73"/>
      <c r="Q21" s="73"/>
      <c r="R21" s="73"/>
      <c r="S21" s="73"/>
      <c r="T21" s="74"/>
      <c r="U21" s="75"/>
      <c r="X21" s="76"/>
      <c r="Y21" s="76"/>
    </row>
    <row r="22" s="59" customFormat="1" ht="22.5" customHeight="1" spans="3:25">
      <c r="C22" s="72"/>
      <c r="D22" s="72"/>
      <c r="E22" s="72"/>
      <c r="F22" s="72"/>
      <c r="G22" s="72"/>
      <c r="H22" s="72"/>
      <c r="I22" s="72"/>
      <c r="J22" s="72"/>
      <c r="O22" s="73"/>
      <c r="P22" s="73"/>
      <c r="Q22" s="73"/>
      <c r="R22" s="73"/>
      <c r="S22" s="73"/>
      <c r="T22" s="74"/>
      <c r="U22" s="75"/>
      <c r="X22" s="76"/>
      <c r="Y22" s="76"/>
    </row>
    <row r="23" s="59" customFormat="1" ht="22.5" customHeight="1" spans="3:25">
      <c r="C23" s="72"/>
      <c r="D23" s="72"/>
      <c r="E23" s="72"/>
      <c r="F23" s="72"/>
      <c r="G23" s="72"/>
      <c r="H23" s="72"/>
      <c r="I23" s="72"/>
      <c r="J23" s="72"/>
      <c r="O23" s="73"/>
      <c r="P23" s="73"/>
      <c r="Q23" s="73"/>
      <c r="R23" s="73"/>
      <c r="S23" s="73"/>
      <c r="T23" s="74"/>
      <c r="U23" s="75"/>
      <c r="X23" s="76"/>
      <c r="Y23" s="76"/>
    </row>
    <row r="24" s="59" customFormat="1" ht="22.5" customHeight="1" spans="3:25">
      <c r="C24" s="72"/>
      <c r="D24" s="72"/>
      <c r="E24" s="72"/>
      <c r="F24" s="72"/>
      <c r="G24" s="72"/>
      <c r="H24" s="72"/>
      <c r="I24" s="72"/>
      <c r="J24" s="72"/>
      <c r="O24" s="73"/>
      <c r="P24" s="73"/>
      <c r="Q24" s="73"/>
      <c r="R24" s="73"/>
      <c r="S24" s="73"/>
      <c r="T24" s="74"/>
      <c r="U24" s="75"/>
      <c r="X24" s="76"/>
      <c r="Y24" s="76"/>
    </row>
    <row r="25" s="59" customFormat="1" ht="22.5" customHeight="1" spans="3:25">
      <c r="C25" s="72"/>
      <c r="D25" s="72"/>
      <c r="E25" s="72"/>
      <c r="F25" s="72"/>
      <c r="G25" s="72"/>
      <c r="O25" s="73"/>
      <c r="P25" s="73"/>
      <c r="Q25" s="73"/>
      <c r="R25" s="73"/>
      <c r="S25" s="73"/>
      <c r="T25" s="74"/>
      <c r="U25" s="75"/>
      <c r="X25" s="76"/>
      <c r="Y25" s="76"/>
    </row>
    <row r="26" s="59" customFormat="1" ht="22.5" customHeight="1" spans="3:25">
      <c r="C26" s="72"/>
      <c r="D26" s="72"/>
      <c r="E26" s="72"/>
      <c r="F26" s="72"/>
      <c r="G26" s="72"/>
      <c r="O26" s="73"/>
      <c r="P26" s="73"/>
      <c r="Q26" s="73"/>
      <c r="R26" s="73"/>
      <c r="S26" s="73"/>
      <c r="T26" s="74"/>
      <c r="U26" s="75"/>
      <c r="X26" s="76"/>
      <c r="Y26" s="76"/>
    </row>
    <row r="27" s="59" customFormat="1" ht="22.5" customHeight="1" spans="3:25">
      <c r="C27" s="72"/>
      <c r="D27" s="72"/>
      <c r="E27" s="72"/>
      <c r="F27" s="72"/>
      <c r="G27" s="72"/>
      <c r="O27" s="73"/>
      <c r="P27" s="73"/>
      <c r="Q27" s="73"/>
      <c r="R27" s="73"/>
      <c r="S27" s="73"/>
      <c r="T27" s="74"/>
      <c r="U27" s="75"/>
      <c r="X27" s="76"/>
      <c r="Y27" s="76"/>
    </row>
  </sheetData>
  <mergeCells count="3">
    <mergeCell ref="A1:S1"/>
    <mergeCell ref="A10:B10"/>
    <mergeCell ref="A3:A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7"/>
  <sheetViews>
    <sheetView workbookViewId="0">
      <selection activeCell="A15" sqref="$A15:$XFD15"/>
    </sheetView>
  </sheetViews>
  <sheetFormatPr defaultColWidth="9" defaultRowHeight="20.1" customHeight="1"/>
  <cols>
    <col min="1" max="1" width="10.1111111111111" style="56" customWidth="1"/>
    <col min="2" max="2" width="15.5092592592593" style="56" customWidth="1"/>
    <col min="3" max="4" width="11.1296296296296" style="56" customWidth="1"/>
    <col min="5" max="5" width="11.5" style="56" customWidth="1"/>
    <col min="6" max="6" width="11.8796296296296" style="56" customWidth="1"/>
    <col min="7" max="7" width="12" style="56" customWidth="1"/>
    <col min="8" max="8" width="11.25" style="56" customWidth="1"/>
    <col min="9" max="18" width="9.62962962962963" style="56" customWidth="1"/>
    <col min="19" max="19" width="13.3333333333333" style="56" customWidth="1"/>
    <col min="20" max="20" width="12.6296296296296" style="56"/>
    <col min="21" max="16380" width="9" style="56"/>
  </cols>
  <sheetData>
    <row r="1" s="56" customFormat="1" ht="41.25" customHeight="1" spans="1:25">
      <c r="A1" s="60" t="s">
        <v>32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="57" customFormat="1" ht="30" customHeight="1" spans="1:25">
      <c r="A2" s="61" t="s">
        <v>1</v>
      </c>
      <c r="B2" s="61" t="s">
        <v>2</v>
      </c>
      <c r="C2" s="61" t="s">
        <v>3</v>
      </c>
      <c r="D2" s="61" t="s">
        <v>4</v>
      </c>
      <c r="E2" s="61" t="s">
        <v>5</v>
      </c>
      <c r="F2" s="61" t="s">
        <v>6</v>
      </c>
      <c r="G2" s="61" t="s">
        <v>7</v>
      </c>
      <c r="H2" s="61" t="s">
        <v>8</v>
      </c>
      <c r="I2" s="61" t="s">
        <v>9</v>
      </c>
      <c r="J2" s="61" t="s">
        <v>10</v>
      </c>
      <c r="K2" s="61" t="s">
        <v>11</v>
      </c>
      <c r="L2" s="61" t="s">
        <v>12</v>
      </c>
      <c r="M2" s="61" t="s">
        <v>13</v>
      </c>
      <c r="N2" s="61" t="s">
        <v>14</v>
      </c>
      <c r="O2" s="61" t="s">
        <v>15</v>
      </c>
      <c r="P2" s="61" t="s">
        <v>16</v>
      </c>
      <c r="Q2" s="61" t="s">
        <v>17</v>
      </c>
      <c r="R2" s="61" t="s">
        <v>18</v>
      </c>
      <c r="S2" s="61" t="s">
        <v>19</v>
      </c>
    </row>
    <row r="3" s="58" customFormat="1" ht="20" customHeight="1" spans="1:25">
      <c r="A3" s="62" t="s">
        <v>20</v>
      </c>
      <c r="B3" s="63" t="s">
        <v>21</v>
      </c>
      <c r="C3" s="64"/>
      <c r="D3" s="64"/>
      <c r="E3" s="64">
        <f t="shared" ref="E3:E8" si="0">C3+D3</f>
        <v>0</v>
      </c>
      <c r="F3" s="64">
        <f>E3/1.05*5%</f>
        <v>0</v>
      </c>
      <c r="G3" s="64">
        <f t="shared" ref="G3:G9" si="1">F3*0.07</f>
        <v>0</v>
      </c>
      <c r="H3" s="64">
        <f t="shared" ref="H3:H9" si="2">F3*0.03</f>
        <v>0</v>
      </c>
      <c r="I3" s="64">
        <f t="shared" ref="I3:I9" si="3">F3*0.02</f>
        <v>0</v>
      </c>
      <c r="J3" s="64">
        <f>E3*0.0005</f>
        <v>0</v>
      </c>
      <c r="K3" s="64"/>
      <c r="L3" s="64"/>
      <c r="M3" s="64"/>
      <c r="N3" s="64"/>
      <c r="O3" s="64"/>
      <c r="P3" s="64"/>
      <c r="Q3" s="64"/>
      <c r="R3" s="64"/>
      <c r="S3" s="65">
        <f t="shared" ref="S3:S9" si="4">SUM(F3:R3)</f>
        <v>0</v>
      </c>
    </row>
    <row r="4" s="58" customFormat="1" ht="20" customHeight="1" spans="1:25">
      <c r="A4" s="62"/>
      <c r="B4" s="63" t="s">
        <v>22</v>
      </c>
      <c r="C4" s="64"/>
      <c r="D4" s="64"/>
      <c r="E4" s="64">
        <f t="shared" si="0"/>
        <v>0</v>
      </c>
      <c r="F4" s="64">
        <f t="shared" ref="F4:F6" si="5">E4/1.09*9%</f>
        <v>0</v>
      </c>
      <c r="G4" s="64">
        <f t="shared" si="1"/>
        <v>0</v>
      </c>
      <c r="H4" s="64">
        <f t="shared" si="2"/>
        <v>0</v>
      </c>
      <c r="I4" s="64">
        <f t="shared" si="3"/>
        <v>0</v>
      </c>
      <c r="J4" s="64">
        <f>E4*0.0005</f>
        <v>0</v>
      </c>
      <c r="K4" s="64">
        <f>(E4-F4)*0.04</f>
        <v>0</v>
      </c>
      <c r="L4" s="64"/>
      <c r="M4" s="64"/>
      <c r="N4" s="64"/>
      <c r="O4" s="64"/>
      <c r="P4" s="64"/>
      <c r="Q4" s="64"/>
      <c r="R4" s="64"/>
      <c r="S4" s="65">
        <f t="shared" si="4"/>
        <v>0</v>
      </c>
    </row>
    <row r="5" s="58" customFormat="1" ht="20" customHeight="1" spans="1:25">
      <c r="A5" s="62"/>
      <c r="B5" s="63" t="s">
        <v>23</v>
      </c>
      <c r="C5" s="64"/>
      <c r="D5" s="64"/>
      <c r="E5" s="64">
        <f t="shared" si="0"/>
        <v>0</v>
      </c>
      <c r="F5" s="64">
        <f t="shared" si="5"/>
        <v>0</v>
      </c>
      <c r="G5" s="64">
        <f t="shared" si="1"/>
        <v>0</v>
      </c>
      <c r="H5" s="64">
        <f t="shared" si="2"/>
        <v>0</v>
      </c>
      <c r="I5" s="64">
        <f t="shared" si="3"/>
        <v>0</v>
      </c>
      <c r="J5" s="64">
        <f>E5*0.0005</f>
        <v>0</v>
      </c>
      <c r="K5" s="64"/>
      <c r="L5" s="64"/>
      <c r="M5" s="64"/>
      <c r="N5" s="64"/>
      <c r="O5" s="64"/>
      <c r="P5" s="64"/>
      <c r="Q5" s="64"/>
      <c r="R5" s="64"/>
      <c r="S5" s="65">
        <f t="shared" si="4"/>
        <v>0</v>
      </c>
    </row>
    <row r="6" s="58" customFormat="1" ht="20" customHeight="1" spans="1:25">
      <c r="A6" s="62" t="s">
        <v>24</v>
      </c>
      <c r="B6" s="63" t="s">
        <v>25</v>
      </c>
      <c r="C6" s="64"/>
      <c r="D6" s="64"/>
      <c r="E6" s="64">
        <f t="shared" si="0"/>
        <v>0</v>
      </c>
      <c r="F6" s="64">
        <f t="shared" si="5"/>
        <v>0</v>
      </c>
      <c r="G6" s="64">
        <f t="shared" si="1"/>
        <v>0</v>
      </c>
      <c r="H6" s="64">
        <f t="shared" si="2"/>
        <v>0</v>
      </c>
      <c r="I6" s="64">
        <f t="shared" si="3"/>
        <v>0</v>
      </c>
      <c r="J6" s="64"/>
      <c r="K6" s="64"/>
      <c r="L6" s="64"/>
      <c r="M6" s="64">
        <v>650.21</v>
      </c>
      <c r="N6" s="64">
        <v>2078.73</v>
      </c>
      <c r="O6" s="64"/>
      <c r="P6" s="64"/>
      <c r="Q6" s="64"/>
      <c r="R6" s="64"/>
      <c r="S6" s="65">
        <f t="shared" si="4"/>
        <v>2728.94</v>
      </c>
    </row>
    <row r="7" s="58" customFormat="1" ht="20" customHeight="1" spans="1:25">
      <c r="A7" s="62" t="s">
        <v>26</v>
      </c>
      <c r="B7" s="63" t="s">
        <v>27</v>
      </c>
      <c r="C7" s="64"/>
      <c r="D7" s="64"/>
      <c r="E7" s="64">
        <f t="shared" si="0"/>
        <v>0</v>
      </c>
      <c r="F7" s="64">
        <f>E7/1.05*0.05</f>
        <v>0</v>
      </c>
      <c r="G7" s="64">
        <f t="shared" si="1"/>
        <v>0</v>
      </c>
      <c r="H7" s="64">
        <f t="shared" si="2"/>
        <v>0</v>
      </c>
      <c r="I7" s="64">
        <f t="shared" si="3"/>
        <v>0</v>
      </c>
      <c r="J7" s="64"/>
      <c r="K7" s="64"/>
      <c r="L7" s="64"/>
      <c r="M7" s="64"/>
      <c r="N7" s="64"/>
      <c r="O7" s="64"/>
      <c r="P7" s="64"/>
      <c r="Q7" s="64"/>
      <c r="R7" s="64"/>
      <c r="S7" s="65">
        <f t="shared" si="4"/>
        <v>0</v>
      </c>
    </row>
    <row r="8" s="58" customFormat="1" ht="20" customHeight="1" spans="1:25">
      <c r="A8" s="62"/>
      <c r="B8" s="63" t="s">
        <v>28</v>
      </c>
      <c r="C8" s="64"/>
      <c r="D8" s="64"/>
      <c r="E8" s="64">
        <f t="shared" si="0"/>
        <v>0</v>
      </c>
      <c r="F8" s="64">
        <f>E8/1.06*0.06</f>
        <v>0</v>
      </c>
      <c r="G8" s="64">
        <f t="shared" si="1"/>
        <v>0</v>
      </c>
      <c r="H8" s="64">
        <f t="shared" si="2"/>
        <v>0</v>
      </c>
      <c r="I8" s="64">
        <f t="shared" si="3"/>
        <v>0</v>
      </c>
      <c r="J8" s="64"/>
      <c r="K8" s="64"/>
      <c r="L8" s="64"/>
      <c r="M8" s="64"/>
      <c r="N8" s="64"/>
      <c r="O8" s="64"/>
      <c r="P8" s="64"/>
      <c r="Q8" s="64"/>
      <c r="R8" s="64"/>
      <c r="S8" s="65">
        <f t="shared" si="4"/>
        <v>0</v>
      </c>
    </row>
    <row r="9" s="58" customFormat="1" ht="20" customHeight="1" spans="1:25">
      <c r="A9" s="62"/>
      <c r="B9" s="63" t="s">
        <v>29</v>
      </c>
      <c r="C9" s="64"/>
      <c r="D9" s="64"/>
      <c r="E9" s="64"/>
      <c r="F9" s="64"/>
      <c r="G9" s="64">
        <f t="shared" si="1"/>
        <v>0</v>
      </c>
      <c r="H9" s="64">
        <f t="shared" si="2"/>
        <v>0</v>
      </c>
      <c r="I9" s="64">
        <f t="shared" si="3"/>
        <v>0</v>
      </c>
      <c r="J9" s="64"/>
      <c r="K9" s="64"/>
      <c r="L9" s="64"/>
      <c r="M9" s="64"/>
      <c r="N9" s="64"/>
      <c r="O9" s="64"/>
      <c r="P9" s="64"/>
      <c r="Q9" s="64"/>
      <c r="R9" s="64"/>
      <c r="S9" s="65">
        <f t="shared" si="4"/>
        <v>0</v>
      </c>
    </row>
    <row r="10" s="58" customFormat="1" ht="20" customHeight="1" spans="1:25">
      <c r="A10" s="66" t="s">
        <v>19</v>
      </c>
      <c r="B10" s="66"/>
      <c r="C10" s="67">
        <f>SUM(C3:C9)</f>
        <v>0</v>
      </c>
      <c r="D10" s="67"/>
      <c r="E10" s="67">
        <f t="shared" ref="E10:S10" si="6">SUM(E3:E8)-E9</f>
        <v>0</v>
      </c>
      <c r="F10" s="67">
        <f t="shared" si="6"/>
        <v>0</v>
      </c>
      <c r="G10" s="67">
        <f t="shared" si="6"/>
        <v>0</v>
      </c>
      <c r="H10" s="67">
        <f t="shared" si="6"/>
        <v>0</v>
      </c>
      <c r="I10" s="67">
        <f t="shared" si="6"/>
        <v>0</v>
      </c>
      <c r="J10" s="67">
        <f t="shared" si="6"/>
        <v>0</v>
      </c>
      <c r="K10" s="67">
        <f t="shared" si="6"/>
        <v>0</v>
      </c>
      <c r="L10" s="67">
        <f t="shared" si="6"/>
        <v>0</v>
      </c>
      <c r="M10" s="67">
        <f t="shared" si="6"/>
        <v>650.21</v>
      </c>
      <c r="N10" s="67">
        <f t="shared" si="6"/>
        <v>2078.73</v>
      </c>
      <c r="O10" s="67">
        <f t="shared" si="6"/>
        <v>0</v>
      </c>
      <c r="P10" s="67">
        <f t="shared" si="6"/>
        <v>0</v>
      </c>
      <c r="Q10" s="67">
        <f t="shared" si="6"/>
        <v>0</v>
      </c>
      <c r="R10" s="67">
        <f t="shared" si="6"/>
        <v>0</v>
      </c>
      <c r="S10" s="67">
        <f t="shared" si="6"/>
        <v>2728.94</v>
      </c>
      <c r="T10" s="68"/>
    </row>
    <row r="11" s="56" customFormat="1" customHeight="1" spans="1:25">
      <c r="B11" s="56" t="s">
        <v>30</v>
      </c>
      <c r="C11" s="69"/>
      <c r="D11" s="69"/>
      <c r="E11" s="69"/>
      <c r="F11" s="69"/>
      <c r="G11" s="69"/>
      <c r="H11" s="69"/>
      <c r="I11" s="69"/>
      <c r="J11" s="69"/>
      <c r="K11" s="69"/>
      <c r="M11" s="69"/>
      <c r="N11" s="69"/>
      <c r="P11" s="69"/>
      <c r="Q11" s="69"/>
      <c r="R11" s="69"/>
      <c r="S11" s="69"/>
      <c r="T11" s="69"/>
    </row>
    <row r="12" s="56" customFormat="1" customHeight="1" spans="1:25">
      <c r="B12" s="56" t="s">
        <v>31</v>
      </c>
      <c r="F12" s="69"/>
      <c r="G12" s="69"/>
      <c r="H12" s="69"/>
      <c r="I12" s="69"/>
    </row>
    <row r="13" s="59" customFormat="1" ht="22.5" customHeight="1" spans="1:25">
      <c r="A13" s="56"/>
      <c r="C13" s="70"/>
      <c r="D13" s="70">
        <f>C3/1.09</f>
        <v>0</v>
      </c>
      <c r="E13" s="71"/>
      <c r="F13" s="72"/>
      <c r="G13" s="72"/>
      <c r="H13" s="72"/>
      <c r="I13" s="72"/>
      <c r="J13" s="72"/>
      <c r="O13" s="73"/>
      <c r="P13" s="73"/>
      <c r="Q13" s="73"/>
      <c r="R13" s="73"/>
      <c r="S13" s="73"/>
      <c r="T13" s="74"/>
      <c r="U13" s="75"/>
      <c r="X13" s="76"/>
      <c r="Y13" s="76"/>
    </row>
    <row r="14" s="59" customFormat="1" ht="22.5" customHeight="1" spans="1:25">
      <c r="C14" s="72"/>
      <c r="D14" s="72"/>
      <c r="E14" s="72"/>
      <c r="F14" s="72"/>
      <c r="G14" s="72"/>
      <c r="H14" s="72"/>
      <c r="I14" s="72"/>
      <c r="J14" s="72"/>
      <c r="O14" s="73"/>
      <c r="P14" s="73"/>
      <c r="Q14" s="73"/>
      <c r="R14" s="73"/>
      <c r="S14" s="73"/>
      <c r="T14" s="74"/>
      <c r="U14" s="75"/>
      <c r="X14" s="76"/>
      <c r="Y14" s="76"/>
    </row>
    <row r="15" s="59" customFormat="1" ht="22.5" customHeight="1" spans="1:25">
      <c r="C15" s="72"/>
      <c r="D15" s="72"/>
      <c r="E15" s="72"/>
      <c r="F15" s="72"/>
      <c r="G15" s="72"/>
      <c r="H15" s="72"/>
      <c r="I15" s="72"/>
      <c r="J15" s="72"/>
      <c r="O15" s="73"/>
      <c r="P15" s="73"/>
      <c r="Q15" s="73"/>
      <c r="R15" s="73"/>
      <c r="S15" s="73"/>
      <c r="T15" s="74"/>
      <c r="U15" s="75"/>
      <c r="X15" s="76"/>
      <c r="Y15" s="76"/>
    </row>
    <row r="16" s="59" customFormat="1" ht="22.5" customHeight="1" spans="1:25">
      <c r="C16" s="72"/>
      <c r="D16" s="72"/>
      <c r="E16" s="72"/>
      <c r="F16" s="72"/>
      <c r="G16" s="72"/>
      <c r="H16" s="72"/>
      <c r="I16" s="72"/>
      <c r="J16" s="72"/>
      <c r="O16" s="73"/>
      <c r="P16" s="73"/>
      <c r="Q16" s="73"/>
      <c r="R16" s="73"/>
      <c r="S16" s="73"/>
      <c r="T16" s="74"/>
      <c r="U16" s="75"/>
      <c r="X16" s="76"/>
      <c r="Y16" s="76"/>
    </row>
    <row r="17" s="59" customFormat="1" ht="22.5" customHeight="1" spans="3:25">
      <c r="C17" s="72"/>
      <c r="D17" s="72"/>
      <c r="E17" s="72"/>
      <c r="F17" s="72"/>
      <c r="G17" s="72"/>
      <c r="H17" s="72"/>
      <c r="I17" s="72"/>
      <c r="J17" s="72"/>
      <c r="O17" s="73"/>
      <c r="P17" s="73"/>
      <c r="Q17" s="73"/>
      <c r="R17" s="73"/>
      <c r="S17" s="73"/>
      <c r="T17" s="74"/>
      <c r="U17" s="75"/>
      <c r="X17" s="76"/>
      <c r="Y17" s="76"/>
    </row>
    <row r="18" s="59" customFormat="1" ht="22.5" customHeight="1" spans="3:25">
      <c r="C18" s="72"/>
      <c r="D18" s="72"/>
      <c r="E18" s="72"/>
      <c r="F18" s="72"/>
      <c r="G18" s="72"/>
      <c r="H18" s="72"/>
      <c r="I18" s="72"/>
      <c r="J18" s="72"/>
      <c r="O18" s="73"/>
      <c r="P18" s="73"/>
      <c r="Q18" s="73"/>
      <c r="R18" s="73"/>
      <c r="S18" s="73"/>
      <c r="T18" s="74"/>
      <c r="U18" s="75"/>
      <c r="X18" s="76"/>
      <c r="Y18" s="76"/>
    </row>
    <row r="19" s="59" customFormat="1" ht="22.5" customHeight="1" spans="3:25">
      <c r="C19" s="72"/>
      <c r="D19" s="72"/>
      <c r="E19" s="72"/>
      <c r="F19" s="72"/>
      <c r="G19" s="72"/>
      <c r="H19" s="72"/>
      <c r="I19" s="72"/>
      <c r="J19" s="72"/>
      <c r="O19" s="73"/>
      <c r="P19" s="73"/>
      <c r="Q19" s="73"/>
      <c r="R19" s="73"/>
      <c r="S19" s="73"/>
      <c r="T19" s="74"/>
      <c r="U19" s="75"/>
      <c r="X19" s="76"/>
      <c r="Y19" s="76"/>
    </row>
    <row r="20" s="59" customFormat="1" ht="22.5" customHeight="1" spans="3:25">
      <c r="C20" s="72"/>
      <c r="D20" s="72"/>
      <c r="E20" s="72"/>
      <c r="F20" s="72"/>
      <c r="G20" s="72"/>
      <c r="H20" s="72"/>
      <c r="I20" s="72"/>
      <c r="J20" s="72"/>
      <c r="O20" s="73"/>
      <c r="P20" s="73"/>
      <c r="Q20" s="73"/>
      <c r="R20" s="73"/>
      <c r="S20" s="73"/>
      <c r="T20" s="74"/>
      <c r="U20" s="75"/>
      <c r="X20" s="76"/>
      <c r="Y20" s="76"/>
    </row>
    <row r="21" s="59" customFormat="1" ht="22.5" customHeight="1" spans="3:25">
      <c r="C21" s="72"/>
      <c r="D21" s="72"/>
      <c r="E21" s="72"/>
      <c r="F21" s="72"/>
      <c r="G21" s="72"/>
      <c r="H21" s="72"/>
      <c r="I21" s="72"/>
      <c r="J21" s="72"/>
      <c r="O21" s="73"/>
      <c r="P21" s="73"/>
      <c r="Q21" s="73"/>
      <c r="R21" s="73"/>
      <c r="S21" s="73"/>
      <c r="T21" s="74"/>
      <c r="U21" s="75"/>
      <c r="X21" s="76"/>
      <c r="Y21" s="76"/>
    </row>
    <row r="22" s="59" customFormat="1" ht="22.5" customHeight="1" spans="3:25">
      <c r="C22" s="72"/>
      <c r="D22" s="72"/>
      <c r="E22" s="72"/>
      <c r="F22" s="72"/>
      <c r="G22" s="72"/>
      <c r="H22" s="72"/>
      <c r="I22" s="72"/>
      <c r="J22" s="72"/>
      <c r="O22" s="73"/>
      <c r="P22" s="73"/>
      <c r="Q22" s="73"/>
      <c r="R22" s="73"/>
      <c r="S22" s="73"/>
      <c r="T22" s="74"/>
      <c r="U22" s="75"/>
      <c r="X22" s="76"/>
      <c r="Y22" s="76"/>
    </row>
    <row r="23" s="59" customFormat="1" ht="22.5" customHeight="1" spans="3:25">
      <c r="C23" s="72"/>
      <c r="D23" s="72"/>
      <c r="E23" s="72"/>
      <c r="F23" s="72"/>
      <c r="G23" s="72"/>
      <c r="H23" s="72"/>
      <c r="I23" s="72"/>
      <c r="J23" s="72"/>
      <c r="O23" s="73"/>
      <c r="P23" s="73"/>
      <c r="Q23" s="73"/>
      <c r="R23" s="73"/>
      <c r="S23" s="73"/>
      <c r="T23" s="74"/>
      <c r="U23" s="75"/>
      <c r="X23" s="76"/>
      <c r="Y23" s="76"/>
    </row>
    <row r="24" s="59" customFormat="1" ht="22.5" customHeight="1" spans="3:25">
      <c r="C24" s="72"/>
      <c r="D24" s="72"/>
      <c r="E24" s="72"/>
      <c r="F24" s="72"/>
      <c r="G24" s="72"/>
      <c r="H24" s="72"/>
      <c r="I24" s="72"/>
      <c r="J24" s="72"/>
      <c r="O24" s="73"/>
      <c r="P24" s="73"/>
      <c r="Q24" s="73"/>
      <c r="R24" s="73"/>
      <c r="S24" s="73"/>
      <c r="T24" s="74"/>
      <c r="U24" s="75"/>
      <c r="X24" s="76"/>
      <c r="Y24" s="76"/>
    </row>
    <row r="25" s="59" customFormat="1" ht="22.5" customHeight="1" spans="3:25">
      <c r="C25" s="72"/>
      <c r="D25" s="72"/>
      <c r="E25" s="72"/>
      <c r="F25" s="72"/>
      <c r="G25" s="72"/>
      <c r="O25" s="73"/>
      <c r="P25" s="73"/>
      <c r="Q25" s="73"/>
      <c r="R25" s="73"/>
      <c r="S25" s="73"/>
      <c r="T25" s="74"/>
      <c r="U25" s="75"/>
      <c r="X25" s="76"/>
      <c r="Y25" s="76"/>
    </row>
    <row r="26" s="59" customFormat="1" ht="22.5" customHeight="1" spans="3:25">
      <c r="C26" s="72"/>
      <c r="D26" s="72"/>
      <c r="E26" s="72"/>
      <c r="F26" s="72"/>
      <c r="G26" s="72"/>
      <c r="O26" s="73"/>
      <c r="P26" s="73"/>
      <c r="Q26" s="73"/>
      <c r="R26" s="73"/>
      <c r="S26" s="73"/>
      <c r="T26" s="74"/>
      <c r="U26" s="75"/>
      <c r="X26" s="76"/>
      <c r="Y26" s="76"/>
    </row>
    <row r="27" s="59" customFormat="1" ht="22.5" customHeight="1" spans="3:25">
      <c r="C27" s="72"/>
      <c r="D27" s="72"/>
      <c r="E27" s="72"/>
      <c r="F27" s="72"/>
      <c r="G27" s="72"/>
      <c r="O27" s="73"/>
      <c r="P27" s="73"/>
      <c r="Q27" s="73"/>
      <c r="R27" s="73"/>
      <c r="S27" s="73"/>
      <c r="T27" s="74"/>
      <c r="U27" s="75"/>
      <c r="X27" s="76"/>
      <c r="Y27" s="76"/>
    </row>
  </sheetData>
  <mergeCells count="3">
    <mergeCell ref="A1:S1"/>
    <mergeCell ref="A10:B10"/>
    <mergeCell ref="A3:A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M22" sqref="M22"/>
    </sheetView>
  </sheetViews>
  <sheetFormatPr defaultColWidth="8.88888888888889" defaultRowHeight="18" customHeight="1"/>
  <cols>
    <col min="1" max="1" width="4.55555555555556" style="5" customWidth="1"/>
    <col min="2" max="2" width="19.7777777777778" style="5" customWidth="1"/>
    <col min="3" max="3" width="20.4444444444444" style="5" customWidth="1"/>
    <col min="4" max="5" width="13" style="5" customWidth="1"/>
    <col min="6" max="6" width="17.1111111111111" style="5" customWidth="1"/>
    <col min="7" max="7" width="10.2222222222222" style="5" customWidth="1"/>
    <col min="8" max="8" width="8.77777777777778" style="5" customWidth="1"/>
    <col min="9" max="9" width="8.44444444444444" style="5" customWidth="1"/>
    <col min="10" max="12" width="10.7777777777778" style="5" customWidth="1"/>
    <col min="13" max="13" width="25.7777777777778" style="5" customWidth="1"/>
    <col min="14" max="14" width="7.33333333333333" style="5" customWidth="1"/>
    <col min="15" max="16384" width="8.88888888888889" style="5"/>
  </cols>
  <sheetData>
    <row r="1" s="1" customFormat="1" customHeight="1" spans="1:15">
      <c r="A1" s="6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3"/>
    </row>
    <row r="2" s="2" customFormat="1" ht="36" customHeight="1" spans="1:15">
      <c r="A2" s="7" t="s">
        <v>34</v>
      </c>
      <c r="B2" s="7" t="s">
        <v>35</v>
      </c>
      <c r="C2" s="8" t="s">
        <v>36</v>
      </c>
      <c r="D2" s="9" t="s">
        <v>37</v>
      </c>
      <c r="E2" s="10" t="s">
        <v>38</v>
      </c>
      <c r="F2" s="10" t="s">
        <v>39</v>
      </c>
      <c r="G2" s="10" t="s">
        <v>40</v>
      </c>
      <c r="H2" s="7" t="s">
        <v>41</v>
      </c>
      <c r="I2" s="7" t="s">
        <v>42</v>
      </c>
      <c r="J2" s="11" t="s">
        <v>43</v>
      </c>
      <c r="K2" s="11" t="s">
        <v>44</v>
      </c>
      <c r="L2" s="7" t="s">
        <v>45</v>
      </c>
      <c r="M2" s="7" t="s">
        <v>46</v>
      </c>
      <c r="N2" s="7" t="s">
        <v>47</v>
      </c>
      <c r="O2" s="3"/>
    </row>
    <row r="3" s="1" customFormat="1" customHeight="1" spans="1:15">
      <c r="A3" s="12">
        <v>1</v>
      </c>
      <c r="B3" s="12" t="s">
        <v>48</v>
      </c>
      <c r="C3" s="13">
        <v>33446.1</v>
      </c>
      <c r="D3" s="14">
        <v>58118.02</v>
      </c>
      <c r="E3" s="15">
        <f>M16</f>
        <v>1177.95</v>
      </c>
      <c r="F3" s="15">
        <v>1.7</v>
      </c>
      <c r="G3" s="15">
        <f>E3/F3</f>
        <v>692.911764705882</v>
      </c>
      <c r="H3" s="12" t="s">
        <v>49</v>
      </c>
      <c r="I3" s="12">
        <v>6</v>
      </c>
      <c r="J3" s="16">
        <f>G3/2*I3-0.01</f>
        <v>2078.72529411765</v>
      </c>
      <c r="K3" s="16">
        <f>J3</f>
        <v>2078.72529411765</v>
      </c>
      <c r="L3" s="12" t="s">
        <v>50</v>
      </c>
      <c r="M3" s="12" t="s">
        <v>51</v>
      </c>
      <c r="N3" s="12" t="s">
        <v>52</v>
      </c>
      <c r="O3" s="3"/>
    </row>
    <row r="4" s="1" customFormat="1" customHeight="1" spans="1:15">
      <c r="A4" s="12">
        <v>2</v>
      </c>
      <c r="B4" s="12" t="s">
        <v>53</v>
      </c>
      <c r="C4" s="13">
        <v>37188.2</v>
      </c>
      <c r="D4" s="14">
        <v>61960.29</v>
      </c>
      <c r="E4" s="17"/>
      <c r="F4" s="17"/>
      <c r="G4" s="17"/>
      <c r="H4" s="12" t="s">
        <v>49</v>
      </c>
      <c r="I4" s="12">
        <v>6</v>
      </c>
      <c r="J4" s="18"/>
      <c r="K4" s="18"/>
      <c r="L4" s="12" t="s">
        <v>54</v>
      </c>
      <c r="M4" s="12" t="s">
        <v>55</v>
      </c>
      <c r="N4" s="12" t="s">
        <v>52</v>
      </c>
      <c r="O4" s="3"/>
    </row>
    <row r="5" s="3" customFormat="1" customHeight="1"/>
    <row r="6" s="3" customFormat="1" customHeight="1" spans="1:15">
      <c r="B6" s="19" t="s">
        <v>56</v>
      </c>
      <c r="C6" s="20"/>
      <c r="D6" s="20"/>
      <c r="E6" s="20"/>
      <c r="F6" s="20"/>
      <c r="G6" s="20"/>
      <c r="H6" s="20"/>
      <c r="I6" s="20"/>
      <c r="J6" s="20"/>
      <c r="K6" s="20"/>
      <c r="L6" s="21" t="s">
        <v>57</v>
      </c>
      <c r="M6" s="22" t="s">
        <v>58</v>
      </c>
    </row>
    <row r="7" s="3" customFormat="1" customHeight="1" spans="1:15">
      <c r="B7" s="23" t="s">
        <v>59</v>
      </c>
      <c r="C7" s="24"/>
      <c r="D7" s="8" t="s">
        <v>60</v>
      </c>
      <c r="E7" s="23" t="s">
        <v>61</v>
      </c>
      <c r="F7" s="25" t="s">
        <v>62</v>
      </c>
      <c r="G7" s="26" t="s">
        <v>63</v>
      </c>
      <c r="H7" s="27" t="s">
        <v>64</v>
      </c>
      <c r="I7" s="27" t="s">
        <v>65</v>
      </c>
      <c r="J7" s="12" t="s">
        <v>66</v>
      </c>
      <c r="K7" s="28" t="s">
        <v>47</v>
      </c>
      <c r="L7" s="29"/>
      <c r="M7" s="30"/>
    </row>
    <row r="8" s="3" customFormat="1" customHeight="1" spans="1:15">
      <c r="B8" s="31" t="s">
        <v>67</v>
      </c>
      <c r="C8" s="12" t="s">
        <v>68</v>
      </c>
      <c r="D8" s="32"/>
      <c r="E8" s="32">
        <v>2076.47955437079</v>
      </c>
      <c r="F8" s="33">
        <f>D8*E8</f>
        <v>0</v>
      </c>
      <c r="G8" s="32">
        <f>F8*0.7</f>
        <v>0</v>
      </c>
      <c r="H8" s="34">
        <v>0.012</v>
      </c>
      <c r="I8" s="35">
        <f>G8*H8</f>
        <v>0</v>
      </c>
      <c r="J8" s="36">
        <f>ROUND(I8/2,2)</f>
        <v>0</v>
      </c>
      <c r="K8" s="28" t="s">
        <v>69</v>
      </c>
      <c r="L8" s="37" t="s">
        <v>70</v>
      </c>
      <c r="M8" s="38">
        <v>73.71</v>
      </c>
    </row>
    <row r="9" s="3" customFormat="1" customHeight="1" spans="1:15">
      <c r="B9" s="39"/>
      <c r="C9" s="12"/>
      <c r="D9" s="32"/>
      <c r="E9" s="32"/>
      <c r="F9" s="33"/>
      <c r="G9" s="32"/>
      <c r="H9" s="34"/>
      <c r="I9" s="35"/>
      <c r="J9" s="36"/>
      <c r="K9" s="28"/>
      <c r="L9" s="37" t="s">
        <v>71</v>
      </c>
      <c r="M9" s="38">
        <v>51.03</v>
      </c>
      <c r="N9" s="3" t="s">
        <v>72</v>
      </c>
    </row>
    <row r="10" s="3" customFormat="1" customHeight="1" spans="1:15">
      <c r="L10" s="37" t="s">
        <v>73</v>
      </c>
      <c r="M10" s="38">
        <v>116.02</v>
      </c>
      <c r="N10" s="3" t="s">
        <v>72</v>
      </c>
    </row>
    <row r="11" s="4" customFormat="1" customHeight="1" spans="1:15">
      <c r="B11" s="23" t="s">
        <v>59</v>
      </c>
      <c r="C11" s="12"/>
      <c r="D11" s="40" t="s">
        <v>74</v>
      </c>
      <c r="E11" s="40" t="s">
        <v>75</v>
      </c>
      <c r="F11" s="41" t="s">
        <v>76</v>
      </c>
      <c r="G11" s="40" t="s">
        <v>77</v>
      </c>
      <c r="H11" s="27" t="s">
        <v>64</v>
      </c>
      <c r="I11" s="27" t="s">
        <v>65</v>
      </c>
      <c r="J11" s="12" t="s">
        <v>66</v>
      </c>
      <c r="K11" s="28" t="s">
        <v>47</v>
      </c>
      <c r="L11" s="37" t="s">
        <v>78</v>
      </c>
      <c r="M11" s="38">
        <v>723.46</v>
      </c>
      <c r="N11" s="3"/>
      <c r="O11" s="3"/>
    </row>
    <row r="12" s="3" customFormat="1" customHeight="1" spans="1:15">
      <c r="B12" s="31" t="s">
        <v>79</v>
      </c>
      <c r="C12" s="12" t="s">
        <v>80</v>
      </c>
      <c r="D12" s="32">
        <f>M9+M10</f>
        <v>167.05</v>
      </c>
      <c r="E12" s="32">
        <f>D12*E8</f>
        <v>346875.90955764</v>
      </c>
      <c r="F12" s="33"/>
      <c r="G12" s="32">
        <f>F12/1.05</f>
        <v>0</v>
      </c>
      <c r="H12" s="34">
        <v>0.12</v>
      </c>
      <c r="I12" s="35">
        <f>G12*H12</f>
        <v>0</v>
      </c>
      <c r="J12" s="36">
        <f>ROUND(I12,2)</f>
        <v>0</v>
      </c>
      <c r="K12" s="28" t="s">
        <v>81</v>
      </c>
      <c r="L12" s="37" t="s">
        <v>82</v>
      </c>
      <c r="M12" s="38">
        <v>45.14</v>
      </c>
    </row>
    <row r="13" s="3" customFormat="1" customHeight="1" spans="1:15">
      <c r="B13" s="39" t="s">
        <v>83</v>
      </c>
      <c r="C13" s="35" t="e">
        <f>+#REF!+K3+J8+J12+C27</f>
        <v>#REF!</v>
      </c>
      <c r="D13" s="39"/>
      <c r="E13" s="39"/>
      <c r="F13" s="39"/>
      <c r="G13" s="39"/>
      <c r="H13" s="39"/>
      <c r="I13" s="39"/>
      <c r="J13" s="39"/>
      <c r="K13" s="39"/>
      <c r="L13" s="37" t="s">
        <v>84</v>
      </c>
      <c r="M13" s="38">
        <v>72.63</v>
      </c>
    </row>
    <row r="14" s="3" customFormat="1" customHeight="1" spans="1:15">
      <c r="B14" s="42" t="s">
        <v>85</v>
      </c>
      <c r="C14" s="43"/>
      <c r="L14" s="37"/>
      <c r="M14" s="38"/>
    </row>
    <row r="15" s="3" customFormat="1" customHeight="1" spans="1:15">
      <c r="B15" s="44" t="s">
        <v>86</v>
      </c>
      <c r="C15" s="44" t="s">
        <v>87</v>
      </c>
      <c r="L15" s="37" t="s">
        <v>88</v>
      </c>
      <c r="M15" s="38">
        <v>95.96</v>
      </c>
    </row>
    <row r="16" s="3" customFormat="1" customHeight="1" spans="1:15">
      <c r="B16" s="45" t="s">
        <v>89</v>
      </c>
      <c r="C16" s="46"/>
      <c r="L16" s="47" t="s">
        <v>19</v>
      </c>
      <c r="M16" s="38">
        <f>SUM(M8:M15)</f>
        <v>1177.95</v>
      </c>
    </row>
    <row r="17" s="3" customFormat="1" customHeight="1" spans="2:13">
      <c r="B17" s="45" t="s">
        <v>90</v>
      </c>
      <c r="C17" s="48"/>
    </row>
    <row r="18" s="3" customFormat="1" customHeight="1" spans="2:13">
      <c r="B18" s="45" t="s">
        <v>91</v>
      </c>
      <c r="C18" s="49"/>
      <c r="M18" s="3">
        <f>M17*E8</f>
        <v>0</v>
      </c>
    </row>
    <row r="19" s="3" customFormat="1" customHeight="1" spans="2:13">
      <c r="B19" s="45" t="s">
        <v>92</v>
      </c>
      <c r="C19" s="48"/>
    </row>
    <row r="20" s="3" customFormat="1" customHeight="1" spans="2:13">
      <c r="B20" s="45" t="s">
        <v>93</v>
      </c>
      <c r="C20" s="48"/>
      <c r="D20" s="50"/>
    </row>
    <row r="21" s="3" customFormat="1" customHeight="1" spans="2:13">
      <c r="B21" s="45" t="s">
        <v>94</v>
      </c>
      <c r="C21" s="48"/>
    </row>
    <row r="22" s="3" customFormat="1" customHeight="1" spans="2:13">
      <c r="B22" s="51" t="s">
        <v>95</v>
      </c>
      <c r="C22" s="52"/>
    </row>
    <row r="23" s="3" customFormat="1" customHeight="1" spans="2:13">
      <c r="B23" s="45" t="s">
        <v>96</v>
      </c>
      <c r="C23" s="48"/>
    </row>
    <row r="24" s="3" customFormat="1" customHeight="1" spans="2:13">
      <c r="B24" s="39" t="s">
        <v>97</v>
      </c>
      <c r="C24" s="48">
        <f>C16+C17+C18-C19-C20-C21-C22-C23</f>
        <v>0</v>
      </c>
    </row>
    <row r="25" s="3" customFormat="1" customHeight="1" spans="2:13">
      <c r="B25" s="39" t="s">
        <v>98</v>
      </c>
      <c r="C25" s="53">
        <v>0.25</v>
      </c>
    </row>
    <row r="26" s="3" customFormat="1" customHeight="1" spans="2:13">
      <c r="B26" s="39" t="s">
        <v>99</v>
      </c>
      <c r="C26" s="54"/>
      <c r="D26" s="54"/>
    </row>
    <row r="27" s="3" customFormat="1" customHeight="1" spans="2:13">
      <c r="B27" s="39" t="s">
        <v>100</v>
      </c>
      <c r="C27" s="55">
        <f>C24*C25-C26</f>
        <v>0</v>
      </c>
    </row>
  </sheetData>
  <mergeCells count="9">
    <mergeCell ref="A1:N1"/>
    <mergeCell ref="B6:K6"/>
    <mergeCell ref="E3:E4"/>
    <mergeCell ref="F3:F4"/>
    <mergeCell ref="G3:G4"/>
    <mergeCell ref="J3:J4"/>
    <mergeCell ref="K3:K4"/>
    <mergeCell ref="L6:L7"/>
    <mergeCell ref="M6:M7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1月</vt:lpstr>
      <vt:lpstr>3月</vt:lpstr>
      <vt:lpstr>1-6月从价及土地使用税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2026-02-04T07:58:00Z</dcterms:created>
  <dcterms:modified xsi:type="dcterms:W3CDTF">2026-04-02T08:22:57Z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7D31B824F192417DA782C842E3E1427F_11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