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5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<sst xmlns="http://schemas.openxmlformats.org/spreadsheetml/2006/main" count="1958" uniqueCount="242">
  <si>
    <r>
      <rPr>
        <b/>
        <sz val="22"/>
        <rFont val="宋体"/>
        <charset val="134"/>
      </rPr>
      <t>新疆通力建设集团股份有限公司2026年1月社保表</t>
    </r>
    <r>
      <rPr>
        <b/>
        <sz val="9"/>
        <rFont val="宋体"/>
        <charset val="134"/>
      </rPr>
      <t>（编号：65283234341）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</si>
  <si>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</si>
  <si>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</si>
  <si>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</si>
  <si>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</si>
  <si>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</si>
  <si>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</si>
  <si>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</si>
  <si>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</si>
  <si>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</si>
  <si>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</si>
  <si>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</si>
  <si>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</si>
  <si>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
长护保险</t>
  </si>
  <si>
    <t>合计</t>
  </si>
  <si>
    <t>社保、医保个人部分</t>
  </si>
  <si>
    <t>社保、医保公司部分</t>
  </si>
  <si>
    <t>工资发放单位</t>
  </si>
  <si>
    <t>备注</t>
  </si>
  <si>
    <t>企业16%</t>
  </si>
  <si>
    <t>个人8%</t>
  </si>
  <si>
    <t>企业0.5%</t>
  </si>
  <si>
    <t>个人0.5%</t>
  </si>
  <si>
    <t>企业1.65%</t>
  </si>
  <si>
    <t>企业7%</t>
  </si>
  <si>
    <t>个人2%</t>
  </si>
  <si>
    <t>个人</t>
  </si>
  <si>
    <t>企业</t>
  </si>
  <si>
    <t>652832356822</t>
  </si>
  <si>
    <t>652801197310261631</t>
  </si>
  <si>
    <t>许宗奎</t>
  </si>
  <si>
    <t>高管</t>
  </si>
  <si>
    <t>个人承担</t>
  </si>
  <si>
    <t>公司承担</t>
  </si>
  <si>
    <t>小计</t>
  </si>
  <si>
    <t>652832584505</t>
  </si>
  <si>
    <t>622724197712151711</t>
  </si>
  <si>
    <t>李全伟</t>
  </si>
  <si>
    <t>通力股份</t>
  </si>
  <si>
    <t>652832584770</t>
  </si>
  <si>
    <t>652828197604270015</t>
  </si>
  <si>
    <t>熊启东</t>
  </si>
  <si>
    <t>财务部</t>
  </si>
  <si>
    <t>652832358003</t>
  </si>
  <si>
    <t>652801197010101679</t>
  </si>
  <si>
    <t>王志华</t>
  </si>
  <si>
    <t>项目部承担</t>
  </si>
  <si>
    <t>652841963716</t>
  </si>
  <si>
    <t>652827196706140317</t>
  </si>
  <si>
    <t>黄勇</t>
  </si>
  <si>
    <t>合同科</t>
  </si>
  <si>
    <t>652832453723</t>
  </si>
  <si>
    <t>652826197112101722</t>
  </si>
  <si>
    <t>付光英</t>
  </si>
  <si>
    <t>6528100824353</t>
  </si>
  <si>
    <t>51122719780427057X</t>
  </si>
  <si>
    <t>肖乾林</t>
  </si>
  <si>
    <t>652832401082</t>
  </si>
  <si>
    <t>652823197111060018</t>
  </si>
  <si>
    <t>吴士海</t>
  </si>
  <si>
    <t>6528321714754</t>
  </si>
  <si>
    <t>420113198801130027</t>
  </si>
  <si>
    <t>刘念</t>
  </si>
  <si>
    <t>碧堂春项目部承担</t>
  </si>
  <si>
    <t>652832353936</t>
  </si>
  <si>
    <t>652801197408010531</t>
  </si>
  <si>
    <t>俞志疆</t>
  </si>
  <si>
    <t>652832533594</t>
  </si>
  <si>
    <t>510902196610260790</t>
  </si>
  <si>
    <t>黄正林</t>
  </si>
  <si>
    <t>652832356823</t>
  </si>
  <si>
    <t>652801197610051636</t>
  </si>
  <si>
    <t>付光忠</t>
  </si>
  <si>
    <t>超额补缴</t>
  </si>
  <si>
    <t>挂证</t>
  </si>
  <si>
    <t>652832359330</t>
  </si>
  <si>
    <t>652901196809276913</t>
  </si>
  <si>
    <t>王晖斌</t>
  </si>
  <si>
    <t>652832363797</t>
  </si>
  <si>
    <t>652826196808072638</t>
  </si>
  <si>
    <t>曾中国</t>
  </si>
  <si>
    <t>652832434340</t>
  </si>
  <si>
    <t>652826196609132618</t>
  </si>
  <si>
    <t>縢宗远</t>
  </si>
  <si>
    <t>证件在公司</t>
  </si>
  <si>
    <t>652832382019</t>
  </si>
  <si>
    <t>370682197812217145</t>
  </si>
  <si>
    <t>赵红艳</t>
  </si>
  <si>
    <t>652832791354</t>
  </si>
  <si>
    <t>41112319720921902X</t>
  </si>
  <si>
    <t>于秀芳</t>
  </si>
  <si>
    <t>652832623094</t>
  </si>
  <si>
    <t>511227198203233153</t>
  </si>
  <si>
    <t>杜奇志</t>
  </si>
  <si>
    <t>抵扣证件费</t>
  </si>
  <si>
    <t>652832438741</t>
  </si>
  <si>
    <t>411202197610154510</t>
  </si>
  <si>
    <t>郭红云</t>
  </si>
  <si>
    <t>652832357102</t>
  </si>
  <si>
    <t>512228197511123151</t>
  </si>
  <si>
    <t>杜绍林</t>
  </si>
  <si>
    <t>652936212505</t>
  </si>
  <si>
    <t>622323199210054445</t>
  </si>
  <si>
    <t>辛百霞</t>
  </si>
  <si>
    <t>6501101138007</t>
  </si>
  <si>
    <t>622621199110014036</t>
  </si>
  <si>
    <t>孙海仁</t>
  </si>
  <si>
    <t>6501102289971</t>
  </si>
  <si>
    <t>622623198707131516</t>
  </si>
  <si>
    <t>陈正喜</t>
  </si>
  <si>
    <t>6528102278177</t>
  </si>
  <si>
    <t>622428198603276818</t>
  </si>
  <si>
    <t>陈兴强</t>
  </si>
  <si>
    <t>412829198604031635</t>
  </si>
  <si>
    <t>余晓</t>
  </si>
  <si>
    <t>6528102278214</t>
  </si>
  <si>
    <t>430703199602153951</t>
  </si>
  <si>
    <t>杨勇</t>
  </si>
  <si>
    <t>6528102278226</t>
  </si>
  <si>
    <t>500383198809089153</t>
  </si>
  <si>
    <t>张俊</t>
  </si>
  <si>
    <t>6528102278258</t>
  </si>
  <si>
    <t>420122197402180096</t>
  </si>
  <si>
    <t>黄国栋</t>
  </si>
  <si>
    <t>6528102278281</t>
  </si>
  <si>
    <t>429004198008301739</t>
  </si>
  <si>
    <t>孙超</t>
  </si>
  <si>
    <t>6528102278291</t>
  </si>
  <si>
    <t>412728198906241230</t>
  </si>
  <si>
    <t>张坤</t>
  </si>
  <si>
    <t>653251835874</t>
  </si>
  <si>
    <t>652425196608065574</t>
  </si>
  <si>
    <t>赵志伟</t>
  </si>
  <si>
    <t>6528101464273</t>
  </si>
  <si>
    <t>510282198006014211</t>
  </si>
  <si>
    <t>何刚</t>
  </si>
  <si>
    <t>652832357103</t>
  </si>
  <si>
    <t>512228197512240587</t>
  </si>
  <si>
    <t>肖乾珍</t>
  </si>
  <si>
    <t>扣杜绍林证件费</t>
  </si>
  <si>
    <t>652832547152</t>
  </si>
  <si>
    <t>612732198506271520</t>
  </si>
  <si>
    <t>张娜</t>
  </si>
  <si>
    <t>652832623099</t>
  </si>
  <si>
    <t>652827198206010013</t>
  </si>
  <si>
    <t>张宝生</t>
  </si>
  <si>
    <t>652832589922</t>
  </si>
  <si>
    <t>612427197211051617</t>
  </si>
  <si>
    <t>王卿</t>
  </si>
  <si>
    <t>652832545174</t>
  </si>
  <si>
    <t>510902195702243192</t>
  </si>
  <si>
    <t>唐安文</t>
  </si>
  <si>
    <t>退休人员</t>
  </si>
  <si>
    <t>652832366253</t>
  </si>
  <si>
    <t>512929196304202113</t>
  </si>
  <si>
    <t>范家海</t>
  </si>
  <si>
    <t>652832537149</t>
  </si>
  <si>
    <t>320625196312065674</t>
  </si>
  <si>
    <t>周义</t>
  </si>
  <si>
    <t>652832357143</t>
  </si>
  <si>
    <t>65282319631011001X</t>
  </si>
  <si>
    <t>孟凡明</t>
  </si>
  <si>
    <t>652834206265</t>
  </si>
  <si>
    <t>510721196410214130</t>
  </si>
  <si>
    <t>文宗毅</t>
  </si>
  <si>
    <r>
      <rPr>
        <b/>
        <sz val="22"/>
        <rFont val="宋体"/>
        <charset val="134"/>
      </rPr>
      <t>新疆通力建设集团股份有限公司2026年2月社保表</t>
    </r>
    <r>
      <rPr>
        <b/>
        <sz val="9"/>
        <rFont val="宋体"/>
        <charset val="134"/>
      </rPr>
      <t>（编号：65283234341）</t>
    </r>
  </si>
  <si>
    <t>企业0.55%</t>
  </si>
  <si>
    <t>652302198008082839</t>
  </si>
  <si>
    <t>刘科</t>
  </si>
  <si>
    <t>经营科</t>
  </si>
  <si>
    <t>654101198611160015</t>
  </si>
  <si>
    <t>贺宇</t>
  </si>
  <si>
    <t>工程部</t>
  </si>
  <si>
    <t>652723199210102512</t>
  </si>
  <si>
    <t>王国强</t>
  </si>
  <si>
    <t>652826199110160410</t>
  </si>
  <si>
    <t>屈永涛</t>
  </si>
  <si>
    <t>市场</t>
  </si>
  <si>
    <t>610581198311151013</t>
  </si>
  <si>
    <t>冯建辉</t>
  </si>
  <si>
    <t>650102199009106523</t>
  </si>
  <si>
    <t>李婷</t>
  </si>
  <si>
    <t>65232519851117361X</t>
  </si>
  <si>
    <t>杨文杰</t>
  </si>
  <si>
    <t>中管</t>
  </si>
  <si>
    <t>652826196410282619</t>
  </si>
  <si>
    <t>管锡哲</t>
  </si>
  <si>
    <t>650110566647</t>
  </si>
  <si>
    <t>652901199309271132</t>
  </si>
  <si>
    <t>吴梦杨</t>
  </si>
  <si>
    <t>610203199211082216</t>
  </si>
  <si>
    <t>温进进</t>
  </si>
  <si>
    <t>654001199512112121</t>
  </si>
  <si>
    <t>杜义欣</t>
  </si>
  <si>
    <t>653251899065</t>
  </si>
  <si>
    <t>652325198705011037</t>
  </si>
  <si>
    <t>张学刚</t>
  </si>
  <si>
    <t>650110847894</t>
  </si>
  <si>
    <t>654301199704220019</t>
  </si>
  <si>
    <t>何昱珉</t>
  </si>
  <si>
    <t>水电</t>
  </si>
  <si>
    <t>512228197110022392</t>
  </si>
  <si>
    <t>刘奇俊</t>
  </si>
  <si>
    <t>652823197503261417</t>
  </si>
  <si>
    <t>马军民</t>
  </si>
  <si>
    <t>512924197304301210</t>
  </si>
  <si>
    <t>李拥军</t>
  </si>
  <si>
    <t>411081197808027976</t>
  </si>
  <si>
    <t>冀晓菲</t>
  </si>
  <si>
    <t>654321197903231526</t>
  </si>
  <si>
    <t>王美玲</t>
  </si>
  <si>
    <t>650104197203042520</t>
  </si>
  <si>
    <t>荣  红</t>
  </si>
  <si>
    <t>652801196909151610</t>
  </si>
  <si>
    <t>李新云</t>
  </si>
  <si>
    <r>
      <rPr>
        <b/>
        <sz val="22"/>
        <rFont val="宋体"/>
        <charset val="134"/>
      </rPr>
      <t>新疆通力建设集团股份有限公司2026年3月社保表</t>
    </r>
    <r>
      <rPr>
        <b/>
        <sz val="9"/>
        <rFont val="宋体"/>
        <charset val="134"/>
      </rPr>
      <t>（编号：65283234341）</t>
    </r>
  </si>
  <si>
    <t>652832356805</t>
  </si>
  <si>
    <t>420921199510122818</t>
  </si>
  <si>
    <t>周佳奇</t>
  </si>
  <si>
    <r>
      <rPr>
        <b/>
        <sz val="22"/>
        <rFont val="宋体"/>
        <charset val="134"/>
      </rPr>
      <t>新疆通力建设集团股份有限公司2026年4月社保表</t>
    </r>
    <r>
      <rPr>
        <b/>
        <sz val="9"/>
        <rFont val="宋体"/>
        <charset val="134"/>
      </rPr>
      <t>（编号：65283234341）</t>
    </r>
  </si>
  <si>
    <t>652832602266</t>
  </si>
  <si>
    <t>653147273692</t>
  </si>
  <si>
    <t>6528105879726</t>
  </si>
  <si>
    <t>610404198411285010</t>
  </si>
  <si>
    <t>武伟峰</t>
  </si>
  <si>
    <t>6528105874679</t>
  </si>
  <si>
    <t>21072719761128601X</t>
  </si>
  <si>
    <t>何镒华</t>
  </si>
  <si>
    <t>6528105879770</t>
  </si>
  <si>
    <t>360782198312055416</t>
  </si>
  <si>
    <t>王先东</t>
  </si>
  <si>
    <t>6528105879802</t>
  </si>
  <si>
    <t>420621198201240043</t>
  </si>
  <si>
    <t>岳莉</t>
  </si>
  <si>
    <t>6528105879872</t>
  </si>
  <si>
    <t>410523199004270032</t>
  </si>
  <si>
    <t>李志刚</t>
  </si>
  <si>
    <r>
      <rPr>
        <b/>
        <sz val="22"/>
        <rFont val="宋体"/>
        <charset val="134"/>
      </rPr>
      <t>新疆通力建设集团股份有限公司2026年5月社保表</t>
    </r>
    <r>
      <rPr>
        <b/>
        <sz val="9"/>
        <rFont val="宋体"/>
        <charset val="134"/>
      </rPr>
      <t>（编号：65283234341）</t>
    </r>
  </si>
  <si>
    <r>
      <t>新疆通力建设集团股份有限公司2026年6月社保表</t>
    </r>
    <r>
      <rPr>
        <b/>
        <sz val="9"/>
        <rFont val="宋体"/>
        <charset val="134"/>
      </rPr>
      <t>（编号：65283234341）</t>
    </r>
  </si>
  <si>
    <t>6501100596386</t>
  </si>
  <si>
    <t>342622198309095659</t>
  </si>
  <si>
    <t>汪浩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</si>
</sst>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1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8"/>
      <name val="宋体"/>
      <charset val="0"/>
    </font>
    <font>
      <sz val="10"/>
      <name val="宋体"/>
      <charset val="0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8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8"/>
      <name val="黑体"/>
      <charset val="134"/>
    </font>
    <font>
      <b/>
      <sz val="10"/>
      <name val="宋体"/>
      <charset val="134"/>
    </font>
    <font>
      <b/>
      <sz val="10"/>
      <name val="宋体"/>
      <charset val="0"/>
    </font>
    <font>
      <sz val="9"/>
      <color theme="1"/>
      <name val="宋体"/>
      <charset val="134"/>
    </font>
    <font>
      <sz val="9"/>
      <name val="宋体"/>
      <charset val="0"/>
    </font>
    <font>
      <sz val="10"/>
      <name val="宋体"/>
      <charset val="0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30" fillId="7" borderId="12" applyNumberFormat="0" applyAlignment="0" applyProtection="0">
      <alignment vertical="center"/>
    </xf>
    <xf numFmtId="0" fontId="31" fillId="7" borderId="11" applyNumberFormat="0" applyAlignment="0" applyProtection="0">
      <alignment vertical="center"/>
    </xf>
    <xf numFmtId="0" fontId="32" fillId="8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/>
    </xf>
    <xf numFmtId="10" fontId="10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3" fontId="12" fillId="0" borderId="1" xfId="0" applyNumberFormat="1" applyFont="1" applyFill="1" applyBorder="1" applyAlignment="1">
      <alignment horizontal="center" vertical="center"/>
    </xf>
    <xf numFmtId="43" fontId="12" fillId="0" borderId="1" xfId="0" applyNumberFormat="1" applyFont="1" applyFill="1" applyBorder="1" applyAlignment="1" applyProtection="1">
      <alignment horizontal="center" vertical="center"/>
    </xf>
    <xf numFmtId="43" fontId="13" fillId="0" borderId="1" xfId="1" applyNumberFormat="1" applyFont="1" applyFill="1" applyBorder="1" applyAlignment="1">
      <alignment horizontal="center" vertical="center"/>
    </xf>
    <xf numFmtId="43" fontId="10" fillId="0" borderId="1" xfId="0" applyNumberFormat="1" applyFont="1" applyFill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43" fontId="12" fillId="3" borderId="1" xfId="0" applyNumberFormat="1" applyFont="1" applyFill="1" applyBorder="1" applyAlignment="1">
      <alignment horizontal="center" vertical="center"/>
    </xf>
    <xf numFmtId="43" fontId="12" fillId="3" borderId="1" xfId="0" applyNumberFormat="1" applyFont="1" applyFill="1" applyBorder="1" applyAlignment="1" applyProtection="1">
      <alignment horizontal="center" vertical="center"/>
    </xf>
    <xf numFmtId="43" fontId="12" fillId="3" borderId="3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/>
    </xf>
    <xf numFmtId="43" fontId="13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/>
    <xf numFmtId="0" fontId="4" fillId="0" borderId="6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right"/>
    </xf>
    <xf numFmtId="0" fontId="18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/>
    </xf>
    <xf numFmtId="43" fontId="13" fillId="3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/>
    <xf numFmtId="0" fontId="14" fillId="3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3" fontId="4" fillId="3" borderId="1" xfId="0" applyNumberFormat="1" applyFont="1" applyFill="1" applyBorder="1" applyAlignment="1">
      <alignment horizontal="center"/>
    </xf>
    <xf numFmtId="0" fontId="15" fillId="0" borderId="1" xfId="0" applyNumberFormat="1" applyFont="1" applyFill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43" fontId="19" fillId="3" borderId="1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/>
    </xf>
    <xf numFmtId="0" fontId="3" fillId="4" borderId="7" xfId="0" applyNumberFormat="1" applyFont="1" applyFill="1" applyBorder="1" applyAlignment="1">
      <alignment horizontal="center"/>
    </xf>
    <xf numFmtId="0" fontId="4" fillId="4" borderId="4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43" fontId="4" fillId="4" borderId="1" xfId="0" applyNumberFormat="1" applyFont="1" applyFill="1" applyBorder="1" applyAlignment="1">
      <alignment horizontal="center"/>
    </xf>
    <xf numFmtId="176" fontId="9" fillId="0" borderId="1" xfId="0" applyNumberFormat="1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/>
    </xf>
    <xf numFmtId="0" fontId="18" fillId="0" borderId="1" xfId="0" applyNumberFormat="1" applyFont="1" applyFill="1" applyBorder="1" applyAlignment="1" quotePrefix="1">
      <alignment horizontal="center" vertical="center"/>
    </xf>
    <xf numFmtId="0" fontId="4" fillId="3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9"/>
  <sheetViews>
    <sheetView topLeftCell="A12" workbookViewId="0">
      <selection activeCell="V39" sqref="V39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6.75" style="4" customWidth="1"/>
    <col min="7" max="7" width="12.6416666666667" style="1" customWidth="1"/>
    <col min="8" max="9" width="11.9083333333333" style="1" customWidth="1"/>
    <col min="10" max="11" width="10.125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4">
      <c r="A1" s="6" t="s">
        <v>0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15" t="s">
        <v>11</v>
      </c>
      <c r="N2" s="14" t="s">
        <v>12</v>
      </c>
      <c r="O2" s="14"/>
      <c r="P2" s="16" t="s">
        <v>13</v>
      </c>
      <c r="Q2" s="17"/>
      <c r="R2" s="14" t="s">
        <v>14</v>
      </c>
      <c r="S2" s="14"/>
      <c r="T2" s="14"/>
      <c r="U2" s="18" t="s">
        <v>15</v>
      </c>
      <c r="V2" s="18" t="s">
        <v>16</v>
      </c>
      <c r="W2" s="18" t="s">
        <v>17</v>
      </c>
      <c r="X2" s="19" t="s">
        <v>18</v>
      </c>
    </row>
    <row r="3" s="1" customFormat="1" spans="1:24">
      <c r="A3" s="10"/>
      <c r="B3" s="11"/>
      <c r="C3" s="11"/>
      <c r="D3" s="11"/>
      <c r="E3" s="11"/>
      <c r="F3" s="20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21" t="s">
        <v>23</v>
      </c>
      <c r="M3" s="15"/>
      <c r="N3" s="14" t="s">
        <v>24</v>
      </c>
      <c r="O3" s="14" t="s">
        <v>25</v>
      </c>
      <c r="P3" s="14" t="s">
        <v>26</v>
      </c>
      <c r="Q3" s="21" t="s">
        <v>27</v>
      </c>
      <c r="R3" s="14" t="s">
        <v>27</v>
      </c>
      <c r="S3" s="14" t="s">
        <v>26</v>
      </c>
      <c r="T3" s="14" t="s">
        <v>14</v>
      </c>
      <c r="U3" s="18"/>
      <c r="V3" s="18"/>
      <c r="W3" s="18"/>
      <c r="X3" s="22"/>
    </row>
    <row r="4" s="2" customFormat="1" ht="15" customHeight="1" spans="1:24">
      <c r="A4" s="23">
        <v>1</v>
      </c>
      <c r="B4" s="24" t="s">
        <v>28</v>
      </c>
      <c r="C4" s="75" t="s">
        <v>29</v>
      </c>
      <c r="D4" s="25" t="s">
        <v>30</v>
      </c>
      <c r="E4" s="26" t="s">
        <v>31</v>
      </c>
      <c r="F4" s="27"/>
      <c r="G4" s="28">
        <v>5069</v>
      </c>
      <c r="H4" s="29">
        <f t="shared" ref="H4:H10" si="0">ROUND(G4*0.16,2)</f>
        <v>811.04</v>
      </c>
      <c r="I4" s="29">
        <f t="shared" ref="I4:I10" si="1">ROUND(G4*0.08,2)</f>
        <v>405.52</v>
      </c>
      <c r="J4" s="29">
        <f t="shared" ref="J4:J10" si="2">ROUND(G4*0.005,2)</f>
        <v>25.35</v>
      </c>
      <c r="K4" s="29">
        <f t="shared" ref="K4:K10" si="3">ROUND(G4*0.005,2)</f>
        <v>25.35</v>
      </c>
      <c r="L4" s="29">
        <f t="shared" ref="L4:L10" si="4">ROUND(G4*0.0165,2)</f>
        <v>83.64</v>
      </c>
      <c r="M4" s="30">
        <v>5069</v>
      </c>
      <c r="N4" s="29">
        <f t="shared" ref="N4:N10" si="5">ROUND(M4*0.07,2)</f>
        <v>354.83</v>
      </c>
      <c r="O4" s="29">
        <f t="shared" ref="O4:O10" si="6">ROUND(M4*0.02,2)</f>
        <v>101.38</v>
      </c>
      <c r="P4" s="31">
        <f t="shared" ref="P4:P10" si="7">ROUND(8448*0.25%,2)</f>
        <v>21.12</v>
      </c>
      <c r="Q4" s="31">
        <f t="shared" ref="Q4:Q10" si="8">ROUND(8448*0.3%,2)</f>
        <v>25.34</v>
      </c>
      <c r="R4" s="29">
        <f t="shared" ref="R4:R10" si="9">H4+N4+J4+L4+Q4</f>
        <v>1300.2</v>
      </c>
      <c r="S4" s="29">
        <f t="shared" ref="S4:S10" si="10">I4+O4+K4+P4</f>
        <v>553.37</v>
      </c>
      <c r="T4" s="29">
        <f t="shared" ref="T4:T10" si="11">R4+S4</f>
        <v>1853.57</v>
      </c>
      <c r="U4" s="32" t="s">
        <v>32</v>
      </c>
      <c r="V4" s="32" t="s">
        <v>33</v>
      </c>
      <c r="W4" s="33"/>
      <c r="X4" s="33"/>
    </row>
    <row r="5" s="2" customFormat="1" ht="15" customHeight="1" spans="1:24">
      <c r="A5" s="34" t="s">
        <v>34</v>
      </c>
      <c r="B5" s="34"/>
      <c r="C5" s="34"/>
      <c r="D5" s="34"/>
      <c r="E5" s="35"/>
      <c r="F5" s="35"/>
      <c r="G5" s="36">
        <f t="shared" ref="G5:T5" si="12">SUM(G4:G4)</f>
        <v>5069</v>
      </c>
      <c r="H5" s="37">
        <f t="shared" si="12"/>
        <v>811.04</v>
      </c>
      <c r="I5" s="37">
        <f t="shared" si="12"/>
        <v>405.52</v>
      </c>
      <c r="J5" s="37">
        <f t="shared" si="12"/>
        <v>25.35</v>
      </c>
      <c r="K5" s="37">
        <f t="shared" si="12"/>
        <v>25.35</v>
      </c>
      <c r="L5" s="37">
        <f t="shared" si="12"/>
        <v>83.64</v>
      </c>
      <c r="M5" s="38">
        <f t="shared" si="12"/>
        <v>5069</v>
      </c>
      <c r="N5" s="37">
        <f t="shared" si="12"/>
        <v>354.83</v>
      </c>
      <c r="O5" s="37">
        <f t="shared" si="12"/>
        <v>101.38</v>
      </c>
      <c r="P5" s="37">
        <f t="shared" si="12"/>
        <v>21.12</v>
      </c>
      <c r="Q5" s="37">
        <f t="shared" si="12"/>
        <v>25.34</v>
      </c>
      <c r="R5" s="37">
        <f t="shared" si="12"/>
        <v>1300.2</v>
      </c>
      <c r="S5" s="37">
        <f t="shared" si="12"/>
        <v>553.37</v>
      </c>
      <c r="T5" s="37">
        <f t="shared" si="12"/>
        <v>1853.57</v>
      </c>
      <c r="U5" s="33"/>
      <c r="V5" s="33"/>
      <c r="W5" s="33"/>
      <c r="X5" s="33"/>
    </row>
    <row r="6" s="1" customFormat="1" ht="15" customHeight="1" spans="1:24">
      <c r="A6" s="23">
        <v>2</v>
      </c>
      <c r="B6" s="24" t="s">
        <v>35</v>
      </c>
      <c r="C6" s="75" t="s">
        <v>36</v>
      </c>
      <c r="D6" s="25" t="s">
        <v>37</v>
      </c>
      <c r="E6" s="39"/>
      <c r="F6" s="11"/>
      <c r="G6" s="40">
        <v>5069</v>
      </c>
      <c r="H6" s="29">
        <f t="shared" si="0"/>
        <v>811.04</v>
      </c>
      <c r="I6" s="29">
        <f t="shared" si="1"/>
        <v>405.52</v>
      </c>
      <c r="J6" s="29">
        <f t="shared" si="2"/>
        <v>25.35</v>
      </c>
      <c r="K6" s="29">
        <f t="shared" si="3"/>
        <v>25.35</v>
      </c>
      <c r="L6" s="29">
        <f t="shared" si="4"/>
        <v>83.64</v>
      </c>
      <c r="M6" s="29">
        <v>5069</v>
      </c>
      <c r="N6" s="29">
        <f t="shared" si="5"/>
        <v>354.83</v>
      </c>
      <c r="O6" s="29">
        <f t="shared" si="6"/>
        <v>101.38</v>
      </c>
      <c r="P6" s="31">
        <f t="shared" si="7"/>
        <v>21.12</v>
      </c>
      <c r="Q6" s="31">
        <f t="shared" si="8"/>
        <v>25.34</v>
      </c>
      <c r="R6" s="29">
        <f t="shared" si="9"/>
        <v>1300.2</v>
      </c>
      <c r="S6" s="29">
        <f t="shared" si="10"/>
        <v>553.37</v>
      </c>
      <c r="T6" s="29">
        <f t="shared" si="11"/>
        <v>1853.57</v>
      </c>
      <c r="U6" s="32" t="s">
        <v>32</v>
      </c>
      <c r="V6" s="32" t="s">
        <v>33</v>
      </c>
      <c r="W6" s="41" t="s">
        <v>38</v>
      </c>
      <c r="X6" s="42"/>
    </row>
    <row r="7" s="1" customFormat="1" ht="15" customHeight="1" spans="1:24">
      <c r="A7" s="23">
        <v>3</v>
      </c>
      <c r="B7" s="24" t="s">
        <v>39</v>
      </c>
      <c r="C7" s="75" t="s">
        <v>40</v>
      </c>
      <c r="D7" s="25" t="s">
        <v>41</v>
      </c>
      <c r="E7" s="39"/>
      <c r="F7" s="27" t="s">
        <v>42</v>
      </c>
      <c r="G7" s="40">
        <v>5069</v>
      </c>
      <c r="H7" s="29">
        <f t="shared" si="0"/>
        <v>811.04</v>
      </c>
      <c r="I7" s="29">
        <f t="shared" si="1"/>
        <v>405.52</v>
      </c>
      <c r="J7" s="29">
        <f t="shared" si="2"/>
        <v>25.35</v>
      </c>
      <c r="K7" s="29">
        <f t="shared" si="3"/>
        <v>25.35</v>
      </c>
      <c r="L7" s="29">
        <f t="shared" si="4"/>
        <v>83.64</v>
      </c>
      <c r="M7" s="29">
        <v>5069</v>
      </c>
      <c r="N7" s="29">
        <f t="shared" si="5"/>
        <v>354.83</v>
      </c>
      <c r="O7" s="29">
        <f t="shared" si="6"/>
        <v>101.38</v>
      </c>
      <c r="P7" s="31">
        <f t="shared" si="7"/>
        <v>21.12</v>
      </c>
      <c r="Q7" s="31">
        <f t="shared" si="8"/>
        <v>25.34</v>
      </c>
      <c r="R7" s="29">
        <f t="shared" si="9"/>
        <v>1300.2</v>
      </c>
      <c r="S7" s="29">
        <f t="shared" si="10"/>
        <v>553.37</v>
      </c>
      <c r="T7" s="29">
        <f t="shared" si="11"/>
        <v>1853.57</v>
      </c>
      <c r="U7" s="32" t="s">
        <v>32</v>
      </c>
      <c r="V7" s="32" t="s">
        <v>33</v>
      </c>
      <c r="W7" s="43"/>
      <c r="X7" s="42"/>
    </row>
    <row r="8" s="1" customFormat="1" ht="15" customHeight="1" spans="1:24">
      <c r="A8" s="23">
        <v>4</v>
      </c>
      <c r="B8" s="24" t="s">
        <v>43</v>
      </c>
      <c r="C8" s="75" t="s">
        <v>44</v>
      </c>
      <c r="D8" s="25" t="s">
        <v>45</v>
      </c>
      <c r="E8" s="44"/>
      <c r="F8" s="27" t="s">
        <v>42</v>
      </c>
      <c r="G8" s="40">
        <v>5069</v>
      </c>
      <c r="H8" s="29">
        <f t="shared" si="0"/>
        <v>811.04</v>
      </c>
      <c r="I8" s="29">
        <f t="shared" si="1"/>
        <v>405.52</v>
      </c>
      <c r="J8" s="29">
        <f t="shared" si="2"/>
        <v>25.35</v>
      </c>
      <c r="K8" s="29">
        <f t="shared" si="3"/>
        <v>25.35</v>
      </c>
      <c r="L8" s="29">
        <f t="shared" si="4"/>
        <v>83.64</v>
      </c>
      <c r="M8" s="29">
        <v>5069</v>
      </c>
      <c r="N8" s="29">
        <f t="shared" si="5"/>
        <v>354.83</v>
      </c>
      <c r="O8" s="29">
        <f t="shared" si="6"/>
        <v>101.38</v>
      </c>
      <c r="P8" s="31">
        <f t="shared" si="7"/>
        <v>21.12</v>
      </c>
      <c r="Q8" s="31">
        <f t="shared" si="8"/>
        <v>25.34</v>
      </c>
      <c r="R8" s="29">
        <f t="shared" si="9"/>
        <v>1300.2</v>
      </c>
      <c r="S8" s="29">
        <f t="shared" si="10"/>
        <v>553.37</v>
      </c>
      <c r="T8" s="29">
        <f t="shared" si="11"/>
        <v>1853.57</v>
      </c>
      <c r="U8" s="32" t="s">
        <v>32</v>
      </c>
      <c r="V8" s="32" t="s">
        <v>46</v>
      </c>
      <c r="W8" s="43"/>
      <c r="X8" s="42"/>
    </row>
    <row r="9" s="1" customFormat="1" ht="15" customHeight="1" spans="1:24">
      <c r="A9" s="23">
        <v>5</v>
      </c>
      <c r="B9" s="24" t="s">
        <v>47</v>
      </c>
      <c r="C9" s="75" t="s">
        <v>48</v>
      </c>
      <c r="D9" s="25" t="s">
        <v>49</v>
      </c>
      <c r="E9" s="39"/>
      <c r="F9" s="27" t="s">
        <v>50</v>
      </c>
      <c r="G9" s="40">
        <v>5069</v>
      </c>
      <c r="H9" s="29">
        <f t="shared" si="0"/>
        <v>811.04</v>
      </c>
      <c r="I9" s="29">
        <f t="shared" si="1"/>
        <v>405.52</v>
      </c>
      <c r="J9" s="29">
        <f t="shared" si="2"/>
        <v>25.35</v>
      </c>
      <c r="K9" s="29">
        <f t="shared" si="3"/>
        <v>25.35</v>
      </c>
      <c r="L9" s="29">
        <f t="shared" si="4"/>
        <v>83.64</v>
      </c>
      <c r="M9" s="29">
        <v>5069</v>
      </c>
      <c r="N9" s="29">
        <f t="shared" si="5"/>
        <v>354.83</v>
      </c>
      <c r="O9" s="29">
        <f t="shared" si="6"/>
        <v>101.38</v>
      </c>
      <c r="P9" s="31">
        <f t="shared" si="7"/>
        <v>21.12</v>
      </c>
      <c r="Q9" s="31">
        <f t="shared" si="8"/>
        <v>25.34</v>
      </c>
      <c r="R9" s="29">
        <f t="shared" si="9"/>
        <v>1300.2</v>
      </c>
      <c r="S9" s="29">
        <f t="shared" si="10"/>
        <v>553.37</v>
      </c>
      <c r="T9" s="29">
        <f t="shared" si="11"/>
        <v>1853.57</v>
      </c>
      <c r="U9" s="32" t="s">
        <v>32</v>
      </c>
      <c r="V9" s="32" t="s">
        <v>33</v>
      </c>
      <c r="W9" s="43"/>
      <c r="X9" s="42"/>
    </row>
    <row r="10" s="1" customFormat="1" ht="15" customHeight="1" spans="1:24">
      <c r="A10" s="23">
        <v>6</v>
      </c>
      <c r="B10" s="24" t="s">
        <v>51</v>
      </c>
      <c r="C10" s="75" t="s">
        <v>52</v>
      </c>
      <c r="D10" s="25" t="s">
        <v>53</v>
      </c>
      <c r="E10" s="39"/>
      <c r="F10" s="27" t="s">
        <v>42</v>
      </c>
      <c r="G10" s="40">
        <v>5069</v>
      </c>
      <c r="H10" s="29">
        <f t="shared" si="0"/>
        <v>811.04</v>
      </c>
      <c r="I10" s="29">
        <f t="shared" si="1"/>
        <v>405.52</v>
      </c>
      <c r="J10" s="29">
        <f t="shared" si="2"/>
        <v>25.35</v>
      </c>
      <c r="K10" s="29">
        <f t="shared" si="3"/>
        <v>25.35</v>
      </c>
      <c r="L10" s="29">
        <f t="shared" si="4"/>
        <v>83.64</v>
      </c>
      <c r="M10" s="29">
        <v>5069</v>
      </c>
      <c r="N10" s="29">
        <f t="shared" si="5"/>
        <v>354.83</v>
      </c>
      <c r="O10" s="29">
        <f t="shared" si="6"/>
        <v>101.38</v>
      </c>
      <c r="P10" s="31">
        <f t="shared" si="7"/>
        <v>21.12</v>
      </c>
      <c r="Q10" s="31">
        <f t="shared" si="8"/>
        <v>25.34</v>
      </c>
      <c r="R10" s="29">
        <f t="shared" si="9"/>
        <v>1300.2</v>
      </c>
      <c r="S10" s="29">
        <f t="shared" si="10"/>
        <v>553.37</v>
      </c>
      <c r="T10" s="29">
        <f t="shared" si="11"/>
        <v>1853.57</v>
      </c>
      <c r="U10" s="32" t="s">
        <v>32</v>
      </c>
      <c r="V10" s="32" t="s">
        <v>33</v>
      </c>
      <c r="W10" s="53"/>
      <c r="X10" s="42"/>
    </row>
    <row r="11" s="1" customFormat="1" ht="15" customHeight="1" spans="1:24">
      <c r="A11" s="34" t="s">
        <v>34</v>
      </c>
      <c r="B11" s="34"/>
      <c r="C11" s="34"/>
      <c r="D11" s="34"/>
      <c r="E11" s="54"/>
      <c r="F11" s="34"/>
      <c r="G11" s="55">
        <f t="shared" ref="G11:T11" si="13">SUM(G6:G10)</f>
        <v>25345</v>
      </c>
      <c r="H11" s="55">
        <f t="shared" si="13"/>
        <v>4055.2</v>
      </c>
      <c r="I11" s="55">
        <f t="shared" si="13"/>
        <v>2027.6</v>
      </c>
      <c r="J11" s="55">
        <f t="shared" si="13"/>
        <v>126.75</v>
      </c>
      <c r="K11" s="55">
        <f t="shared" si="13"/>
        <v>126.75</v>
      </c>
      <c r="L11" s="55">
        <f t="shared" si="13"/>
        <v>418.2</v>
      </c>
      <c r="M11" s="55">
        <f t="shared" si="13"/>
        <v>25345</v>
      </c>
      <c r="N11" s="55">
        <f t="shared" si="13"/>
        <v>1774.15</v>
      </c>
      <c r="O11" s="55">
        <f t="shared" si="13"/>
        <v>506.9</v>
      </c>
      <c r="P11" s="55">
        <f t="shared" si="13"/>
        <v>105.6</v>
      </c>
      <c r="Q11" s="55">
        <f t="shared" si="13"/>
        <v>126.7</v>
      </c>
      <c r="R11" s="55">
        <f t="shared" si="13"/>
        <v>6501</v>
      </c>
      <c r="S11" s="55">
        <f t="shared" si="13"/>
        <v>2766.85</v>
      </c>
      <c r="T11" s="55">
        <f t="shared" si="13"/>
        <v>9267.85</v>
      </c>
      <c r="U11" s="42"/>
      <c r="V11" s="42"/>
      <c r="W11" s="56"/>
      <c r="X11" s="42"/>
    </row>
    <row r="12" s="1" customFormat="1" ht="15" customHeight="1" spans="1:24">
      <c r="A12" s="25">
        <v>7</v>
      </c>
      <c r="B12" s="75" t="s">
        <v>54</v>
      </c>
      <c r="C12" s="24" t="s">
        <v>55</v>
      </c>
      <c r="D12" s="25" t="s">
        <v>56</v>
      </c>
      <c r="E12" s="19"/>
      <c r="F12" s="11"/>
      <c r="G12" s="30">
        <v>5069</v>
      </c>
      <c r="H12" s="29">
        <f t="shared" ref="H12:H41" si="14">ROUND(G12*0.16,2)</f>
        <v>811.04</v>
      </c>
      <c r="I12" s="29">
        <f t="shared" ref="I12:I41" si="15">ROUND(G12*0.08,2)</f>
        <v>405.52</v>
      </c>
      <c r="J12" s="29">
        <f t="shared" ref="J12:J41" si="16">ROUND(G12*0.005,2)</f>
        <v>25.35</v>
      </c>
      <c r="K12" s="29">
        <f t="shared" ref="K12:K41" si="17">ROUND(G12*0.005,2)</f>
        <v>25.35</v>
      </c>
      <c r="L12" s="29">
        <f t="shared" ref="L12:L41" si="18">ROUND(G12*0.0165,2)</f>
        <v>83.64</v>
      </c>
      <c r="M12" s="30">
        <v>5069</v>
      </c>
      <c r="N12" s="29">
        <f t="shared" ref="N12:N41" si="19">ROUND(M12*0.07,2)</f>
        <v>354.83</v>
      </c>
      <c r="O12" s="29">
        <f t="shared" ref="O12:O41" si="20">ROUND(M12*0.02,2)</f>
        <v>101.38</v>
      </c>
      <c r="P12" s="31">
        <f t="shared" ref="P12:P25" si="21">ROUND(8448*0.25%,2)</f>
        <v>21.12</v>
      </c>
      <c r="Q12" s="31">
        <f t="shared" ref="Q12:Q25" si="22">ROUND(8448*0.3%,2)</f>
        <v>25.34</v>
      </c>
      <c r="R12" s="29">
        <f t="shared" ref="R12:R41" si="23">H12+N12+J12+L12+Q12</f>
        <v>1300.2</v>
      </c>
      <c r="S12" s="29">
        <f t="shared" ref="S12:S41" si="24">I12+O12+K12+P12</f>
        <v>553.37</v>
      </c>
      <c r="T12" s="29">
        <f t="shared" ref="T12:T41" si="25">R12+S12</f>
        <v>1853.57</v>
      </c>
      <c r="U12" s="57" t="s">
        <v>46</v>
      </c>
      <c r="V12" s="57" t="s">
        <v>46</v>
      </c>
      <c r="W12" s="56"/>
      <c r="X12" s="42"/>
    </row>
    <row r="13" s="1" customFormat="1" ht="15" customHeight="1" spans="1:24">
      <c r="A13" s="25">
        <v>8</v>
      </c>
      <c r="B13" s="75" t="s">
        <v>57</v>
      </c>
      <c r="C13" s="75" t="s">
        <v>58</v>
      </c>
      <c r="D13" s="25" t="s">
        <v>59</v>
      </c>
      <c r="E13" s="19"/>
      <c r="F13" s="11"/>
      <c r="G13" s="30">
        <v>5069</v>
      </c>
      <c r="H13" s="29">
        <f t="shared" si="14"/>
        <v>811.04</v>
      </c>
      <c r="I13" s="29">
        <f t="shared" si="15"/>
        <v>405.52</v>
      </c>
      <c r="J13" s="29">
        <f t="shared" si="16"/>
        <v>25.35</v>
      </c>
      <c r="K13" s="29">
        <f t="shared" si="17"/>
        <v>25.35</v>
      </c>
      <c r="L13" s="29">
        <f t="shared" si="18"/>
        <v>83.64</v>
      </c>
      <c r="M13" s="30">
        <v>5069</v>
      </c>
      <c r="N13" s="29">
        <f t="shared" si="19"/>
        <v>354.83</v>
      </c>
      <c r="O13" s="29">
        <f t="shared" si="20"/>
        <v>101.38</v>
      </c>
      <c r="P13" s="31">
        <f t="shared" si="21"/>
        <v>21.12</v>
      </c>
      <c r="Q13" s="31">
        <f t="shared" si="22"/>
        <v>25.34</v>
      </c>
      <c r="R13" s="29">
        <f t="shared" si="23"/>
        <v>1300.2</v>
      </c>
      <c r="S13" s="29">
        <f t="shared" si="24"/>
        <v>553.37</v>
      </c>
      <c r="T13" s="29">
        <f t="shared" si="25"/>
        <v>1853.57</v>
      </c>
      <c r="U13" s="57" t="s">
        <v>46</v>
      </c>
      <c r="V13" s="57" t="s">
        <v>46</v>
      </c>
      <c r="W13" s="56"/>
      <c r="X13" s="42"/>
    </row>
    <row r="14" s="1" customFormat="1" ht="15" customHeight="1" spans="1:24">
      <c r="A14" s="25">
        <v>9</v>
      </c>
      <c r="B14" s="75" t="s">
        <v>60</v>
      </c>
      <c r="C14" s="75" t="s">
        <v>61</v>
      </c>
      <c r="D14" s="25" t="s">
        <v>62</v>
      </c>
      <c r="E14" s="19"/>
      <c r="F14" s="11"/>
      <c r="G14" s="30">
        <v>5069</v>
      </c>
      <c r="H14" s="29">
        <f t="shared" si="14"/>
        <v>811.04</v>
      </c>
      <c r="I14" s="29">
        <f t="shared" si="15"/>
        <v>405.52</v>
      </c>
      <c r="J14" s="29">
        <f t="shared" si="16"/>
        <v>25.35</v>
      </c>
      <c r="K14" s="29">
        <f t="shared" si="17"/>
        <v>25.35</v>
      </c>
      <c r="L14" s="29">
        <f t="shared" si="18"/>
        <v>83.64</v>
      </c>
      <c r="M14" s="30">
        <f>G14</f>
        <v>5069</v>
      </c>
      <c r="N14" s="29">
        <f t="shared" si="19"/>
        <v>354.83</v>
      </c>
      <c r="O14" s="29">
        <f t="shared" si="20"/>
        <v>101.38</v>
      </c>
      <c r="P14" s="31">
        <f t="shared" si="21"/>
        <v>21.12</v>
      </c>
      <c r="Q14" s="31">
        <f t="shared" si="22"/>
        <v>25.34</v>
      </c>
      <c r="R14" s="29">
        <f t="shared" si="23"/>
        <v>1300.2</v>
      </c>
      <c r="S14" s="29">
        <f t="shared" si="24"/>
        <v>553.37</v>
      </c>
      <c r="T14" s="29">
        <f t="shared" si="25"/>
        <v>1853.57</v>
      </c>
      <c r="U14" s="57" t="s">
        <v>63</v>
      </c>
      <c r="V14" s="57" t="s">
        <v>63</v>
      </c>
      <c r="W14" s="56"/>
      <c r="X14" s="42"/>
    </row>
    <row r="15" s="1" customFormat="1" ht="15" customHeight="1" spans="1:24">
      <c r="A15" s="25">
        <v>10</v>
      </c>
      <c r="B15" s="75" t="s">
        <v>64</v>
      </c>
      <c r="C15" s="75" t="s">
        <v>65</v>
      </c>
      <c r="D15" s="25" t="s">
        <v>66</v>
      </c>
      <c r="E15" s="19"/>
      <c r="F15" s="11"/>
      <c r="G15" s="30">
        <v>5069</v>
      </c>
      <c r="H15" s="29">
        <f t="shared" si="14"/>
        <v>811.04</v>
      </c>
      <c r="I15" s="29">
        <f t="shared" si="15"/>
        <v>405.52</v>
      </c>
      <c r="J15" s="29">
        <f t="shared" si="16"/>
        <v>25.35</v>
      </c>
      <c r="K15" s="29">
        <f t="shared" si="17"/>
        <v>25.35</v>
      </c>
      <c r="L15" s="29">
        <f t="shared" si="18"/>
        <v>83.64</v>
      </c>
      <c r="M15" s="30">
        <f>G15</f>
        <v>5069</v>
      </c>
      <c r="N15" s="29">
        <f t="shared" si="19"/>
        <v>354.83</v>
      </c>
      <c r="O15" s="29">
        <f t="shared" si="20"/>
        <v>101.38</v>
      </c>
      <c r="P15" s="31">
        <f t="shared" si="21"/>
        <v>21.12</v>
      </c>
      <c r="Q15" s="31">
        <f t="shared" si="22"/>
        <v>25.34</v>
      </c>
      <c r="R15" s="29">
        <f t="shared" si="23"/>
        <v>1300.2</v>
      </c>
      <c r="S15" s="29">
        <f t="shared" si="24"/>
        <v>553.37</v>
      </c>
      <c r="T15" s="29">
        <f t="shared" si="25"/>
        <v>1853.57</v>
      </c>
      <c r="U15" s="57" t="s">
        <v>63</v>
      </c>
      <c r="V15" s="57" t="s">
        <v>63</v>
      </c>
      <c r="W15" s="56"/>
      <c r="X15" s="42"/>
    </row>
    <row r="16" s="1" customFormat="1" ht="15" customHeight="1" spans="1:24">
      <c r="A16" s="25">
        <v>11</v>
      </c>
      <c r="B16" s="75" t="s">
        <v>67</v>
      </c>
      <c r="C16" s="75" t="s">
        <v>68</v>
      </c>
      <c r="D16" s="25" t="s">
        <v>69</v>
      </c>
      <c r="E16" s="19"/>
      <c r="F16" s="11"/>
      <c r="G16" s="30">
        <v>5069</v>
      </c>
      <c r="H16" s="29">
        <f t="shared" si="14"/>
        <v>811.04</v>
      </c>
      <c r="I16" s="29">
        <f t="shared" si="15"/>
        <v>405.52</v>
      </c>
      <c r="J16" s="29">
        <f t="shared" si="16"/>
        <v>25.35</v>
      </c>
      <c r="K16" s="29">
        <f t="shared" si="17"/>
        <v>25.35</v>
      </c>
      <c r="L16" s="29">
        <f t="shared" si="18"/>
        <v>83.64</v>
      </c>
      <c r="M16" s="30">
        <v>5069</v>
      </c>
      <c r="N16" s="29">
        <f t="shared" si="19"/>
        <v>354.83</v>
      </c>
      <c r="O16" s="29">
        <f t="shared" si="20"/>
        <v>101.38</v>
      </c>
      <c r="P16" s="31">
        <f t="shared" si="21"/>
        <v>21.12</v>
      </c>
      <c r="Q16" s="31">
        <f t="shared" si="22"/>
        <v>25.34</v>
      </c>
      <c r="R16" s="29">
        <f t="shared" si="23"/>
        <v>1300.2</v>
      </c>
      <c r="S16" s="29">
        <f t="shared" si="24"/>
        <v>553.37</v>
      </c>
      <c r="T16" s="29">
        <f t="shared" si="25"/>
        <v>1853.57</v>
      </c>
      <c r="U16" s="57" t="s">
        <v>63</v>
      </c>
      <c r="V16" s="57" t="s">
        <v>63</v>
      </c>
      <c r="W16" s="56"/>
      <c r="X16" s="42"/>
    </row>
    <row r="17" s="1" customFormat="1" ht="15" customHeight="1" spans="1:24">
      <c r="A17" s="25">
        <v>12</v>
      </c>
      <c r="B17" s="24" t="s">
        <v>70</v>
      </c>
      <c r="C17" s="75" t="s">
        <v>71</v>
      </c>
      <c r="D17" s="25" t="s">
        <v>72</v>
      </c>
      <c r="E17" s="39"/>
      <c r="F17" s="11"/>
      <c r="G17" s="30">
        <v>10000</v>
      </c>
      <c r="H17" s="29">
        <f t="shared" si="14"/>
        <v>1600</v>
      </c>
      <c r="I17" s="29">
        <f t="shared" si="15"/>
        <v>800</v>
      </c>
      <c r="J17" s="29">
        <f t="shared" si="16"/>
        <v>50</v>
      </c>
      <c r="K17" s="29">
        <f t="shared" si="17"/>
        <v>50</v>
      </c>
      <c r="L17" s="29">
        <f t="shared" si="18"/>
        <v>165</v>
      </c>
      <c r="M17" s="30">
        <v>10000</v>
      </c>
      <c r="N17" s="29">
        <f t="shared" si="19"/>
        <v>700</v>
      </c>
      <c r="O17" s="29">
        <f t="shared" si="20"/>
        <v>200</v>
      </c>
      <c r="P17" s="31">
        <f t="shared" si="21"/>
        <v>21.12</v>
      </c>
      <c r="Q17" s="31">
        <f t="shared" si="22"/>
        <v>25.34</v>
      </c>
      <c r="R17" s="29">
        <f t="shared" si="23"/>
        <v>2540.34</v>
      </c>
      <c r="S17" s="29">
        <f t="shared" si="24"/>
        <v>1071.12</v>
      </c>
      <c r="T17" s="29">
        <f t="shared" si="25"/>
        <v>3611.46</v>
      </c>
      <c r="U17" s="58" t="s">
        <v>73</v>
      </c>
      <c r="V17" s="58" t="s">
        <v>73</v>
      </c>
      <c r="W17" s="56"/>
      <c r="X17" s="19" t="s">
        <v>74</v>
      </c>
    </row>
    <row r="18" s="1" customFormat="1" ht="15" customHeight="1" spans="1:24">
      <c r="A18" s="25">
        <v>13</v>
      </c>
      <c r="B18" s="24" t="s">
        <v>75</v>
      </c>
      <c r="C18" s="24" t="s">
        <v>76</v>
      </c>
      <c r="D18" s="25" t="s">
        <v>77</v>
      </c>
      <c r="E18" s="39"/>
      <c r="F18" s="11"/>
      <c r="G18" s="30">
        <v>5069</v>
      </c>
      <c r="H18" s="29">
        <f t="shared" si="14"/>
        <v>811.04</v>
      </c>
      <c r="I18" s="29">
        <f t="shared" si="15"/>
        <v>405.52</v>
      </c>
      <c r="J18" s="29">
        <f t="shared" si="16"/>
        <v>25.35</v>
      </c>
      <c r="K18" s="29">
        <f t="shared" si="17"/>
        <v>25.35</v>
      </c>
      <c r="L18" s="29">
        <f t="shared" si="18"/>
        <v>83.64</v>
      </c>
      <c r="M18" s="30">
        <v>5069</v>
      </c>
      <c r="N18" s="29">
        <f t="shared" si="19"/>
        <v>354.83</v>
      </c>
      <c r="O18" s="29">
        <f t="shared" si="20"/>
        <v>101.38</v>
      </c>
      <c r="P18" s="31">
        <f t="shared" si="21"/>
        <v>21.12</v>
      </c>
      <c r="Q18" s="31">
        <f t="shared" si="22"/>
        <v>25.34</v>
      </c>
      <c r="R18" s="29">
        <f t="shared" si="23"/>
        <v>1300.2</v>
      </c>
      <c r="S18" s="29">
        <f t="shared" si="24"/>
        <v>553.37</v>
      </c>
      <c r="T18" s="29">
        <f t="shared" si="25"/>
        <v>1853.57</v>
      </c>
      <c r="U18" s="32" t="s">
        <v>33</v>
      </c>
      <c r="V18" s="32" t="s">
        <v>33</v>
      </c>
      <c r="W18" s="56"/>
      <c r="X18" s="19" t="s">
        <v>74</v>
      </c>
    </row>
    <row r="19" s="1" customFormat="1" ht="15" customHeight="1" spans="1:24">
      <c r="A19" s="25">
        <v>14</v>
      </c>
      <c r="B19" s="24" t="s">
        <v>78</v>
      </c>
      <c r="C19" s="24" t="s">
        <v>79</v>
      </c>
      <c r="D19" s="25" t="s">
        <v>80</v>
      </c>
      <c r="E19" s="39"/>
      <c r="F19" s="11"/>
      <c r="G19" s="30">
        <v>10000</v>
      </c>
      <c r="H19" s="29">
        <f t="shared" si="14"/>
        <v>1600</v>
      </c>
      <c r="I19" s="29">
        <f t="shared" si="15"/>
        <v>800</v>
      </c>
      <c r="J19" s="29">
        <f t="shared" si="16"/>
        <v>50</v>
      </c>
      <c r="K19" s="29">
        <f t="shared" si="17"/>
        <v>50</v>
      </c>
      <c r="L19" s="29">
        <f t="shared" si="18"/>
        <v>165</v>
      </c>
      <c r="M19" s="30">
        <v>10000</v>
      </c>
      <c r="N19" s="29">
        <f t="shared" si="19"/>
        <v>700</v>
      </c>
      <c r="O19" s="29">
        <f t="shared" si="20"/>
        <v>200</v>
      </c>
      <c r="P19" s="31">
        <f t="shared" si="21"/>
        <v>21.12</v>
      </c>
      <c r="Q19" s="31">
        <f t="shared" si="22"/>
        <v>25.34</v>
      </c>
      <c r="R19" s="29">
        <f t="shared" si="23"/>
        <v>2540.34</v>
      </c>
      <c r="S19" s="29">
        <f t="shared" si="24"/>
        <v>1071.12</v>
      </c>
      <c r="T19" s="29">
        <f t="shared" si="25"/>
        <v>3611.46</v>
      </c>
      <c r="U19" s="58" t="s">
        <v>73</v>
      </c>
      <c r="V19" s="58" t="s">
        <v>73</v>
      </c>
      <c r="W19" s="56"/>
      <c r="X19" s="19" t="s">
        <v>74</v>
      </c>
    </row>
    <row r="20" s="1" customFormat="1" ht="15" customHeight="1" spans="1:24">
      <c r="A20" s="25">
        <v>15</v>
      </c>
      <c r="B20" s="75" t="s">
        <v>81</v>
      </c>
      <c r="C20" s="75" t="s">
        <v>82</v>
      </c>
      <c r="D20" s="25" t="s">
        <v>83</v>
      </c>
      <c r="E20" s="19"/>
      <c r="F20" s="11"/>
      <c r="G20" s="30">
        <v>5069</v>
      </c>
      <c r="H20" s="29">
        <f t="shared" si="14"/>
        <v>811.04</v>
      </c>
      <c r="I20" s="29">
        <f t="shared" si="15"/>
        <v>405.52</v>
      </c>
      <c r="J20" s="29">
        <f t="shared" si="16"/>
        <v>25.35</v>
      </c>
      <c r="K20" s="29">
        <f t="shared" si="17"/>
        <v>25.35</v>
      </c>
      <c r="L20" s="29">
        <f t="shared" si="18"/>
        <v>83.64</v>
      </c>
      <c r="M20" s="30">
        <v>5069</v>
      </c>
      <c r="N20" s="29">
        <f t="shared" si="19"/>
        <v>354.83</v>
      </c>
      <c r="O20" s="29">
        <f t="shared" si="20"/>
        <v>101.38</v>
      </c>
      <c r="P20" s="31">
        <f t="shared" si="21"/>
        <v>21.12</v>
      </c>
      <c r="Q20" s="31">
        <f t="shared" si="22"/>
        <v>25.34</v>
      </c>
      <c r="R20" s="29">
        <f t="shared" si="23"/>
        <v>1300.2</v>
      </c>
      <c r="S20" s="29">
        <f t="shared" si="24"/>
        <v>553.37</v>
      </c>
      <c r="T20" s="29">
        <f t="shared" si="25"/>
        <v>1853.57</v>
      </c>
      <c r="U20" s="57" t="s">
        <v>84</v>
      </c>
      <c r="V20" s="57" t="s">
        <v>84</v>
      </c>
      <c r="W20" s="56"/>
      <c r="X20" s="19" t="s">
        <v>74</v>
      </c>
    </row>
    <row r="21" s="1" customFormat="1" ht="15" customHeight="1" spans="1:24">
      <c r="A21" s="25">
        <v>16</v>
      </c>
      <c r="B21" s="24" t="s">
        <v>85</v>
      </c>
      <c r="C21" s="75" t="s">
        <v>86</v>
      </c>
      <c r="D21" s="25" t="s">
        <v>87</v>
      </c>
      <c r="E21" s="19"/>
      <c r="F21" s="11"/>
      <c r="G21" s="30">
        <v>5069</v>
      </c>
      <c r="H21" s="29">
        <f t="shared" si="14"/>
        <v>811.04</v>
      </c>
      <c r="I21" s="29">
        <f t="shared" si="15"/>
        <v>405.52</v>
      </c>
      <c r="J21" s="29">
        <f t="shared" si="16"/>
        <v>25.35</v>
      </c>
      <c r="K21" s="29">
        <f t="shared" si="17"/>
        <v>25.35</v>
      </c>
      <c r="L21" s="29">
        <f t="shared" si="18"/>
        <v>83.64</v>
      </c>
      <c r="M21" s="30">
        <v>5069</v>
      </c>
      <c r="N21" s="29">
        <f t="shared" si="19"/>
        <v>354.83</v>
      </c>
      <c r="O21" s="29">
        <f t="shared" si="20"/>
        <v>101.38</v>
      </c>
      <c r="P21" s="31">
        <f t="shared" si="21"/>
        <v>21.12</v>
      </c>
      <c r="Q21" s="31">
        <f t="shared" si="22"/>
        <v>25.34</v>
      </c>
      <c r="R21" s="29">
        <f t="shared" si="23"/>
        <v>1300.2</v>
      </c>
      <c r="S21" s="29">
        <f t="shared" si="24"/>
        <v>553.37</v>
      </c>
      <c r="T21" s="29">
        <f t="shared" si="25"/>
        <v>1853.57</v>
      </c>
      <c r="U21" s="57" t="s">
        <v>84</v>
      </c>
      <c r="V21" s="57" t="s">
        <v>84</v>
      </c>
      <c r="W21" s="56"/>
      <c r="X21" s="19" t="s">
        <v>74</v>
      </c>
    </row>
    <row r="22" s="1" customFormat="1" ht="15" customHeight="1" spans="1:24">
      <c r="A22" s="25">
        <v>17</v>
      </c>
      <c r="B22" s="24" t="s">
        <v>88</v>
      </c>
      <c r="C22" s="24" t="s">
        <v>89</v>
      </c>
      <c r="D22" s="25" t="s">
        <v>90</v>
      </c>
      <c r="E22" s="19"/>
      <c r="F22" s="11"/>
      <c r="G22" s="30">
        <v>5069</v>
      </c>
      <c r="H22" s="29">
        <f t="shared" si="14"/>
        <v>811.04</v>
      </c>
      <c r="I22" s="29">
        <f t="shared" si="15"/>
        <v>405.52</v>
      </c>
      <c r="J22" s="29">
        <f t="shared" si="16"/>
        <v>25.35</v>
      </c>
      <c r="K22" s="29">
        <f t="shared" si="17"/>
        <v>25.35</v>
      </c>
      <c r="L22" s="29">
        <f t="shared" si="18"/>
        <v>83.64</v>
      </c>
      <c r="M22" s="30">
        <v>5069</v>
      </c>
      <c r="N22" s="29">
        <f t="shared" si="19"/>
        <v>354.83</v>
      </c>
      <c r="O22" s="29">
        <f t="shared" si="20"/>
        <v>101.38</v>
      </c>
      <c r="P22" s="31">
        <f t="shared" si="21"/>
        <v>21.12</v>
      </c>
      <c r="Q22" s="31">
        <f t="shared" si="22"/>
        <v>25.34</v>
      </c>
      <c r="R22" s="29">
        <f t="shared" si="23"/>
        <v>1300.2</v>
      </c>
      <c r="S22" s="29">
        <f t="shared" si="24"/>
        <v>553.37</v>
      </c>
      <c r="T22" s="29">
        <f t="shared" si="25"/>
        <v>1853.57</v>
      </c>
      <c r="U22" s="57" t="s">
        <v>84</v>
      </c>
      <c r="V22" s="57" t="s">
        <v>84</v>
      </c>
      <c r="W22" s="56"/>
      <c r="X22" s="19" t="s">
        <v>74</v>
      </c>
    </row>
    <row r="23" s="1" customFormat="1" ht="15" customHeight="1" spans="1:24">
      <c r="A23" s="25">
        <v>18</v>
      </c>
      <c r="B23" s="24" t="s">
        <v>91</v>
      </c>
      <c r="C23" s="75" t="s">
        <v>92</v>
      </c>
      <c r="D23" s="25" t="s">
        <v>93</v>
      </c>
      <c r="E23" s="19"/>
      <c r="F23" s="11"/>
      <c r="G23" s="30">
        <v>5069</v>
      </c>
      <c r="H23" s="29">
        <f t="shared" si="14"/>
        <v>811.04</v>
      </c>
      <c r="I23" s="29">
        <f t="shared" si="15"/>
        <v>405.52</v>
      </c>
      <c r="J23" s="29">
        <f t="shared" si="16"/>
        <v>25.35</v>
      </c>
      <c r="K23" s="29">
        <f t="shared" si="17"/>
        <v>25.35</v>
      </c>
      <c r="L23" s="29">
        <f t="shared" si="18"/>
        <v>83.64</v>
      </c>
      <c r="M23" s="30">
        <v>5069</v>
      </c>
      <c r="N23" s="29">
        <f t="shared" si="19"/>
        <v>354.83</v>
      </c>
      <c r="O23" s="29">
        <f t="shared" si="20"/>
        <v>101.38</v>
      </c>
      <c r="P23" s="31">
        <f t="shared" si="21"/>
        <v>21.12</v>
      </c>
      <c r="Q23" s="31">
        <f t="shared" si="22"/>
        <v>25.34</v>
      </c>
      <c r="R23" s="29">
        <f t="shared" si="23"/>
        <v>1300.2</v>
      </c>
      <c r="S23" s="29">
        <f t="shared" si="24"/>
        <v>553.37</v>
      </c>
      <c r="T23" s="29">
        <f t="shared" si="25"/>
        <v>1853.57</v>
      </c>
      <c r="U23" s="58" t="s">
        <v>94</v>
      </c>
      <c r="V23" s="58" t="s">
        <v>94</v>
      </c>
      <c r="W23" s="56"/>
      <c r="X23" s="19" t="s">
        <v>74</v>
      </c>
    </row>
    <row r="24" s="1" customFormat="1" ht="15" customHeight="1" spans="1:24">
      <c r="A24" s="25">
        <v>19</v>
      </c>
      <c r="B24" s="24" t="s">
        <v>95</v>
      </c>
      <c r="C24" s="24" t="s">
        <v>96</v>
      </c>
      <c r="D24" s="25" t="s">
        <v>97</v>
      </c>
      <c r="E24" s="44"/>
      <c r="F24" s="27"/>
      <c r="G24" s="30">
        <v>5069</v>
      </c>
      <c r="H24" s="29">
        <f t="shared" si="14"/>
        <v>811.04</v>
      </c>
      <c r="I24" s="29">
        <f t="shared" si="15"/>
        <v>405.52</v>
      </c>
      <c r="J24" s="29">
        <f t="shared" si="16"/>
        <v>25.35</v>
      </c>
      <c r="K24" s="29">
        <f t="shared" si="17"/>
        <v>25.35</v>
      </c>
      <c r="L24" s="29">
        <f t="shared" si="18"/>
        <v>83.64</v>
      </c>
      <c r="M24" s="30">
        <v>5069</v>
      </c>
      <c r="N24" s="29">
        <f t="shared" si="19"/>
        <v>354.83</v>
      </c>
      <c r="O24" s="29">
        <f t="shared" si="20"/>
        <v>101.38</v>
      </c>
      <c r="P24" s="31">
        <f t="shared" si="21"/>
        <v>21.12</v>
      </c>
      <c r="Q24" s="31">
        <f t="shared" si="22"/>
        <v>25.34</v>
      </c>
      <c r="R24" s="29">
        <f t="shared" si="23"/>
        <v>1300.2</v>
      </c>
      <c r="S24" s="29">
        <f t="shared" si="24"/>
        <v>553.37</v>
      </c>
      <c r="T24" s="29">
        <f t="shared" si="25"/>
        <v>1853.57</v>
      </c>
      <c r="U24" s="32" t="s">
        <v>33</v>
      </c>
      <c r="V24" s="32" t="s">
        <v>33</v>
      </c>
      <c r="W24" s="56"/>
      <c r="X24" s="19" t="s">
        <v>74</v>
      </c>
    </row>
    <row r="25" s="1" customFormat="1" ht="15" customHeight="1" spans="1:24">
      <c r="A25" s="25">
        <v>20</v>
      </c>
      <c r="B25" s="24" t="s">
        <v>98</v>
      </c>
      <c r="C25" s="75" t="s">
        <v>99</v>
      </c>
      <c r="D25" s="25" t="s">
        <v>100</v>
      </c>
      <c r="E25" s="44"/>
      <c r="F25" s="27"/>
      <c r="G25" s="30">
        <v>5069</v>
      </c>
      <c r="H25" s="29">
        <f t="shared" si="14"/>
        <v>811.04</v>
      </c>
      <c r="I25" s="29">
        <f t="shared" si="15"/>
        <v>405.52</v>
      </c>
      <c r="J25" s="29">
        <f t="shared" si="16"/>
        <v>25.35</v>
      </c>
      <c r="K25" s="29">
        <f t="shared" si="17"/>
        <v>25.35</v>
      </c>
      <c r="L25" s="29">
        <f t="shared" si="18"/>
        <v>83.64</v>
      </c>
      <c r="M25" s="30">
        <v>5069</v>
      </c>
      <c r="N25" s="29">
        <f t="shared" si="19"/>
        <v>354.83</v>
      </c>
      <c r="O25" s="29">
        <f t="shared" si="20"/>
        <v>101.38</v>
      </c>
      <c r="P25" s="31">
        <f t="shared" si="21"/>
        <v>21.12</v>
      </c>
      <c r="Q25" s="31">
        <f t="shared" si="22"/>
        <v>25.34</v>
      </c>
      <c r="R25" s="29">
        <f t="shared" si="23"/>
        <v>1300.2</v>
      </c>
      <c r="S25" s="29">
        <f t="shared" si="24"/>
        <v>553.37</v>
      </c>
      <c r="T25" s="29">
        <f t="shared" si="25"/>
        <v>1853.57</v>
      </c>
      <c r="U25" s="32" t="s">
        <v>33</v>
      </c>
      <c r="V25" s="32" t="s">
        <v>33</v>
      </c>
      <c r="W25" s="56"/>
      <c r="X25" s="19" t="s">
        <v>74</v>
      </c>
    </row>
    <row r="26" s="1" customFormat="1" ht="15" customHeight="1" spans="1:24">
      <c r="A26" s="25">
        <v>21</v>
      </c>
      <c r="B26" s="75" t="s">
        <v>101</v>
      </c>
      <c r="C26" s="75" t="s">
        <v>102</v>
      </c>
      <c r="D26" s="59" t="s">
        <v>103</v>
      </c>
      <c r="E26" s="42"/>
      <c r="F26" s="57"/>
      <c r="G26" s="30">
        <v>5069</v>
      </c>
      <c r="H26" s="30">
        <f t="shared" si="14"/>
        <v>811.04</v>
      </c>
      <c r="I26" s="30">
        <f t="shared" si="15"/>
        <v>405.52</v>
      </c>
      <c r="J26" s="30">
        <f t="shared" si="16"/>
        <v>25.35</v>
      </c>
      <c r="K26" s="29">
        <f t="shared" si="17"/>
        <v>25.35</v>
      </c>
      <c r="L26" s="30">
        <f t="shared" si="18"/>
        <v>83.64</v>
      </c>
      <c r="M26" s="30"/>
      <c r="N26" s="30">
        <f t="shared" si="19"/>
        <v>0</v>
      </c>
      <c r="O26" s="30">
        <f t="shared" si="20"/>
        <v>0</v>
      </c>
      <c r="P26" s="30"/>
      <c r="Q26" s="30"/>
      <c r="R26" s="30">
        <f t="shared" si="23"/>
        <v>920.03</v>
      </c>
      <c r="S26" s="30">
        <f t="shared" si="24"/>
        <v>430.87</v>
      </c>
      <c r="T26" s="29">
        <f t="shared" si="25"/>
        <v>1350.9</v>
      </c>
      <c r="U26" s="19" t="s">
        <v>74</v>
      </c>
      <c r="V26" s="32"/>
      <c r="W26" s="56"/>
      <c r="X26" s="19"/>
    </row>
    <row r="27" s="1" customFormat="1" ht="15" customHeight="1" spans="1:24">
      <c r="A27" s="25">
        <v>22</v>
      </c>
      <c r="B27" s="75" t="s">
        <v>104</v>
      </c>
      <c r="C27" s="75" t="s">
        <v>105</v>
      </c>
      <c r="D27" s="59" t="s">
        <v>106</v>
      </c>
      <c r="E27" s="42"/>
      <c r="F27" s="57"/>
      <c r="G27" s="30">
        <v>5069</v>
      </c>
      <c r="H27" s="30">
        <f t="shared" si="14"/>
        <v>811.04</v>
      </c>
      <c r="I27" s="30">
        <f t="shared" si="15"/>
        <v>405.52</v>
      </c>
      <c r="J27" s="30">
        <f t="shared" si="16"/>
        <v>25.35</v>
      </c>
      <c r="K27" s="29">
        <f t="shared" si="17"/>
        <v>25.35</v>
      </c>
      <c r="L27" s="30">
        <f t="shared" si="18"/>
        <v>83.64</v>
      </c>
      <c r="M27" s="30"/>
      <c r="N27" s="30">
        <f t="shared" si="19"/>
        <v>0</v>
      </c>
      <c r="O27" s="30">
        <f t="shared" si="20"/>
        <v>0</v>
      </c>
      <c r="P27" s="30"/>
      <c r="Q27" s="30"/>
      <c r="R27" s="30">
        <f t="shared" si="23"/>
        <v>920.03</v>
      </c>
      <c r="S27" s="30">
        <f t="shared" si="24"/>
        <v>430.87</v>
      </c>
      <c r="T27" s="29">
        <f t="shared" si="25"/>
        <v>1350.9</v>
      </c>
      <c r="U27" s="19" t="s">
        <v>74</v>
      </c>
      <c r="V27" s="32"/>
      <c r="W27" s="56"/>
      <c r="X27" s="19"/>
    </row>
    <row r="28" s="1" customFormat="1" ht="15" customHeight="1" spans="1:24">
      <c r="A28" s="25">
        <v>23</v>
      </c>
      <c r="B28" s="75" t="s">
        <v>107</v>
      </c>
      <c r="C28" s="75" t="s">
        <v>108</v>
      </c>
      <c r="D28" s="59" t="s">
        <v>109</v>
      </c>
      <c r="E28" s="42"/>
      <c r="F28" s="57"/>
      <c r="G28" s="30">
        <v>5069</v>
      </c>
      <c r="H28" s="30">
        <f t="shared" si="14"/>
        <v>811.04</v>
      </c>
      <c r="I28" s="30">
        <f t="shared" si="15"/>
        <v>405.52</v>
      </c>
      <c r="J28" s="30">
        <f t="shared" si="16"/>
        <v>25.35</v>
      </c>
      <c r="K28" s="29">
        <f t="shared" si="17"/>
        <v>25.35</v>
      </c>
      <c r="L28" s="30">
        <f t="shared" si="18"/>
        <v>83.64</v>
      </c>
      <c r="M28" s="30"/>
      <c r="N28" s="30">
        <f t="shared" si="19"/>
        <v>0</v>
      </c>
      <c r="O28" s="30">
        <f t="shared" si="20"/>
        <v>0</v>
      </c>
      <c r="P28" s="30"/>
      <c r="Q28" s="30"/>
      <c r="R28" s="30">
        <f t="shared" si="23"/>
        <v>920.03</v>
      </c>
      <c r="S28" s="30">
        <f t="shared" si="24"/>
        <v>430.87</v>
      </c>
      <c r="T28" s="29">
        <f t="shared" si="25"/>
        <v>1350.9</v>
      </c>
      <c r="U28" s="19" t="s">
        <v>74</v>
      </c>
      <c r="V28" s="32"/>
      <c r="W28" s="56"/>
      <c r="X28" s="19"/>
    </row>
    <row r="29" s="1" customFormat="1" ht="15" customHeight="1" spans="1:24">
      <c r="A29" s="25">
        <v>24</v>
      </c>
      <c r="B29" s="75" t="s">
        <v>110</v>
      </c>
      <c r="C29" s="75" t="s">
        <v>111</v>
      </c>
      <c r="D29" s="59" t="s">
        <v>112</v>
      </c>
      <c r="E29" s="42"/>
      <c r="F29" s="57"/>
      <c r="G29" s="30">
        <v>5069</v>
      </c>
      <c r="H29" s="30">
        <f t="shared" si="14"/>
        <v>811.04</v>
      </c>
      <c r="I29" s="30">
        <f t="shared" si="15"/>
        <v>405.52</v>
      </c>
      <c r="J29" s="30">
        <f t="shared" si="16"/>
        <v>25.35</v>
      </c>
      <c r="K29" s="29">
        <f t="shared" si="17"/>
        <v>25.35</v>
      </c>
      <c r="L29" s="30">
        <f t="shared" si="18"/>
        <v>83.64</v>
      </c>
      <c r="M29" s="30">
        <v>5069</v>
      </c>
      <c r="N29" s="30">
        <f t="shared" si="19"/>
        <v>354.83</v>
      </c>
      <c r="O29" s="30">
        <f t="shared" si="20"/>
        <v>101.38</v>
      </c>
      <c r="P29" s="31">
        <f t="shared" ref="P29:P41" si="26">ROUND(8448*0.25%,2)</f>
        <v>21.12</v>
      </c>
      <c r="Q29" s="31">
        <f t="shared" ref="Q29:Q41" si="27">ROUND(8448*0.3%,2)</f>
        <v>25.34</v>
      </c>
      <c r="R29" s="30">
        <f t="shared" si="23"/>
        <v>1300.2</v>
      </c>
      <c r="S29" s="30">
        <f t="shared" si="24"/>
        <v>553.37</v>
      </c>
      <c r="T29" s="29">
        <f t="shared" si="25"/>
        <v>1853.57</v>
      </c>
      <c r="U29" s="19" t="s">
        <v>74</v>
      </c>
      <c r="V29" s="32"/>
      <c r="W29" s="56"/>
      <c r="X29" s="19"/>
    </row>
    <row r="30" s="1" customFormat="1" ht="15" customHeight="1" spans="1:24">
      <c r="A30" s="25">
        <v>25</v>
      </c>
      <c r="B30" s="24">
        <v>6508355240</v>
      </c>
      <c r="C30" s="75" t="s">
        <v>113</v>
      </c>
      <c r="D30" s="59" t="s">
        <v>114</v>
      </c>
      <c r="E30" s="42"/>
      <c r="F30" s="57"/>
      <c r="G30" s="30">
        <v>5069</v>
      </c>
      <c r="H30" s="30">
        <f t="shared" si="14"/>
        <v>811.04</v>
      </c>
      <c r="I30" s="30">
        <f t="shared" si="15"/>
        <v>405.52</v>
      </c>
      <c r="J30" s="30">
        <f t="shared" si="16"/>
        <v>25.35</v>
      </c>
      <c r="K30" s="29">
        <f t="shared" si="17"/>
        <v>25.35</v>
      </c>
      <c r="L30" s="30">
        <f t="shared" si="18"/>
        <v>83.64</v>
      </c>
      <c r="M30" s="30">
        <f t="shared" ref="M29:M41" si="28">G30</f>
        <v>5069</v>
      </c>
      <c r="N30" s="30">
        <f t="shared" si="19"/>
        <v>354.83</v>
      </c>
      <c r="O30" s="30">
        <f t="shared" si="20"/>
        <v>101.38</v>
      </c>
      <c r="P30" s="31">
        <f t="shared" si="26"/>
        <v>21.12</v>
      </c>
      <c r="Q30" s="31">
        <f t="shared" si="27"/>
        <v>25.34</v>
      </c>
      <c r="R30" s="30">
        <f t="shared" si="23"/>
        <v>1300.2</v>
      </c>
      <c r="S30" s="30">
        <f t="shared" si="24"/>
        <v>553.37</v>
      </c>
      <c r="T30" s="29">
        <f t="shared" si="25"/>
        <v>1853.57</v>
      </c>
      <c r="U30" s="19" t="s">
        <v>74</v>
      </c>
      <c r="V30" s="32"/>
      <c r="W30" s="56"/>
      <c r="X30" s="19"/>
    </row>
    <row r="31" s="1" customFormat="1" ht="15" customHeight="1" spans="1:24">
      <c r="A31" s="25">
        <v>26</v>
      </c>
      <c r="B31" s="75" t="s">
        <v>115</v>
      </c>
      <c r="C31" s="75" t="s">
        <v>116</v>
      </c>
      <c r="D31" s="59" t="s">
        <v>117</v>
      </c>
      <c r="E31" s="42"/>
      <c r="F31" s="57"/>
      <c r="G31" s="30">
        <v>5069</v>
      </c>
      <c r="H31" s="30">
        <f t="shared" si="14"/>
        <v>811.04</v>
      </c>
      <c r="I31" s="30">
        <f t="shared" si="15"/>
        <v>405.52</v>
      </c>
      <c r="J31" s="30">
        <f t="shared" si="16"/>
        <v>25.35</v>
      </c>
      <c r="K31" s="29">
        <f t="shared" si="17"/>
        <v>25.35</v>
      </c>
      <c r="L31" s="30">
        <f t="shared" si="18"/>
        <v>83.64</v>
      </c>
      <c r="M31" s="30">
        <f t="shared" si="28"/>
        <v>5069</v>
      </c>
      <c r="N31" s="30">
        <f t="shared" si="19"/>
        <v>354.83</v>
      </c>
      <c r="O31" s="30">
        <f t="shared" si="20"/>
        <v>101.38</v>
      </c>
      <c r="P31" s="31">
        <f t="shared" si="26"/>
        <v>21.12</v>
      </c>
      <c r="Q31" s="31">
        <f t="shared" si="27"/>
        <v>25.34</v>
      </c>
      <c r="R31" s="30">
        <f t="shared" si="23"/>
        <v>1300.2</v>
      </c>
      <c r="S31" s="30">
        <f t="shared" si="24"/>
        <v>553.37</v>
      </c>
      <c r="T31" s="29">
        <f t="shared" si="25"/>
        <v>1853.57</v>
      </c>
      <c r="U31" s="19" t="s">
        <v>74</v>
      </c>
      <c r="V31" s="32"/>
      <c r="W31" s="56"/>
      <c r="X31" s="19"/>
    </row>
    <row r="32" s="1" customFormat="1" ht="15" customHeight="1" spans="1:24">
      <c r="A32" s="25">
        <v>27</v>
      </c>
      <c r="B32" s="75" t="s">
        <v>118</v>
      </c>
      <c r="C32" s="75" t="s">
        <v>119</v>
      </c>
      <c r="D32" s="59" t="s">
        <v>120</v>
      </c>
      <c r="E32" s="42"/>
      <c r="F32" s="57"/>
      <c r="G32" s="30">
        <v>5069</v>
      </c>
      <c r="H32" s="30">
        <f t="shared" si="14"/>
        <v>811.04</v>
      </c>
      <c r="I32" s="30">
        <f t="shared" si="15"/>
        <v>405.52</v>
      </c>
      <c r="J32" s="30">
        <f t="shared" si="16"/>
        <v>25.35</v>
      </c>
      <c r="K32" s="29">
        <f t="shared" si="17"/>
        <v>25.35</v>
      </c>
      <c r="L32" s="30">
        <f t="shared" si="18"/>
        <v>83.64</v>
      </c>
      <c r="M32" s="30">
        <f t="shared" si="28"/>
        <v>5069</v>
      </c>
      <c r="N32" s="30">
        <f t="shared" si="19"/>
        <v>354.83</v>
      </c>
      <c r="O32" s="30">
        <f t="shared" si="20"/>
        <v>101.38</v>
      </c>
      <c r="P32" s="31">
        <f t="shared" si="26"/>
        <v>21.12</v>
      </c>
      <c r="Q32" s="31">
        <f t="shared" si="27"/>
        <v>25.34</v>
      </c>
      <c r="R32" s="30">
        <f t="shared" si="23"/>
        <v>1300.2</v>
      </c>
      <c r="S32" s="30">
        <f t="shared" si="24"/>
        <v>553.37</v>
      </c>
      <c r="T32" s="29">
        <f t="shared" si="25"/>
        <v>1853.57</v>
      </c>
      <c r="U32" s="19" t="s">
        <v>74</v>
      </c>
      <c r="V32" s="32"/>
      <c r="W32" s="56"/>
      <c r="X32" s="19"/>
    </row>
    <row r="33" s="1" customFormat="1" ht="15" customHeight="1" spans="1:24">
      <c r="A33" s="25">
        <v>28</v>
      </c>
      <c r="B33" s="75" t="s">
        <v>121</v>
      </c>
      <c r="C33" s="75" t="s">
        <v>122</v>
      </c>
      <c r="D33" s="59" t="s">
        <v>123</v>
      </c>
      <c r="E33" s="42"/>
      <c r="F33" s="57"/>
      <c r="G33" s="30">
        <v>5069</v>
      </c>
      <c r="H33" s="30">
        <f t="shared" si="14"/>
        <v>811.04</v>
      </c>
      <c r="I33" s="30">
        <f t="shared" si="15"/>
        <v>405.52</v>
      </c>
      <c r="J33" s="30">
        <f t="shared" si="16"/>
        <v>25.35</v>
      </c>
      <c r="K33" s="29">
        <f t="shared" si="17"/>
        <v>25.35</v>
      </c>
      <c r="L33" s="30">
        <f t="shared" si="18"/>
        <v>83.64</v>
      </c>
      <c r="M33" s="30">
        <f t="shared" si="28"/>
        <v>5069</v>
      </c>
      <c r="N33" s="30">
        <f t="shared" si="19"/>
        <v>354.83</v>
      </c>
      <c r="O33" s="30">
        <f t="shared" si="20"/>
        <v>101.38</v>
      </c>
      <c r="P33" s="31">
        <f t="shared" si="26"/>
        <v>21.12</v>
      </c>
      <c r="Q33" s="31">
        <f t="shared" si="27"/>
        <v>25.34</v>
      </c>
      <c r="R33" s="30">
        <f t="shared" si="23"/>
        <v>1300.2</v>
      </c>
      <c r="S33" s="30">
        <f t="shared" si="24"/>
        <v>553.37</v>
      </c>
      <c r="T33" s="29">
        <f t="shared" si="25"/>
        <v>1853.57</v>
      </c>
      <c r="U33" s="19" t="s">
        <v>74</v>
      </c>
      <c r="V33" s="32"/>
      <c r="W33" s="56"/>
      <c r="X33" s="19"/>
    </row>
    <row r="34" s="1" customFormat="1" ht="15" customHeight="1" spans="1:24">
      <c r="A34" s="25">
        <v>29</v>
      </c>
      <c r="B34" s="75" t="s">
        <v>124</v>
      </c>
      <c r="C34" s="75" t="s">
        <v>125</v>
      </c>
      <c r="D34" s="59" t="s">
        <v>126</v>
      </c>
      <c r="E34" s="42"/>
      <c r="F34" s="57"/>
      <c r="G34" s="30">
        <v>5069</v>
      </c>
      <c r="H34" s="30">
        <f t="shared" si="14"/>
        <v>811.04</v>
      </c>
      <c r="I34" s="30">
        <f t="shared" si="15"/>
        <v>405.52</v>
      </c>
      <c r="J34" s="30">
        <f t="shared" si="16"/>
        <v>25.35</v>
      </c>
      <c r="K34" s="29">
        <f t="shared" si="17"/>
        <v>25.35</v>
      </c>
      <c r="L34" s="30">
        <f t="shared" si="18"/>
        <v>83.64</v>
      </c>
      <c r="M34" s="30">
        <f t="shared" si="28"/>
        <v>5069</v>
      </c>
      <c r="N34" s="30">
        <f t="shared" si="19"/>
        <v>354.83</v>
      </c>
      <c r="O34" s="30">
        <f t="shared" si="20"/>
        <v>101.38</v>
      </c>
      <c r="P34" s="31">
        <f t="shared" si="26"/>
        <v>21.12</v>
      </c>
      <c r="Q34" s="31">
        <f t="shared" si="27"/>
        <v>25.34</v>
      </c>
      <c r="R34" s="30">
        <f t="shared" si="23"/>
        <v>1300.2</v>
      </c>
      <c r="S34" s="30">
        <f t="shared" si="24"/>
        <v>553.37</v>
      </c>
      <c r="T34" s="29">
        <f t="shared" si="25"/>
        <v>1853.57</v>
      </c>
      <c r="U34" s="19" t="s">
        <v>74</v>
      </c>
      <c r="V34" s="32"/>
      <c r="W34" s="56"/>
      <c r="X34" s="19"/>
    </row>
    <row r="35" s="1" customFormat="1" ht="15" customHeight="1" spans="1:24">
      <c r="A35" s="25">
        <v>30</v>
      </c>
      <c r="B35" s="75" t="s">
        <v>127</v>
      </c>
      <c r="C35" s="75" t="s">
        <v>128</v>
      </c>
      <c r="D35" s="59" t="s">
        <v>129</v>
      </c>
      <c r="E35" s="42"/>
      <c r="F35" s="57"/>
      <c r="G35" s="30">
        <v>5069</v>
      </c>
      <c r="H35" s="30">
        <f t="shared" si="14"/>
        <v>811.04</v>
      </c>
      <c r="I35" s="30">
        <f t="shared" si="15"/>
        <v>405.52</v>
      </c>
      <c r="J35" s="30">
        <f t="shared" si="16"/>
        <v>25.35</v>
      </c>
      <c r="K35" s="29">
        <f t="shared" si="17"/>
        <v>25.35</v>
      </c>
      <c r="L35" s="30">
        <f t="shared" si="18"/>
        <v>83.64</v>
      </c>
      <c r="M35" s="30">
        <f t="shared" si="28"/>
        <v>5069</v>
      </c>
      <c r="N35" s="30">
        <f t="shared" si="19"/>
        <v>354.83</v>
      </c>
      <c r="O35" s="30">
        <f t="shared" si="20"/>
        <v>101.38</v>
      </c>
      <c r="P35" s="31">
        <f t="shared" si="26"/>
        <v>21.12</v>
      </c>
      <c r="Q35" s="31">
        <f t="shared" si="27"/>
        <v>25.34</v>
      </c>
      <c r="R35" s="30">
        <f t="shared" si="23"/>
        <v>1300.2</v>
      </c>
      <c r="S35" s="30">
        <f t="shared" si="24"/>
        <v>553.37</v>
      </c>
      <c r="T35" s="29">
        <f t="shared" si="25"/>
        <v>1853.57</v>
      </c>
      <c r="U35" s="19" t="s">
        <v>74</v>
      </c>
      <c r="V35" s="32"/>
      <c r="W35" s="56"/>
      <c r="X35" s="19"/>
    </row>
    <row r="36" s="1" customFormat="1" ht="15" customHeight="1" spans="1:24">
      <c r="A36" s="25">
        <v>31</v>
      </c>
      <c r="B36" s="75" t="s">
        <v>130</v>
      </c>
      <c r="C36" s="75" t="s">
        <v>131</v>
      </c>
      <c r="D36" s="59" t="s">
        <v>132</v>
      </c>
      <c r="E36" s="42"/>
      <c r="F36" s="57"/>
      <c r="G36" s="30">
        <v>5069</v>
      </c>
      <c r="H36" s="30">
        <f t="shared" si="14"/>
        <v>811.04</v>
      </c>
      <c r="I36" s="30">
        <f t="shared" si="15"/>
        <v>405.52</v>
      </c>
      <c r="J36" s="30">
        <f t="shared" si="16"/>
        <v>25.35</v>
      </c>
      <c r="K36" s="29">
        <f t="shared" si="17"/>
        <v>25.35</v>
      </c>
      <c r="L36" s="30">
        <f t="shared" si="18"/>
        <v>83.64</v>
      </c>
      <c r="M36" s="30">
        <f t="shared" si="28"/>
        <v>5069</v>
      </c>
      <c r="N36" s="30">
        <f t="shared" si="19"/>
        <v>354.83</v>
      </c>
      <c r="O36" s="30">
        <f t="shared" si="20"/>
        <v>101.38</v>
      </c>
      <c r="P36" s="31">
        <f t="shared" si="26"/>
        <v>21.12</v>
      </c>
      <c r="Q36" s="31">
        <f t="shared" si="27"/>
        <v>25.34</v>
      </c>
      <c r="R36" s="30">
        <f t="shared" si="23"/>
        <v>1300.2</v>
      </c>
      <c r="S36" s="30">
        <f t="shared" si="24"/>
        <v>553.37</v>
      </c>
      <c r="T36" s="29">
        <f t="shared" si="25"/>
        <v>1853.57</v>
      </c>
      <c r="U36" s="19" t="s">
        <v>74</v>
      </c>
      <c r="V36" s="32"/>
      <c r="W36" s="56"/>
      <c r="X36" s="19"/>
    </row>
    <row r="37" s="1" customFormat="1" ht="15" customHeight="1" spans="1:24">
      <c r="A37" s="25">
        <v>32</v>
      </c>
      <c r="B37" s="75" t="s">
        <v>133</v>
      </c>
      <c r="C37" s="75" t="s">
        <v>134</v>
      </c>
      <c r="D37" s="59" t="s">
        <v>135</v>
      </c>
      <c r="E37" s="42"/>
      <c r="F37" s="57"/>
      <c r="G37" s="30">
        <v>5069</v>
      </c>
      <c r="H37" s="30">
        <f t="shared" si="14"/>
        <v>811.04</v>
      </c>
      <c r="I37" s="30">
        <f t="shared" si="15"/>
        <v>405.52</v>
      </c>
      <c r="J37" s="30">
        <f t="shared" si="16"/>
        <v>25.35</v>
      </c>
      <c r="K37" s="29">
        <f t="shared" si="17"/>
        <v>25.35</v>
      </c>
      <c r="L37" s="30">
        <f t="shared" si="18"/>
        <v>83.64</v>
      </c>
      <c r="M37" s="30">
        <f t="shared" si="28"/>
        <v>5069</v>
      </c>
      <c r="N37" s="30">
        <f t="shared" si="19"/>
        <v>354.83</v>
      </c>
      <c r="O37" s="30">
        <f t="shared" si="20"/>
        <v>101.38</v>
      </c>
      <c r="P37" s="31">
        <f t="shared" si="26"/>
        <v>21.12</v>
      </c>
      <c r="Q37" s="31">
        <f t="shared" si="27"/>
        <v>25.34</v>
      </c>
      <c r="R37" s="30">
        <f t="shared" si="23"/>
        <v>1300.2</v>
      </c>
      <c r="S37" s="30">
        <f t="shared" si="24"/>
        <v>553.37</v>
      </c>
      <c r="T37" s="29">
        <f t="shared" si="25"/>
        <v>1853.57</v>
      </c>
      <c r="U37" s="19" t="s">
        <v>74</v>
      </c>
      <c r="V37" s="32"/>
      <c r="W37" s="56"/>
      <c r="X37" s="19"/>
    </row>
    <row r="38" s="1" customFormat="1" ht="15" customHeight="1" spans="1:24">
      <c r="A38" s="25">
        <v>33</v>
      </c>
      <c r="B38" s="24" t="s">
        <v>136</v>
      </c>
      <c r="C38" s="75" t="s">
        <v>137</v>
      </c>
      <c r="D38" s="25" t="s">
        <v>138</v>
      </c>
      <c r="E38" s="62"/>
      <c r="F38" s="11"/>
      <c r="G38" s="30">
        <v>5069</v>
      </c>
      <c r="H38" s="29">
        <f t="shared" si="14"/>
        <v>811.04</v>
      </c>
      <c r="I38" s="29">
        <f t="shared" si="15"/>
        <v>405.52</v>
      </c>
      <c r="J38" s="29">
        <f t="shared" si="16"/>
        <v>25.35</v>
      </c>
      <c r="K38" s="29">
        <f t="shared" si="17"/>
        <v>25.35</v>
      </c>
      <c r="L38" s="29">
        <f t="shared" si="18"/>
        <v>83.64</v>
      </c>
      <c r="M38" s="30">
        <f t="shared" si="28"/>
        <v>5069</v>
      </c>
      <c r="N38" s="29">
        <f t="shared" si="19"/>
        <v>354.83</v>
      </c>
      <c r="O38" s="29">
        <f t="shared" si="20"/>
        <v>101.38</v>
      </c>
      <c r="P38" s="31">
        <f t="shared" si="26"/>
        <v>21.12</v>
      </c>
      <c r="Q38" s="31">
        <f t="shared" si="27"/>
        <v>25.34</v>
      </c>
      <c r="R38" s="29">
        <f t="shared" si="23"/>
        <v>1300.2</v>
      </c>
      <c r="S38" s="29">
        <f t="shared" si="24"/>
        <v>553.37</v>
      </c>
      <c r="T38" s="29">
        <f t="shared" si="25"/>
        <v>1853.57</v>
      </c>
      <c r="U38" s="57" t="s">
        <v>139</v>
      </c>
      <c r="V38" s="57" t="s">
        <v>139</v>
      </c>
      <c r="W38" s="56"/>
      <c r="X38" s="22"/>
    </row>
    <row r="39" s="1" customFormat="1" ht="15" customHeight="1" spans="1:24">
      <c r="A39" s="25">
        <v>34</v>
      </c>
      <c r="B39" s="24" t="s">
        <v>140</v>
      </c>
      <c r="C39" s="75" t="s">
        <v>141</v>
      </c>
      <c r="D39" s="25" t="s">
        <v>142</v>
      </c>
      <c r="E39" s="39"/>
      <c r="F39" s="27"/>
      <c r="G39" s="30">
        <v>5069</v>
      </c>
      <c r="H39" s="29">
        <f t="shared" si="14"/>
        <v>811.04</v>
      </c>
      <c r="I39" s="29">
        <f t="shared" si="15"/>
        <v>405.52</v>
      </c>
      <c r="J39" s="29">
        <f t="shared" si="16"/>
        <v>25.35</v>
      </c>
      <c r="K39" s="29">
        <f t="shared" si="17"/>
        <v>25.35</v>
      </c>
      <c r="L39" s="29">
        <f t="shared" si="18"/>
        <v>83.64</v>
      </c>
      <c r="M39" s="30">
        <f t="shared" si="28"/>
        <v>5069</v>
      </c>
      <c r="N39" s="29">
        <f t="shared" si="19"/>
        <v>354.83</v>
      </c>
      <c r="O39" s="29">
        <f t="shared" si="20"/>
        <v>101.38</v>
      </c>
      <c r="P39" s="31">
        <f t="shared" si="26"/>
        <v>21.12</v>
      </c>
      <c r="Q39" s="31">
        <f t="shared" si="27"/>
        <v>25.34</v>
      </c>
      <c r="R39" s="29">
        <f t="shared" si="23"/>
        <v>1300.2</v>
      </c>
      <c r="S39" s="29">
        <f t="shared" si="24"/>
        <v>553.37</v>
      </c>
      <c r="T39" s="29">
        <f t="shared" si="25"/>
        <v>1853.57</v>
      </c>
      <c r="U39" s="57" t="s">
        <v>84</v>
      </c>
      <c r="V39" s="57" t="s">
        <v>84</v>
      </c>
      <c r="W39" s="56"/>
      <c r="X39" s="19" t="s">
        <v>74</v>
      </c>
    </row>
    <row r="40" s="1" customFormat="1" ht="15" customHeight="1" spans="1:24">
      <c r="A40" s="25">
        <v>35</v>
      </c>
      <c r="B40" s="75" t="s">
        <v>143</v>
      </c>
      <c r="C40" s="75" t="s">
        <v>144</v>
      </c>
      <c r="D40" s="25" t="s">
        <v>145</v>
      </c>
      <c r="E40" s="19"/>
      <c r="F40" s="11"/>
      <c r="G40" s="30">
        <v>5069</v>
      </c>
      <c r="H40" s="29">
        <f t="shared" si="14"/>
        <v>811.04</v>
      </c>
      <c r="I40" s="29">
        <f t="shared" si="15"/>
        <v>405.52</v>
      </c>
      <c r="J40" s="29">
        <f t="shared" si="16"/>
        <v>25.35</v>
      </c>
      <c r="K40" s="29">
        <f t="shared" si="17"/>
        <v>25.35</v>
      </c>
      <c r="L40" s="29">
        <f t="shared" si="18"/>
        <v>83.64</v>
      </c>
      <c r="M40" s="30">
        <f t="shared" si="28"/>
        <v>5069</v>
      </c>
      <c r="N40" s="29">
        <f t="shared" si="19"/>
        <v>354.83</v>
      </c>
      <c r="O40" s="29">
        <f t="shared" si="20"/>
        <v>101.38</v>
      </c>
      <c r="P40" s="31">
        <f t="shared" si="26"/>
        <v>21.12</v>
      </c>
      <c r="Q40" s="31">
        <f t="shared" si="27"/>
        <v>25.34</v>
      </c>
      <c r="R40" s="29">
        <f t="shared" si="23"/>
        <v>1300.2</v>
      </c>
      <c r="S40" s="29">
        <f t="shared" si="24"/>
        <v>553.37</v>
      </c>
      <c r="T40" s="29">
        <f t="shared" si="25"/>
        <v>1853.57</v>
      </c>
      <c r="U40" s="57" t="s">
        <v>84</v>
      </c>
      <c r="V40" s="57" t="s">
        <v>84</v>
      </c>
      <c r="W40" s="56"/>
      <c r="X40" s="19"/>
    </row>
    <row r="41" s="1" customFormat="1" ht="15" customHeight="1" spans="1:24">
      <c r="A41" s="25">
        <v>36</v>
      </c>
      <c r="B41" s="24" t="s">
        <v>146</v>
      </c>
      <c r="C41" s="24" t="s">
        <v>147</v>
      </c>
      <c r="D41" s="25" t="s">
        <v>148</v>
      </c>
      <c r="E41" s="19"/>
      <c r="F41" s="19"/>
      <c r="G41" s="30">
        <v>5069</v>
      </c>
      <c r="H41" s="29">
        <f t="shared" si="14"/>
        <v>811.04</v>
      </c>
      <c r="I41" s="29">
        <f t="shared" si="15"/>
        <v>405.52</v>
      </c>
      <c r="J41" s="29">
        <f t="shared" si="16"/>
        <v>25.35</v>
      </c>
      <c r="K41" s="29">
        <f t="shared" si="17"/>
        <v>25.35</v>
      </c>
      <c r="L41" s="29">
        <f t="shared" si="18"/>
        <v>83.64</v>
      </c>
      <c r="M41" s="30">
        <f t="shared" si="28"/>
        <v>5069</v>
      </c>
      <c r="N41" s="29">
        <f t="shared" si="19"/>
        <v>354.83</v>
      </c>
      <c r="O41" s="29">
        <f t="shared" si="20"/>
        <v>101.38</v>
      </c>
      <c r="P41" s="31">
        <f t="shared" si="26"/>
        <v>21.12</v>
      </c>
      <c r="Q41" s="31">
        <f t="shared" si="27"/>
        <v>25.34</v>
      </c>
      <c r="R41" s="29">
        <f t="shared" si="23"/>
        <v>1300.2</v>
      </c>
      <c r="S41" s="29">
        <f t="shared" si="24"/>
        <v>553.37</v>
      </c>
      <c r="T41" s="29">
        <f t="shared" si="25"/>
        <v>1853.57</v>
      </c>
      <c r="U41" s="32" t="s">
        <v>32</v>
      </c>
      <c r="V41" s="32" t="s">
        <v>32</v>
      </c>
      <c r="W41" s="56"/>
      <c r="X41" s="22"/>
    </row>
    <row r="42" s="1" customFormat="1" ht="15" customHeight="1" spans="1:24">
      <c r="A42" s="63" t="s">
        <v>34</v>
      </c>
      <c r="B42" s="63"/>
      <c r="C42" s="63"/>
      <c r="D42" s="63"/>
      <c r="E42" s="63"/>
      <c r="F42" s="63"/>
      <c r="G42" s="64">
        <f t="shared" ref="G42:T42" si="29">SUM(G12:G41)</f>
        <v>161932</v>
      </c>
      <c r="H42" s="64">
        <f t="shared" si="29"/>
        <v>25909.12</v>
      </c>
      <c r="I42" s="64">
        <f t="shared" si="29"/>
        <v>12954.56</v>
      </c>
      <c r="J42" s="64">
        <f t="shared" si="29"/>
        <v>809.8</v>
      </c>
      <c r="K42" s="64">
        <f t="shared" si="29"/>
        <v>809.8</v>
      </c>
      <c r="L42" s="64">
        <f t="shared" si="29"/>
        <v>2671.92</v>
      </c>
      <c r="M42" s="64">
        <f t="shared" si="29"/>
        <v>146725</v>
      </c>
      <c r="N42" s="64">
        <f t="shared" si="29"/>
        <v>10270.75</v>
      </c>
      <c r="O42" s="64">
        <f t="shared" si="29"/>
        <v>2934.5</v>
      </c>
      <c r="P42" s="64">
        <f t="shared" si="29"/>
        <v>570.24</v>
      </c>
      <c r="Q42" s="64">
        <f t="shared" si="29"/>
        <v>684.18</v>
      </c>
      <c r="R42" s="64">
        <f t="shared" si="29"/>
        <v>40345.77</v>
      </c>
      <c r="S42" s="64">
        <f t="shared" si="29"/>
        <v>17269.1</v>
      </c>
      <c r="T42" s="64">
        <f t="shared" si="29"/>
        <v>57614.87</v>
      </c>
      <c r="U42" s="42"/>
      <c r="V42" s="42"/>
      <c r="W42" s="56"/>
      <c r="X42" s="22"/>
    </row>
    <row r="43" s="1" customFormat="1" ht="15" customHeight="1" spans="1:24">
      <c r="A43" s="23">
        <v>37</v>
      </c>
      <c r="B43" s="24" t="s">
        <v>149</v>
      </c>
      <c r="C43" s="24" t="s">
        <v>150</v>
      </c>
      <c r="D43" s="25" t="s">
        <v>151</v>
      </c>
      <c r="E43" s="39"/>
      <c r="F43" s="11"/>
      <c r="G43" s="30"/>
      <c r="H43" s="29">
        <f t="shared" ref="H43:H47" si="30">ROUND(G43*0.16,2)</f>
        <v>0</v>
      </c>
      <c r="I43" s="29">
        <f t="shared" ref="I43:I47" si="31">ROUND(G43*0.08,2)</f>
        <v>0</v>
      </c>
      <c r="J43" s="29">
        <f t="shared" ref="J43:J47" si="32">ROUND(G43*0.005,2)</f>
        <v>0</v>
      </c>
      <c r="K43" s="29">
        <f t="shared" ref="K43:K47" si="33">ROUND(G43*0.005,2)</f>
        <v>0</v>
      </c>
      <c r="L43" s="29">
        <f>ROUND(G43*0.004,2)</f>
        <v>0</v>
      </c>
      <c r="M43" s="30">
        <v>3919</v>
      </c>
      <c r="N43" s="37">
        <f t="shared" ref="N43:N46" si="34">ROUND(M43*0.06,2)</f>
        <v>235.14</v>
      </c>
      <c r="O43" s="29"/>
      <c r="P43" s="31">
        <f t="shared" ref="P43:P47" si="35">ROUND(8448*0.25%,2)</f>
        <v>21.12</v>
      </c>
      <c r="Q43" s="31">
        <f t="shared" ref="Q43:Q47" si="36">ROUND(8448*0.3%,2)</f>
        <v>25.34</v>
      </c>
      <c r="R43" s="29">
        <f t="shared" ref="R43:R47" si="37">H43+N43+J43+L43+Q43</f>
        <v>260.48</v>
      </c>
      <c r="S43" s="29">
        <f t="shared" ref="S43:S47" si="38">I43+O43+K43+P43</f>
        <v>21.12</v>
      </c>
      <c r="T43" s="29">
        <f t="shared" ref="T43:T47" si="39">R43+S43</f>
        <v>281.6</v>
      </c>
      <c r="U43" s="58" t="s">
        <v>94</v>
      </c>
      <c r="V43" s="58" t="s">
        <v>94</v>
      </c>
      <c r="W43" s="41" t="s">
        <v>152</v>
      </c>
      <c r="X43" s="19" t="s">
        <v>74</v>
      </c>
    </row>
    <row r="44" s="1" customFormat="1" ht="15" customHeight="1" spans="1:24">
      <c r="A44" s="23">
        <v>38</v>
      </c>
      <c r="B44" s="24" t="s">
        <v>153</v>
      </c>
      <c r="C44" s="24" t="s">
        <v>154</v>
      </c>
      <c r="D44" s="25" t="s">
        <v>155</v>
      </c>
      <c r="E44" s="39"/>
      <c r="F44" s="11"/>
      <c r="G44" s="30"/>
      <c r="H44" s="29">
        <f t="shared" si="30"/>
        <v>0</v>
      </c>
      <c r="I44" s="29">
        <f t="shared" si="31"/>
        <v>0</v>
      </c>
      <c r="J44" s="29">
        <f t="shared" si="32"/>
        <v>0</v>
      </c>
      <c r="K44" s="29">
        <f t="shared" si="33"/>
        <v>0</v>
      </c>
      <c r="L44" s="29">
        <f t="shared" ref="L44:L47" si="40">ROUND(G44*0.0165,2)</f>
        <v>0</v>
      </c>
      <c r="M44" s="30">
        <v>2746</v>
      </c>
      <c r="N44" s="37">
        <f t="shared" si="34"/>
        <v>164.76</v>
      </c>
      <c r="O44" s="29"/>
      <c r="P44" s="31">
        <f t="shared" si="35"/>
        <v>21.12</v>
      </c>
      <c r="Q44" s="31">
        <f t="shared" si="36"/>
        <v>25.34</v>
      </c>
      <c r="R44" s="29">
        <f t="shared" si="37"/>
        <v>190.1</v>
      </c>
      <c r="S44" s="29">
        <f t="shared" si="38"/>
        <v>21.12</v>
      </c>
      <c r="T44" s="29">
        <f t="shared" si="39"/>
        <v>211.22</v>
      </c>
      <c r="U44" s="58" t="s">
        <v>33</v>
      </c>
      <c r="V44" s="58" t="s">
        <v>33</v>
      </c>
      <c r="W44" s="65"/>
      <c r="X44" s="19" t="s">
        <v>74</v>
      </c>
    </row>
    <row r="45" s="1" customFormat="1" ht="15" customHeight="1" spans="1:24">
      <c r="A45" s="23">
        <v>39</v>
      </c>
      <c r="B45" s="24" t="s">
        <v>156</v>
      </c>
      <c r="C45" s="75" t="s">
        <v>157</v>
      </c>
      <c r="D45" s="25" t="s">
        <v>158</v>
      </c>
      <c r="E45" s="39"/>
      <c r="F45" s="11"/>
      <c r="G45" s="30"/>
      <c r="H45" s="29">
        <f t="shared" si="30"/>
        <v>0</v>
      </c>
      <c r="I45" s="29">
        <f t="shared" si="31"/>
        <v>0</v>
      </c>
      <c r="J45" s="29">
        <f t="shared" si="32"/>
        <v>0</v>
      </c>
      <c r="K45" s="29">
        <f t="shared" si="33"/>
        <v>0</v>
      </c>
      <c r="L45" s="29">
        <f t="shared" si="40"/>
        <v>0</v>
      </c>
      <c r="M45" s="30">
        <v>6531</v>
      </c>
      <c r="N45" s="29">
        <f>ROUND(M45*0.07,2)</f>
        <v>457.17</v>
      </c>
      <c r="O45" s="29">
        <f>ROUND(M45*0.02,2)</f>
        <v>130.62</v>
      </c>
      <c r="P45" s="31">
        <f t="shared" si="35"/>
        <v>21.12</v>
      </c>
      <c r="Q45" s="31">
        <f t="shared" si="36"/>
        <v>25.34</v>
      </c>
      <c r="R45" s="29">
        <f t="shared" si="37"/>
        <v>482.51</v>
      </c>
      <c r="S45" s="29">
        <f t="shared" si="38"/>
        <v>151.74</v>
      </c>
      <c r="T45" s="29">
        <f t="shared" si="39"/>
        <v>634.25</v>
      </c>
      <c r="U45" s="42"/>
      <c r="V45" s="42"/>
      <c r="W45" s="65"/>
      <c r="X45" s="19" t="s">
        <v>74</v>
      </c>
    </row>
    <row r="46" s="1" customFormat="1" ht="15" customHeight="1" spans="1:24">
      <c r="A46" s="23">
        <v>40</v>
      </c>
      <c r="B46" s="24" t="s">
        <v>159</v>
      </c>
      <c r="C46" s="24" t="s">
        <v>160</v>
      </c>
      <c r="D46" s="25" t="s">
        <v>161</v>
      </c>
      <c r="E46" s="19"/>
      <c r="F46" s="11"/>
      <c r="G46" s="30"/>
      <c r="H46" s="29">
        <f t="shared" si="30"/>
        <v>0</v>
      </c>
      <c r="I46" s="29">
        <f t="shared" si="31"/>
        <v>0</v>
      </c>
      <c r="J46" s="29">
        <f t="shared" si="32"/>
        <v>0</v>
      </c>
      <c r="K46" s="29">
        <f t="shared" si="33"/>
        <v>0</v>
      </c>
      <c r="L46" s="29">
        <f>ROUND(G46*0.011,2)</f>
        <v>0</v>
      </c>
      <c r="M46" s="30">
        <v>4142</v>
      </c>
      <c r="N46" s="37">
        <f t="shared" si="34"/>
        <v>248.52</v>
      </c>
      <c r="O46" s="29"/>
      <c r="P46" s="31">
        <f t="shared" si="35"/>
        <v>21.12</v>
      </c>
      <c r="Q46" s="31">
        <f t="shared" si="36"/>
        <v>25.34</v>
      </c>
      <c r="R46" s="29">
        <f t="shared" si="37"/>
        <v>273.86</v>
      </c>
      <c r="S46" s="29">
        <f t="shared" si="38"/>
        <v>21.12</v>
      </c>
      <c r="T46" s="29">
        <f t="shared" si="39"/>
        <v>294.98</v>
      </c>
      <c r="U46" s="58" t="s">
        <v>94</v>
      </c>
      <c r="V46" s="58" t="s">
        <v>94</v>
      </c>
      <c r="W46" s="66"/>
      <c r="X46" s="19" t="s">
        <v>74</v>
      </c>
    </row>
    <row r="47" s="1" customFormat="1" ht="15" customHeight="1" spans="1:24">
      <c r="A47" s="23">
        <v>41</v>
      </c>
      <c r="B47" s="24" t="s">
        <v>162</v>
      </c>
      <c r="C47" s="24" t="s">
        <v>163</v>
      </c>
      <c r="D47" s="25" t="s">
        <v>164</v>
      </c>
      <c r="E47" s="44"/>
      <c r="F47" s="27"/>
      <c r="G47" s="30"/>
      <c r="H47" s="29">
        <f t="shared" si="30"/>
        <v>0</v>
      </c>
      <c r="I47" s="29">
        <f t="shared" si="31"/>
        <v>0</v>
      </c>
      <c r="J47" s="29">
        <f t="shared" si="32"/>
        <v>0</v>
      </c>
      <c r="K47" s="29">
        <f t="shared" si="33"/>
        <v>0</v>
      </c>
      <c r="L47" s="29">
        <f t="shared" si="40"/>
        <v>0</v>
      </c>
      <c r="M47" s="30">
        <v>6531</v>
      </c>
      <c r="N47" s="29">
        <f>ROUND(M47*0.07,2)</f>
        <v>457.17</v>
      </c>
      <c r="O47" s="29">
        <f>ROUND(M47*0.02,2)</f>
        <v>130.62</v>
      </c>
      <c r="P47" s="31">
        <f t="shared" si="35"/>
        <v>21.12</v>
      </c>
      <c r="Q47" s="31">
        <f t="shared" si="36"/>
        <v>25.34</v>
      </c>
      <c r="R47" s="29">
        <f t="shared" si="37"/>
        <v>482.51</v>
      </c>
      <c r="S47" s="29">
        <f t="shared" si="38"/>
        <v>151.74</v>
      </c>
      <c r="T47" s="29">
        <f t="shared" si="39"/>
        <v>634.25</v>
      </c>
      <c r="U47" s="58"/>
      <c r="V47" s="58"/>
      <c r="W47" s="66"/>
      <c r="X47" s="19"/>
    </row>
    <row r="48" s="1" customFormat="1" ht="15" customHeight="1" spans="1:24">
      <c r="A48" s="63" t="s">
        <v>34</v>
      </c>
      <c r="B48" s="63"/>
      <c r="C48" s="63"/>
      <c r="D48" s="63"/>
      <c r="E48" s="63"/>
      <c r="F48" s="63"/>
      <c r="G48" s="64">
        <f t="shared" ref="G48:L48" si="41">SUM(G43:G46)</f>
        <v>0</v>
      </c>
      <c r="H48" s="64">
        <f t="shared" si="41"/>
        <v>0</v>
      </c>
      <c r="I48" s="64">
        <f t="shared" si="41"/>
        <v>0</v>
      </c>
      <c r="J48" s="64">
        <f t="shared" si="41"/>
        <v>0</v>
      </c>
      <c r="K48" s="64">
        <f t="shared" si="41"/>
        <v>0</v>
      </c>
      <c r="L48" s="64">
        <f t="shared" si="41"/>
        <v>0</v>
      </c>
      <c r="M48" s="64">
        <f t="shared" ref="M48:T48" si="42">SUM(M43:M47)</f>
        <v>23869</v>
      </c>
      <c r="N48" s="64">
        <f t="shared" si="42"/>
        <v>1562.76</v>
      </c>
      <c r="O48" s="64">
        <f t="shared" si="42"/>
        <v>261.24</v>
      </c>
      <c r="P48" s="64">
        <f t="shared" si="42"/>
        <v>105.6</v>
      </c>
      <c r="Q48" s="64">
        <f t="shared" si="42"/>
        <v>126.7</v>
      </c>
      <c r="R48" s="64">
        <f t="shared" si="42"/>
        <v>1689.46</v>
      </c>
      <c r="S48" s="64">
        <f t="shared" si="42"/>
        <v>366.84</v>
      </c>
      <c r="T48" s="64">
        <f t="shared" si="42"/>
        <v>2056.3</v>
      </c>
      <c r="U48" s="42"/>
      <c r="V48" s="42"/>
      <c r="W48" s="56"/>
      <c r="X48" s="42"/>
    </row>
    <row r="49" s="1" customFormat="1" ht="15" customHeight="1" spans="1:24">
      <c r="A49" s="67" t="s">
        <v>14</v>
      </c>
      <c r="B49" s="68"/>
      <c r="C49" s="68"/>
      <c r="D49" s="69"/>
      <c r="E49" s="70"/>
      <c r="F49" s="70"/>
      <c r="G49" s="71">
        <f>G5+G11+G42+G48</f>
        <v>192346</v>
      </c>
      <c r="H49" s="71">
        <f t="shared" ref="H49:T49" si="43">H5+H11+H42+H48</f>
        <v>30775.36</v>
      </c>
      <c r="I49" s="71">
        <f t="shared" si="43"/>
        <v>15387.68</v>
      </c>
      <c r="J49" s="71">
        <f t="shared" si="43"/>
        <v>961.9</v>
      </c>
      <c r="K49" s="71">
        <f t="shared" si="43"/>
        <v>961.9</v>
      </c>
      <c r="L49" s="71">
        <f t="shared" si="43"/>
        <v>3173.76</v>
      </c>
      <c r="M49" s="71">
        <f t="shared" si="43"/>
        <v>201008</v>
      </c>
      <c r="N49" s="71">
        <f t="shared" si="43"/>
        <v>13962.49</v>
      </c>
      <c r="O49" s="71">
        <f t="shared" si="43"/>
        <v>3804.02</v>
      </c>
      <c r="P49" s="71">
        <f t="shared" si="43"/>
        <v>802.56</v>
      </c>
      <c r="Q49" s="71">
        <f t="shared" si="43"/>
        <v>962.92</v>
      </c>
      <c r="R49" s="71">
        <f t="shared" si="43"/>
        <v>49836.43</v>
      </c>
      <c r="S49" s="71">
        <f t="shared" si="43"/>
        <v>20956.16</v>
      </c>
      <c r="T49" s="71">
        <f t="shared" si="43"/>
        <v>70792.59</v>
      </c>
      <c r="U49" s="42"/>
      <c r="V49" s="42"/>
      <c r="W49" s="56"/>
      <c r="X49" s="42"/>
    </row>
    <row r="50" s="1" customFormat="1" spans="1:24">
      <c r="B50" s="3"/>
      <c r="C50" s="3"/>
      <c r="F50" s="4"/>
      <c r="W50" s="5"/>
    </row>
    <row r="52" s="1" customFormat="1" spans="1:24">
      <c r="B52" s="3"/>
      <c r="C52" s="3"/>
      <c r="F52" s="4"/>
      <c r="H52" s="1">
        <f>H49+L49+J49</f>
        <v>34911.02</v>
      </c>
      <c r="I52" s="1">
        <f>I49+K49</f>
        <v>16349.58</v>
      </c>
      <c r="N52" s="1">
        <f>Q49+N49</f>
        <v>14925.41</v>
      </c>
      <c r="O52" s="1">
        <f>O49+P49</f>
        <v>4606.58</v>
      </c>
      <c r="W52" s="5"/>
    </row>
    <row r="53" s="1" customFormat="1" spans="1:24">
      <c r="B53" s="3"/>
      <c r="C53" s="3"/>
      <c r="F53" s="4"/>
      <c r="W53" s="5"/>
    </row>
    <row r="55" s="1" customFormat="1" spans="1:24">
      <c r="B55" s="3"/>
      <c r="C55" s="3"/>
      <c r="F55" s="4"/>
      <c r="T55" s="1">
        <v>68736.29</v>
      </c>
      <c r="W55" s="5"/>
    </row>
    <row r="56" spans="1:24">
      <c r="T56" s="1">
        <f>T49-T55</f>
        <v>2056.3</v>
      </c>
    </row>
    <row r="59" s="1" customFormat="1" spans="1:24">
      <c r="B59" s="3"/>
      <c r="C59" s="3"/>
      <c r="F59" s="4"/>
      <c r="W59" s="5"/>
    </row>
  </sheetData>
  <mergeCells count="25">
    <mergeCell ref="A1:T1"/>
    <mergeCell ref="H2:I2"/>
    <mergeCell ref="J2:K2"/>
    <mergeCell ref="N2:O2"/>
    <mergeCell ref="P2:Q2"/>
    <mergeCell ref="R2:T2"/>
    <mergeCell ref="A5:D5"/>
    <mergeCell ref="A11:D11"/>
    <mergeCell ref="A42:F42"/>
    <mergeCell ref="A48:F48"/>
    <mergeCell ref="A49:D49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10"/>
    <mergeCell ref="W43:W46"/>
    <mergeCell ref="X2:X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9"/>
  <sheetViews>
    <sheetView workbookViewId="0">
      <selection activeCell="A1" sqref="$A1:$XFD1048576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8.875" style="4" customWidth="1"/>
    <col min="7" max="7" width="12.6416666666667" style="1" customWidth="1"/>
    <col min="8" max="9" width="11.9083333333333" style="1" customWidth="1"/>
    <col min="10" max="11" width="10.125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4">
      <c r="A1" s="6" t="s">
        <v>165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15" t="s">
        <v>11</v>
      </c>
      <c r="N2" s="14" t="s">
        <v>12</v>
      </c>
      <c r="O2" s="14"/>
      <c r="P2" s="16" t="s">
        <v>13</v>
      </c>
      <c r="Q2" s="17"/>
      <c r="R2" s="14" t="s">
        <v>14</v>
      </c>
      <c r="S2" s="14"/>
      <c r="T2" s="14"/>
      <c r="U2" s="18" t="s">
        <v>15</v>
      </c>
      <c r="V2" s="18" t="s">
        <v>16</v>
      </c>
      <c r="W2" s="18" t="s">
        <v>17</v>
      </c>
      <c r="X2" s="19" t="s">
        <v>18</v>
      </c>
    </row>
    <row r="3" s="1" customFormat="1" spans="1:24">
      <c r="A3" s="10"/>
      <c r="B3" s="11"/>
      <c r="C3" s="11"/>
      <c r="D3" s="11"/>
      <c r="E3" s="11"/>
      <c r="F3" s="20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21" t="s">
        <v>166</v>
      </c>
      <c r="M3" s="15"/>
      <c r="N3" s="14" t="s">
        <v>24</v>
      </c>
      <c r="O3" s="14" t="s">
        <v>25</v>
      </c>
      <c r="P3" s="14" t="s">
        <v>26</v>
      </c>
      <c r="Q3" s="21" t="s">
        <v>27</v>
      </c>
      <c r="R3" s="14" t="s">
        <v>27</v>
      </c>
      <c r="S3" s="14" t="s">
        <v>26</v>
      </c>
      <c r="T3" s="14" t="s">
        <v>14</v>
      </c>
      <c r="U3" s="18"/>
      <c r="V3" s="18"/>
      <c r="W3" s="18"/>
      <c r="X3" s="22"/>
    </row>
    <row r="4" s="2" customFormat="1" ht="15" customHeight="1" spans="1:24">
      <c r="A4" s="23">
        <v>1</v>
      </c>
      <c r="B4" s="24" t="s">
        <v>28</v>
      </c>
      <c r="C4" s="75" t="s">
        <v>29</v>
      </c>
      <c r="D4" s="25" t="s">
        <v>30</v>
      </c>
      <c r="E4" s="26" t="s">
        <v>31</v>
      </c>
      <c r="F4" s="27"/>
      <c r="G4" s="28">
        <v>5069</v>
      </c>
      <c r="H4" s="29">
        <f>ROUND(G4*0.16,2)</f>
        <v>811.04</v>
      </c>
      <c r="I4" s="29">
        <f>ROUND(G4*0.08,2)</f>
        <v>405.52</v>
      </c>
      <c r="J4" s="29">
        <f>ROUND(G4*0.005,2)</f>
        <v>25.35</v>
      </c>
      <c r="K4" s="29">
        <f>ROUND(G4*0.005,2)</f>
        <v>25.35</v>
      </c>
      <c r="L4" s="29">
        <f>ROUND(G4*0.0055,2)</f>
        <v>27.88</v>
      </c>
      <c r="M4" s="30">
        <v>5069</v>
      </c>
      <c r="N4" s="29">
        <f>ROUND(M4*0.07,2)</f>
        <v>354.83</v>
      </c>
      <c r="O4" s="29">
        <f>ROUND(M4*0.02,2)</f>
        <v>101.38</v>
      </c>
      <c r="P4" s="31">
        <f t="shared" ref="P4:P11" si="0">ROUND(8448*0.25%,2)</f>
        <v>21.12</v>
      </c>
      <c r="Q4" s="31">
        <f t="shared" ref="Q4:Q11" si="1">ROUND(8448*0.3%,2)</f>
        <v>25.34</v>
      </c>
      <c r="R4" s="29">
        <f>H4+N4+J4+L4+Q4</f>
        <v>1244.44</v>
      </c>
      <c r="S4" s="29">
        <f>I4+O4+K4+P4</f>
        <v>553.37</v>
      </c>
      <c r="T4" s="29">
        <f>R4+S4</f>
        <v>1797.81</v>
      </c>
      <c r="U4" s="32" t="s">
        <v>32</v>
      </c>
      <c r="V4" s="32" t="s">
        <v>33</v>
      </c>
      <c r="W4" s="33"/>
      <c r="X4" s="33"/>
    </row>
    <row r="5" s="2" customFormat="1" ht="15" customHeight="1" spans="1:24">
      <c r="A5" s="34" t="s">
        <v>34</v>
      </c>
      <c r="B5" s="34"/>
      <c r="C5" s="34"/>
      <c r="D5" s="34"/>
      <c r="E5" s="35"/>
      <c r="F5" s="35"/>
      <c r="G5" s="36">
        <f t="shared" ref="G5:T5" si="2">SUM(G4:G4)</f>
        <v>5069</v>
      </c>
      <c r="H5" s="37">
        <f t="shared" si="2"/>
        <v>811.04</v>
      </c>
      <c r="I5" s="37">
        <f t="shared" si="2"/>
        <v>405.52</v>
      </c>
      <c r="J5" s="37">
        <f t="shared" si="2"/>
        <v>25.35</v>
      </c>
      <c r="K5" s="37">
        <f t="shared" si="2"/>
        <v>25.35</v>
      </c>
      <c r="L5" s="37">
        <f t="shared" si="2"/>
        <v>27.88</v>
      </c>
      <c r="M5" s="38">
        <f t="shared" si="2"/>
        <v>5069</v>
      </c>
      <c r="N5" s="37">
        <f t="shared" si="2"/>
        <v>354.83</v>
      </c>
      <c r="O5" s="37">
        <f t="shared" si="2"/>
        <v>101.38</v>
      </c>
      <c r="P5" s="37">
        <f t="shared" si="2"/>
        <v>21.12</v>
      </c>
      <c r="Q5" s="37">
        <f t="shared" si="2"/>
        <v>25.34</v>
      </c>
      <c r="R5" s="37">
        <f t="shared" si="2"/>
        <v>1244.44</v>
      </c>
      <c r="S5" s="37">
        <f t="shared" si="2"/>
        <v>553.37</v>
      </c>
      <c r="T5" s="37">
        <f t="shared" si="2"/>
        <v>1797.81</v>
      </c>
      <c r="U5" s="33"/>
      <c r="V5" s="33"/>
      <c r="W5" s="33"/>
      <c r="X5" s="33"/>
    </row>
    <row r="6" s="1" customFormat="1" ht="15" customHeight="1" spans="1:24">
      <c r="A6" s="23">
        <v>2</v>
      </c>
      <c r="B6" s="24" t="s">
        <v>35</v>
      </c>
      <c r="C6" s="75" t="s">
        <v>36</v>
      </c>
      <c r="D6" s="25" t="s">
        <v>37</v>
      </c>
      <c r="E6" s="39"/>
      <c r="F6" s="11"/>
      <c r="G6" s="40">
        <v>5069</v>
      </c>
      <c r="H6" s="29">
        <f>ROUND(G6*0.16,2)</f>
        <v>811.04</v>
      </c>
      <c r="I6" s="29">
        <f>ROUND(G6*0.08,2)</f>
        <v>405.52</v>
      </c>
      <c r="J6" s="29">
        <f>ROUND(G6*0.005,2)</f>
        <v>25.35</v>
      </c>
      <c r="K6" s="29">
        <f>ROUND(G6*0.005,2)</f>
        <v>25.35</v>
      </c>
      <c r="L6" s="29">
        <f>ROUND(G6*0.0055,2)</f>
        <v>27.88</v>
      </c>
      <c r="M6" s="29">
        <v>5069</v>
      </c>
      <c r="N6" s="29">
        <f>ROUND(M6*0.07,2)</f>
        <v>354.83</v>
      </c>
      <c r="O6" s="29">
        <f>ROUND(M6*0.02,2)</f>
        <v>101.38</v>
      </c>
      <c r="P6" s="31">
        <f t="shared" si="0"/>
        <v>21.12</v>
      </c>
      <c r="Q6" s="31">
        <f t="shared" si="1"/>
        <v>25.34</v>
      </c>
      <c r="R6" s="29">
        <f>H6+N6+J6+L6+Q6</f>
        <v>1244.44</v>
      </c>
      <c r="S6" s="29">
        <f>I6+O6+K6+P6</f>
        <v>553.37</v>
      </c>
      <c r="T6" s="29">
        <f>R6+S6</f>
        <v>1797.81</v>
      </c>
      <c r="U6" s="32" t="s">
        <v>32</v>
      </c>
      <c r="V6" s="32" t="s">
        <v>33</v>
      </c>
      <c r="W6" s="41" t="s">
        <v>38</v>
      </c>
      <c r="X6" s="42"/>
    </row>
    <row r="7" s="1" customFormat="1" ht="15" customHeight="1" spans="1:24">
      <c r="A7" s="23">
        <v>3</v>
      </c>
      <c r="B7" s="24" t="s">
        <v>39</v>
      </c>
      <c r="C7" s="75" t="s">
        <v>40</v>
      </c>
      <c r="D7" s="25" t="s">
        <v>41</v>
      </c>
      <c r="E7" s="39"/>
      <c r="F7" s="27" t="s">
        <v>42</v>
      </c>
      <c r="G7" s="40">
        <v>5069</v>
      </c>
      <c r="H7" s="29">
        <f>ROUND(G7*0.16,2)</f>
        <v>811.04</v>
      </c>
      <c r="I7" s="29">
        <f>ROUND(G7*0.08,2)</f>
        <v>405.52</v>
      </c>
      <c r="J7" s="29">
        <f>ROUND(G7*0.005,2)</f>
        <v>25.35</v>
      </c>
      <c r="K7" s="29">
        <f>ROUND(G7*0.005,2)</f>
        <v>25.35</v>
      </c>
      <c r="L7" s="29">
        <f t="shared" ref="L7:L16" si="3">ROUND(G7*0.0055,2)</f>
        <v>27.88</v>
      </c>
      <c r="M7" s="29">
        <v>5069</v>
      </c>
      <c r="N7" s="29">
        <f>ROUND(M7*0.07,2)</f>
        <v>354.83</v>
      </c>
      <c r="O7" s="29">
        <f>ROUND(M7*0.02,2)</f>
        <v>101.38</v>
      </c>
      <c r="P7" s="31">
        <f t="shared" si="0"/>
        <v>21.12</v>
      </c>
      <c r="Q7" s="31">
        <f t="shared" si="1"/>
        <v>25.34</v>
      </c>
      <c r="R7" s="29">
        <f>H7+N7+J7+L7+Q7</f>
        <v>1244.44</v>
      </c>
      <c r="S7" s="29">
        <f>I7+O7+K7+P7</f>
        <v>553.37</v>
      </c>
      <c r="T7" s="29">
        <f>R7+S7</f>
        <v>1797.81</v>
      </c>
      <c r="U7" s="32" t="s">
        <v>32</v>
      </c>
      <c r="V7" s="32" t="s">
        <v>33</v>
      </c>
      <c r="W7" s="43"/>
      <c r="X7" s="42"/>
    </row>
    <row r="8" s="1" customFormat="1" ht="15" customHeight="1" spans="1:24">
      <c r="A8" s="23">
        <v>4</v>
      </c>
      <c r="B8" s="24" t="s">
        <v>43</v>
      </c>
      <c r="C8" s="75" t="s">
        <v>44</v>
      </c>
      <c r="D8" s="25" t="s">
        <v>45</v>
      </c>
      <c r="E8" s="44"/>
      <c r="F8" s="27" t="s">
        <v>42</v>
      </c>
      <c r="G8" s="40">
        <v>5069</v>
      </c>
      <c r="H8" s="29">
        <f>ROUND(G8*0.16,2)</f>
        <v>811.04</v>
      </c>
      <c r="I8" s="29">
        <f>ROUND(G8*0.08,2)</f>
        <v>405.52</v>
      </c>
      <c r="J8" s="29">
        <f>ROUND(G8*0.005,2)</f>
        <v>25.35</v>
      </c>
      <c r="K8" s="29">
        <f>ROUND(G8*0.005,2)</f>
        <v>25.35</v>
      </c>
      <c r="L8" s="29">
        <f t="shared" si="3"/>
        <v>27.88</v>
      </c>
      <c r="M8" s="29">
        <v>5069</v>
      </c>
      <c r="N8" s="29">
        <f>ROUND(M8*0.07,2)</f>
        <v>354.83</v>
      </c>
      <c r="O8" s="29">
        <f>ROUND(M8*0.02,2)</f>
        <v>101.38</v>
      </c>
      <c r="P8" s="31">
        <f t="shared" si="0"/>
        <v>21.12</v>
      </c>
      <c r="Q8" s="31">
        <f t="shared" si="1"/>
        <v>25.34</v>
      </c>
      <c r="R8" s="29">
        <f>H8+N8+J8+L8+Q8</f>
        <v>1244.44</v>
      </c>
      <c r="S8" s="29">
        <f>I8+O8+K8+P8</f>
        <v>553.37</v>
      </c>
      <c r="T8" s="29">
        <f>R8+S8</f>
        <v>1797.81</v>
      </c>
      <c r="U8" s="32" t="s">
        <v>32</v>
      </c>
      <c r="V8" s="32" t="s">
        <v>33</v>
      </c>
      <c r="W8" s="43"/>
      <c r="X8" s="42"/>
    </row>
    <row r="9" s="1" customFormat="1" ht="15" customHeight="1" spans="1:24">
      <c r="A9" s="23">
        <v>5</v>
      </c>
      <c r="B9" s="24" t="s">
        <v>47</v>
      </c>
      <c r="C9" s="75" t="s">
        <v>48</v>
      </c>
      <c r="D9" s="25" t="s">
        <v>49</v>
      </c>
      <c r="E9" s="39"/>
      <c r="F9" s="27" t="s">
        <v>50</v>
      </c>
      <c r="G9" s="40">
        <v>5069</v>
      </c>
      <c r="H9" s="29">
        <f>ROUND(G9*0.16,2)</f>
        <v>811.04</v>
      </c>
      <c r="I9" s="29">
        <f>ROUND(G9*0.08,2)</f>
        <v>405.52</v>
      </c>
      <c r="J9" s="29">
        <f>ROUND(G9*0.005,2)</f>
        <v>25.35</v>
      </c>
      <c r="K9" s="29">
        <f>ROUND(G9*0.005,2)</f>
        <v>25.35</v>
      </c>
      <c r="L9" s="29">
        <f t="shared" si="3"/>
        <v>27.88</v>
      </c>
      <c r="M9" s="29">
        <v>5069</v>
      </c>
      <c r="N9" s="29">
        <f>ROUND(M9*0.07,2)</f>
        <v>354.83</v>
      </c>
      <c r="O9" s="29">
        <f>ROUND(M9*0.02,2)</f>
        <v>101.38</v>
      </c>
      <c r="P9" s="31">
        <f t="shared" si="0"/>
        <v>21.12</v>
      </c>
      <c r="Q9" s="31">
        <f t="shared" si="1"/>
        <v>25.34</v>
      </c>
      <c r="R9" s="29">
        <f>H9+N9+J9+L9+Q9</f>
        <v>1244.44</v>
      </c>
      <c r="S9" s="29">
        <f>I9+O9+K9+P9</f>
        <v>553.37</v>
      </c>
      <c r="T9" s="29">
        <f>R9+S9</f>
        <v>1797.81</v>
      </c>
      <c r="U9" s="32" t="s">
        <v>32</v>
      </c>
      <c r="V9" s="32" t="s">
        <v>33</v>
      </c>
      <c r="W9" s="43"/>
      <c r="X9" s="42"/>
    </row>
    <row r="10" s="1" customFormat="1" ht="15" customHeight="1" spans="1:24">
      <c r="A10" s="23">
        <v>6</v>
      </c>
      <c r="B10" s="24"/>
      <c r="C10" s="75" t="s">
        <v>167</v>
      </c>
      <c r="D10" s="25" t="s">
        <v>168</v>
      </c>
      <c r="E10" s="39"/>
      <c r="F10" s="27" t="s">
        <v>169</v>
      </c>
      <c r="G10" s="40">
        <v>5069</v>
      </c>
      <c r="H10" s="29">
        <f>ROUND(G10*0.16,2)</f>
        <v>811.04</v>
      </c>
      <c r="I10" s="29">
        <f>ROUND(G10*0.08,2)</f>
        <v>405.52</v>
      </c>
      <c r="J10" s="29">
        <f>ROUND(G10*0.005,2)</f>
        <v>25.35</v>
      </c>
      <c r="K10" s="29">
        <f>ROUND(G10*0.005,2)</f>
        <v>25.35</v>
      </c>
      <c r="L10" s="29">
        <f t="shared" si="3"/>
        <v>27.88</v>
      </c>
      <c r="M10" s="29">
        <v>5069</v>
      </c>
      <c r="N10" s="29">
        <f>ROUND(M10*0.07,2)</f>
        <v>354.83</v>
      </c>
      <c r="O10" s="29">
        <f>ROUND(M10*0.02,2)</f>
        <v>101.38</v>
      </c>
      <c r="P10" s="31">
        <f t="shared" si="0"/>
        <v>21.12</v>
      </c>
      <c r="Q10" s="31">
        <f t="shared" si="1"/>
        <v>25.34</v>
      </c>
      <c r="R10" s="29">
        <f>H10+N10+J10+L10+Q10</f>
        <v>1244.44</v>
      </c>
      <c r="S10" s="29">
        <f>I10+O10+K10+P10</f>
        <v>553.37</v>
      </c>
      <c r="T10" s="29">
        <f>R10+S10</f>
        <v>1797.81</v>
      </c>
      <c r="U10" s="32" t="s">
        <v>32</v>
      </c>
      <c r="V10" s="32" t="s">
        <v>33</v>
      </c>
      <c r="W10" s="43"/>
      <c r="X10" s="42"/>
    </row>
    <row r="11" s="1" customFormat="1" ht="15" customHeight="1" spans="1:24">
      <c r="A11" s="23">
        <v>7</v>
      </c>
      <c r="B11" s="24">
        <v>6513804700</v>
      </c>
      <c r="C11" s="24" t="s">
        <v>170</v>
      </c>
      <c r="D11" s="45" t="s">
        <v>171</v>
      </c>
      <c r="E11" s="46" t="s">
        <v>172</v>
      </c>
      <c r="F11" s="46" t="s">
        <v>172</v>
      </c>
      <c r="G11" s="40">
        <v>5069</v>
      </c>
      <c r="H11" s="29">
        <f t="shared" ref="H11:H23" si="4">ROUND(G11*0.16,2)</f>
        <v>811.04</v>
      </c>
      <c r="I11" s="29">
        <f t="shared" ref="I11:I23" si="5">ROUND(G11*0.08,2)</f>
        <v>405.52</v>
      </c>
      <c r="J11" s="29">
        <f t="shared" ref="J11:J23" si="6">ROUND(G11*0.005,2)</f>
        <v>25.35</v>
      </c>
      <c r="K11" s="29">
        <f t="shared" ref="K11:K23" si="7">ROUND(G11*0.005,2)</f>
        <v>25.35</v>
      </c>
      <c r="L11" s="29">
        <f t="shared" si="3"/>
        <v>27.88</v>
      </c>
      <c r="M11" s="29">
        <v>5069</v>
      </c>
      <c r="N11" s="29">
        <f t="shared" ref="N11:N23" si="8">ROUND(M11*0.07,2)</f>
        <v>354.83</v>
      </c>
      <c r="O11" s="29">
        <f t="shared" ref="O11:O23" si="9">ROUND(M11*0.02,2)</f>
        <v>101.38</v>
      </c>
      <c r="P11" s="31">
        <f t="shared" ref="P11:P23" si="10">ROUND(8448*0.25%,2)</f>
        <v>21.12</v>
      </c>
      <c r="Q11" s="31">
        <f t="shared" ref="Q11:Q23" si="11">ROUND(8448*0.3%,2)</f>
        <v>25.34</v>
      </c>
      <c r="R11" s="29">
        <f t="shared" ref="R11:R23" si="12">H11+N11+J11+L11+Q11</f>
        <v>1244.44</v>
      </c>
      <c r="S11" s="29">
        <f t="shared" ref="S11:S23" si="13">I11+O11+K11+P11</f>
        <v>553.37</v>
      </c>
      <c r="T11" s="29">
        <f t="shared" ref="T11:T23" si="14">R11+S11</f>
        <v>1797.81</v>
      </c>
      <c r="U11" s="32" t="s">
        <v>32</v>
      </c>
      <c r="V11" s="32" t="s">
        <v>33</v>
      </c>
      <c r="W11" s="43"/>
      <c r="X11" s="42"/>
    </row>
    <row r="12" s="1" customFormat="1" ht="15" customHeight="1" spans="1:24">
      <c r="A12" s="23">
        <v>8</v>
      </c>
      <c r="B12" s="24">
        <v>6508526729</v>
      </c>
      <c r="C12" s="24" t="s">
        <v>173</v>
      </c>
      <c r="D12" s="25" t="s">
        <v>174</v>
      </c>
      <c r="E12" s="46" t="s">
        <v>172</v>
      </c>
      <c r="F12" s="46" t="s">
        <v>172</v>
      </c>
      <c r="G12" s="40">
        <v>5069</v>
      </c>
      <c r="H12" s="29">
        <f t="shared" si="4"/>
        <v>811.04</v>
      </c>
      <c r="I12" s="29">
        <f t="shared" si="5"/>
        <v>405.52</v>
      </c>
      <c r="J12" s="29">
        <f t="shared" si="6"/>
        <v>25.35</v>
      </c>
      <c r="K12" s="29">
        <f t="shared" si="7"/>
        <v>25.35</v>
      </c>
      <c r="L12" s="29">
        <f t="shared" si="3"/>
        <v>27.88</v>
      </c>
      <c r="M12" s="29">
        <v>5069</v>
      </c>
      <c r="N12" s="29">
        <f t="shared" si="8"/>
        <v>354.83</v>
      </c>
      <c r="O12" s="29">
        <f t="shared" si="9"/>
        <v>101.38</v>
      </c>
      <c r="P12" s="31">
        <f t="shared" si="10"/>
        <v>21.12</v>
      </c>
      <c r="Q12" s="31">
        <f t="shared" si="11"/>
        <v>25.34</v>
      </c>
      <c r="R12" s="29">
        <f t="shared" si="12"/>
        <v>1244.44</v>
      </c>
      <c r="S12" s="29">
        <f t="shared" si="13"/>
        <v>553.37</v>
      </c>
      <c r="T12" s="29">
        <f t="shared" si="14"/>
        <v>1797.81</v>
      </c>
      <c r="U12" s="32" t="s">
        <v>32</v>
      </c>
      <c r="V12" s="32" t="s">
        <v>33</v>
      </c>
      <c r="W12" s="43"/>
      <c r="X12" s="42"/>
    </row>
    <row r="13" s="1" customFormat="1" ht="15" customHeight="1" spans="1:24">
      <c r="A13" s="23">
        <v>9</v>
      </c>
      <c r="B13" s="24">
        <v>6512315886</v>
      </c>
      <c r="C13" s="24" t="s">
        <v>175</v>
      </c>
      <c r="D13" s="25" t="s">
        <v>176</v>
      </c>
      <c r="E13" s="46" t="s">
        <v>177</v>
      </c>
      <c r="F13" s="46" t="s">
        <v>177</v>
      </c>
      <c r="G13" s="40">
        <v>5069</v>
      </c>
      <c r="H13" s="29">
        <f t="shared" si="4"/>
        <v>811.04</v>
      </c>
      <c r="I13" s="29">
        <f t="shared" si="5"/>
        <v>405.52</v>
      </c>
      <c r="J13" s="29">
        <f t="shared" si="6"/>
        <v>25.35</v>
      </c>
      <c r="K13" s="29">
        <f t="shared" si="7"/>
        <v>25.35</v>
      </c>
      <c r="L13" s="29">
        <f t="shared" si="3"/>
        <v>27.88</v>
      </c>
      <c r="M13" s="29">
        <v>5069</v>
      </c>
      <c r="N13" s="29">
        <f t="shared" si="8"/>
        <v>354.83</v>
      </c>
      <c r="O13" s="29">
        <f t="shared" si="9"/>
        <v>101.38</v>
      </c>
      <c r="P13" s="31">
        <f t="shared" si="10"/>
        <v>21.12</v>
      </c>
      <c r="Q13" s="31">
        <f t="shared" si="11"/>
        <v>25.34</v>
      </c>
      <c r="R13" s="29">
        <f t="shared" si="12"/>
        <v>1244.44</v>
      </c>
      <c r="S13" s="29">
        <f t="shared" si="13"/>
        <v>553.37</v>
      </c>
      <c r="T13" s="29">
        <f t="shared" si="14"/>
        <v>1797.81</v>
      </c>
      <c r="U13" s="32" t="s">
        <v>32</v>
      </c>
      <c r="V13" s="32" t="s">
        <v>33</v>
      </c>
      <c r="W13" s="43"/>
      <c r="X13" s="42"/>
    </row>
    <row r="14" s="1" customFormat="1" ht="15" customHeight="1" spans="1:24">
      <c r="A14" s="23">
        <v>10</v>
      </c>
      <c r="B14" s="24">
        <v>6506320166</v>
      </c>
      <c r="C14" s="24" t="s">
        <v>178</v>
      </c>
      <c r="D14" s="25" t="s">
        <v>179</v>
      </c>
      <c r="E14" s="46" t="s">
        <v>177</v>
      </c>
      <c r="F14" s="46" t="s">
        <v>177</v>
      </c>
      <c r="G14" s="40">
        <v>5069</v>
      </c>
      <c r="H14" s="29">
        <f t="shared" si="4"/>
        <v>811.04</v>
      </c>
      <c r="I14" s="29">
        <f t="shared" si="5"/>
        <v>405.52</v>
      </c>
      <c r="J14" s="29">
        <f t="shared" si="6"/>
        <v>25.35</v>
      </c>
      <c r="K14" s="29">
        <f t="shared" si="7"/>
        <v>25.35</v>
      </c>
      <c r="L14" s="29">
        <f t="shared" si="3"/>
        <v>27.88</v>
      </c>
      <c r="M14" s="29">
        <v>5069</v>
      </c>
      <c r="N14" s="29">
        <f t="shared" si="8"/>
        <v>354.83</v>
      </c>
      <c r="O14" s="29">
        <f t="shared" si="9"/>
        <v>101.38</v>
      </c>
      <c r="P14" s="31">
        <f t="shared" si="10"/>
        <v>21.12</v>
      </c>
      <c r="Q14" s="31">
        <f t="shared" si="11"/>
        <v>25.34</v>
      </c>
      <c r="R14" s="29">
        <f t="shared" si="12"/>
        <v>1244.44</v>
      </c>
      <c r="S14" s="29">
        <f t="shared" si="13"/>
        <v>553.37</v>
      </c>
      <c r="T14" s="29">
        <f t="shared" si="14"/>
        <v>1797.81</v>
      </c>
      <c r="U14" s="32" t="s">
        <v>32</v>
      </c>
      <c r="V14" s="32" t="s">
        <v>33</v>
      </c>
      <c r="W14" s="43"/>
      <c r="X14" s="42"/>
    </row>
    <row r="15" s="1" customFormat="1" ht="15" customHeight="1" spans="1:24">
      <c r="A15" s="23">
        <v>11</v>
      </c>
      <c r="B15" s="24">
        <v>6508187938</v>
      </c>
      <c r="C15" s="24" t="s">
        <v>180</v>
      </c>
      <c r="D15" s="25" t="s">
        <v>181</v>
      </c>
      <c r="E15" s="47" t="s">
        <v>177</v>
      </c>
      <c r="F15" s="47" t="s">
        <v>177</v>
      </c>
      <c r="G15" s="40">
        <v>5069</v>
      </c>
      <c r="H15" s="29">
        <f t="shared" si="4"/>
        <v>811.04</v>
      </c>
      <c r="I15" s="29">
        <f t="shared" si="5"/>
        <v>405.52</v>
      </c>
      <c r="J15" s="29">
        <f t="shared" si="6"/>
        <v>25.35</v>
      </c>
      <c r="K15" s="29">
        <f t="shared" si="7"/>
        <v>25.35</v>
      </c>
      <c r="L15" s="29">
        <f t="shared" si="3"/>
        <v>27.88</v>
      </c>
      <c r="M15" s="29">
        <v>5069</v>
      </c>
      <c r="N15" s="29">
        <f t="shared" si="8"/>
        <v>354.83</v>
      </c>
      <c r="O15" s="29">
        <f t="shared" si="9"/>
        <v>101.38</v>
      </c>
      <c r="P15" s="31">
        <f t="shared" si="10"/>
        <v>21.12</v>
      </c>
      <c r="Q15" s="31">
        <f t="shared" si="11"/>
        <v>25.34</v>
      </c>
      <c r="R15" s="29">
        <f t="shared" si="12"/>
        <v>1244.44</v>
      </c>
      <c r="S15" s="29">
        <f t="shared" si="13"/>
        <v>553.37</v>
      </c>
      <c r="T15" s="29">
        <f t="shared" si="14"/>
        <v>1797.81</v>
      </c>
      <c r="U15" s="32" t="s">
        <v>32</v>
      </c>
      <c r="V15" s="32" t="s">
        <v>33</v>
      </c>
      <c r="W15" s="43"/>
      <c r="X15" s="42"/>
    </row>
    <row r="16" s="1" customFormat="1" ht="15" customHeight="1" spans="1:24">
      <c r="A16" s="23">
        <v>12</v>
      </c>
      <c r="B16" s="24">
        <v>6512523750</v>
      </c>
      <c r="C16" s="24" t="s">
        <v>182</v>
      </c>
      <c r="D16" s="25" t="s">
        <v>183</v>
      </c>
      <c r="E16" s="47" t="s">
        <v>184</v>
      </c>
      <c r="F16" s="47" t="s">
        <v>184</v>
      </c>
      <c r="G16" s="40">
        <v>5069</v>
      </c>
      <c r="H16" s="29">
        <f t="shared" si="4"/>
        <v>811.04</v>
      </c>
      <c r="I16" s="29">
        <f t="shared" si="5"/>
        <v>405.52</v>
      </c>
      <c r="J16" s="29">
        <f t="shared" si="6"/>
        <v>25.35</v>
      </c>
      <c r="K16" s="29">
        <f t="shared" si="7"/>
        <v>25.35</v>
      </c>
      <c r="L16" s="29">
        <f t="shared" si="3"/>
        <v>27.88</v>
      </c>
      <c r="M16" s="29">
        <v>5069</v>
      </c>
      <c r="N16" s="29">
        <f t="shared" si="8"/>
        <v>354.83</v>
      </c>
      <c r="O16" s="29">
        <f t="shared" si="9"/>
        <v>101.38</v>
      </c>
      <c r="P16" s="31">
        <f t="shared" si="10"/>
        <v>21.12</v>
      </c>
      <c r="Q16" s="31">
        <f t="shared" si="11"/>
        <v>25.34</v>
      </c>
      <c r="R16" s="29">
        <f t="shared" si="12"/>
        <v>1244.44</v>
      </c>
      <c r="S16" s="29">
        <f t="shared" si="13"/>
        <v>553.37</v>
      </c>
      <c r="T16" s="29">
        <f t="shared" si="14"/>
        <v>1797.81</v>
      </c>
      <c r="U16" s="32" t="s">
        <v>32</v>
      </c>
      <c r="V16" s="32" t="s">
        <v>33</v>
      </c>
      <c r="W16" s="43"/>
      <c r="X16" s="42"/>
    </row>
    <row r="17" s="1" customFormat="1" ht="15" customHeight="1" spans="1:24">
      <c r="A17" s="23">
        <v>13</v>
      </c>
      <c r="B17" s="24">
        <v>652832356805</v>
      </c>
      <c r="C17" s="24" t="s">
        <v>185</v>
      </c>
      <c r="D17" s="25" t="s">
        <v>186</v>
      </c>
      <c r="E17" s="47" t="s">
        <v>172</v>
      </c>
      <c r="F17" s="47" t="s">
        <v>172</v>
      </c>
      <c r="G17" s="72"/>
      <c r="H17" s="29">
        <f t="shared" si="4"/>
        <v>0</v>
      </c>
      <c r="I17" s="29">
        <f t="shared" si="5"/>
        <v>0</v>
      </c>
      <c r="J17" s="29">
        <f t="shared" si="6"/>
        <v>0</v>
      </c>
      <c r="K17" s="29">
        <f t="shared" si="7"/>
        <v>0</v>
      </c>
      <c r="L17" s="29">
        <f>ROUND(G17*0.0165,2)</f>
        <v>0</v>
      </c>
      <c r="M17" s="29">
        <v>5069</v>
      </c>
      <c r="N17" s="29">
        <f t="shared" si="8"/>
        <v>354.83</v>
      </c>
      <c r="O17" s="29">
        <f t="shared" si="9"/>
        <v>101.38</v>
      </c>
      <c r="P17" s="31">
        <f t="shared" si="10"/>
        <v>21.12</v>
      </c>
      <c r="Q17" s="31">
        <f t="shared" si="11"/>
        <v>25.34</v>
      </c>
      <c r="R17" s="29">
        <f t="shared" si="12"/>
        <v>380.17</v>
      </c>
      <c r="S17" s="29">
        <f t="shared" si="13"/>
        <v>122.5</v>
      </c>
      <c r="T17" s="29">
        <f t="shared" si="14"/>
        <v>502.67</v>
      </c>
      <c r="U17" s="32" t="s">
        <v>32</v>
      </c>
      <c r="V17" s="32" t="s">
        <v>33</v>
      </c>
      <c r="W17" s="43"/>
      <c r="X17" s="42"/>
    </row>
    <row r="18" s="1" customFormat="1" ht="15" customHeight="1" spans="1:24">
      <c r="A18" s="23">
        <v>14</v>
      </c>
      <c r="B18" s="75" t="s">
        <v>187</v>
      </c>
      <c r="C18" s="24" t="s">
        <v>188</v>
      </c>
      <c r="D18" s="19" t="s">
        <v>189</v>
      </c>
      <c r="E18" s="46" t="s">
        <v>177</v>
      </c>
      <c r="F18" s="46" t="s">
        <v>177</v>
      </c>
      <c r="G18" s="48">
        <v>5069</v>
      </c>
      <c r="H18" s="29">
        <f t="shared" si="4"/>
        <v>811.04</v>
      </c>
      <c r="I18" s="29">
        <f t="shared" si="5"/>
        <v>405.52</v>
      </c>
      <c r="J18" s="29">
        <f t="shared" si="6"/>
        <v>25.35</v>
      </c>
      <c r="K18" s="29">
        <f t="shared" si="7"/>
        <v>25.35</v>
      </c>
      <c r="L18" s="29">
        <f t="shared" ref="L18:L23" si="15">ROUND(G18*0.0055,2)</f>
        <v>27.88</v>
      </c>
      <c r="M18" s="29">
        <v>5069</v>
      </c>
      <c r="N18" s="29">
        <f t="shared" si="8"/>
        <v>354.83</v>
      </c>
      <c r="O18" s="29">
        <f t="shared" si="9"/>
        <v>101.38</v>
      </c>
      <c r="P18" s="31">
        <f t="shared" si="10"/>
        <v>21.12</v>
      </c>
      <c r="Q18" s="31">
        <f t="shared" si="11"/>
        <v>25.34</v>
      </c>
      <c r="R18" s="29">
        <f t="shared" si="12"/>
        <v>1244.44</v>
      </c>
      <c r="S18" s="29">
        <f t="shared" si="13"/>
        <v>553.37</v>
      </c>
      <c r="T18" s="29">
        <f t="shared" si="14"/>
        <v>1797.81</v>
      </c>
      <c r="U18" s="32" t="s">
        <v>32</v>
      </c>
      <c r="V18" s="32" t="s">
        <v>33</v>
      </c>
      <c r="W18" s="43"/>
      <c r="X18" s="42"/>
    </row>
    <row r="19" s="1" customFormat="1" ht="15" customHeight="1" spans="1:24">
      <c r="A19" s="23">
        <v>15</v>
      </c>
      <c r="B19" s="24">
        <v>6512610571</v>
      </c>
      <c r="C19" s="75" t="s">
        <v>190</v>
      </c>
      <c r="D19" s="19" t="s">
        <v>191</v>
      </c>
      <c r="E19" s="49" t="s">
        <v>172</v>
      </c>
      <c r="F19" s="49" t="s">
        <v>172</v>
      </c>
      <c r="G19" s="48">
        <v>5069</v>
      </c>
      <c r="H19" s="29">
        <f t="shared" si="4"/>
        <v>811.04</v>
      </c>
      <c r="I19" s="29">
        <f t="shared" si="5"/>
        <v>405.52</v>
      </c>
      <c r="J19" s="29">
        <f t="shared" si="6"/>
        <v>25.35</v>
      </c>
      <c r="K19" s="29">
        <f t="shared" si="7"/>
        <v>25.35</v>
      </c>
      <c r="L19" s="29">
        <f t="shared" si="15"/>
        <v>27.88</v>
      </c>
      <c r="M19" s="29">
        <v>5069</v>
      </c>
      <c r="N19" s="29">
        <f t="shared" si="8"/>
        <v>354.83</v>
      </c>
      <c r="O19" s="29">
        <f t="shared" si="9"/>
        <v>101.38</v>
      </c>
      <c r="P19" s="31">
        <f t="shared" si="10"/>
        <v>21.12</v>
      </c>
      <c r="Q19" s="31">
        <f t="shared" si="11"/>
        <v>25.34</v>
      </c>
      <c r="R19" s="29">
        <f t="shared" si="12"/>
        <v>1244.44</v>
      </c>
      <c r="S19" s="29">
        <f t="shared" si="13"/>
        <v>553.37</v>
      </c>
      <c r="T19" s="29">
        <f t="shared" si="14"/>
        <v>1797.81</v>
      </c>
      <c r="U19" s="32" t="s">
        <v>32</v>
      </c>
      <c r="V19" s="32" t="s">
        <v>33</v>
      </c>
      <c r="W19" s="43"/>
      <c r="X19" s="42"/>
    </row>
    <row r="20" s="1" customFormat="1" ht="15" customHeight="1" spans="1:24">
      <c r="A20" s="23">
        <v>16</v>
      </c>
      <c r="B20" s="24">
        <v>6513133694</v>
      </c>
      <c r="C20" s="75" t="s">
        <v>192</v>
      </c>
      <c r="D20" s="50" t="s">
        <v>193</v>
      </c>
      <c r="E20" s="49" t="s">
        <v>177</v>
      </c>
      <c r="F20" s="49" t="s">
        <v>177</v>
      </c>
      <c r="G20" s="48">
        <v>5069</v>
      </c>
      <c r="H20" s="29">
        <f t="shared" si="4"/>
        <v>811.04</v>
      </c>
      <c r="I20" s="29">
        <f t="shared" si="5"/>
        <v>405.52</v>
      </c>
      <c r="J20" s="29">
        <f t="shared" si="6"/>
        <v>25.35</v>
      </c>
      <c r="K20" s="29">
        <f t="shared" si="7"/>
        <v>25.35</v>
      </c>
      <c r="L20" s="29">
        <f t="shared" si="15"/>
        <v>27.88</v>
      </c>
      <c r="M20" s="29">
        <v>5069</v>
      </c>
      <c r="N20" s="29">
        <f t="shared" si="8"/>
        <v>354.83</v>
      </c>
      <c r="O20" s="29">
        <f t="shared" si="9"/>
        <v>101.38</v>
      </c>
      <c r="P20" s="31">
        <f t="shared" si="10"/>
        <v>21.12</v>
      </c>
      <c r="Q20" s="31">
        <f t="shared" si="11"/>
        <v>25.34</v>
      </c>
      <c r="R20" s="29">
        <f t="shared" si="12"/>
        <v>1244.44</v>
      </c>
      <c r="S20" s="29">
        <f t="shared" si="13"/>
        <v>553.37</v>
      </c>
      <c r="T20" s="29">
        <f t="shared" si="14"/>
        <v>1797.81</v>
      </c>
      <c r="U20" s="32" t="s">
        <v>32</v>
      </c>
      <c r="V20" s="32" t="s">
        <v>33</v>
      </c>
      <c r="W20" s="43"/>
      <c r="X20" s="42"/>
    </row>
    <row r="21" s="1" customFormat="1" ht="15" customHeight="1" spans="1:24">
      <c r="A21" s="23">
        <v>17</v>
      </c>
      <c r="B21" s="76" t="s">
        <v>194</v>
      </c>
      <c r="C21" s="76" t="s">
        <v>195</v>
      </c>
      <c r="D21" s="51" t="s">
        <v>196</v>
      </c>
      <c r="E21" s="51" t="s">
        <v>172</v>
      </c>
      <c r="F21" s="51" t="s">
        <v>172</v>
      </c>
      <c r="G21" s="48">
        <v>5069</v>
      </c>
      <c r="H21" s="29">
        <f t="shared" si="4"/>
        <v>811.04</v>
      </c>
      <c r="I21" s="29">
        <f t="shared" si="5"/>
        <v>405.52</v>
      </c>
      <c r="J21" s="29">
        <f t="shared" si="6"/>
        <v>25.35</v>
      </c>
      <c r="K21" s="29">
        <f t="shared" si="7"/>
        <v>25.35</v>
      </c>
      <c r="L21" s="29">
        <f t="shared" si="15"/>
        <v>27.88</v>
      </c>
      <c r="M21" s="29">
        <v>5069</v>
      </c>
      <c r="N21" s="29">
        <f t="shared" si="8"/>
        <v>354.83</v>
      </c>
      <c r="O21" s="29">
        <f t="shared" si="9"/>
        <v>101.38</v>
      </c>
      <c r="P21" s="31">
        <f t="shared" si="10"/>
        <v>21.12</v>
      </c>
      <c r="Q21" s="31">
        <f t="shared" si="11"/>
        <v>25.34</v>
      </c>
      <c r="R21" s="29">
        <f t="shared" si="12"/>
        <v>1244.44</v>
      </c>
      <c r="S21" s="29">
        <f t="shared" si="13"/>
        <v>553.37</v>
      </c>
      <c r="T21" s="29">
        <f t="shared" si="14"/>
        <v>1797.81</v>
      </c>
      <c r="U21" s="32" t="s">
        <v>32</v>
      </c>
      <c r="V21" s="32" t="s">
        <v>33</v>
      </c>
      <c r="W21" s="43"/>
      <c r="X21" s="42"/>
    </row>
    <row r="22" s="1" customFormat="1" ht="15" customHeight="1" spans="1:24">
      <c r="A22" s="23">
        <v>18</v>
      </c>
      <c r="B22" s="76" t="s">
        <v>197</v>
      </c>
      <c r="C22" s="47" t="s">
        <v>198</v>
      </c>
      <c r="D22" s="51" t="s">
        <v>199</v>
      </c>
      <c r="E22" s="51" t="s">
        <v>200</v>
      </c>
      <c r="F22" s="51" t="s">
        <v>200</v>
      </c>
      <c r="G22" s="48">
        <v>5069</v>
      </c>
      <c r="H22" s="29">
        <f t="shared" si="4"/>
        <v>811.04</v>
      </c>
      <c r="I22" s="29">
        <f t="shared" si="5"/>
        <v>405.52</v>
      </c>
      <c r="J22" s="29">
        <f t="shared" si="6"/>
        <v>25.35</v>
      </c>
      <c r="K22" s="29">
        <f t="shared" si="7"/>
        <v>25.35</v>
      </c>
      <c r="L22" s="29">
        <f t="shared" si="15"/>
        <v>27.88</v>
      </c>
      <c r="M22" s="29">
        <v>5069</v>
      </c>
      <c r="N22" s="29">
        <f t="shared" si="8"/>
        <v>354.83</v>
      </c>
      <c r="O22" s="29">
        <f t="shared" si="9"/>
        <v>101.38</v>
      </c>
      <c r="P22" s="31">
        <f t="shared" si="10"/>
        <v>21.12</v>
      </c>
      <c r="Q22" s="31">
        <f t="shared" si="11"/>
        <v>25.34</v>
      </c>
      <c r="R22" s="29">
        <f t="shared" si="12"/>
        <v>1244.44</v>
      </c>
      <c r="S22" s="29">
        <f t="shared" si="13"/>
        <v>553.37</v>
      </c>
      <c r="T22" s="29">
        <f t="shared" si="14"/>
        <v>1797.81</v>
      </c>
      <c r="U22" s="32" t="s">
        <v>32</v>
      </c>
      <c r="V22" s="32" t="s">
        <v>33</v>
      </c>
      <c r="W22" s="43"/>
      <c r="X22" s="42"/>
    </row>
    <row r="23" s="1" customFormat="1" ht="15" customHeight="1" spans="1:24">
      <c r="A23" s="23">
        <v>19</v>
      </c>
      <c r="B23" s="24" t="s">
        <v>51</v>
      </c>
      <c r="C23" s="75" t="s">
        <v>52</v>
      </c>
      <c r="D23" s="25" t="s">
        <v>53</v>
      </c>
      <c r="E23" s="39"/>
      <c r="F23" s="27" t="s">
        <v>42</v>
      </c>
      <c r="G23" s="40">
        <v>5069</v>
      </c>
      <c r="H23" s="29">
        <f t="shared" si="4"/>
        <v>811.04</v>
      </c>
      <c r="I23" s="29">
        <f t="shared" si="5"/>
        <v>405.52</v>
      </c>
      <c r="J23" s="29">
        <f t="shared" si="6"/>
        <v>25.35</v>
      </c>
      <c r="K23" s="29">
        <f t="shared" si="7"/>
        <v>25.35</v>
      </c>
      <c r="L23" s="29">
        <f t="shared" si="15"/>
        <v>27.88</v>
      </c>
      <c r="M23" s="29">
        <v>5069</v>
      </c>
      <c r="N23" s="29">
        <f t="shared" si="8"/>
        <v>354.83</v>
      </c>
      <c r="O23" s="29">
        <f t="shared" si="9"/>
        <v>101.38</v>
      </c>
      <c r="P23" s="31">
        <f t="shared" si="10"/>
        <v>21.12</v>
      </c>
      <c r="Q23" s="31">
        <f t="shared" si="11"/>
        <v>25.34</v>
      </c>
      <c r="R23" s="29">
        <f t="shared" si="12"/>
        <v>1244.44</v>
      </c>
      <c r="S23" s="29">
        <f t="shared" si="13"/>
        <v>553.37</v>
      </c>
      <c r="T23" s="29">
        <f t="shared" si="14"/>
        <v>1797.81</v>
      </c>
      <c r="U23" s="32" t="s">
        <v>32</v>
      </c>
      <c r="V23" s="32" t="s">
        <v>33</v>
      </c>
      <c r="W23" s="53"/>
      <c r="X23" s="42"/>
    </row>
    <row r="24" s="1" customFormat="1" ht="15" customHeight="1" spans="1:24">
      <c r="A24" s="34" t="s">
        <v>34</v>
      </c>
      <c r="B24" s="34"/>
      <c r="C24" s="34"/>
      <c r="D24" s="34"/>
      <c r="E24" s="54"/>
      <c r="F24" s="34"/>
      <c r="G24" s="55">
        <f t="shared" ref="G24:T24" si="16">SUM(G6:G23)</f>
        <v>86173</v>
      </c>
      <c r="H24" s="55">
        <f t="shared" si="16"/>
        <v>13787.68</v>
      </c>
      <c r="I24" s="55">
        <f t="shared" si="16"/>
        <v>6893.84</v>
      </c>
      <c r="J24" s="55">
        <f t="shared" si="16"/>
        <v>430.95</v>
      </c>
      <c r="K24" s="55">
        <f t="shared" si="16"/>
        <v>430.95</v>
      </c>
      <c r="L24" s="55">
        <f t="shared" si="16"/>
        <v>473.96</v>
      </c>
      <c r="M24" s="55">
        <f t="shared" si="16"/>
        <v>91242</v>
      </c>
      <c r="N24" s="55">
        <f t="shared" si="16"/>
        <v>6386.94</v>
      </c>
      <c r="O24" s="55">
        <f t="shared" si="16"/>
        <v>1824.84</v>
      </c>
      <c r="P24" s="55">
        <f t="shared" si="16"/>
        <v>380.16</v>
      </c>
      <c r="Q24" s="55">
        <f t="shared" si="16"/>
        <v>456.12</v>
      </c>
      <c r="R24" s="55">
        <f t="shared" si="16"/>
        <v>21535.65</v>
      </c>
      <c r="S24" s="55">
        <f t="shared" si="16"/>
        <v>9529.79</v>
      </c>
      <c r="T24" s="55">
        <f t="shared" si="16"/>
        <v>31065.44</v>
      </c>
      <c r="U24" s="42"/>
      <c r="V24" s="42"/>
      <c r="W24" s="56"/>
      <c r="X24" s="42"/>
    </row>
    <row r="25" s="1" customFormat="1" ht="15" customHeight="1" spans="1:24">
      <c r="A25" s="25">
        <v>20</v>
      </c>
      <c r="B25" s="75" t="s">
        <v>54</v>
      </c>
      <c r="C25" s="24" t="s">
        <v>55</v>
      </c>
      <c r="D25" s="25" t="s">
        <v>56</v>
      </c>
      <c r="E25" s="19"/>
      <c r="F25" s="11"/>
      <c r="G25" s="30">
        <v>5069</v>
      </c>
      <c r="H25" s="29">
        <f t="shared" ref="H25:H54" si="17">ROUND(G25*0.16,2)</f>
        <v>811.04</v>
      </c>
      <c r="I25" s="29">
        <f t="shared" ref="I25:I54" si="18">ROUND(G25*0.08,2)</f>
        <v>405.52</v>
      </c>
      <c r="J25" s="29">
        <f t="shared" ref="J25:J54" si="19">ROUND(G25*0.005,2)</f>
        <v>25.35</v>
      </c>
      <c r="K25" s="29">
        <f t="shared" ref="K25:K54" si="20">ROUND(G25*0.005,2)</f>
        <v>25.35</v>
      </c>
      <c r="L25" s="29">
        <f>ROUND(G25*0.0055,2)</f>
        <v>27.88</v>
      </c>
      <c r="M25" s="30">
        <v>5069</v>
      </c>
      <c r="N25" s="29">
        <f t="shared" ref="N25:N54" si="21">ROUND(M25*0.07,2)</f>
        <v>354.83</v>
      </c>
      <c r="O25" s="29">
        <f t="shared" ref="O25:O54" si="22">ROUND(M25*0.02,2)</f>
        <v>101.38</v>
      </c>
      <c r="P25" s="31">
        <f t="shared" ref="P25:P38" si="23">ROUND(8448*0.25%,2)</f>
        <v>21.12</v>
      </c>
      <c r="Q25" s="31">
        <f t="shared" ref="Q25:Q38" si="24">ROUND(8448*0.3%,2)</f>
        <v>25.34</v>
      </c>
      <c r="R25" s="29">
        <f t="shared" ref="R25:R54" si="25">H25+N25+J25+L25+Q25</f>
        <v>1244.44</v>
      </c>
      <c r="S25" s="29">
        <f t="shared" ref="S25:S54" si="26">I25+O25+K25+P25</f>
        <v>553.37</v>
      </c>
      <c r="T25" s="29">
        <f t="shared" ref="T25:T54" si="27">R25+S25</f>
        <v>1797.81</v>
      </c>
      <c r="U25" s="57" t="s">
        <v>46</v>
      </c>
      <c r="V25" s="57" t="s">
        <v>46</v>
      </c>
      <c r="W25" s="56"/>
      <c r="X25" s="42"/>
    </row>
    <row r="26" s="1" customFormat="1" ht="15" customHeight="1" spans="1:24">
      <c r="A26" s="25">
        <v>21</v>
      </c>
      <c r="B26" s="75" t="s">
        <v>57</v>
      </c>
      <c r="C26" s="75" t="s">
        <v>58</v>
      </c>
      <c r="D26" s="25" t="s">
        <v>59</v>
      </c>
      <c r="E26" s="19"/>
      <c r="F26" s="11"/>
      <c r="G26" s="30">
        <v>5069</v>
      </c>
      <c r="H26" s="29">
        <f t="shared" si="17"/>
        <v>811.04</v>
      </c>
      <c r="I26" s="29">
        <f t="shared" si="18"/>
        <v>405.52</v>
      </c>
      <c r="J26" s="29">
        <f t="shared" si="19"/>
        <v>25.35</v>
      </c>
      <c r="K26" s="29">
        <f t="shared" si="20"/>
        <v>25.35</v>
      </c>
      <c r="L26" s="29">
        <f t="shared" ref="L26:L51" si="28">ROUND(G26*0.0055,2)</f>
        <v>27.88</v>
      </c>
      <c r="M26" s="30">
        <v>5069</v>
      </c>
      <c r="N26" s="29">
        <f t="shared" si="21"/>
        <v>354.83</v>
      </c>
      <c r="O26" s="29">
        <f t="shared" si="22"/>
        <v>101.38</v>
      </c>
      <c r="P26" s="31">
        <f t="shared" si="23"/>
        <v>21.12</v>
      </c>
      <c r="Q26" s="31">
        <f t="shared" si="24"/>
        <v>25.34</v>
      </c>
      <c r="R26" s="29">
        <f t="shared" si="25"/>
        <v>1244.44</v>
      </c>
      <c r="S26" s="29">
        <f t="shared" si="26"/>
        <v>553.37</v>
      </c>
      <c r="T26" s="29">
        <f t="shared" si="27"/>
        <v>1797.81</v>
      </c>
      <c r="U26" s="57" t="s">
        <v>46</v>
      </c>
      <c r="V26" s="57" t="s">
        <v>46</v>
      </c>
      <c r="W26" s="56"/>
      <c r="X26" s="42"/>
    </row>
    <row r="27" s="1" customFormat="1" ht="15" customHeight="1" spans="1:24">
      <c r="A27" s="25">
        <v>22</v>
      </c>
      <c r="B27" s="75" t="s">
        <v>60</v>
      </c>
      <c r="C27" s="75" t="s">
        <v>61</v>
      </c>
      <c r="D27" s="25" t="s">
        <v>62</v>
      </c>
      <c r="E27" s="19"/>
      <c r="F27" s="11"/>
      <c r="G27" s="30">
        <v>5069</v>
      </c>
      <c r="H27" s="29">
        <f t="shared" si="17"/>
        <v>811.04</v>
      </c>
      <c r="I27" s="29">
        <f t="shared" si="18"/>
        <v>405.52</v>
      </c>
      <c r="J27" s="29">
        <f t="shared" si="19"/>
        <v>25.35</v>
      </c>
      <c r="K27" s="29">
        <f t="shared" si="20"/>
        <v>25.35</v>
      </c>
      <c r="L27" s="29">
        <f t="shared" si="28"/>
        <v>27.88</v>
      </c>
      <c r="M27" s="30">
        <f>G27</f>
        <v>5069</v>
      </c>
      <c r="N27" s="29">
        <f t="shared" si="21"/>
        <v>354.83</v>
      </c>
      <c r="O27" s="29">
        <f t="shared" si="22"/>
        <v>101.38</v>
      </c>
      <c r="P27" s="31">
        <f t="shared" si="23"/>
        <v>21.12</v>
      </c>
      <c r="Q27" s="31">
        <f t="shared" si="24"/>
        <v>25.34</v>
      </c>
      <c r="R27" s="29">
        <f t="shared" si="25"/>
        <v>1244.44</v>
      </c>
      <c r="S27" s="29">
        <f t="shared" si="26"/>
        <v>553.37</v>
      </c>
      <c r="T27" s="29">
        <f t="shared" si="27"/>
        <v>1797.81</v>
      </c>
      <c r="U27" s="57" t="s">
        <v>63</v>
      </c>
      <c r="V27" s="57" t="s">
        <v>63</v>
      </c>
      <c r="W27" s="56"/>
      <c r="X27" s="42"/>
    </row>
    <row r="28" s="1" customFormat="1" ht="15" customHeight="1" spans="1:24">
      <c r="A28" s="25">
        <v>23</v>
      </c>
      <c r="B28" s="75" t="s">
        <v>64</v>
      </c>
      <c r="C28" s="75" t="s">
        <v>65</v>
      </c>
      <c r="D28" s="25" t="s">
        <v>66</v>
      </c>
      <c r="E28" s="19"/>
      <c r="F28" s="11"/>
      <c r="G28" s="30">
        <v>5069</v>
      </c>
      <c r="H28" s="29">
        <f t="shared" si="17"/>
        <v>811.04</v>
      </c>
      <c r="I28" s="29">
        <f t="shared" si="18"/>
        <v>405.52</v>
      </c>
      <c r="J28" s="29">
        <f t="shared" si="19"/>
        <v>25.35</v>
      </c>
      <c r="K28" s="29">
        <f t="shared" si="20"/>
        <v>25.35</v>
      </c>
      <c r="L28" s="29">
        <f t="shared" si="28"/>
        <v>27.88</v>
      </c>
      <c r="M28" s="30">
        <f>G28</f>
        <v>5069</v>
      </c>
      <c r="N28" s="29">
        <f t="shared" si="21"/>
        <v>354.83</v>
      </c>
      <c r="O28" s="29">
        <f t="shared" si="22"/>
        <v>101.38</v>
      </c>
      <c r="P28" s="31">
        <f t="shared" si="23"/>
        <v>21.12</v>
      </c>
      <c r="Q28" s="31">
        <f t="shared" si="24"/>
        <v>25.34</v>
      </c>
      <c r="R28" s="29">
        <f t="shared" si="25"/>
        <v>1244.44</v>
      </c>
      <c r="S28" s="29">
        <f t="shared" si="26"/>
        <v>553.37</v>
      </c>
      <c r="T28" s="29">
        <f t="shared" si="27"/>
        <v>1797.81</v>
      </c>
      <c r="U28" s="57" t="s">
        <v>63</v>
      </c>
      <c r="V28" s="57" t="s">
        <v>63</v>
      </c>
      <c r="W28" s="56"/>
      <c r="X28" s="42"/>
    </row>
    <row r="29" s="1" customFormat="1" ht="15" customHeight="1" spans="1:24">
      <c r="A29" s="25">
        <v>24</v>
      </c>
      <c r="B29" s="75" t="s">
        <v>67</v>
      </c>
      <c r="C29" s="75" t="s">
        <v>68</v>
      </c>
      <c r="D29" s="25" t="s">
        <v>69</v>
      </c>
      <c r="E29" s="19"/>
      <c r="F29" s="11"/>
      <c r="G29" s="30">
        <v>5069</v>
      </c>
      <c r="H29" s="29">
        <f t="shared" si="17"/>
        <v>811.04</v>
      </c>
      <c r="I29" s="29">
        <f t="shared" si="18"/>
        <v>405.52</v>
      </c>
      <c r="J29" s="29">
        <f t="shared" si="19"/>
        <v>25.35</v>
      </c>
      <c r="K29" s="29">
        <f t="shared" si="20"/>
        <v>25.35</v>
      </c>
      <c r="L29" s="29">
        <f t="shared" si="28"/>
        <v>27.88</v>
      </c>
      <c r="M29" s="30">
        <v>5069</v>
      </c>
      <c r="N29" s="29">
        <f t="shared" si="21"/>
        <v>354.83</v>
      </c>
      <c r="O29" s="29">
        <f t="shared" si="22"/>
        <v>101.38</v>
      </c>
      <c r="P29" s="31">
        <f t="shared" si="23"/>
        <v>21.12</v>
      </c>
      <c r="Q29" s="31">
        <f t="shared" si="24"/>
        <v>25.34</v>
      </c>
      <c r="R29" s="29">
        <f t="shared" si="25"/>
        <v>1244.44</v>
      </c>
      <c r="S29" s="29">
        <f t="shared" si="26"/>
        <v>553.37</v>
      </c>
      <c r="T29" s="29">
        <f t="shared" si="27"/>
        <v>1797.81</v>
      </c>
      <c r="U29" s="57" t="s">
        <v>63</v>
      </c>
      <c r="V29" s="57" t="s">
        <v>63</v>
      </c>
      <c r="W29" s="56"/>
      <c r="X29" s="42"/>
    </row>
    <row r="30" s="1" customFormat="1" ht="15" customHeight="1" spans="1:24">
      <c r="A30" s="25">
        <v>25</v>
      </c>
      <c r="B30" s="24" t="s">
        <v>70</v>
      </c>
      <c r="C30" s="75" t="s">
        <v>71</v>
      </c>
      <c r="D30" s="25" t="s">
        <v>72</v>
      </c>
      <c r="E30" s="39"/>
      <c r="F30" s="11"/>
      <c r="G30" s="30">
        <v>10000</v>
      </c>
      <c r="H30" s="29">
        <f t="shared" si="17"/>
        <v>1600</v>
      </c>
      <c r="I30" s="29">
        <f t="shared" si="18"/>
        <v>800</v>
      </c>
      <c r="J30" s="29">
        <f t="shared" si="19"/>
        <v>50</v>
      </c>
      <c r="K30" s="29">
        <f t="shared" si="20"/>
        <v>50</v>
      </c>
      <c r="L30" s="29">
        <f t="shared" si="28"/>
        <v>55</v>
      </c>
      <c r="M30" s="30">
        <v>10000</v>
      </c>
      <c r="N30" s="29">
        <f t="shared" si="21"/>
        <v>700</v>
      </c>
      <c r="O30" s="29">
        <f t="shared" si="22"/>
        <v>200</v>
      </c>
      <c r="P30" s="31">
        <f t="shared" si="23"/>
        <v>21.12</v>
      </c>
      <c r="Q30" s="31">
        <f t="shared" si="24"/>
        <v>25.34</v>
      </c>
      <c r="R30" s="29">
        <f t="shared" si="25"/>
        <v>2430.34</v>
      </c>
      <c r="S30" s="29">
        <f t="shared" si="26"/>
        <v>1071.12</v>
      </c>
      <c r="T30" s="29">
        <f t="shared" si="27"/>
        <v>3501.46</v>
      </c>
      <c r="U30" s="58" t="s">
        <v>73</v>
      </c>
      <c r="V30" s="58" t="s">
        <v>73</v>
      </c>
      <c r="W30" s="56"/>
      <c r="X30" s="19" t="s">
        <v>74</v>
      </c>
    </row>
    <row r="31" s="1" customFormat="1" ht="15" customHeight="1" spans="1:24">
      <c r="A31" s="25">
        <v>26</v>
      </c>
      <c r="B31" s="24" t="s">
        <v>75</v>
      </c>
      <c r="C31" s="24" t="s">
        <v>76</v>
      </c>
      <c r="D31" s="25" t="s">
        <v>77</v>
      </c>
      <c r="E31" s="39"/>
      <c r="F31" s="11"/>
      <c r="G31" s="30">
        <v>5069</v>
      </c>
      <c r="H31" s="29">
        <f t="shared" si="17"/>
        <v>811.04</v>
      </c>
      <c r="I31" s="29">
        <f t="shared" si="18"/>
        <v>405.52</v>
      </c>
      <c r="J31" s="29">
        <f t="shared" si="19"/>
        <v>25.35</v>
      </c>
      <c r="K31" s="29">
        <f t="shared" si="20"/>
        <v>25.35</v>
      </c>
      <c r="L31" s="29">
        <f t="shared" si="28"/>
        <v>27.88</v>
      </c>
      <c r="M31" s="30">
        <v>5069</v>
      </c>
      <c r="N31" s="29">
        <f t="shared" si="21"/>
        <v>354.83</v>
      </c>
      <c r="O31" s="29">
        <f t="shared" si="22"/>
        <v>101.38</v>
      </c>
      <c r="P31" s="31">
        <f t="shared" si="23"/>
        <v>21.12</v>
      </c>
      <c r="Q31" s="31">
        <f t="shared" si="24"/>
        <v>25.34</v>
      </c>
      <c r="R31" s="29">
        <f t="shared" si="25"/>
        <v>1244.44</v>
      </c>
      <c r="S31" s="29">
        <f t="shared" si="26"/>
        <v>553.37</v>
      </c>
      <c r="T31" s="29">
        <f t="shared" si="27"/>
        <v>1797.81</v>
      </c>
      <c r="U31" s="32" t="s">
        <v>33</v>
      </c>
      <c r="V31" s="32" t="s">
        <v>33</v>
      </c>
      <c r="W31" s="56"/>
      <c r="X31" s="19" t="s">
        <v>74</v>
      </c>
    </row>
    <row r="32" s="1" customFormat="1" ht="15" customHeight="1" spans="1:24">
      <c r="A32" s="25">
        <v>27</v>
      </c>
      <c r="B32" s="24" t="s">
        <v>78</v>
      </c>
      <c r="C32" s="24" t="s">
        <v>79</v>
      </c>
      <c r="D32" s="25" t="s">
        <v>80</v>
      </c>
      <c r="E32" s="39"/>
      <c r="F32" s="11"/>
      <c r="G32" s="30">
        <v>10000</v>
      </c>
      <c r="H32" s="29">
        <f t="shared" si="17"/>
        <v>1600</v>
      </c>
      <c r="I32" s="29">
        <f t="shared" si="18"/>
        <v>800</v>
      </c>
      <c r="J32" s="29">
        <f t="shared" si="19"/>
        <v>50</v>
      </c>
      <c r="K32" s="29">
        <f t="shared" si="20"/>
        <v>50</v>
      </c>
      <c r="L32" s="29">
        <f t="shared" si="28"/>
        <v>55</v>
      </c>
      <c r="M32" s="30">
        <v>10000</v>
      </c>
      <c r="N32" s="29">
        <f t="shared" si="21"/>
        <v>700</v>
      </c>
      <c r="O32" s="29">
        <f t="shared" si="22"/>
        <v>200</v>
      </c>
      <c r="P32" s="31">
        <f t="shared" si="23"/>
        <v>21.12</v>
      </c>
      <c r="Q32" s="31">
        <f t="shared" si="24"/>
        <v>25.34</v>
      </c>
      <c r="R32" s="29">
        <f t="shared" si="25"/>
        <v>2430.34</v>
      </c>
      <c r="S32" s="29">
        <f t="shared" si="26"/>
        <v>1071.12</v>
      </c>
      <c r="T32" s="29">
        <f t="shared" si="27"/>
        <v>3501.46</v>
      </c>
      <c r="U32" s="58" t="s">
        <v>73</v>
      </c>
      <c r="V32" s="58" t="s">
        <v>73</v>
      </c>
      <c r="W32" s="56"/>
      <c r="X32" s="19" t="s">
        <v>74</v>
      </c>
    </row>
    <row r="33" s="1" customFormat="1" ht="15" customHeight="1" spans="1:24">
      <c r="A33" s="25">
        <v>28</v>
      </c>
      <c r="B33" s="75" t="s">
        <v>81</v>
      </c>
      <c r="C33" s="75" t="s">
        <v>82</v>
      </c>
      <c r="D33" s="25" t="s">
        <v>83</v>
      </c>
      <c r="E33" s="19"/>
      <c r="F33" s="11"/>
      <c r="G33" s="30">
        <v>5069</v>
      </c>
      <c r="H33" s="29">
        <f t="shared" si="17"/>
        <v>811.04</v>
      </c>
      <c r="I33" s="29">
        <f t="shared" si="18"/>
        <v>405.52</v>
      </c>
      <c r="J33" s="29">
        <f t="shared" si="19"/>
        <v>25.35</v>
      </c>
      <c r="K33" s="29">
        <f t="shared" si="20"/>
        <v>25.35</v>
      </c>
      <c r="L33" s="29">
        <f t="shared" si="28"/>
        <v>27.88</v>
      </c>
      <c r="M33" s="30">
        <v>5069</v>
      </c>
      <c r="N33" s="29">
        <f t="shared" si="21"/>
        <v>354.83</v>
      </c>
      <c r="O33" s="29">
        <f t="shared" si="22"/>
        <v>101.38</v>
      </c>
      <c r="P33" s="31">
        <f t="shared" si="23"/>
        <v>21.12</v>
      </c>
      <c r="Q33" s="31">
        <f t="shared" si="24"/>
        <v>25.34</v>
      </c>
      <c r="R33" s="29">
        <f t="shared" si="25"/>
        <v>1244.44</v>
      </c>
      <c r="S33" s="29">
        <f t="shared" si="26"/>
        <v>553.37</v>
      </c>
      <c r="T33" s="29">
        <f t="shared" si="27"/>
        <v>1797.81</v>
      </c>
      <c r="U33" s="57" t="s">
        <v>84</v>
      </c>
      <c r="V33" s="57" t="s">
        <v>84</v>
      </c>
      <c r="W33" s="56"/>
      <c r="X33" s="19" t="s">
        <v>74</v>
      </c>
    </row>
    <row r="34" s="1" customFormat="1" ht="15" customHeight="1" spans="1:24">
      <c r="A34" s="25">
        <v>29</v>
      </c>
      <c r="B34" s="24" t="s">
        <v>85</v>
      </c>
      <c r="C34" s="75" t="s">
        <v>86</v>
      </c>
      <c r="D34" s="25" t="s">
        <v>87</v>
      </c>
      <c r="E34" s="19"/>
      <c r="F34" s="11"/>
      <c r="G34" s="30">
        <v>5069</v>
      </c>
      <c r="H34" s="29">
        <f t="shared" si="17"/>
        <v>811.04</v>
      </c>
      <c r="I34" s="29">
        <f t="shared" si="18"/>
        <v>405.52</v>
      </c>
      <c r="J34" s="29">
        <f t="shared" si="19"/>
        <v>25.35</v>
      </c>
      <c r="K34" s="29">
        <f t="shared" si="20"/>
        <v>25.35</v>
      </c>
      <c r="L34" s="29">
        <f t="shared" si="28"/>
        <v>27.88</v>
      </c>
      <c r="M34" s="30">
        <v>5069</v>
      </c>
      <c r="N34" s="29">
        <f t="shared" si="21"/>
        <v>354.83</v>
      </c>
      <c r="O34" s="29">
        <f t="shared" si="22"/>
        <v>101.38</v>
      </c>
      <c r="P34" s="31">
        <f t="shared" si="23"/>
        <v>21.12</v>
      </c>
      <c r="Q34" s="31">
        <f t="shared" si="24"/>
        <v>25.34</v>
      </c>
      <c r="R34" s="29">
        <f t="shared" si="25"/>
        <v>1244.44</v>
      </c>
      <c r="S34" s="29">
        <f t="shared" si="26"/>
        <v>553.37</v>
      </c>
      <c r="T34" s="29">
        <f t="shared" si="27"/>
        <v>1797.81</v>
      </c>
      <c r="U34" s="57" t="s">
        <v>84</v>
      </c>
      <c r="V34" s="57" t="s">
        <v>84</v>
      </c>
      <c r="W34" s="56"/>
      <c r="X34" s="19" t="s">
        <v>74</v>
      </c>
    </row>
    <row r="35" s="1" customFormat="1" ht="15" customHeight="1" spans="1:24">
      <c r="A35" s="25">
        <v>30</v>
      </c>
      <c r="B35" s="24" t="s">
        <v>88</v>
      </c>
      <c r="C35" s="24" t="s">
        <v>89</v>
      </c>
      <c r="D35" s="25" t="s">
        <v>90</v>
      </c>
      <c r="E35" s="19"/>
      <c r="F35" s="11"/>
      <c r="G35" s="30">
        <v>5069</v>
      </c>
      <c r="H35" s="29">
        <f t="shared" si="17"/>
        <v>811.04</v>
      </c>
      <c r="I35" s="29">
        <f t="shared" si="18"/>
        <v>405.52</v>
      </c>
      <c r="J35" s="29">
        <f t="shared" si="19"/>
        <v>25.35</v>
      </c>
      <c r="K35" s="29">
        <f t="shared" si="20"/>
        <v>25.35</v>
      </c>
      <c r="L35" s="29">
        <f t="shared" si="28"/>
        <v>27.88</v>
      </c>
      <c r="M35" s="30">
        <v>5069</v>
      </c>
      <c r="N35" s="29">
        <f t="shared" si="21"/>
        <v>354.83</v>
      </c>
      <c r="O35" s="29">
        <f t="shared" si="22"/>
        <v>101.38</v>
      </c>
      <c r="P35" s="31">
        <f t="shared" si="23"/>
        <v>21.12</v>
      </c>
      <c r="Q35" s="31">
        <f t="shared" si="24"/>
        <v>25.34</v>
      </c>
      <c r="R35" s="29">
        <f t="shared" si="25"/>
        <v>1244.44</v>
      </c>
      <c r="S35" s="29">
        <f t="shared" si="26"/>
        <v>553.37</v>
      </c>
      <c r="T35" s="29">
        <f t="shared" si="27"/>
        <v>1797.81</v>
      </c>
      <c r="U35" s="57" t="s">
        <v>84</v>
      </c>
      <c r="V35" s="57" t="s">
        <v>84</v>
      </c>
      <c r="W35" s="56"/>
      <c r="X35" s="19" t="s">
        <v>74</v>
      </c>
    </row>
    <row r="36" s="1" customFormat="1" ht="15" customHeight="1" spans="1:24">
      <c r="A36" s="25">
        <v>31</v>
      </c>
      <c r="B36" s="24" t="s">
        <v>91</v>
      </c>
      <c r="C36" s="75" t="s">
        <v>92</v>
      </c>
      <c r="D36" s="25" t="s">
        <v>93</v>
      </c>
      <c r="E36" s="19"/>
      <c r="F36" s="11"/>
      <c r="G36" s="30">
        <v>5069</v>
      </c>
      <c r="H36" s="29">
        <f t="shared" si="17"/>
        <v>811.04</v>
      </c>
      <c r="I36" s="29">
        <f t="shared" si="18"/>
        <v>405.52</v>
      </c>
      <c r="J36" s="29">
        <f t="shared" si="19"/>
        <v>25.35</v>
      </c>
      <c r="K36" s="29">
        <f t="shared" si="20"/>
        <v>25.35</v>
      </c>
      <c r="L36" s="29">
        <f t="shared" si="28"/>
        <v>27.88</v>
      </c>
      <c r="M36" s="30">
        <v>5069</v>
      </c>
      <c r="N36" s="29">
        <f t="shared" si="21"/>
        <v>354.83</v>
      </c>
      <c r="O36" s="29">
        <f t="shared" si="22"/>
        <v>101.38</v>
      </c>
      <c r="P36" s="31">
        <f t="shared" si="23"/>
        <v>21.12</v>
      </c>
      <c r="Q36" s="31">
        <f t="shared" si="24"/>
        <v>25.34</v>
      </c>
      <c r="R36" s="29">
        <f t="shared" si="25"/>
        <v>1244.44</v>
      </c>
      <c r="S36" s="29">
        <f t="shared" si="26"/>
        <v>553.37</v>
      </c>
      <c r="T36" s="29">
        <f t="shared" si="27"/>
        <v>1797.81</v>
      </c>
      <c r="U36" s="58" t="s">
        <v>94</v>
      </c>
      <c r="V36" s="58" t="s">
        <v>94</v>
      </c>
      <c r="W36" s="56"/>
      <c r="X36" s="19" t="s">
        <v>74</v>
      </c>
    </row>
    <row r="37" s="1" customFormat="1" ht="15" customHeight="1" spans="1:24">
      <c r="A37" s="25">
        <v>32</v>
      </c>
      <c r="B37" s="24" t="s">
        <v>95</v>
      </c>
      <c r="C37" s="24" t="s">
        <v>96</v>
      </c>
      <c r="D37" s="25" t="s">
        <v>97</v>
      </c>
      <c r="E37" s="44"/>
      <c r="F37" s="27"/>
      <c r="G37" s="30">
        <v>5069</v>
      </c>
      <c r="H37" s="29">
        <f t="shared" si="17"/>
        <v>811.04</v>
      </c>
      <c r="I37" s="29">
        <f t="shared" si="18"/>
        <v>405.52</v>
      </c>
      <c r="J37" s="29">
        <f t="shared" si="19"/>
        <v>25.35</v>
      </c>
      <c r="K37" s="29">
        <f t="shared" si="20"/>
        <v>25.35</v>
      </c>
      <c r="L37" s="29">
        <f t="shared" si="28"/>
        <v>27.88</v>
      </c>
      <c r="M37" s="30">
        <v>5069</v>
      </c>
      <c r="N37" s="29">
        <f t="shared" si="21"/>
        <v>354.83</v>
      </c>
      <c r="O37" s="29">
        <f t="shared" si="22"/>
        <v>101.38</v>
      </c>
      <c r="P37" s="31">
        <f t="shared" si="23"/>
        <v>21.12</v>
      </c>
      <c r="Q37" s="31">
        <f t="shared" si="24"/>
        <v>25.34</v>
      </c>
      <c r="R37" s="29">
        <f t="shared" si="25"/>
        <v>1244.44</v>
      </c>
      <c r="S37" s="29">
        <f t="shared" si="26"/>
        <v>553.37</v>
      </c>
      <c r="T37" s="29">
        <f t="shared" si="27"/>
        <v>1797.81</v>
      </c>
      <c r="U37" s="32" t="s">
        <v>33</v>
      </c>
      <c r="V37" s="32" t="s">
        <v>33</v>
      </c>
      <c r="W37" s="56"/>
      <c r="X37" s="19" t="s">
        <v>74</v>
      </c>
    </row>
    <row r="38" s="1" customFormat="1" ht="15" customHeight="1" spans="1:24">
      <c r="A38" s="25">
        <v>33</v>
      </c>
      <c r="B38" s="24" t="s">
        <v>98</v>
      </c>
      <c r="C38" s="75" t="s">
        <v>99</v>
      </c>
      <c r="D38" s="25" t="s">
        <v>100</v>
      </c>
      <c r="E38" s="44"/>
      <c r="F38" s="27"/>
      <c r="G38" s="30">
        <v>5069</v>
      </c>
      <c r="H38" s="29">
        <f t="shared" si="17"/>
        <v>811.04</v>
      </c>
      <c r="I38" s="29">
        <f t="shared" si="18"/>
        <v>405.52</v>
      </c>
      <c r="J38" s="29">
        <f t="shared" si="19"/>
        <v>25.35</v>
      </c>
      <c r="K38" s="29">
        <f t="shared" si="20"/>
        <v>25.35</v>
      </c>
      <c r="L38" s="29">
        <f t="shared" si="28"/>
        <v>27.88</v>
      </c>
      <c r="M38" s="30">
        <v>5069</v>
      </c>
      <c r="N38" s="29">
        <f t="shared" si="21"/>
        <v>354.83</v>
      </c>
      <c r="O38" s="29">
        <f t="shared" si="22"/>
        <v>101.38</v>
      </c>
      <c r="P38" s="31">
        <f t="shared" si="23"/>
        <v>21.12</v>
      </c>
      <c r="Q38" s="31">
        <f t="shared" si="24"/>
        <v>25.34</v>
      </c>
      <c r="R38" s="29">
        <f t="shared" si="25"/>
        <v>1244.44</v>
      </c>
      <c r="S38" s="29">
        <f t="shared" si="26"/>
        <v>553.37</v>
      </c>
      <c r="T38" s="29">
        <f t="shared" si="27"/>
        <v>1797.81</v>
      </c>
      <c r="U38" s="32" t="s">
        <v>33</v>
      </c>
      <c r="V38" s="32" t="s">
        <v>33</v>
      </c>
      <c r="W38" s="56"/>
      <c r="X38" s="19" t="s">
        <v>74</v>
      </c>
    </row>
    <row r="39" s="1" customFormat="1" ht="15" customHeight="1" spans="1:24">
      <c r="A39" s="25">
        <v>34</v>
      </c>
      <c r="B39" s="75" t="s">
        <v>101</v>
      </c>
      <c r="C39" s="75" t="s">
        <v>102</v>
      </c>
      <c r="D39" s="59" t="s">
        <v>103</v>
      </c>
      <c r="E39" s="42"/>
      <c r="F39" s="57"/>
      <c r="G39" s="30">
        <v>5069</v>
      </c>
      <c r="H39" s="30">
        <f t="shared" si="17"/>
        <v>811.04</v>
      </c>
      <c r="I39" s="30">
        <f t="shared" si="18"/>
        <v>405.52</v>
      </c>
      <c r="J39" s="30">
        <f t="shared" si="19"/>
        <v>25.35</v>
      </c>
      <c r="K39" s="29">
        <f t="shared" si="20"/>
        <v>25.35</v>
      </c>
      <c r="L39" s="29">
        <f t="shared" si="28"/>
        <v>27.88</v>
      </c>
      <c r="M39" s="30"/>
      <c r="N39" s="30">
        <f t="shared" si="21"/>
        <v>0</v>
      </c>
      <c r="O39" s="30">
        <f t="shared" si="22"/>
        <v>0</v>
      </c>
      <c r="P39" s="30"/>
      <c r="Q39" s="30"/>
      <c r="R39" s="30">
        <f t="shared" si="25"/>
        <v>864.27</v>
      </c>
      <c r="S39" s="30">
        <f t="shared" si="26"/>
        <v>430.87</v>
      </c>
      <c r="T39" s="29">
        <f t="shared" si="27"/>
        <v>1295.14</v>
      </c>
      <c r="U39" s="19" t="s">
        <v>74</v>
      </c>
      <c r="V39" s="32"/>
      <c r="W39" s="56"/>
      <c r="X39" s="19"/>
    </row>
    <row r="40" s="1" customFormat="1" ht="15" customHeight="1" spans="1:24">
      <c r="A40" s="25">
        <v>35</v>
      </c>
      <c r="B40" s="75" t="s">
        <v>104</v>
      </c>
      <c r="C40" s="75" t="s">
        <v>105</v>
      </c>
      <c r="D40" s="59" t="s">
        <v>106</v>
      </c>
      <c r="E40" s="42"/>
      <c r="F40" s="57"/>
      <c r="G40" s="30">
        <v>5069</v>
      </c>
      <c r="H40" s="30">
        <f t="shared" si="17"/>
        <v>811.04</v>
      </c>
      <c r="I40" s="30">
        <f t="shared" si="18"/>
        <v>405.52</v>
      </c>
      <c r="J40" s="30">
        <f t="shared" si="19"/>
        <v>25.35</v>
      </c>
      <c r="K40" s="29">
        <f t="shared" si="20"/>
        <v>25.35</v>
      </c>
      <c r="L40" s="29">
        <f t="shared" si="28"/>
        <v>27.88</v>
      </c>
      <c r="M40" s="30"/>
      <c r="N40" s="30">
        <f t="shared" si="21"/>
        <v>0</v>
      </c>
      <c r="O40" s="30">
        <f t="shared" si="22"/>
        <v>0</v>
      </c>
      <c r="P40" s="30"/>
      <c r="Q40" s="30"/>
      <c r="R40" s="30">
        <f t="shared" si="25"/>
        <v>864.27</v>
      </c>
      <c r="S40" s="30">
        <f t="shared" si="26"/>
        <v>430.87</v>
      </c>
      <c r="T40" s="29">
        <f t="shared" si="27"/>
        <v>1295.14</v>
      </c>
      <c r="U40" s="19" t="s">
        <v>74</v>
      </c>
      <c r="V40" s="32"/>
      <c r="W40" s="56"/>
      <c r="X40" s="19"/>
    </row>
    <row r="41" s="1" customFormat="1" ht="15" customHeight="1" spans="1:24">
      <c r="A41" s="25">
        <v>36</v>
      </c>
      <c r="B41" s="75" t="s">
        <v>107</v>
      </c>
      <c r="C41" s="75" t="s">
        <v>108</v>
      </c>
      <c r="D41" s="59" t="s">
        <v>109</v>
      </c>
      <c r="E41" s="42"/>
      <c r="F41" s="57"/>
      <c r="G41" s="30">
        <v>5069</v>
      </c>
      <c r="H41" s="30">
        <f t="shared" si="17"/>
        <v>811.04</v>
      </c>
      <c r="I41" s="30">
        <f t="shared" si="18"/>
        <v>405.52</v>
      </c>
      <c r="J41" s="30">
        <f t="shared" si="19"/>
        <v>25.35</v>
      </c>
      <c r="K41" s="29">
        <f t="shared" si="20"/>
        <v>25.35</v>
      </c>
      <c r="L41" s="29">
        <f t="shared" si="28"/>
        <v>27.88</v>
      </c>
      <c r="M41" s="30"/>
      <c r="N41" s="30">
        <f t="shared" si="21"/>
        <v>0</v>
      </c>
      <c r="O41" s="30">
        <f t="shared" si="22"/>
        <v>0</v>
      </c>
      <c r="P41" s="30"/>
      <c r="Q41" s="30"/>
      <c r="R41" s="30">
        <f t="shared" si="25"/>
        <v>864.27</v>
      </c>
      <c r="S41" s="30">
        <f t="shared" si="26"/>
        <v>430.87</v>
      </c>
      <c r="T41" s="29">
        <f t="shared" si="27"/>
        <v>1295.14</v>
      </c>
      <c r="U41" s="19" t="s">
        <v>74</v>
      </c>
      <c r="V41" s="32"/>
      <c r="W41" s="56"/>
      <c r="X41" s="19"/>
    </row>
    <row r="42" s="1" customFormat="1" ht="15" customHeight="1" spans="1:24">
      <c r="A42" s="25">
        <v>37</v>
      </c>
      <c r="B42" s="75" t="s">
        <v>110</v>
      </c>
      <c r="C42" s="75" t="s">
        <v>111</v>
      </c>
      <c r="D42" s="59" t="s">
        <v>112</v>
      </c>
      <c r="E42" s="42"/>
      <c r="F42" s="57"/>
      <c r="G42" s="30">
        <v>5069</v>
      </c>
      <c r="H42" s="30">
        <f t="shared" si="17"/>
        <v>811.04</v>
      </c>
      <c r="I42" s="30">
        <f t="shared" si="18"/>
        <v>405.52</v>
      </c>
      <c r="J42" s="30">
        <f t="shared" si="19"/>
        <v>25.35</v>
      </c>
      <c r="K42" s="29">
        <f t="shared" si="20"/>
        <v>25.35</v>
      </c>
      <c r="L42" s="29">
        <f t="shared" si="28"/>
        <v>27.88</v>
      </c>
      <c r="M42" s="30">
        <v>5069</v>
      </c>
      <c r="N42" s="30">
        <f t="shared" si="21"/>
        <v>354.83</v>
      </c>
      <c r="O42" s="30">
        <f t="shared" si="22"/>
        <v>101.38</v>
      </c>
      <c r="P42" s="31">
        <f t="shared" ref="P42:P54" si="29">ROUND(8448*0.25%,2)</f>
        <v>21.12</v>
      </c>
      <c r="Q42" s="31">
        <f t="shared" ref="Q42:Q54" si="30">ROUND(8448*0.3%,2)</f>
        <v>25.34</v>
      </c>
      <c r="R42" s="30">
        <f t="shared" si="25"/>
        <v>1244.44</v>
      </c>
      <c r="S42" s="30">
        <f t="shared" si="26"/>
        <v>553.37</v>
      </c>
      <c r="T42" s="29">
        <f t="shared" si="27"/>
        <v>1797.81</v>
      </c>
      <c r="U42" s="19" t="s">
        <v>74</v>
      </c>
      <c r="V42" s="32"/>
      <c r="W42" s="56"/>
      <c r="X42" s="19"/>
    </row>
    <row r="43" s="1" customFormat="1" ht="15" customHeight="1" spans="1:24">
      <c r="A43" s="25">
        <v>38</v>
      </c>
      <c r="B43" s="24">
        <v>6508355240</v>
      </c>
      <c r="C43" s="75" t="s">
        <v>113</v>
      </c>
      <c r="D43" s="59" t="s">
        <v>114</v>
      </c>
      <c r="E43" s="42"/>
      <c r="F43" s="57"/>
      <c r="G43" s="30">
        <v>5069</v>
      </c>
      <c r="H43" s="30">
        <f t="shared" si="17"/>
        <v>811.04</v>
      </c>
      <c r="I43" s="30">
        <f t="shared" si="18"/>
        <v>405.52</v>
      </c>
      <c r="J43" s="30">
        <f t="shared" si="19"/>
        <v>25.35</v>
      </c>
      <c r="K43" s="29">
        <f t="shared" si="20"/>
        <v>25.35</v>
      </c>
      <c r="L43" s="29">
        <f t="shared" si="28"/>
        <v>27.88</v>
      </c>
      <c r="M43" s="30">
        <v>5069</v>
      </c>
      <c r="N43" s="30">
        <f t="shared" si="21"/>
        <v>354.83</v>
      </c>
      <c r="O43" s="30">
        <f t="shared" si="22"/>
        <v>101.38</v>
      </c>
      <c r="P43" s="31">
        <f t="shared" si="29"/>
        <v>21.12</v>
      </c>
      <c r="Q43" s="31">
        <f t="shared" si="30"/>
        <v>25.34</v>
      </c>
      <c r="R43" s="30">
        <f t="shared" si="25"/>
        <v>1244.44</v>
      </c>
      <c r="S43" s="30">
        <f t="shared" si="26"/>
        <v>553.37</v>
      </c>
      <c r="T43" s="29">
        <f t="shared" si="27"/>
        <v>1797.81</v>
      </c>
      <c r="U43" s="19" t="s">
        <v>74</v>
      </c>
      <c r="V43" s="32"/>
      <c r="W43" s="56"/>
      <c r="X43" s="19"/>
    </row>
    <row r="44" s="1" customFormat="1" ht="15" customHeight="1" spans="1:24">
      <c r="A44" s="25">
        <v>39</v>
      </c>
      <c r="B44" s="75" t="s">
        <v>115</v>
      </c>
      <c r="C44" s="75" t="s">
        <v>116</v>
      </c>
      <c r="D44" s="59" t="s">
        <v>117</v>
      </c>
      <c r="E44" s="42"/>
      <c r="F44" s="57"/>
      <c r="G44" s="30">
        <v>5069</v>
      </c>
      <c r="H44" s="30">
        <f t="shared" si="17"/>
        <v>811.04</v>
      </c>
      <c r="I44" s="30">
        <f t="shared" si="18"/>
        <v>405.52</v>
      </c>
      <c r="J44" s="30">
        <f t="shared" si="19"/>
        <v>25.35</v>
      </c>
      <c r="K44" s="29">
        <f t="shared" si="20"/>
        <v>25.35</v>
      </c>
      <c r="L44" s="29">
        <f t="shared" si="28"/>
        <v>27.88</v>
      </c>
      <c r="M44" s="30">
        <v>5069</v>
      </c>
      <c r="N44" s="30">
        <f t="shared" si="21"/>
        <v>354.83</v>
      </c>
      <c r="O44" s="30">
        <f t="shared" si="22"/>
        <v>101.38</v>
      </c>
      <c r="P44" s="31">
        <f t="shared" si="29"/>
        <v>21.12</v>
      </c>
      <c r="Q44" s="31">
        <f t="shared" si="30"/>
        <v>25.34</v>
      </c>
      <c r="R44" s="30">
        <f t="shared" si="25"/>
        <v>1244.44</v>
      </c>
      <c r="S44" s="30">
        <f t="shared" si="26"/>
        <v>553.37</v>
      </c>
      <c r="T44" s="29">
        <f t="shared" si="27"/>
        <v>1797.81</v>
      </c>
      <c r="U44" s="19" t="s">
        <v>74</v>
      </c>
      <c r="V44" s="32"/>
      <c r="W44" s="56"/>
      <c r="X44" s="19"/>
    </row>
    <row r="45" s="1" customFormat="1" ht="15" customHeight="1" spans="1:24">
      <c r="A45" s="25">
        <v>40</v>
      </c>
      <c r="B45" s="75" t="s">
        <v>118</v>
      </c>
      <c r="C45" s="75" t="s">
        <v>119</v>
      </c>
      <c r="D45" s="59" t="s">
        <v>120</v>
      </c>
      <c r="E45" s="42"/>
      <c r="F45" s="57"/>
      <c r="G45" s="30">
        <v>5069</v>
      </c>
      <c r="H45" s="30">
        <f t="shared" si="17"/>
        <v>811.04</v>
      </c>
      <c r="I45" s="30">
        <f t="shared" si="18"/>
        <v>405.52</v>
      </c>
      <c r="J45" s="30">
        <f t="shared" si="19"/>
        <v>25.35</v>
      </c>
      <c r="K45" s="29">
        <f t="shared" si="20"/>
        <v>25.35</v>
      </c>
      <c r="L45" s="29">
        <f t="shared" si="28"/>
        <v>27.88</v>
      </c>
      <c r="M45" s="30">
        <v>5069</v>
      </c>
      <c r="N45" s="30">
        <f t="shared" si="21"/>
        <v>354.83</v>
      </c>
      <c r="O45" s="30">
        <f t="shared" si="22"/>
        <v>101.38</v>
      </c>
      <c r="P45" s="31">
        <f t="shared" si="29"/>
        <v>21.12</v>
      </c>
      <c r="Q45" s="31">
        <f t="shared" si="30"/>
        <v>25.34</v>
      </c>
      <c r="R45" s="30">
        <f t="shared" si="25"/>
        <v>1244.44</v>
      </c>
      <c r="S45" s="30">
        <f t="shared" si="26"/>
        <v>553.37</v>
      </c>
      <c r="T45" s="29">
        <f t="shared" si="27"/>
        <v>1797.81</v>
      </c>
      <c r="U45" s="19" t="s">
        <v>74</v>
      </c>
      <c r="V45" s="32"/>
      <c r="W45" s="56"/>
      <c r="X45" s="19"/>
    </row>
    <row r="46" s="1" customFormat="1" ht="15" customHeight="1" spans="1:24">
      <c r="A46" s="25">
        <v>41</v>
      </c>
      <c r="B46" s="75" t="s">
        <v>121</v>
      </c>
      <c r="C46" s="75" t="s">
        <v>122</v>
      </c>
      <c r="D46" s="59" t="s">
        <v>123</v>
      </c>
      <c r="E46" s="42"/>
      <c r="F46" s="57"/>
      <c r="G46" s="30">
        <v>5069</v>
      </c>
      <c r="H46" s="30">
        <f t="shared" si="17"/>
        <v>811.04</v>
      </c>
      <c r="I46" s="30">
        <f t="shared" si="18"/>
        <v>405.52</v>
      </c>
      <c r="J46" s="30">
        <f t="shared" si="19"/>
        <v>25.35</v>
      </c>
      <c r="K46" s="29">
        <f t="shared" si="20"/>
        <v>25.35</v>
      </c>
      <c r="L46" s="29">
        <f t="shared" si="28"/>
        <v>27.88</v>
      </c>
      <c r="M46" s="30">
        <v>5069</v>
      </c>
      <c r="N46" s="30">
        <f t="shared" si="21"/>
        <v>354.83</v>
      </c>
      <c r="O46" s="30">
        <f t="shared" si="22"/>
        <v>101.38</v>
      </c>
      <c r="P46" s="31">
        <f t="shared" si="29"/>
        <v>21.12</v>
      </c>
      <c r="Q46" s="31">
        <f t="shared" si="30"/>
        <v>25.34</v>
      </c>
      <c r="R46" s="30">
        <f t="shared" si="25"/>
        <v>1244.44</v>
      </c>
      <c r="S46" s="30">
        <f t="shared" si="26"/>
        <v>553.37</v>
      </c>
      <c r="T46" s="29">
        <f t="shared" si="27"/>
        <v>1797.81</v>
      </c>
      <c r="U46" s="19" t="s">
        <v>74</v>
      </c>
      <c r="V46" s="32"/>
      <c r="W46" s="56"/>
      <c r="X46" s="19"/>
    </row>
    <row r="47" s="1" customFormat="1" ht="15" customHeight="1" spans="1:24">
      <c r="A47" s="25">
        <v>42</v>
      </c>
      <c r="B47" s="75" t="s">
        <v>124</v>
      </c>
      <c r="C47" s="75" t="s">
        <v>125</v>
      </c>
      <c r="D47" s="59" t="s">
        <v>126</v>
      </c>
      <c r="E47" s="42"/>
      <c r="F47" s="57"/>
      <c r="G47" s="30">
        <v>5069</v>
      </c>
      <c r="H47" s="30">
        <f t="shared" si="17"/>
        <v>811.04</v>
      </c>
      <c r="I47" s="30">
        <f t="shared" si="18"/>
        <v>405.52</v>
      </c>
      <c r="J47" s="30">
        <f t="shared" si="19"/>
        <v>25.35</v>
      </c>
      <c r="K47" s="29">
        <f t="shared" si="20"/>
        <v>25.35</v>
      </c>
      <c r="L47" s="29">
        <f t="shared" si="28"/>
        <v>27.88</v>
      </c>
      <c r="M47" s="30">
        <v>5069</v>
      </c>
      <c r="N47" s="30">
        <f t="shared" si="21"/>
        <v>354.83</v>
      </c>
      <c r="O47" s="30">
        <f t="shared" si="22"/>
        <v>101.38</v>
      </c>
      <c r="P47" s="31">
        <f t="shared" si="29"/>
        <v>21.12</v>
      </c>
      <c r="Q47" s="31">
        <f t="shared" si="30"/>
        <v>25.34</v>
      </c>
      <c r="R47" s="30">
        <f t="shared" si="25"/>
        <v>1244.44</v>
      </c>
      <c r="S47" s="30">
        <f t="shared" si="26"/>
        <v>553.37</v>
      </c>
      <c r="T47" s="29">
        <f t="shared" si="27"/>
        <v>1797.81</v>
      </c>
      <c r="U47" s="19" t="s">
        <v>74</v>
      </c>
      <c r="V47" s="32"/>
      <c r="W47" s="56"/>
      <c r="X47" s="19"/>
    </row>
    <row r="48" s="1" customFormat="1" ht="15" customHeight="1" spans="1:24">
      <c r="A48" s="25">
        <v>43</v>
      </c>
      <c r="B48" s="75" t="s">
        <v>127</v>
      </c>
      <c r="C48" s="75" t="s">
        <v>128</v>
      </c>
      <c r="D48" s="59" t="s">
        <v>129</v>
      </c>
      <c r="E48" s="42"/>
      <c r="F48" s="57"/>
      <c r="G48" s="30">
        <v>5069</v>
      </c>
      <c r="H48" s="30">
        <f t="shared" si="17"/>
        <v>811.04</v>
      </c>
      <c r="I48" s="30">
        <f t="shared" si="18"/>
        <v>405.52</v>
      </c>
      <c r="J48" s="30">
        <f t="shared" si="19"/>
        <v>25.35</v>
      </c>
      <c r="K48" s="29">
        <f t="shared" si="20"/>
        <v>25.35</v>
      </c>
      <c r="L48" s="29">
        <f t="shared" si="28"/>
        <v>27.88</v>
      </c>
      <c r="M48" s="30">
        <v>5069</v>
      </c>
      <c r="N48" s="30">
        <f t="shared" si="21"/>
        <v>354.83</v>
      </c>
      <c r="O48" s="30">
        <f t="shared" si="22"/>
        <v>101.38</v>
      </c>
      <c r="P48" s="31">
        <f t="shared" si="29"/>
        <v>21.12</v>
      </c>
      <c r="Q48" s="31">
        <f t="shared" si="30"/>
        <v>25.34</v>
      </c>
      <c r="R48" s="30">
        <f t="shared" si="25"/>
        <v>1244.44</v>
      </c>
      <c r="S48" s="30">
        <f t="shared" si="26"/>
        <v>553.37</v>
      </c>
      <c r="T48" s="29">
        <f t="shared" si="27"/>
        <v>1797.81</v>
      </c>
      <c r="U48" s="19" t="s">
        <v>74</v>
      </c>
      <c r="V48" s="32"/>
      <c r="W48" s="56"/>
      <c r="X48" s="19"/>
    </row>
    <row r="49" s="1" customFormat="1" ht="15" customHeight="1" spans="1:24">
      <c r="A49" s="25">
        <v>44</v>
      </c>
      <c r="B49" s="75" t="s">
        <v>130</v>
      </c>
      <c r="C49" s="75" t="s">
        <v>131</v>
      </c>
      <c r="D49" s="59" t="s">
        <v>132</v>
      </c>
      <c r="E49" s="42"/>
      <c r="F49" s="57"/>
      <c r="G49" s="30">
        <v>5069</v>
      </c>
      <c r="H49" s="30">
        <f t="shared" si="17"/>
        <v>811.04</v>
      </c>
      <c r="I49" s="30">
        <f t="shared" si="18"/>
        <v>405.52</v>
      </c>
      <c r="J49" s="30">
        <f t="shared" si="19"/>
        <v>25.35</v>
      </c>
      <c r="K49" s="29">
        <f t="shared" si="20"/>
        <v>25.35</v>
      </c>
      <c r="L49" s="29">
        <f t="shared" si="28"/>
        <v>27.88</v>
      </c>
      <c r="M49" s="30">
        <v>5069</v>
      </c>
      <c r="N49" s="30">
        <f t="shared" si="21"/>
        <v>354.83</v>
      </c>
      <c r="O49" s="30">
        <f t="shared" si="22"/>
        <v>101.38</v>
      </c>
      <c r="P49" s="31">
        <f t="shared" si="29"/>
        <v>21.12</v>
      </c>
      <c r="Q49" s="31">
        <f t="shared" si="30"/>
        <v>25.34</v>
      </c>
      <c r="R49" s="30">
        <f t="shared" si="25"/>
        <v>1244.44</v>
      </c>
      <c r="S49" s="30">
        <f t="shared" si="26"/>
        <v>553.37</v>
      </c>
      <c r="T49" s="29">
        <f t="shared" si="27"/>
        <v>1797.81</v>
      </c>
      <c r="U49" s="19" t="s">
        <v>74</v>
      </c>
      <c r="V49" s="32"/>
      <c r="W49" s="56"/>
      <c r="X49" s="19"/>
    </row>
    <row r="50" s="1" customFormat="1" ht="15" customHeight="1" spans="1:24">
      <c r="A50" s="25">
        <v>45</v>
      </c>
      <c r="B50" s="75" t="s">
        <v>133</v>
      </c>
      <c r="C50" s="75" t="s">
        <v>134</v>
      </c>
      <c r="D50" s="59" t="s">
        <v>135</v>
      </c>
      <c r="E50" s="42"/>
      <c r="F50" s="57"/>
      <c r="G50" s="30">
        <v>5069</v>
      </c>
      <c r="H50" s="30">
        <f t="shared" si="17"/>
        <v>811.04</v>
      </c>
      <c r="I50" s="30">
        <f t="shared" si="18"/>
        <v>405.52</v>
      </c>
      <c r="J50" s="30">
        <f t="shared" si="19"/>
        <v>25.35</v>
      </c>
      <c r="K50" s="29">
        <f t="shared" si="20"/>
        <v>25.35</v>
      </c>
      <c r="L50" s="29">
        <f t="shared" si="28"/>
        <v>27.88</v>
      </c>
      <c r="M50" s="30">
        <v>5069</v>
      </c>
      <c r="N50" s="30">
        <f t="shared" si="21"/>
        <v>354.83</v>
      </c>
      <c r="O50" s="30">
        <f t="shared" si="22"/>
        <v>101.38</v>
      </c>
      <c r="P50" s="31">
        <f t="shared" si="29"/>
        <v>21.12</v>
      </c>
      <c r="Q50" s="31">
        <f t="shared" si="30"/>
        <v>25.34</v>
      </c>
      <c r="R50" s="30">
        <f t="shared" si="25"/>
        <v>1244.44</v>
      </c>
      <c r="S50" s="30">
        <f t="shared" si="26"/>
        <v>553.37</v>
      </c>
      <c r="T50" s="29">
        <f t="shared" si="27"/>
        <v>1797.81</v>
      </c>
      <c r="U50" s="19" t="s">
        <v>74</v>
      </c>
      <c r="V50" s="32"/>
      <c r="W50" s="56"/>
      <c r="X50" s="19"/>
    </row>
    <row r="51" s="1" customFormat="1" ht="15" customHeight="1" spans="1:24">
      <c r="A51" s="25">
        <v>46</v>
      </c>
      <c r="B51" s="24" t="s">
        <v>136</v>
      </c>
      <c r="C51" s="75" t="s">
        <v>137</v>
      </c>
      <c r="D51" s="25" t="s">
        <v>138</v>
      </c>
      <c r="E51" s="62"/>
      <c r="F51" s="11"/>
      <c r="G51" s="30">
        <v>5069</v>
      </c>
      <c r="H51" s="29">
        <f t="shared" si="17"/>
        <v>811.04</v>
      </c>
      <c r="I51" s="29">
        <f t="shared" si="18"/>
        <v>405.52</v>
      </c>
      <c r="J51" s="29">
        <f t="shared" si="19"/>
        <v>25.35</v>
      </c>
      <c r="K51" s="29">
        <f t="shared" si="20"/>
        <v>25.35</v>
      </c>
      <c r="L51" s="29">
        <f t="shared" si="28"/>
        <v>27.88</v>
      </c>
      <c r="M51" s="30">
        <v>5069</v>
      </c>
      <c r="N51" s="29">
        <f t="shared" si="21"/>
        <v>354.83</v>
      </c>
      <c r="O51" s="29">
        <f t="shared" si="22"/>
        <v>101.38</v>
      </c>
      <c r="P51" s="31">
        <f t="shared" si="29"/>
        <v>21.12</v>
      </c>
      <c r="Q51" s="31">
        <f t="shared" si="30"/>
        <v>25.34</v>
      </c>
      <c r="R51" s="29">
        <f t="shared" si="25"/>
        <v>1244.44</v>
      </c>
      <c r="S51" s="29">
        <f t="shared" si="26"/>
        <v>553.37</v>
      </c>
      <c r="T51" s="29">
        <f t="shared" si="27"/>
        <v>1797.81</v>
      </c>
      <c r="U51" s="57" t="s">
        <v>139</v>
      </c>
      <c r="V51" s="57" t="s">
        <v>139</v>
      </c>
      <c r="W51" s="56"/>
      <c r="X51" s="22"/>
    </row>
    <row r="52" s="1" customFormat="1" ht="15" customHeight="1" spans="1:24">
      <c r="A52" s="25">
        <v>47</v>
      </c>
      <c r="B52" s="24">
        <v>6506152728</v>
      </c>
      <c r="C52" s="24" t="s">
        <v>201</v>
      </c>
      <c r="D52" s="73" t="s">
        <v>202</v>
      </c>
      <c r="E52" s="62"/>
      <c r="F52" s="11"/>
      <c r="G52" s="30">
        <v>5069</v>
      </c>
      <c r="H52" s="29">
        <f t="shared" ref="H52:H61" si="31">ROUND(G52*0.16,2)</f>
        <v>811.04</v>
      </c>
      <c r="I52" s="29">
        <f t="shared" ref="I52:I61" si="32">ROUND(G52*0.08,2)</f>
        <v>405.52</v>
      </c>
      <c r="J52" s="29">
        <f t="shared" ref="J52:J61" si="33">ROUND(G52*0.005,2)</f>
        <v>25.35</v>
      </c>
      <c r="K52" s="29">
        <f t="shared" ref="K52:K61" si="34">ROUND(G52*0.005,2)</f>
        <v>25.35</v>
      </c>
      <c r="L52" s="29">
        <f t="shared" ref="L52:L61" si="35">ROUND(G52*0.0055,2)</f>
        <v>27.88</v>
      </c>
      <c r="M52" s="30">
        <v>5069</v>
      </c>
      <c r="N52" s="29">
        <f t="shared" ref="N52:N61" si="36">ROUND(M52*0.07,2)</f>
        <v>354.83</v>
      </c>
      <c r="O52" s="29">
        <f t="shared" ref="O52:O61" si="37">ROUND(M52*0.02,2)</f>
        <v>101.38</v>
      </c>
      <c r="P52" s="31">
        <f t="shared" ref="P52:P61" si="38">ROUND(8448*0.25%,2)</f>
        <v>21.12</v>
      </c>
      <c r="Q52" s="31">
        <f t="shared" ref="Q52:Q61" si="39">ROUND(8448*0.3%,2)</f>
        <v>25.34</v>
      </c>
      <c r="R52" s="29">
        <f t="shared" ref="R52:R61" si="40">H52+N52+J52+L52+Q52</f>
        <v>1244.44</v>
      </c>
      <c r="S52" s="29">
        <f t="shared" ref="S52:S61" si="41">I52+O52+K52+P52</f>
        <v>553.37</v>
      </c>
      <c r="T52" s="29">
        <f t="shared" ref="T52:T61" si="42">R52+S52</f>
        <v>1797.81</v>
      </c>
      <c r="U52" s="19" t="s">
        <v>74</v>
      </c>
      <c r="V52" s="57"/>
      <c r="W52" s="56"/>
      <c r="X52" s="22"/>
    </row>
    <row r="53" s="1" customFormat="1" ht="15" customHeight="1" spans="1:24">
      <c r="A53" s="25">
        <v>48</v>
      </c>
      <c r="B53" s="24">
        <v>6506387569</v>
      </c>
      <c r="C53" s="24" t="s">
        <v>203</v>
      </c>
      <c r="D53" s="74" t="s">
        <v>204</v>
      </c>
      <c r="E53" s="62"/>
      <c r="F53" s="11"/>
      <c r="G53" s="30">
        <v>5069</v>
      </c>
      <c r="H53" s="29">
        <f t="shared" si="31"/>
        <v>811.04</v>
      </c>
      <c r="I53" s="29">
        <f t="shared" si="32"/>
        <v>405.52</v>
      </c>
      <c r="J53" s="29">
        <f t="shared" si="33"/>
        <v>25.35</v>
      </c>
      <c r="K53" s="29">
        <f t="shared" si="34"/>
        <v>25.35</v>
      </c>
      <c r="L53" s="29">
        <f t="shared" si="35"/>
        <v>27.88</v>
      </c>
      <c r="M53" s="30">
        <v>5069</v>
      </c>
      <c r="N53" s="29">
        <f t="shared" si="36"/>
        <v>354.83</v>
      </c>
      <c r="O53" s="29">
        <f t="shared" si="37"/>
        <v>101.38</v>
      </c>
      <c r="P53" s="31">
        <f t="shared" si="38"/>
        <v>21.12</v>
      </c>
      <c r="Q53" s="31">
        <f t="shared" si="39"/>
        <v>25.34</v>
      </c>
      <c r="R53" s="29">
        <f t="shared" si="40"/>
        <v>1244.44</v>
      </c>
      <c r="S53" s="29">
        <f t="shared" si="41"/>
        <v>553.37</v>
      </c>
      <c r="T53" s="29">
        <f t="shared" si="42"/>
        <v>1797.81</v>
      </c>
      <c r="U53" s="19" t="s">
        <v>74</v>
      </c>
      <c r="V53" s="57"/>
      <c r="W53" s="56"/>
      <c r="X53" s="22"/>
    </row>
    <row r="54" s="1" customFormat="1" ht="15" customHeight="1" spans="1:24">
      <c r="A54" s="25">
        <v>49</v>
      </c>
      <c r="B54" s="24">
        <v>6506152725</v>
      </c>
      <c r="C54" s="24" t="s">
        <v>205</v>
      </c>
      <c r="D54" s="74" t="s">
        <v>206</v>
      </c>
      <c r="E54" s="62"/>
      <c r="F54" s="11"/>
      <c r="G54" s="30">
        <v>5069</v>
      </c>
      <c r="H54" s="29">
        <f t="shared" si="31"/>
        <v>811.04</v>
      </c>
      <c r="I54" s="29">
        <f t="shared" si="32"/>
        <v>405.52</v>
      </c>
      <c r="J54" s="29">
        <f t="shared" si="33"/>
        <v>25.35</v>
      </c>
      <c r="K54" s="29">
        <f t="shared" si="34"/>
        <v>25.35</v>
      </c>
      <c r="L54" s="29">
        <f t="shared" si="35"/>
        <v>27.88</v>
      </c>
      <c r="M54" s="30">
        <v>5069</v>
      </c>
      <c r="N54" s="29">
        <f t="shared" si="36"/>
        <v>354.83</v>
      </c>
      <c r="O54" s="29">
        <f t="shared" si="37"/>
        <v>101.38</v>
      </c>
      <c r="P54" s="31">
        <f t="shared" si="38"/>
        <v>21.12</v>
      </c>
      <c r="Q54" s="31">
        <f t="shared" si="39"/>
        <v>25.34</v>
      </c>
      <c r="R54" s="29">
        <f t="shared" si="40"/>
        <v>1244.44</v>
      </c>
      <c r="S54" s="29">
        <f t="shared" si="41"/>
        <v>553.37</v>
      </c>
      <c r="T54" s="29">
        <f t="shared" si="42"/>
        <v>1797.81</v>
      </c>
      <c r="U54" s="19" t="s">
        <v>74</v>
      </c>
      <c r="V54" s="57"/>
      <c r="W54" s="56"/>
      <c r="X54" s="22"/>
    </row>
    <row r="55" s="1" customFormat="1" ht="15" customHeight="1" spans="1:24">
      <c r="A55" s="25">
        <v>50</v>
      </c>
      <c r="B55" s="24">
        <v>6506681771</v>
      </c>
      <c r="C55" s="24" t="s">
        <v>207</v>
      </c>
      <c r="D55" s="74" t="s">
        <v>208</v>
      </c>
      <c r="E55" s="62"/>
      <c r="F55" s="11"/>
      <c r="G55" s="30">
        <v>5069</v>
      </c>
      <c r="H55" s="29">
        <f t="shared" si="31"/>
        <v>811.04</v>
      </c>
      <c r="I55" s="29">
        <f t="shared" si="32"/>
        <v>405.52</v>
      </c>
      <c r="J55" s="29">
        <f t="shared" si="33"/>
        <v>25.35</v>
      </c>
      <c r="K55" s="29">
        <f t="shared" si="34"/>
        <v>25.35</v>
      </c>
      <c r="L55" s="29">
        <f t="shared" si="35"/>
        <v>27.88</v>
      </c>
      <c r="M55" s="30">
        <v>5069</v>
      </c>
      <c r="N55" s="29">
        <f t="shared" si="36"/>
        <v>354.83</v>
      </c>
      <c r="O55" s="29">
        <f t="shared" si="37"/>
        <v>101.38</v>
      </c>
      <c r="P55" s="31">
        <f t="shared" si="38"/>
        <v>21.12</v>
      </c>
      <c r="Q55" s="31">
        <f t="shared" si="39"/>
        <v>25.34</v>
      </c>
      <c r="R55" s="29">
        <f t="shared" si="40"/>
        <v>1244.44</v>
      </c>
      <c r="S55" s="29">
        <f t="shared" si="41"/>
        <v>553.37</v>
      </c>
      <c r="T55" s="29">
        <f t="shared" si="42"/>
        <v>1797.81</v>
      </c>
      <c r="U55" s="19" t="s">
        <v>74</v>
      </c>
      <c r="V55" s="57"/>
      <c r="W55" s="56"/>
      <c r="X55" s="22"/>
    </row>
    <row r="56" s="1" customFormat="1" ht="15" customHeight="1" spans="1:24">
      <c r="A56" s="25">
        <v>51</v>
      </c>
      <c r="B56" s="24">
        <v>6506636808</v>
      </c>
      <c r="C56" s="24" t="s">
        <v>209</v>
      </c>
      <c r="D56" s="74" t="s">
        <v>210</v>
      </c>
      <c r="E56" s="62"/>
      <c r="F56" s="11"/>
      <c r="G56" s="30">
        <v>5069</v>
      </c>
      <c r="H56" s="29">
        <f t="shared" si="31"/>
        <v>811.04</v>
      </c>
      <c r="I56" s="29">
        <f t="shared" si="32"/>
        <v>405.52</v>
      </c>
      <c r="J56" s="29">
        <f t="shared" si="33"/>
        <v>25.35</v>
      </c>
      <c r="K56" s="29">
        <f t="shared" si="34"/>
        <v>25.35</v>
      </c>
      <c r="L56" s="29">
        <f t="shared" si="35"/>
        <v>27.88</v>
      </c>
      <c r="M56" s="30">
        <v>5069</v>
      </c>
      <c r="N56" s="29">
        <f t="shared" si="36"/>
        <v>354.83</v>
      </c>
      <c r="O56" s="29">
        <f t="shared" si="37"/>
        <v>101.38</v>
      </c>
      <c r="P56" s="31">
        <f t="shared" si="38"/>
        <v>21.12</v>
      </c>
      <c r="Q56" s="31">
        <f t="shared" si="39"/>
        <v>25.34</v>
      </c>
      <c r="R56" s="29">
        <f t="shared" si="40"/>
        <v>1244.44</v>
      </c>
      <c r="S56" s="29">
        <f t="shared" si="41"/>
        <v>553.37</v>
      </c>
      <c r="T56" s="29">
        <f t="shared" si="42"/>
        <v>1797.81</v>
      </c>
      <c r="U56" s="19" t="s">
        <v>74</v>
      </c>
      <c r="V56" s="57"/>
      <c r="W56" s="56"/>
      <c r="X56" s="22"/>
    </row>
    <row r="57" s="1" customFormat="1" ht="15" customHeight="1" spans="1:24">
      <c r="A57" s="25">
        <v>52</v>
      </c>
      <c r="B57" s="24">
        <v>6505436867</v>
      </c>
      <c r="C57" s="24" t="s">
        <v>211</v>
      </c>
      <c r="D57" s="74" t="s">
        <v>212</v>
      </c>
      <c r="E57" s="62"/>
      <c r="F57" s="11"/>
      <c r="G57" s="30">
        <v>5069</v>
      </c>
      <c r="H57" s="29">
        <f t="shared" si="31"/>
        <v>811.04</v>
      </c>
      <c r="I57" s="29">
        <f t="shared" si="32"/>
        <v>405.52</v>
      </c>
      <c r="J57" s="29">
        <f t="shared" si="33"/>
        <v>25.35</v>
      </c>
      <c r="K57" s="29">
        <f t="shared" si="34"/>
        <v>25.35</v>
      </c>
      <c r="L57" s="29">
        <f t="shared" si="35"/>
        <v>27.88</v>
      </c>
      <c r="M57" s="30">
        <v>5069</v>
      </c>
      <c r="N57" s="29">
        <f t="shared" si="36"/>
        <v>354.83</v>
      </c>
      <c r="O57" s="29">
        <f t="shared" si="37"/>
        <v>101.38</v>
      </c>
      <c r="P57" s="31">
        <f t="shared" si="38"/>
        <v>21.12</v>
      </c>
      <c r="Q57" s="31">
        <f t="shared" si="39"/>
        <v>25.34</v>
      </c>
      <c r="R57" s="29">
        <f t="shared" si="40"/>
        <v>1244.44</v>
      </c>
      <c r="S57" s="29">
        <f t="shared" si="41"/>
        <v>553.37</v>
      </c>
      <c r="T57" s="29">
        <f t="shared" si="42"/>
        <v>1797.81</v>
      </c>
      <c r="U57" s="19" t="s">
        <v>74</v>
      </c>
      <c r="V57" s="57"/>
      <c r="W57" s="56"/>
      <c r="X57" s="22"/>
    </row>
    <row r="58" s="1" customFormat="1" ht="15" customHeight="1" spans="1:24">
      <c r="A58" s="25">
        <v>53</v>
      </c>
      <c r="B58" s="24">
        <v>6513790270</v>
      </c>
      <c r="C58" s="24" t="s">
        <v>213</v>
      </c>
      <c r="D58" s="74" t="s">
        <v>214</v>
      </c>
      <c r="E58" s="62"/>
      <c r="F58" s="11"/>
      <c r="G58" s="30">
        <v>5069</v>
      </c>
      <c r="H58" s="29">
        <f t="shared" si="31"/>
        <v>811.04</v>
      </c>
      <c r="I58" s="29">
        <f t="shared" si="32"/>
        <v>405.52</v>
      </c>
      <c r="J58" s="29">
        <f t="shared" si="33"/>
        <v>25.35</v>
      </c>
      <c r="K58" s="29">
        <f t="shared" si="34"/>
        <v>25.35</v>
      </c>
      <c r="L58" s="29">
        <f t="shared" si="35"/>
        <v>27.88</v>
      </c>
      <c r="M58" s="30">
        <v>5069</v>
      </c>
      <c r="N58" s="29">
        <f t="shared" si="36"/>
        <v>354.83</v>
      </c>
      <c r="O58" s="29">
        <f t="shared" si="37"/>
        <v>101.38</v>
      </c>
      <c r="P58" s="31">
        <f t="shared" si="38"/>
        <v>21.12</v>
      </c>
      <c r="Q58" s="31">
        <f t="shared" si="39"/>
        <v>25.34</v>
      </c>
      <c r="R58" s="29">
        <f t="shared" si="40"/>
        <v>1244.44</v>
      </c>
      <c r="S58" s="29">
        <f t="shared" si="41"/>
        <v>553.37</v>
      </c>
      <c r="T58" s="29">
        <f t="shared" si="42"/>
        <v>1797.81</v>
      </c>
      <c r="U58" s="19" t="s">
        <v>74</v>
      </c>
      <c r="V58" s="57"/>
      <c r="W58" s="56"/>
      <c r="X58" s="22"/>
    </row>
    <row r="59" s="1" customFormat="1" ht="15" customHeight="1" spans="1:24">
      <c r="A59" s="25">
        <v>54</v>
      </c>
      <c r="B59" s="24" t="s">
        <v>140</v>
      </c>
      <c r="C59" s="75" t="s">
        <v>141</v>
      </c>
      <c r="D59" s="25" t="s">
        <v>142</v>
      </c>
      <c r="E59" s="39"/>
      <c r="F59" s="27"/>
      <c r="G59" s="30">
        <v>5069</v>
      </c>
      <c r="H59" s="29">
        <f t="shared" si="31"/>
        <v>811.04</v>
      </c>
      <c r="I59" s="29">
        <f t="shared" si="32"/>
        <v>405.52</v>
      </c>
      <c r="J59" s="29">
        <f t="shared" si="33"/>
        <v>25.35</v>
      </c>
      <c r="K59" s="29">
        <f t="shared" si="34"/>
        <v>25.35</v>
      </c>
      <c r="L59" s="29">
        <f t="shared" si="35"/>
        <v>27.88</v>
      </c>
      <c r="M59" s="30">
        <v>5069</v>
      </c>
      <c r="N59" s="29">
        <f t="shared" si="36"/>
        <v>354.83</v>
      </c>
      <c r="O59" s="29">
        <f t="shared" si="37"/>
        <v>101.38</v>
      </c>
      <c r="P59" s="31">
        <f t="shared" si="38"/>
        <v>21.12</v>
      </c>
      <c r="Q59" s="31">
        <f t="shared" si="39"/>
        <v>25.34</v>
      </c>
      <c r="R59" s="29">
        <f t="shared" si="40"/>
        <v>1244.44</v>
      </c>
      <c r="S59" s="29">
        <f t="shared" si="41"/>
        <v>553.37</v>
      </c>
      <c r="T59" s="29">
        <f t="shared" si="42"/>
        <v>1797.81</v>
      </c>
      <c r="U59" s="57" t="s">
        <v>84</v>
      </c>
      <c r="V59" s="57" t="s">
        <v>84</v>
      </c>
      <c r="W59" s="56"/>
      <c r="X59" s="19" t="s">
        <v>74</v>
      </c>
    </row>
    <row r="60" s="1" customFormat="1" ht="15" customHeight="1" spans="1:24">
      <c r="A60" s="25">
        <v>55</v>
      </c>
      <c r="B60" s="75" t="s">
        <v>143</v>
      </c>
      <c r="C60" s="75" t="s">
        <v>144</v>
      </c>
      <c r="D60" s="25" t="s">
        <v>145</v>
      </c>
      <c r="E60" s="19"/>
      <c r="F60" s="11"/>
      <c r="G60" s="30">
        <v>5069</v>
      </c>
      <c r="H60" s="29">
        <f t="shared" si="31"/>
        <v>811.04</v>
      </c>
      <c r="I60" s="29">
        <f t="shared" si="32"/>
        <v>405.52</v>
      </c>
      <c r="J60" s="29">
        <f t="shared" si="33"/>
        <v>25.35</v>
      </c>
      <c r="K60" s="29">
        <f t="shared" si="34"/>
        <v>25.35</v>
      </c>
      <c r="L60" s="29">
        <f t="shared" si="35"/>
        <v>27.88</v>
      </c>
      <c r="M60" s="30">
        <v>5069</v>
      </c>
      <c r="N60" s="29">
        <f t="shared" si="36"/>
        <v>354.83</v>
      </c>
      <c r="O60" s="29">
        <f t="shared" si="37"/>
        <v>101.38</v>
      </c>
      <c r="P60" s="31">
        <f t="shared" si="38"/>
        <v>21.12</v>
      </c>
      <c r="Q60" s="31">
        <f t="shared" si="39"/>
        <v>25.34</v>
      </c>
      <c r="R60" s="29">
        <f t="shared" si="40"/>
        <v>1244.44</v>
      </c>
      <c r="S60" s="29">
        <f t="shared" si="41"/>
        <v>553.37</v>
      </c>
      <c r="T60" s="29">
        <f t="shared" si="42"/>
        <v>1797.81</v>
      </c>
      <c r="U60" s="57" t="s">
        <v>84</v>
      </c>
      <c r="V60" s="57" t="s">
        <v>84</v>
      </c>
      <c r="W60" s="56"/>
      <c r="X60" s="19"/>
    </row>
    <row r="61" s="1" customFormat="1" ht="15" customHeight="1" spans="1:24">
      <c r="A61" s="25">
        <v>56</v>
      </c>
      <c r="B61" s="24" t="s">
        <v>146</v>
      </c>
      <c r="C61" s="24" t="s">
        <v>147</v>
      </c>
      <c r="D61" s="25" t="s">
        <v>148</v>
      </c>
      <c r="E61" s="19"/>
      <c r="F61" s="19"/>
      <c r="G61" s="30">
        <v>5069</v>
      </c>
      <c r="H61" s="29">
        <f t="shared" si="31"/>
        <v>811.04</v>
      </c>
      <c r="I61" s="29">
        <f t="shared" si="32"/>
        <v>405.52</v>
      </c>
      <c r="J61" s="29">
        <f t="shared" si="33"/>
        <v>25.35</v>
      </c>
      <c r="K61" s="29">
        <f t="shared" si="34"/>
        <v>25.35</v>
      </c>
      <c r="L61" s="29">
        <f t="shared" si="35"/>
        <v>27.88</v>
      </c>
      <c r="M61" s="30">
        <v>5069</v>
      </c>
      <c r="N61" s="29">
        <f t="shared" si="36"/>
        <v>354.83</v>
      </c>
      <c r="O61" s="29">
        <f t="shared" si="37"/>
        <v>101.38</v>
      </c>
      <c r="P61" s="31">
        <f t="shared" si="38"/>
        <v>21.12</v>
      </c>
      <c r="Q61" s="31">
        <f t="shared" si="39"/>
        <v>25.34</v>
      </c>
      <c r="R61" s="29">
        <f t="shared" si="40"/>
        <v>1244.44</v>
      </c>
      <c r="S61" s="29">
        <f t="shared" si="41"/>
        <v>553.37</v>
      </c>
      <c r="T61" s="29">
        <f t="shared" si="42"/>
        <v>1797.81</v>
      </c>
      <c r="U61" s="32" t="s">
        <v>32</v>
      </c>
      <c r="V61" s="32" t="s">
        <v>32</v>
      </c>
      <c r="W61" s="56"/>
      <c r="X61" s="22"/>
    </row>
    <row r="62" s="1" customFormat="1" ht="15" customHeight="1" spans="1:24">
      <c r="A62" s="63" t="s">
        <v>34</v>
      </c>
      <c r="B62" s="63"/>
      <c r="C62" s="63"/>
      <c r="D62" s="63"/>
      <c r="E62" s="63"/>
      <c r="F62" s="63"/>
      <c r="G62" s="64">
        <f t="shared" ref="G62:T62" si="43">SUM(G25:G61)</f>
        <v>197415</v>
      </c>
      <c r="H62" s="64">
        <f t="shared" si="43"/>
        <v>31586.4</v>
      </c>
      <c r="I62" s="64">
        <f t="shared" si="43"/>
        <v>15793.2</v>
      </c>
      <c r="J62" s="64">
        <f t="shared" si="43"/>
        <v>987.250000000001</v>
      </c>
      <c r="K62" s="64">
        <f t="shared" si="43"/>
        <v>987.250000000001</v>
      </c>
      <c r="L62" s="64">
        <f t="shared" si="43"/>
        <v>1085.8</v>
      </c>
      <c r="M62" s="64">
        <f t="shared" si="43"/>
        <v>182208</v>
      </c>
      <c r="N62" s="64">
        <f t="shared" si="43"/>
        <v>12754.56</v>
      </c>
      <c r="O62" s="64">
        <f t="shared" si="43"/>
        <v>3644.16</v>
      </c>
      <c r="P62" s="64">
        <f t="shared" si="43"/>
        <v>718.08</v>
      </c>
      <c r="Q62" s="64">
        <f t="shared" si="43"/>
        <v>861.56</v>
      </c>
      <c r="R62" s="64">
        <f t="shared" si="43"/>
        <v>47275.57</v>
      </c>
      <c r="S62" s="64">
        <f t="shared" si="43"/>
        <v>21142.69</v>
      </c>
      <c r="T62" s="64">
        <f t="shared" si="43"/>
        <v>68418.26</v>
      </c>
      <c r="U62" s="42"/>
      <c r="V62" s="42"/>
      <c r="W62" s="56"/>
      <c r="X62" s="22"/>
    </row>
    <row r="63" s="1" customFormat="1" ht="15" customHeight="1" spans="1:24">
      <c r="A63" s="23">
        <v>57</v>
      </c>
      <c r="B63" s="24" t="s">
        <v>149</v>
      </c>
      <c r="C63" s="24" t="s">
        <v>150</v>
      </c>
      <c r="D63" s="25" t="s">
        <v>151</v>
      </c>
      <c r="E63" s="39"/>
      <c r="F63" s="11"/>
      <c r="G63" s="30"/>
      <c r="H63" s="29">
        <f t="shared" ref="H63:H67" si="44">ROUND(G63*0.16,2)</f>
        <v>0</v>
      </c>
      <c r="I63" s="29">
        <f t="shared" ref="I63:I67" si="45">ROUND(G63*0.08,2)</f>
        <v>0</v>
      </c>
      <c r="J63" s="29">
        <f t="shared" ref="J63:J67" si="46">ROUND(G63*0.005,2)</f>
        <v>0</v>
      </c>
      <c r="K63" s="29">
        <f t="shared" ref="K63:K67" si="47">ROUND(G63*0.005,2)</f>
        <v>0</v>
      </c>
      <c r="L63" s="29">
        <f>ROUND(G63*0.004,2)</f>
        <v>0</v>
      </c>
      <c r="M63" s="30">
        <v>3919</v>
      </c>
      <c r="N63" s="37">
        <f t="shared" ref="N63:N66" si="48">ROUND(M63*0.06,2)</f>
        <v>235.14</v>
      </c>
      <c r="O63" s="29"/>
      <c r="P63" s="31">
        <f t="shared" ref="P63:P67" si="49">ROUND(8448*0.25%,2)</f>
        <v>21.12</v>
      </c>
      <c r="Q63" s="31">
        <f t="shared" ref="Q63:Q67" si="50">ROUND(8448*0.3%,2)</f>
        <v>25.34</v>
      </c>
      <c r="R63" s="29">
        <f t="shared" ref="R63:R67" si="51">H63+N63+J63+L63+Q63</f>
        <v>260.48</v>
      </c>
      <c r="S63" s="29">
        <f t="shared" ref="S63:S67" si="52">I63+O63+K63+P63</f>
        <v>21.12</v>
      </c>
      <c r="T63" s="29">
        <f t="shared" ref="T63:T67" si="53">R63+S63</f>
        <v>281.6</v>
      </c>
      <c r="U63" s="58" t="s">
        <v>94</v>
      </c>
      <c r="V63" s="58" t="s">
        <v>94</v>
      </c>
      <c r="W63" s="41" t="s">
        <v>152</v>
      </c>
      <c r="X63" s="19" t="s">
        <v>74</v>
      </c>
    </row>
    <row r="64" s="1" customFormat="1" ht="15" customHeight="1" spans="1:24">
      <c r="A64" s="23">
        <v>58</v>
      </c>
      <c r="B64" s="24" t="s">
        <v>153</v>
      </c>
      <c r="C64" s="24" t="s">
        <v>154</v>
      </c>
      <c r="D64" s="25" t="s">
        <v>155</v>
      </c>
      <c r="E64" s="39"/>
      <c r="F64" s="11"/>
      <c r="G64" s="30"/>
      <c r="H64" s="29">
        <f t="shared" si="44"/>
        <v>0</v>
      </c>
      <c r="I64" s="29">
        <f t="shared" si="45"/>
        <v>0</v>
      </c>
      <c r="J64" s="29">
        <f t="shared" si="46"/>
        <v>0</v>
      </c>
      <c r="K64" s="29">
        <f t="shared" si="47"/>
        <v>0</v>
      </c>
      <c r="L64" s="29">
        <f t="shared" ref="L64:L67" si="54">ROUND(G64*0.0165,2)</f>
        <v>0</v>
      </c>
      <c r="M64" s="30">
        <v>2746</v>
      </c>
      <c r="N64" s="37">
        <f t="shared" si="48"/>
        <v>164.76</v>
      </c>
      <c r="O64" s="29"/>
      <c r="P64" s="31">
        <f t="shared" si="49"/>
        <v>21.12</v>
      </c>
      <c r="Q64" s="31">
        <f t="shared" si="50"/>
        <v>25.34</v>
      </c>
      <c r="R64" s="29">
        <f t="shared" si="51"/>
        <v>190.1</v>
      </c>
      <c r="S64" s="29">
        <f t="shared" si="52"/>
        <v>21.12</v>
      </c>
      <c r="T64" s="29">
        <f t="shared" si="53"/>
        <v>211.22</v>
      </c>
      <c r="U64" s="58" t="s">
        <v>33</v>
      </c>
      <c r="V64" s="58" t="s">
        <v>33</v>
      </c>
      <c r="W64" s="65"/>
      <c r="X64" s="19" t="s">
        <v>74</v>
      </c>
    </row>
    <row r="65" s="1" customFormat="1" ht="15" customHeight="1" spans="1:24">
      <c r="A65" s="23">
        <v>59</v>
      </c>
      <c r="B65" s="24" t="s">
        <v>156</v>
      </c>
      <c r="C65" s="75" t="s">
        <v>157</v>
      </c>
      <c r="D65" s="25" t="s">
        <v>158</v>
      </c>
      <c r="E65" s="39"/>
      <c r="F65" s="11"/>
      <c r="G65" s="30"/>
      <c r="H65" s="29">
        <f t="shared" si="44"/>
        <v>0</v>
      </c>
      <c r="I65" s="29">
        <f t="shared" si="45"/>
        <v>0</v>
      </c>
      <c r="J65" s="29">
        <f t="shared" si="46"/>
        <v>0</v>
      </c>
      <c r="K65" s="29">
        <f t="shared" si="47"/>
        <v>0</v>
      </c>
      <c r="L65" s="29">
        <f t="shared" si="54"/>
        <v>0</v>
      </c>
      <c r="M65" s="30">
        <v>6531</v>
      </c>
      <c r="N65" s="29">
        <f>ROUND(M65*0.07,2)</f>
        <v>457.17</v>
      </c>
      <c r="O65" s="29">
        <f>ROUND(M65*0.02,2)</f>
        <v>130.62</v>
      </c>
      <c r="P65" s="31">
        <f t="shared" si="49"/>
        <v>21.12</v>
      </c>
      <c r="Q65" s="31">
        <f t="shared" si="50"/>
        <v>25.34</v>
      </c>
      <c r="R65" s="29">
        <f t="shared" si="51"/>
        <v>482.51</v>
      </c>
      <c r="S65" s="29">
        <f t="shared" si="52"/>
        <v>151.74</v>
      </c>
      <c r="T65" s="29">
        <f t="shared" si="53"/>
        <v>634.25</v>
      </c>
      <c r="U65" s="42"/>
      <c r="V65" s="42"/>
      <c r="W65" s="65"/>
      <c r="X65" s="19" t="s">
        <v>74</v>
      </c>
    </row>
    <row r="66" s="1" customFormat="1" ht="15" customHeight="1" spans="1:24">
      <c r="A66" s="23">
        <v>60</v>
      </c>
      <c r="B66" s="24" t="s">
        <v>159</v>
      </c>
      <c r="C66" s="24" t="s">
        <v>160</v>
      </c>
      <c r="D66" s="25" t="s">
        <v>161</v>
      </c>
      <c r="E66" s="19"/>
      <c r="F66" s="11"/>
      <c r="G66" s="30"/>
      <c r="H66" s="29">
        <f t="shared" si="44"/>
        <v>0</v>
      </c>
      <c r="I66" s="29">
        <f t="shared" si="45"/>
        <v>0</v>
      </c>
      <c r="J66" s="29">
        <f t="shared" si="46"/>
        <v>0</v>
      </c>
      <c r="K66" s="29">
        <f t="shared" si="47"/>
        <v>0</v>
      </c>
      <c r="L66" s="29">
        <f>ROUND(G66*0.011,2)</f>
        <v>0</v>
      </c>
      <c r="M66" s="30">
        <v>4142</v>
      </c>
      <c r="N66" s="37">
        <f t="shared" si="48"/>
        <v>248.52</v>
      </c>
      <c r="O66" s="29"/>
      <c r="P66" s="31">
        <f t="shared" si="49"/>
        <v>21.12</v>
      </c>
      <c r="Q66" s="31">
        <f t="shared" si="50"/>
        <v>25.34</v>
      </c>
      <c r="R66" s="29">
        <f t="shared" si="51"/>
        <v>273.86</v>
      </c>
      <c r="S66" s="29">
        <f t="shared" si="52"/>
        <v>21.12</v>
      </c>
      <c r="T66" s="29">
        <f t="shared" si="53"/>
        <v>294.98</v>
      </c>
      <c r="U66" s="58" t="s">
        <v>94</v>
      </c>
      <c r="V66" s="58" t="s">
        <v>94</v>
      </c>
      <c r="W66" s="66"/>
      <c r="X66" s="19" t="s">
        <v>74</v>
      </c>
    </row>
    <row r="67" s="1" customFormat="1" ht="15" customHeight="1" spans="1:24">
      <c r="A67" s="23">
        <v>61</v>
      </c>
      <c r="B67" s="24" t="s">
        <v>162</v>
      </c>
      <c r="C67" s="24" t="s">
        <v>163</v>
      </c>
      <c r="D67" s="25" t="s">
        <v>164</v>
      </c>
      <c r="E67" s="44"/>
      <c r="F67" s="27"/>
      <c r="G67" s="30"/>
      <c r="H67" s="29">
        <f t="shared" si="44"/>
        <v>0</v>
      </c>
      <c r="I67" s="29">
        <f t="shared" si="45"/>
        <v>0</v>
      </c>
      <c r="J67" s="29">
        <f t="shared" si="46"/>
        <v>0</v>
      </c>
      <c r="K67" s="29">
        <f t="shared" si="47"/>
        <v>0</v>
      </c>
      <c r="L67" s="29">
        <f t="shared" si="54"/>
        <v>0</v>
      </c>
      <c r="M67" s="30">
        <v>6531</v>
      </c>
      <c r="N67" s="29">
        <f>ROUND(M67*0.07,2)</f>
        <v>457.17</v>
      </c>
      <c r="O67" s="29">
        <f>ROUND(M67*0.02,2)</f>
        <v>130.62</v>
      </c>
      <c r="P67" s="31">
        <f t="shared" si="49"/>
        <v>21.12</v>
      </c>
      <c r="Q67" s="31">
        <f t="shared" si="50"/>
        <v>25.34</v>
      </c>
      <c r="R67" s="29">
        <f t="shared" si="51"/>
        <v>482.51</v>
      </c>
      <c r="S67" s="29">
        <f t="shared" si="52"/>
        <v>151.74</v>
      </c>
      <c r="T67" s="29">
        <f t="shared" si="53"/>
        <v>634.25</v>
      </c>
      <c r="U67" s="58"/>
      <c r="V67" s="58"/>
      <c r="W67" s="66"/>
      <c r="X67" s="19"/>
    </row>
    <row r="68" s="1" customFormat="1" ht="15" customHeight="1" spans="1:24">
      <c r="A68" s="63" t="s">
        <v>34</v>
      </c>
      <c r="B68" s="63"/>
      <c r="C68" s="63"/>
      <c r="D68" s="63"/>
      <c r="E68" s="63"/>
      <c r="F68" s="63"/>
      <c r="G68" s="64">
        <f t="shared" ref="G68:L68" si="55">SUM(G63:G66)</f>
        <v>0</v>
      </c>
      <c r="H68" s="64">
        <f t="shared" si="55"/>
        <v>0</v>
      </c>
      <c r="I68" s="64">
        <f t="shared" si="55"/>
        <v>0</v>
      </c>
      <c r="J68" s="64">
        <f t="shared" si="55"/>
        <v>0</v>
      </c>
      <c r="K68" s="64">
        <f t="shared" si="55"/>
        <v>0</v>
      </c>
      <c r="L68" s="64">
        <f t="shared" si="55"/>
        <v>0</v>
      </c>
      <c r="M68" s="64">
        <f t="shared" ref="M68:T68" si="56">SUM(M63:M67)</f>
        <v>23869</v>
      </c>
      <c r="N68" s="64">
        <f t="shared" si="56"/>
        <v>1562.76</v>
      </c>
      <c r="O68" s="64">
        <f t="shared" si="56"/>
        <v>261.24</v>
      </c>
      <c r="P68" s="64">
        <f t="shared" si="56"/>
        <v>105.6</v>
      </c>
      <c r="Q68" s="64">
        <f t="shared" si="56"/>
        <v>126.7</v>
      </c>
      <c r="R68" s="64">
        <f t="shared" si="56"/>
        <v>1689.46</v>
      </c>
      <c r="S68" s="64">
        <f t="shared" si="56"/>
        <v>366.84</v>
      </c>
      <c r="T68" s="64">
        <f t="shared" si="56"/>
        <v>2056.3</v>
      </c>
      <c r="U68" s="42"/>
      <c r="V68" s="42"/>
      <c r="W68" s="56"/>
      <c r="X68" s="42"/>
    </row>
    <row r="69" s="1" customFormat="1" ht="15" customHeight="1" spans="1:24">
      <c r="A69" s="67" t="s">
        <v>14</v>
      </c>
      <c r="B69" s="68"/>
      <c r="C69" s="68"/>
      <c r="D69" s="69"/>
      <c r="E69" s="70"/>
      <c r="F69" s="70"/>
      <c r="G69" s="71">
        <f t="shared" ref="G69:T69" si="57">G5+G24+G62+G68</f>
        <v>288657</v>
      </c>
      <c r="H69" s="71">
        <f t="shared" si="57"/>
        <v>46185.12</v>
      </c>
      <c r="I69" s="71">
        <f t="shared" si="57"/>
        <v>23092.56</v>
      </c>
      <c r="J69" s="71">
        <f t="shared" si="57"/>
        <v>1443.55</v>
      </c>
      <c r="K69" s="71">
        <f t="shared" si="57"/>
        <v>1443.55</v>
      </c>
      <c r="L69" s="71">
        <f t="shared" si="57"/>
        <v>1587.64</v>
      </c>
      <c r="M69" s="71">
        <f t="shared" si="57"/>
        <v>302388</v>
      </c>
      <c r="N69" s="71">
        <f t="shared" si="57"/>
        <v>21059.09</v>
      </c>
      <c r="O69" s="71">
        <f t="shared" si="57"/>
        <v>5831.62</v>
      </c>
      <c r="P69" s="71">
        <f t="shared" si="57"/>
        <v>1224.96</v>
      </c>
      <c r="Q69" s="71">
        <f t="shared" si="57"/>
        <v>1469.72</v>
      </c>
      <c r="R69" s="71">
        <f t="shared" si="57"/>
        <v>71745.12</v>
      </c>
      <c r="S69" s="71">
        <f t="shared" si="57"/>
        <v>31592.69</v>
      </c>
      <c r="T69" s="71">
        <f t="shared" si="57"/>
        <v>103337.81</v>
      </c>
      <c r="U69" s="42"/>
      <c r="V69" s="42"/>
      <c r="W69" s="56"/>
      <c r="X69" s="42"/>
    </row>
    <row r="70" s="1" customFormat="1" spans="1:24">
      <c r="B70" s="3"/>
      <c r="C70" s="3"/>
      <c r="F70" s="4"/>
      <c r="W70" s="5"/>
    </row>
    <row r="71" spans="1:24">
      <c r="T71" s="1">
        <v>102332.47</v>
      </c>
    </row>
    <row r="72" s="1" customFormat="1" spans="1:24">
      <c r="B72" s="3"/>
      <c r="C72" s="3"/>
      <c r="F72" s="4"/>
      <c r="H72" s="1">
        <f>H69+L69+J69</f>
        <v>49216.31</v>
      </c>
      <c r="I72" s="1">
        <f>I69+K69</f>
        <v>24536.11</v>
      </c>
      <c r="N72" s="1">
        <f>Q69+N69</f>
        <v>22528.81</v>
      </c>
      <c r="O72" s="1">
        <f>O69+P69</f>
        <v>7056.58</v>
      </c>
      <c r="T72" s="1">
        <f>T69-T71</f>
        <v>1005.34000000001</v>
      </c>
      <c r="W72" s="5"/>
    </row>
    <row r="73" s="1" customFormat="1" spans="1:24">
      <c r="B73" s="3"/>
      <c r="C73" s="3"/>
      <c r="F73" s="4"/>
      <c r="W73" s="5"/>
    </row>
    <row r="75" s="1" customFormat="1" spans="1:24">
      <c r="B75" s="3"/>
      <c r="C75" s="3"/>
      <c r="F75" s="4"/>
      <c r="T75" s="1">
        <v>68736.29</v>
      </c>
      <c r="W75" s="5"/>
    </row>
    <row r="76" s="1" customFormat="1" spans="1:24">
      <c r="B76" s="3"/>
      <c r="C76" s="3"/>
      <c r="F76" s="4"/>
      <c r="T76" s="1">
        <f>T69-T75</f>
        <v>34601.52</v>
      </c>
      <c r="W76" s="5"/>
    </row>
    <row r="79" s="1" customFormat="1" spans="1:24">
      <c r="B79" s="3"/>
      <c r="C79" s="3"/>
      <c r="F79" s="4"/>
      <c r="W79" s="5"/>
    </row>
  </sheetData>
  <mergeCells count="24">
    <mergeCell ref="A1:T1"/>
    <mergeCell ref="H2:I2"/>
    <mergeCell ref="J2:K2"/>
    <mergeCell ref="N2:O2"/>
    <mergeCell ref="P2:Q2"/>
    <mergeCell ref="R2:T2"/>
    <mergeCell ref="A5:D5"/>
    <mergeCell ref="A62:F62"/>
    <mergeCell ref="A68:F68"/>
    <mergeCell ref="A69:D69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23"/>
    <mergeCell ref="W63:W66"/>
    <mergeCell ref="X2:X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9"/>
  <sheetViews>
    <sheetView workbookViewId="0">
      <selection activeCell="A1" sqref="$A1:$XFD1048576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8.875" style="4" customWidth="1"/>
    <col min="7" max="7" width="12.6416666666667" style="1" customWidth="1"/>
    <col min="8" max="9" width="11.9083333333333" style="1" customWidth="1"/>
    <col min="10" max="11" width="10.125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.5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4">
      <c r="A1" s="6" t="s">
        <v>215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15" t="s">
        <v>11</v>
      </c>
      <c r="N2" s="14" t="s">
        <v>12</v>
      </c>
      <c r="O2" s="14"/>
      <c r="P2" s="16" t="s">
        <v>13</v>
      </c>
      <c r="Q2" s="17"/>
      <c r="R2" s="14" t="s">
        <v>14</v>
      </c>
      <c r="S2" s="14"/>
      <c r="T2" s="14"/>
      <c r="U2" s="18" t="s">
        <v>15</v>
      </c>
      <c r="V2" s="18" t="s">
        <v>16</v>
      </c>
      <c r="W2" s="18" t="s">
        <v>17</v>
      </c>
      <c r="X2" s="19" t="s">
        <v>18</v>
      </c>
    </row>
    <row r="3" s="1" customFormat="1" spans="1:24">
      <c r="A3" s="10"/>
      <c r="B3" s="11"/>
      <c r="C3" s="11"/>
      <c r="D3" s="11"/>
      <c r="E3" s="11"/>
      <c r="F3" s="20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21" t="s">
        <v>166</v>
      </c>
      <c r="M3" s="15"/>
      <c r="N3" s="14" t="s">
        <v>24</v>
      </c>
      <c r="O3" s="14" t="s">
        <v>25</v>
      </c>
      <c r="P3" s="14" t="s">
        <v>26</v>
      </c>
      <c r="Q3" s="21" t="s">
        <v>27</v>
      </c>
      <c r="R3" s="14" t="s">
        <v>27</v>
      </c>
      <c r="S3" s="14" t="s">
        <v>26</v>
      </c>
      <c r="T3" s="14" t="s">
        <v>14</v>
      </c>
      <c r="U3" s="18"/>
      <c r="V3" s="18"/>
      <c r="W3" s="18"/>
      <c r="X3" s="22"/>
    </row>
    <row r="4" s="2" customFormat="1" ht="15" customHeight="1" spans="1:24">
      <c r="A4" s="23">
        <v>1</v>
      </c>
      <c r="B4" s="24" t="s">
        <v>28</v>
      </c>
      <c r="C4" s="75" t="s">
        <v>29</v>
      </c>
      <c r="D4" s="25" t="s">
        <v>30</v>
      </c>
      <c r="E4" s="26" t="s">
        <v>31</v>
      </c>
      <c r="F4" s="27"/>
      <c r="G4" s="28">
        <v>5069</v>
      </c>
      <c r="H4" s="29">
        <f t="shared" ref="H4:H24" si="0">ROUND(G4*0.16,2)</f>
        <v>811.04</v>
      </c>
      <c r="I4" s="29">
        <f t="shared" ref="I4:I24" si="1">ROUND(G4*0.08,2)</f>
        <v>405.52</v>
      </c>
      <c r="J4" s="29">
        <f t="shared" ref="J4:J24" si="2">ROUND(G4*0.005,2)</f>
        <v>25.35</v>
      </c>
      <c r="K4" s="29">
        <f t="shared" ref="K4:K24" si="3">ROUND(G4*0.005,2)</f>
        <v>25.35</v>
      </c>
      <c r="L4" s="29">
        <f t="shared" ref="L4:L16" si="4">ROUND(G4*0.0055,2)</f>
        <v>27.88</v>
      </c>
      <c r="M4" s="30">
        <v>5069</v>
      </c>
      <c r="N4" s="29">
        <f t="shared" ref="N4:N24" si="5">ROUND(M4*0.07,2)</f>
        <v>354.83</v>
      </c>
      <c r="O4" s="29">
        <f t="shared" ref="O4:O24" si="6">ROUND(M4*0.02,2)</f>
        <v>101.38</v>
      </c>
      <c r="P4" s="31">
        <f t="shared" ref="P4:P24" si="7">ROUND(8448*0.25%,2)</f>
        <v>21.12</v>
      </c>
      <c r="Q4" s="31">
        <f t="shared" ref="Q4:Q24" si="8">ROUND(8448*0.3%,2)</f>
        <v>25.34</v>
      </c>
      <c r="R4" s="29">
        <f t="shared" ref="R4:R24" si="9">H4+N4+J4+L4+Q4</f>
        <v>1244.44</v>
      </c>
      <c r="S4" s="29">
        <f t="shared" ref="S4:S24" si="10">I4+O4+K4+P4</f>
        <v>553.37</v>
      </c>
      <c r="T4" s="29">
        <f t="shared" ref="T4:T24" si="11">R4+S4</f>
        <v>1797.81</v>
      </c>
      <c r="U4" s="32" t="s">
        <v>32</v>
      </c>
      <c r="V4" s="32" t="s">
        <v>33</v>
      </c>
      <c r="W4" s="33"/>
      <c r="X4" s="33"/>
    </row>
    <row r="5" s="2" customFormat="1" ht="15" customHeight="1" spans="1:24">
      <c r="A5" s="34" t="s">
        <v>34</v>
      </c>
      <c r="B5" s="34"/>
      <c r="C5" s="34"/>
      <c r="D5" s="34"/>
      <c r="E5" s="35"/>
      <c r="F5" s="35"/>
      <c r="G5" s="36">
        <f t="shared" ref="G5:T5" si="12">SUM(G4:G4)</f>
        <v>5069</v>
      </c>
      <c r="H5" s="37">
        <f t="shared" si="12"/>
        <v>811.04</v>
      </c>
      <c r="I5" s="37">
        <f t="shared" si="12"/>
        <v>405.52</v>
      </c>
      <c r="J5" s="37">
        <f t="shared" si="12"/>
        <v>25.35</v>
      </c>
      <c r="K5" s="37">
        <f t="shared" si="12"/>
        <v>25.35</v>
      </c>
      <c r="L5" s="37">
        <f t="shared" si="12"/>
        <v>27.88</v>
      </c>
      <c r="M5" s="38">
        <f t="shared" si="12"/>
        <v>5069</v>
      </c>
      <c r="N5" s="37">
        <f t="shared" si="12"/>
        <v>354.83</v>
      </c>
      <c r="O5" s="37">
        <f t="shared" si="12"/>
        <v>101.38</v>
      </c>
      <c r="P5" s="37">
        <f t="shared" si="12"/>
        <v>21.12</v>
      </c>
      <c r="Q5" s="37">
        <f t="shared" si="12"/>
        <v>25.34</v>
      </c>
      <c r="R5" s="37">
        <f t="shared" si="12"/>
        <v>1244.44</v>
      </c>
      <c r="S5" s="37">
        <f t="shared" si="12"/>
        <v>553.37</v>
      </c>
      <c r="T5" s="37">
        <f t="shared" si="12"/>
        <v>1797.81</v>
      </c>
      <c r="U5" s="33"/>
      <c r="V5" s="33"/>
      <c r="W5" s="33"/>
      <c r="X5" s="33"/>
    </row>
    <row r="6" s="1" customFormat="1" ht="15" customHeight="1" spans="1:24">
      <c r="A6" s="23">
        <v>2</v>
      </c>
      <c r="B6" s="24" t="s">
        <v>35</v>
      </c>
      <c r="C6" s="75" t="s">
        <v>36</v>
      </c>
      <c r="D6" s="25" t="s">
        <v>37</v>
      </c>
      <c r="E6" s="39"/>
      <c r="F6" s="11"/>
      <c r="G6" s="40">
        <v>5069</v>
      </c>
      <c r="H6" s="29">
        <f t="shared" si="0"/>
        <v>811.04</v>
      </c>
      <c r="I6" s="29">
        <f t="shared" si="1"/>
        <v>405.52</v>
      </c>
      <c r="J6" s="29">
        <f t="shared" si="2"/>
        <v>25.35</v>
      </c>
      <c r="K6" s="29">
        <f t="shared" si="3"/>
        <v>25.35</v>
      </c>
      <c r="L6" s="29">
        <f t="shared" si="4"/>
        <v>27.88</v>
      </c>
      <c r="M6" s="29">
        <v>5069</v>
      </c>
      <c r="N6" s="29">
        <f t="shared" si="5"/>
        <v>354.83</v>
      </c>
      <c r="O6" s="29">
        <f t="shared" si="6"/>
        <v>101.38</v>
      </c>
      <c r="P6" s="31">
        <f t="shared" si="7"/>
        <v>21.12</v>
      </c>
      <c r="Q6" s="31">
        <f t="shared" si="8"/>
        <v>25.34</v>
      </c>
      <c r="R6" s="29">
        <f t="shared" si="9"/>
        <v>1244.44</v>
      </c>
      <c r="S6" s="29">
        <f t="shared" si="10"/>
        <v>553.37</v>
      </c>
      <c r="T6" s="29">
        <f t="shared" si="11"/>
        <v>1797.81</v>
      </c>
      <c r="U6" s="32" t="s">
        <v>32</v>
      </c>
      <c r="V6" s="32" t="s">
        <v>33</v>
      </c>
      <c r="W6" s="41" t="s">
        <v>38</v>
      </c>
      <c r="X6" s="42"/>
    </row>
    <row r="7" s="1" customFormat="1" ht="15" customHeight="1" spans="1:24">
      <c r="A7" s="23">
        <v>3</v>
      </c>
      <c r="B7" s="24" t="s">
        <v>39</v>
      </c>
      <c r="C7" s="75" t="s">
        <v>40</v>
      </c>
      <c r="D7" s="25" t="s">
        <v>41</v>
      </c>
      <c r="E7" s="39"/>
      <c r="F7" s="27" t="s">
        <v>42</v>
      </c>
      <c r="G7" s="40">
        <v>5069</v>
      </c>
      <c r="H7" s="29">
        <f t="shared" si="0"/>
        <v>811.04</v>
      </c>
      <c r="I7" s="29">
        <f t="shared" si="1"/>
        <v>405.52</v>
      </c>
      <c r="J7" s="29">
        <f t="shared" si="2"/>
        <v>25.35</v>
      </c>
      <c r="K7" s="29">
        <f t="shared" si="3"/>
        <v>25.35</v>
      </c>
      <c r="L7" s="29">
        <f t="shared" si="4"/>
        <v>27.88</v>
      </c>
      <c r="M7" s="29">
        <v>5069</v>
      </c>
      <c r="N7" s="29">
        <f t="shared" si="5"/>
        <v>354.83</v>
      </c>
      <c r="O7" s="29">
        <f t="shared" si="6"/>
        <v>101.38</v>
      </c>
      <c r="P7" s="31">
        <f t="shared" si="7"/>
        <v>21.12</v>
      </c>
      <c r="Q7" s="31">
        <f t="shared" si="8"/>
        <v>25.34</v>
      </c>
      <c r="R7" s="29">
        <f t="shared" si="9"/>
        <v>1244.44</v>
      </c>
      <c r="S7" s="29">
        <f t="shared" si="10"/>
        <v>553.37</v>
      </c>
      <c r="T7" s="29">
        <f t="shared" si="11"/>
        <v>1797.81</v>
      </c>
      <c r="U7" s="32" t="s">
        <v>32</v>
      </c>
      <c r="V7" s="32" t="s">
        <v>33</v>
      </c>
      <c r="W7" s="43"/>
      <c r="X7" s="42"/>
    </row>
    <row r="8" s="1" customFormat="1" ht="15" customHeight="1" spans="1:24">
      <c r="A8" s="23">
        <v>4</v>
      </c>
      <c r="B8" s="24" t="s">
        <v>43</v>
      </c>
      <c r="C8" s="75" t="s">
        <v>44</v>
      </c>
      <c r="D8" s="25" t="s">
        <v>45</v>
      </c>
      <c r="E8" s="44"/>
      <c r="F8" s="27" t="s">
        <v>42</v>
      </c>
      <c r="G8" s="40">
        <v>5069</v>
      </c>
      <c r="H8" s="29">
        <f t="shared" si="0"/>
        <v>811.04</v>
      </c>
      <c r="I8" s="29">
        <f t="shared" si="1"/>
        <v>405.52</v>
      </c>
      <c r="J8" s="29">
        <f t="shared" si="2"/>
        <v>25.35</v>
      </c>
      <c r="K8" s="29">
        <f t="shared" si="3"/>
        <v>25.35</v>
      </c>
      <c r="L8" s="29">
        <f t="shared" si="4"/>
        <v>27.88</v>
      </c>
      <c r="M8" s="29">
        <v>5069</v>
      </c>
      <c r="N8" s="29">
        <f t="shared" si="5"/>
        <v>354.83</v>
      </c>
      <c r="O8" s="29">
        <f t="shared" si="6"/>
        <v>101.38</v>
      </c>
      <c r="P8" s="31">
        <f t="shared" si="7"/>
        <v>21.12</v>
      </c>
      <c r="Q8" s="31">
        <f t="shared" si="8"/>
        <v>25.34</v>
      </c>
      <c r="R8" s="29">
        <f t="shared" si="9"/>
        <v>1244.44</v>
      </c>
      <c r="S8" s="29">
        <f t="shared" si="10"/>
        <v>553.37</v>
      </c>
      <c r="T8" s="29">
        <f t="shared" si="11"/>
        <v>1797.81</v>
      </c>
      <c r="U8" s="32" t="s">
        <v>32</v>
      </c>
      <c r="V8" s="32" t="s">
        <v>33</v>
      </c>
      <c r="W8" s="43"/>
      <c r="X8" s="42"/>
    </row>
    <row r="9" s="1" customFormat="1" ht="15" customHeight="1" spans="1:24">
      <c r="A9" s="23">
        <v>5</v>
      </c>
      <c r="B9" s="24" t="s">
        <v>47</v>
      </c>
      <c r="C9" s="75" t="s">
        <v>48</v>
      </c>
      <c r="D9" s="25" t="s">
        <v>49</v>
      </c>
      <c r="E9" s="39"/>
      <c r="F9" s="27" t="s">
        <v>50</v>
      </c>
      <c r="G9" s="40">
        <v>5069</v>
      </c>
      <c r="H9" s="29">
        <f t="shared" si="0"/>
        <v>811.04</v>
      </c>
      <c r="I9" s="29">
        <f t="shared" si="1"/>
        <v>405.52</v>
      </c>
      <c r="J9" s="29">
        <f t="shared" si="2"/>
        <v>25.35</v>
      </c>
      <c r="K9" s="29">
        <f t="shared" si="3"/>
        <v>25.35</v>
      </c>
      <c r="L9" s="29">
        <f t="shared" si="4"/>
        <v>27.88</v>
      </c>
      <c r="M9" s="29">
        <v>5069</v>
      </c>
      <c r="N9" s="29">
        <f t="shared" si="5"/>
        <v>354.83</v>
      </c>
      <c r="O9" s="29">
        <f t="shared" si="6"/>
        <v>101.38</v>
      </c>
      <c r="P9" s="31">
        <f t="shared" si="7"/>
        <v>21.12</v>
      </c>
      <c r="Q9" s="31">
        <f t="shared" si="8"/>
        <v>25.34</v>
      </c>
      <c r="R9" s="29">
        <f t="shared" si="9"/>
        <v>1244.44</v>
      </c>
      <c r="S9" s="29">
        <f t="shared" si="10"/>
        <v>553.37</v>
      </c>
      <c r="T9" s="29">
        <f t="shared" si="11"/>
        <v>1797.81</v>
      </c>
      <c r="U9" s="32" t="s">
        <v>32</v>
      </c>
      <c r="V9" s="32" t="s">
        <v>33</v>
      </c>
      <c r="W9" s="43"/>
      <c r="X9" s="42"/>
    </row>
    <row r="10" s="1" customFormat="1" ht="15" customHeight="1" spans="1:24">
      <c r="A10" s="23">
        <v>6</v>
      </c>
      <c r="B10" s="24"/>
      <c r="C10" s="75" t="s">
        <v>167</v>
      </c>
      <c r="D10" s="25" t="s">
        <v>168</v>
      </c>
      <c r="E10" s="39"/>
      <c r="F10" s="27" t="s">
        <v>169</v>
      </c>
      <c r="G10" s="40">
        <v>5069</v>
      </c>
      <c r="H10" s="29">
        <f t="shared" si="0"/>
        <v>811.04</v>
      </c>
      <c r="I10" s="29">
        <f t="shared" si="1"/>
        <v>405.52</v>
      </c>
      <c r="J10" s="29">
        <f t="shared" si="2"/>
        <v>25.35</v>
      </c>
      <c r="K10" s="29">
        <f t="shared" si="3"/>
        <v>25.35</v>
      </c>
      <c r="L10" s="29">
        <f t="shared" si="4"/>
        <v>27.88</v>
      </c>
      <c r="M10" s="29">
        <v>5069</v>
      </c>
      <c r="N10" s="29">
        <f t="shared" si="5"/>
        <v>354.83</v>
      </c>
      <c r="O10" s="29">
        <f t="shared" si="6"/>
        <v>101.38</v>
      </c>
      <c r="P10" s="31">
        <f t="shared" si="7"/>
        <v>21.12</v>
      </c>
      <c r="Q10" s="31">
        <f t="shared" si="8"/>
        <v>25.34</v>
      </c>
      <c r="R10" s="29">
        <f t="shared" si="9"/>
        <v>1244.44</v>
      </c>
      <c r="S10" s="29">
        <f t="shared" si="10"/>
        <v>553.37</v>
      </c>
      <c r="T10" s="29">
        <f t="shared" si="11"/>
        <v>1797.81</v>
      </c>
      <c r="U10" s="32" t="s">
        <v>32</v>
      </c>
      <c r="V10" s="32" t="s">
        <v>33</v>
      </c>
      <c r="W10" s="43"/>
      <c r="X10" s="42"/>
    </row>
    <row r="11" s="1" customFormat="1" ht="15" customHeight="1" spans="1:24">
      <c r="A11" s="23">
        <v>7</v>
      </c>
      <c r="B11" s="24">
        <v>6513804700</v>
      </c>
      <c r="C11" s="24" t="s">
        <v>170</v>
      </c>
      <c r="D11" s="45" t="s">
        <v>171</v>
      </c>
      <c r="E11" s="46" t="s">
        <v>172</v>
      </c>
      <c r="F11" s="46" t="s">
        <v>172</v>
      </c>
      <c r="G11" s="40">
        <v>5069</v>
      </c>
      <c r="H11" s="29">
        <f t="shared" si="0"/>
        <v>811.04</v>
      </c>
      <c r="I11" s="29">
        <f t="shared" si="1"/>
        <v>405.52</v>
      </c>
      <c r="J11" s="29">
        <f t="shared" si="2"/>
        <v>25.35</v>
      </c>
      <c r="K11" s="29">
        <f t="shared" si="3"/>
        <v>25.35</v>
      </c>
      <c r="L11" s="29">
        <f t="shared" si="4"/>
        <v>27.88</v>
      </c>
      <c r="M11" s="29">
        <v>5069</v>
      </c>
      <c r="N11" s="29">
        <f t="shared" si="5"/>
        <v>354.83</v>
      </c>
      <c r="O11" s="29">
        <f t="shared" si="6"/>
        <v>101.38</v>
      </c>
      <c r="P11" s="31">
        <f t="shared" si="7"/>
        <v>21.12</v>
      </c>
      <c r="Q11" s="31">
        <f t="shared" si="8"/>
        <v>25.34</v>
      </c>
      <c r="R11" s="29">
        <f t="shared" si="9"/>
        <v>1244.44</v>
      </c>
      <c r="S11" s="29">
        <f t="shared" si="10"/>
        <v>553.37</v>
      </c>
      <c r="T11" s="29">
        <f t="shared" si="11"/>
        <v>1797.81</v>
      </c>
      <c r="U11" s="32" t="s">
        <v>32</v>
      </c>
      <c r="V11" s="32" t="s">
        <v>33</v>
      </c>
      <c r="W11" s="43"/>
      <c r="X11" s="42"/>
    </row>
    <row r="12" s="1" customFormat="1" ht="15" customHeight="1" spans="1:24">
      <c r="A12" s="23">
        <v>8</v>
      </c>
      <c r="B12" s="24">
        <v>6508526729</v>
      </c>
      <c r="C12" s="24" t="s">
        <v>173</v>
      </c>
      <c r="D12" s="25" t="s">
        <v>174</v>
      </c>
      <c r="E12" s="46" t="s">
        <v>172</v>
      </c>
      <c r="F12" s="46" t="s">
        <v>172</v>
      </c>
      <c r="G12" s="40">
        <v>5069</v>
      </c>
      <c r="H12" s="29">
        <f t="shared" si="0"/>
        <v>811.04</v>
      </c>
      <c r="I12" s="29">
        <f t="shared" si="1"/>
        <v>405.52</v>
      </c>
      <c r="J12" s="29">
        <f t="shared" si="2"/>
        <v>25.35</v>
      </c>
      <c r="K12" s="29">
        <f t="shared" si="3"/>
        <v>25.35</v>
      </c>
      <c r="L12" s="29">
        <f t="shared" si="4"/>
        <v>27.88</v>
      </c>
      <c r="M12" s="29">
        <v>5069</v>
      </c>
      <c r="N12" s="29">
        <f t="shared" si="5"/>
        <v>354.83</v>
      </c>
      <c r="O12" s="29">
        <f t="shared" si="6"/>
        <v>101.38</v>
      </c>
      <c r="P12" s="31">
        <f t="shared" si="7"/>
        <v>21.12</v>
      </c>
      <c r="Q12" s="31">
        <f t="shared" si="8"/>
        <v>25.34</v>
      </c>
      <c r="R12" s="29">
        <f t="shared" si="9"/>
        <v>1244.44</v>
      </c>
      <c r="S12" s="29">
        <f t="shared" si="10"/>
        <v>553.37</v>
      </c>
      <c r="T12" s="29">
        <f t="shared" si="11"/>
        <v>1797.81</v>
      </c>
      <c r="U12" s="32" t="s">
        <v>32</v>
      </c>
      <c r="V12" s="32" t="s">
        <v>33</v>
      </c>
      <c r="W12" s="43"/>
      <c r="X12" s="42"/>
    </row>
    <row r="13" s="1" customFormat="1" ht="15" customHeight="1" spans="1:24">
      <c r="A13" s="23">
        <v>9</v>
      </c>
      <c r="B13" s="24">
        <v>6512315886</v>
      </c>
      <c r="C13" s="24" t="s">
        <v>175</v>
      </c>
      <c r="D13" s="25" t="s">
        <v>176</v>
      </c>
      <c r="E13" s="46" t="s">
        <v>177</v>
      </c>
      <c r="F13" s="46" t="s">
        <v>177</v>
      </c>
      <c r="G13" s="40">
        <v>5069</v>
      </c>
      <c r="H13" s="29">
        <f t="shared" si="0"/>
        <v>811.04</v>
      </c>
      <c r="I13" s="29">
        <f t="shared" si="1"/>
        <v>405.52</v>
      </c>
      <c r="J13" s="29">
        <f t="shared" si="2"/>
        <v>25.35</v>
      </c>
      <c r="K13" s="29">
        <f t="shared" si="3"/>
        <v>25.35</v>
      </c>
      <c r="L13" s="29">
        <f t="shared" si="4"/>
        <v>27.88</v>
      </c>
      <c r="M13" s="29">
        <v>5069</v>
      </c>
      <c r="N13" s="29">
        <f t="shared" si="5"/>
        <v>354.83</v>
      </c>
      <c r="O13" s="29">
        <f t="shared" si="6"/>
        <v>101.38</v>
      </c>
      <c r="P13" s="31">
        <f t="shared" si="7"/>
        <v>21.12</v>
      </c>
      <c r="Q13" s="31">
        <f t="shared" si="8"/>
        <v>25.34</v>
      </c>
      <c r="R13" s="29">
        <f t="shared" si="9"/>
        <v>1244.44</v>
      </c>
      <c r="S13" s="29">
        <f t="shared" si="10"/>
        <v>553.37</v>
      </c>
      <c r="T13" s="29">
        <f t="shared" si="11"/>
        <v>1797.81</v>
      </c>
      <c r="U13" s="32" t="s">
        <v>32</v>
      </c>
      <c r="V13" s="32" t="s">
        <v>33</v>
      </c>
      <c r="W13" s="43"/>
      <c r="X13" s="42"/>
    </row>
    <row r="14" s="1" customFormat="1" ht="15" customHeight="1" spans="1:24">
      <c r="A14" s="23">
        <v>10</v>
      </c>
      <c r="B14" s="24">
        <v>6506320166</v>
      </c>
      <c r="C14" s="24" t="s">
        <v>178</v>
      </c>
      <c r="D14" s="25" t="s">
        <v>179</v>
      </c>
      <c r="E14" s="46" t="s">
        <v>177</v>
      </c>
      <c r="F14" s="46" t="s">
        <v>177</v>
      </c>
      <c r="G14" s="40">
        <v>5069</v>
      </c>
      <c r="H14" s="29">
        <f t="shared" si="0"/>
        <v>811.04</v>
      </c>
      <c r="I14" s="29">
        <f t="shared" si="1"/>
        <v>405.52</v>
      </c>
      <c r="J14" s="29">
        <f t="shared" si="2"/>
        <v>25.35</v>
      </c>
      <c r="K14" s="29">
        <f t="shared" si="3"/>
        <v>25.35</v>
      </c>
      <c r="L14" s="29">
        <f t="shared" si="4"/>
        <v>27.88</v>
      </c>
      <c r="M14" s="29">
        <v>5069</v>
      </c>
      <c r="N14" s="29">
        <f t="shared" si="5"/>
        <v>354.83</v>
      </c>
      <c r="O14" s="29">
        <f t="shared" si="6"/>
        <v>101.38</v>
      </c>
      <c r="P14" s="31">
        <f t="shared" si="7"/>
        <v>21.12</v>
      </c>
      <c r="Q14" s="31">
        <f t="shared" si="8"/>
        <v>25.34</v>
      </c>
      <c r="R14" s="29">
        <f t="shared" si="9"/>
        <v>1244.44</v>
      </c>
      <c r="S14" s="29">
        <f t="shared" si="10"/>
        <v>553.37</v>
      </c>
      <c r="T14" s="29">
        <f t="shared" si="11"/>
        <v>1797.81</v>
      </c>
      <c r="U14" s="32" t="s">
        <v>32</v>
      </c>
      <c r="V14" s="32" t="s">
        <v>33</v>
      </c>
      <c r="W14" s="43"/>
      <c r="X14" s="42"/>
    </row>
    <row r="15" s="1" customFormat="1" ht="15" customHeight="1" spans="1:24">
      <c r="A15" s="23">
        <v>11</v>
      </c>
      <c r="B15" s="24">
        <v>6508187938</v>
      </c>
      <c r="C15" s="24" t="s">
        <v>180</v>
      </c>
      <c r="D15" s="25" t="s">
        <v>181</v>
      </c>
      <c r="E15" s="47" t="s">
        <v>177</v>
      </c>
      <c r="F15" s="47" t="s">
        <v>177</v>
      </c>
      <c r="G15" s="40">
        <v>5069</v>
      </c>
      <c r="H15" s="29">
        <f t="shared" si="0"/>
        <v>811.04</v>
      </c>
      <c r="I15" s="29">
        <f t="shared" si="1"/>
        <v>405.52</v>
      </c>
      <c r="J15" s="29">
        <f t="shared" si="2"/>
        <v>25.35</v>
      </c>
      <c r="K15" s="29">
        <f t="shared" si="3"/>
        <v>25.35</v>
      </c>
      <c r="L15" s="29">
        <f t="shared" si="4"/>
        <v>27.88</v>
      </c>
      <c r="M15" s="29">
        <v>5069</v>
      </c>
      <c r="N15" s="29">
        <f t="shared" si="5"/>
        <v>354.83</v>
      </c>
      <c r="O15" s="29">
        <f t="shared" si="6"/>
        <v>101.38</v>
      </c>
      <c r="P15" s="31">
        <f t="shared" si="7"/>
        <v>21.12</v>
      </c>
      <c r="Q15" s="31">
        <f t="shared" si="8"/>
        <v>25.34</v>
      </c>
      <c r="R15" s="29">
        <f t="shared" si="9"/>
        <v>1244.44</v>
      </c>
      <c r="S15" s="29">
        <f t="shared" si="10"/>
        <v>553.37</v>
      </c>
      <c r="T15" s="29">
        <f t="shared" si="11"/>
        <v>1797.81</v>
      </c>
      <c r="U15" s="32" t="s">
        <v>32</v>
      </c>
      <c r="V15" s="32" t="s">
        <v>33</v>
      </c>
      <c r="W15" s="43"/>
      <c r="X15" s="42"/>
    </row>
    <row r="16" s="1" customFormat="1" ht="15" customHeight="1" spans="1:24">
      <c r="A16" s="23">
        <v>12</v>
      </c>
      <c r="B16" s="24">
        <v>6512523750</v>
      </c>
      <c r="C16" s="24" t="s">
        <v>182</v>
      </c>
      <c r="D16" s="25" t="s">
        <v>183</v>
      </c>
      <c r="E16" s="47" t="s">
        <v>184</v>
      </c>
      <c r="F16" s="47" t="s">
        <v>184</v>
      </c>
      <c r="G16" s="40">
        <v>5069</v>
      </c>
      <c r="H16" s="29">
        <f t="shared" si="0"/>
        <v>811.04</v>
      </c>
      <c r="I16" s="29">
        <f t="shared" si="1"/>
        <v>405.52</v>
      </c>
      <c r="J16" s="29">
        <f t="shared" si="2"/>
        <v>25.35</v>
      </c>
      <c r="K16" s="29">
        <f t="shared" si="3"/>
        <v>25.35</v>
      </c>
      <c r="L16" s="29">
        <f t="shared" si="4"/>
        <v>27.88</v>
      </c>
      <c r="M16" s="29">
        <v>5069</v>
      </c>
      <c r="N16" s="29">
        <f t="shared" si="5"/>
        <v>354.83</v>
      </c>
      <c r="O16" s="29">
        <f t="shared" si="6"/>
        <v>101.38</v>
      </c>
      <c r="P16" s="31">
        <f t="shared" si="7"/>
        <v>21.12</v>
      </c>
      <c r="Q16" s="31">
        <f t="shared" si="8"/>
        <v>25.34</v>
      </c>
      <c r="R16" s="29">
        <f t="shared" si="9"/>
        <v>1244.44</v>
      </c>
      <c r="S16" s="29">
        <f t="shared" si="10"/>
        <v>553.37</v>
      </c>
      <c r="T16" s="29">
        <f t="shared" si="11"/>
        <v>1797.81</v>
      </c>
      <c r="U16" s="32" t="s">
        <v>32</v>
      </c>
      <c r="V16" s="32" t="s">
        <v>33</v>
      </c>
      <c r="W16" s="43"/>
      <c r="X16" s="42"/>
    </row>
    <row r="17" s="1" customFormat="1" ht="15" customHeight="1" spans="1:24">
      <c r="A17" s="23">
        <v>13</v>
      </c>
      <c r="B17" s="75" t="s">
        <v>216</v>
      </c>
      <c r="C17" s="24" t="s">
        <v>185</v>
      </c>
      <c r="D17" s="25" t="s">
        <v>186</v>
      </c>
      <c r="E17" s="47" t="s">
        <v>172</v>
      </c>
      <c r="F17" s="47" t="s">
        <v>172</v>
      </c>
      <c r="G17" s="72"/>
      <c r="H17" s="29">
        <f t="shared" si="0"/>
        <v>0</v>
      </c>
      <c r="I17" s="29">
        <f t="shared" si="1"/>
        <v>0</v>
      </c>
      <c r="J17" s="29">
        <f t="shared" si="2"/>
        <v>0</v>
      </c>
      <c r="K17" s="29">
        <f t="shared" si="3"/>
        <v>0</v>
      </c>
      <c r="L17" s="29">
        <f>ROUND(G17*0.0165,2)</f>
        <v>0</v>
      </c>
      <c r="M17" s="29"/>
      <c r="N17" s="29">
        <f t="shared" si="5"/>
        <v>0</v>
      </c>
      <c r="O17" s="29">
        <f t="shared" si="6"/>
        <v>0</v>
      </c>
      <c r="P17" s="31"/>
      <c r="Q17" s="31"/>
      <c r="R17" s="29">
        <f t="shared" si="9"/>
        <v>0</v>
      </c>
      <c r="S17" s="29">
        <f t="shared" si="10"/>
        <v>0</v>
      </c>
      <c r="T17" s="29">
        <f t="shared" si="11"/>
        <v>0</v>
      </c>
      <c r="U17" s="32" t="s">
        <v>32</v>
      </c>
      <c r="V17" s="32" t="s">
        <v>33</v>
      </c>
      <c r="W17" s="43"/>
      <c r="X17" s="42"/>
    </row>
    <row r="18" s="1" customFormat="1" ht="15" customHeight="1" spans="1:24">
      <c r="A18" s="23">
        <v>14</v>
      </c>
      <c r="B18" s="75" t="s">
        <v>187</v>
      </c>
      <c r="C18" s="24" t="s">
        <v>188</v>
      </c>
      <c r="D18" s="19" t="s">
        <v>189</v>
      </c>
      <c r="E18" s="46" t="s">
        <v>177</v>
      </c>
      <c r="F18" s="46" t="s">
        <v>177</v>
      </c>
      <c r="G18" s="48">
        <v>5069</v>
      </c>
      <c r="H18" s="29">
        <f t="shared" si="0"/>
        <v>811.04</v>
      </c>
      <c r="I18" s="29">
        <f t="shared" si="1"/>
        <v>405.52</v>
      </c>
      <c r="J18" s="29">
        <f t="shared" si="2"/>
        <v>25.35</v>
      </c>
      <c r="K18" s="29">
        <f t="shared" si="3"/>
        <v>25.35</v>
      </c>
      <c r="L18" s="29">
        <f t="shared" ref="L18:L24" si="13">ROUND(G18*0.0055,2)</f>
        <v>27.88</v>
      </c>
      <c r="M18" s="29">
        <v>5069</v>
      </c>
      <c r="N18" s="29">
        <f t="shared" si="5"/>
        <v>354.83</v>
      </c>
      <c r="O18" s="29">
        <f t="shared" si="6"/>
        <v>101.38</v>
      </c>
      <c r="P18" s="31">
        <f t="shared" si="7"/>
        <v>21.12</v>
      </c>
      <c r="Q18" s="31">
        <f t="shared" si="8"/>
        <v>25.34</v>
      </c>
      <c r="R18" s="29">
        <f t="shared" si="9"/>
        <v>1244.44</v>
      </c>
      <c r="S18" s="29">
        <f t="shared" si="10"/>
        <v>553.37</v>
      </c>
      <c r="T18" s="29">
        <f t="shared" si="11"/>
        <v>1797.81</v>
      </c>
      <c r="U18" s="32" t="s">
        <v>32</v>
      </c>
      <c r="V18" s="32" t="s">
        <v>33</v>
      </c>
      <c r="W18" s="43"/>
      <c r="X18" s="42"/>
    </row>
    <row r="19" s="1" customFormat="1" ht="15" customHeight="1" spans="1:24">
      <c r="A19" s="23">
        <v>15</v>
      </c>
      <c r="B19" s="24">
        <v>6512610571</v>
      </c>
      <c r="C19" s="75" t="s">
        <v>190</v>
      </c>
      <c r="D19" s="19" t="s">
        <v>191</v>
      </c>
      <c r="E19" s="49" t="s">
        <v>172</v>
      </c>
      <c r="F19" s="49" t="s">
        <v>172</v>
      </c>
      <c r="G19" s="48">
        <v>5069</v>
      </c>
      <c r="H19" s="29">
        <f t="shared" si="0"/>
        <v>811.04</v>
      </c>
      <c r="I19" s="29">
        <f t="shared" si="1"/>
        <v>405.52</v>
      </c>
      <c r="J19" s="29">
        <f t="shared" si="2"/>
        <v>25.35</v>
      </c>
      <c r="K19" s="29">
        <f t="shared" si="3"/>
        <v>25.35</v>
      </c>
      <c r="L19" s="29">
        <f t="shared" si="13"/>
        <v>27.88</v>
      </c>
      <c r="M19" s="29">
        <v>5069</v>
      </c>
      <c r="N19" s="29">
        <f t="shared" si="5"/>
        <v>354.83</v>
      </c>
      <c r="O19" s="29">
        <f t="shared" si="6"/>
        <v>101.38</v>
      </c>
      <c r="P19" s="31">
        <f t="shared" si="7"/>
        <v>21.12</v>
      </c>
      <c r="Q19" s="31">
        <f t="shared" si="8"/>
        <v>25.34</v>
      </c>
      <c r="R19" s="29">
        <f t="shared" si="9"/>
        <v>1244.44</v>
      </c>
      <c r="S19" s="29">
        <f t="shared" si="10"/>
        <v>553.37</v>
      </c>
      <c r="T19" s="29">
        <f t="shared" si="11"/>
        <v>1797.81</v>
      </c>
      <c r="U19" s="32" t="s">
        <v>32</v>
      </c>
      <c r="V19" s="32" t="s">
        <v>33</v>
      </c>
      <c r="W19" s="43"/>
      <c r="X19" s="42"/>
    </row>
    <row r="20" s="1" customFormat="1" ht="15" customHeight="1" spans="1:24">
      <c r="A20" s="23">
        <v>16</v>
      </c>
      <c r="B20" s="24">
        <v>6513133694</v>
      </c>
      <c r="C20" s="75" t="s">
        <v>192</v>
      </c>
      <c r="D20" s="50" t="s">
        <v>193</v>
      </c>
      <c r="E20" s="49" t="s">
        <v>177</v>
      </c>
      <c r="F20" s="49" t="s">
        <v>177</v>
      </c>
      <c r="G20" s="48">
        <v>5069</v>
      </c>
      <c r="H20" s="29">
        <f t="shared" si="0"/>
        <v>811.04</v>
      </c>
      <c r="I20" s="29">
        <f t="shared" si="1"/>
        <v>405.52</v>
      </c>
      <c r="J20" s="29">
        <f t="shared" si="2"/>
        <v>25.35</v>
      </c>
      <c r="K20" s="29">
        <f t="shared" si="3"/>
        <v>25.35</v>
      </c>
      <c r="L20" s="29">
        <f t="shared" si="13"/>
        <v>27.88</v>
      </c>
      <c r="M20" s="29">
        <v>5069</v>
      </c>
      <c r="N20" s="29">
        <f t="shared" si="5"/>
        <v>354.83</v>
      </c>
      <c r="O20" s="29">
        <f t="shared" si="6"/>
        <v>101.38</v>
      </c>
      <c r="P20" s="31">
        <f t="shared" si="7"/>
        <v>21.12</v>
      </c>
      <c r="Q20" s="31">
        <f t="shared" si="8"/>
        <v>25.34</v>
      </c>
      <c r="R20" s="29">
        <f t="shared" si="9"/>
        <v>1244.44</v>
      </c>
      <c r="S20" s="29">
        <f t="shared" si="10"/>
        <v>553.37</v>
      </c>
      <c r="T20" s="29">
        <f t="shared" si="11"/>
        <v>1797.81</v>
      </c>
      <c r="U20" s="32" t="s">
        <v>32</v>
      </c>
      <c r="V20" s="32" t="s">
        <v>33</v>
      </c>
      <c r="W20" s="43"/>
      <c r="X20" s="42"/>
    </row>
    <row r="21" s="1" customFormat="1" ht="15" customHeight="1" spans="1:24">
      <c r="A21" s="23">
        <v>17</v>
      </c>
      <c r="B21" s="76" t="s">
        <v>194</v>
      </c>
      <c r="C21" s="76" t="s">
        <v>195</v>
      </c>
      <c r="D21" s="51" t="s">
        <v>196</v>
      </c>
      <c r="E21" s="51" t="s">
        <v>172</v>
      </c>
      <c r="F21" s="51" t="s">
        <v>172</v>
      </c>
      <c r="G21" s="48">
        <v>5069</v>
      </c>
      <c r="H21" s="29">
        <f t="shared" si="0"/>
        <v>811.04</v>
      </c>
      <c r="I21" s="29">
        <f t="shared" si="1"/>
        <v>405.52</v>
      </c>
      <c r="J21" s="29">
        <f t="shared" si="2"/>
        <v>25.35</v>
      </c>
      <c r="K21" s="29">
        <f t="shared" si="3"/>
        <v>25.35</v>
      </c>
      <c r="L21" s="29">
        <f t="shared" si="13"/>
        <v>27.88</v>
      </c>
      <c r="M21" s="29">
        <v>5069</v>
      </c>
      <c r="N21" s="29">
        <f t="shared" si="5"/>
        <v>354.83</v>
      </c>
      <c r="O21" s="29">
        <f t="shared" si="6"/>
        <v>101.38</v>
      </c>
      <c r="P21" s="31">
        <f t="shared" si="7"/>
        <v>21.12</v>
      </c>
      <c r="Q21" s="31">
        <f t="shared" si="8"/>
        <v>25.34</v>
      </c>
      <c r="R21" s="29">
        <f t="shared" si="9"/>
        <v>1244.44</v>
      </c>
      <c r="S21" s="29">
        <f t="shared" si="10"/>
        <v>553.37</v>
      </c>
      <c r="T21" s="29">
        <f t="shared" si="11"/>
        <v>1797.81</v>
      </c>
      <c r="U21" s="32" t="s">
        <v>32</v>
      </c>
      <c r="V21" s="32" t="s">
        <v>33</v>
      </c>
      <c r="W21" s="43"/>
      <c r="X21" s="42"/>
    </row>
    <row r="22" s="1" customFormat="1" ht="15" customHeight="1" spans="1:24">
      <c r="A22" s="23">
        <v>18</v>
      </c>
      <c r="B22" s="76" t="s">
        <v>197</v>
      </c>
      <c r="C22" s="47" t="s">
        <v>198</v>
      </c>
      <c r="D22" s="51" t="s">
        <v>199</v>
      </c>
      <c r="E22" s="51" t="s">
        <v>200</v>
      </c>
      <c r="F22" s="51" t="s">
        <v>200</v>
      </c>
      <c r="G22" s="48">
        <v>5069</v>
      </c>
      <c r="H22" s="29">
        <f t="shared" si="0"/>
        <v>811.04</v>
      </c>
      <c r="I22" s="29">
        <f t="shared" si="1"/>
        <v>405.52</v>
      </c>
      <c r="J22" s="29">
        <f t="shared" si="2"/>
        <v>25.35</v>
      </c>
      <c r="K22" s="29">
        <f t="shared" si="3"/>
        <v>25.35</v>
      </c>
      <c r="L22" s="29">
        <f t="shared" si="13"/>
        <v>27.88</v>
      </c>
      <c r="M22" s="29">
        <v>5069</v>
      </c>
      <c r="N22" s="29">
        <f t="shared" si="5"/>
        <v>354.83</v>
      </c>
      <c r="O22" s="29">
        <f t="shared" si="6"/>
        <v>101.38</v>
      </c>
      <c r="P22" s="31">
        <f t="shared" si="7"/>
        <v>21.12</v>
      </c>
      <c r="Q22" s="31">
        <f t="shared" si="8"/>
        <v>25.34</v>
      </c>
      <c r="R22" s="29">
        <f t="shared" si="9"/>
        <v>1244.44</v>
      </c>
      <c r="S22" s="29">
        <f t="shared" si="10"/>
        <v>553.37</v>
      </c>
      <c r="T22" s="29">
        <f t="shared" si="11"/>
        <v>1797.81</v>
      </c>
      <c r="U22" s="32" t="s">
        <v>32</v>
      </c>
      <c r="V22" s="32" t="s">
        <v>33</v>
      </c>
      <c r="W22" s="43"/>
      <c r="X22" s="42"/>
    </row>
    <row r="23" s="1" customFormat="1" ht="15" customHeight="1" spans="1:24">
      <c r="A23" s="23">
        <v>19</v>
      </c>
      <c r="B23" s="47"/>
      <c r="C23" s="76" t="s">
        <v>217</v>
      </c>
      <c r="D23" s="51" t="s">
        <v>218</v>
      </c>
      <c r="E23" s="51"/>
      <c r="F23" s="51" t="s">
        <v>169</v>
      </c>
      <c r="G23" s="48">
        <v>5069</v>
      </c>
      <c r="H23" s="29">
        <f t="shared" si="0"/>
        <v>811.04</v>
      </c>
      <c r="I23" s="29">
        <f t="shared" si="1"/>
        <v>405.52</v>
      </c>
      <c r="J23" s="29">
        <f t="shared" si="2"/>
        <v>25.35</v>
      </c>
      <c r="K23" s="29">
        <f t="shared" si="3"/>
        <v>25.35</v>
      </c>
      <c r="L23" s="29">
        <f t="shared" si="13"/>
        <v>27.88</v>
      </c>
      <c r="M23" s="29">
        <v>5069</v>
      </c>
      <c r="N23" s="29">
        <f t="shared" si="5"/>
        <v>354.83</v>
      </c>
      <c r="O23" s="29">
        <f t="shared" si="6"/>
        <v>101.38</v>
      </c>
      <c r="P23" s="31">
        <f t="shared" si="7"/>
        <v>21.12</v>
      </c>
      <c r="Q23" s="31">
        <f t="shared" si="8"/>
        <v>25.34</v>
      </c>
      <c r="R23" s="29">
        <f t="shared" si="9"/>
        <v>1244.44</v>
      </c>
      <c r="S23" s="29">
        <f t="shared" si="10"/>
        <v>553.37</v>
      </c>
      <c r="T23" s="29">
        <f t="shared" si="11"/>
        <v>1797.81</v>
      </c>
      <c r="U23" s="32" t="s">
        <v>32</v>
      </c>
      <c r="V23" s="32" t="s">
        <v>33</v>
      </c>
      <c r="W23" s="43"/>
      <c r="X23" s="42"/>
    </row>
    <row r="24" s="1" customFormat="1" ht="15" customHeight="1" spans="1:24">
      <c r="A24" s="23">
        <v>20</v>
      </c>
      <c r="B24" s="24" t="s">
        <v>51</v>
      </c>
      <c r="C24" s="75" t="s">
        <v>52</v>
      </c>
      <c r="D24" s="25" t="s">
        <v>53</v>
      </c>
      <c r="E24" s="39"/>
      <c r="F24" s="27" t="s">
        <v>42</v>
      </c>
      <c r="G24" s="40">
        <v>5069</v>
      </c>
      <c r="H24" s="29">
        <f t="shared" si="0"/>
        <v>811.04</v>
      </c>
      <c r="I24" s="29">
        <f t="shared" si="1"/>
        <v>405.52</v>
      </c>
      <c r="J24" s="29">
        <f t="shared" si="2"/>
        <v>25.35</v>
      </c>
      <c r="K24" s="29">
        <f t="shared" si="3"/>
        <v>25.35</v>
      </c>
      <c r="L24" s="29">
        <f t="shared" si="13"/>
        <v>27.88</v>
      </c>
      <c r="M24" s="29">
        <v>5069</v>
      </c>
      <c r="N24" s="29">
        <f t="shared" si="5"/>
        <v>354.83</v>
      </c>
      <c r="O24" s="29">
        <f t="shared" si="6"/>
        <v>101.38</v>
      </c>
      <c r="P24" s="31">
        <f t="shared" si="7"/>
        <v>21.12</v>
      </c>
      <c r="Q24" s="31">
        <f t="shared" si="8"/>
        <v>25.34</v>
      </c>
      <c r="R24" s="29">
        <f t="shared" si="9"/>
        <v>1244.44</v>
      </c>
      <c r="S24" s="29">
        <f t="shared" si="10"/>
        <v>553.37</v>
      </c>
      <c r="T24" s="29">
        <f t="shared" si="11"/>
        <v>1797.81</v>
      </c>
      <c r="U24" s="32" t="s">
        <v>32</v>
      </c>
      <c r="V24" s="32" t="s">
        <v>33</v>
      </c>
      <c r="W24" s="53"/>
      <c r="X24" s="42"/>
    </row>
    <row r="25" s="1" customFormat="1" ht="15" customHeight="1" spans="1:24">
      <c r="A25" s="34" t="s">
        <v>34</v>
      </c>
      <c r="B25" s="34"/>
      <c r="C25" s="34"/>
      <c r="D25" s="34"/>
      <c r="E25" s="54"/>
      <c r="F25" s="34"/>
      <c r="G25" s="55">
        <f t="shared" ref="G25:T25" si="14">SUM(G6:G24)</f>
        <v>91242</v>
      </c>
      <c r="H25" s="55">
        <f t="shared" si="14"/>
        <v>14598.72</v>
      </c>
      <c r="I25" s="55">
        <f t="shared" si="14"/>
        <v>7299.36</v>
      </c>
      <c r="J25" s="55">
        <f t="shared" si="14"/>
        <v>456.3</v>
      </c>
      <c r="K25" s="55">
        <f t="shared" si="14"/>
        <v>456.3</v>
      </c>
      <c r="L25" s="55">
        <f t="shared" si="14"/>
        <v>501.84</v>
      </c>
      <c r="M25" s="55">
        <f t="shared" si="14"/>
        <v>91242</v>
      </c>
      <c r="N25" s="55">
        <f t="shared" si="14"/>
        <v>6386.94</v>
      </c>
      <c r="O25" s="55">
        <f t="shared" si="14"/>
        <v>1824.84</v>
      </c>
      <c r="P25" s="55">
        <f t="shared" si="14"/>
        <v>380.16</v>
      </c>
      <c r="Q25" s="55">
        <f t="shared" si="14"/>
        <v>456.12</v>
      </c>
      <c r="R25" s="55">
        <f t="shared" si="14"/>
        <v>22399.92</v>
      </c>
      <c r="S25" s="55">
        <f t="shared" si="14"/>
        <v>9960.66</v>
      </c>
      <c r="T25" s="55">
        <f t="shared" si="14"/>
        <v>32360.58</v>
      </c>
      <c r="U25" s="42"/>
      <c r="V25" s="42"/>
      <c r="W25" s="56"/>
      <c r="X25" s="42"/>
    </row>
    <row r="26" s="1" customFormat="1" ht="15" customHeight="1" spans="1:24">
      <c r="A26" s="25">
        <v>21</v>
      </c>
      <c r="B26" s="75" t="s">
        <v>57</v>
      </c>
      <c r="C26" s="75" t="s">
        <v>58</v>
      </c>
      <c r="D26" s="25" t="s">
        <v>59</v>
      </c>
      <c r="E26" s="19"/>
      <c r="F26" s="11"/>
      <c r="G26" s="30">
        <v>5069</v>
      </c>
      <c r="H26" s="29">
        <f t="shared" ref="H26:H61" si="15">ROUND(G26*0.16,2)</f>
        <v>811.04</v>
      </c>
      <c r="I26" s="29">
        <f t="shared" ref="I26:I61" si="16">ROUND(G26*0.08,2)</f>
        <v>405.52</v>
      </c>
      <c r="J26" s="29">
        <f t="shared" ref="J26:J61" si="17">ROUND(G26*0.005,2)</f>
        <v>25.35</v>
      </c>
      <c r="K26" s="29">
        <f t="shared" ref="K26:K61" si="18">ROUND(G26*0.005,2)</f>
        <v>25.35</v>
      </c>
      <c r="L26" s="29">
        <f t="shared" ref="L26:L61" si="19">ROUND(G26*0.0055,2)</f>
        <v>27.88</v>
      </c>
      <c r="M26" s="30">
        <v>5069</v>
      </c>
      <c r="N26" s="29">
        <f t="shared" ref="N26:N61" si="20">ROUND(M26*0.07,2)</f>
        <v>354.83</v>
      </c>
      <c r="O26" s="29">
        <f t="shared" ref="O26:O61" si="21">ROUND(M26*0.02,2)</f>
        <v>101.38</v>
      </c>
      <c r="P26" s="31">
        <f t="shared" ref="P26:P38" si="22">ROUND(8448*0.25%,2)</f>
        <v>21.12</v>
      </c>
      <c r="Q26" s="31">
        <f t="shared" ref="Q26:Q38" si="23">ROUND(8448*0.3%,2)</f>
        <v>25.34</v>
      </c>
      <c r="R26" s="29">
        <f t="shared" ref="R26:R61" si="24">H26+N26+J26+L26+Q26</f>
        <v>1244.44</v>
      </c>
      <c r="S26" s="29">
        <f t="shared" ref="S26:S61" si="25">I26+O26+K26+P26</f>
        <v>553.37</v>
      </c>
      <c r="T26" s="29">
        <f t="shared" ref="T26:T61" si="26">R26+S26</f>
        <v>1797.81</v>
      </c>
      <c r="U26" s="57" t="s">
        <v>46</v>
      </c>
      <c r="V26" s="57" t="s">
        <v>46</v>
      </c>
      <c r="W26" s="56"/>
      <c r="X26" s="42"/>
    </row>
    <row r="27" s="1" customFormat="1" ht="15" customHeight="1" spans="1:24">
      <c r="A27" s="25">
        <v>22</v>
      </c>
      <c r="B27" s="75" t="s">
        <v>60</v>
      </c>
      <c r="C27" s="75" t="s">
        <v>61</v>
      </c>
      <c r="D27" s="25" t="s">
        <v>62</v>
      </c>
      <c r="E27" s="19"/>
      <c r="F27" s="11"/>
      <c r="G27" s="30">
        <v>5069</v>
      </c>
      <c r="H27" s="29">
        <f t="shared" si="15"/>
        <v>811.04</v>
      </c>
      <c r="I27" s="29">
        <f t="shared" si="16"/>
        <v>405.52</v>
      </c>
      <c r="J27" s="29">
        <f t="shared" si="17"/>
        <v>25.35</v>
      </c>
      <c r="K27" s="29">
        <f t="shared" si="18"/>
        <v>25.35</v>
      </c>
      <c r="L27" s="29">
        <f t="shared" si="19"/>
        <v>27.88</v>
      </c>
      <c r="M27" s="30">
        <f>G27</f>
        <v>5069</v>
      </c>
      <c r="N27" s="29">
        <f t="shared" si="20"/>
        <v>354.83</v>
      </c>
      <c r="O27" s="29">
        <f t="shared" si="21"/>
        <v>101.38</v>
      </c>
      <c r="P27" s="31">
        <f t="shared" si="22"/>
        <v>21.12</v>
      </c>
      <c r="Q27" s="31">
        <f t="shared" si="23"/>
        <v>25.34</v>
      </c>
      <c r="R27" s="29">
        <f t="shared" si="24"/>
        <v>1244.44</v>
      </c>
      <c r="S27" s="29">
        <f t="shared" si="25"/>
        <v>553.37</v>
      </c>
      <c r="T27" s="29">
        <f t="shared" si="26"/>
        <v>1797.81</v>
      </c>
      <c r="U27" s="57" t="s">
        <v>63</v>
      </c>
      <c r="V27" s="57" t="s">
        <v>63</v>
      </c>
      <c r="W27" s="56"/>
      <c r="X27" s="42"/>
    </row>
    <row r="28" s="1" customFormat="1" ht="15" customHeight="1" spans="1:24">
      <c r="A28" s="25">
        <v>23</v>
      </c>
      <c r="B28" s="75" t="s">
        <v>64</v>
      </c>
      <c r="C28" s="75" t="s">
        <v>65</v>
      </c>
      <c r="D28" s="25" t="s">
        <v>66</v>
      </c>
      <c r="E28" s="19"/>
      <c r="F28" s="11"/>
      <c r="G28" s="30">
        <v>5069</v>
      </c>
      <c r="H28" s="29">
        <f t="shared" si="15"/>
        <v>811.04</v>
      </c>
      <c r="I28" s="29">
        <f t="shared" si="16"/>
        <v>405.52</v>
      </c>
      <c r="J28" s="29">
        <f t="shared" si="17"/>
        <v>25.35</v>
      </c>
      <c r="K28" s="29">
        <f t="shared" si="18"/>
        <v>25.35</v>
      </c>
      <c r="L28" s="29">
        <f t="shared" si="19"/>
        <v>27.88</v>
      </c>
      <c r="M28" s="30">
        <f>G28</f>
        <v>5069</v>
      </c>
      <c r="N28" s="29">
        <f t="shared" si="20"/>
        <v>354.83</v>
      </c>
      <c r="O28" s="29">
        <f t="shared" si="21"/>
        <v>101.38</v>
      </c>
      <c r="P28" s="31">
        <f t="shared" si="22"/>
        <v>21.12</v>
      </c>
      <c r="Q28" s="31">
        <f t="shared" si="23"/>
        <v>25.34</v>
      </c>
      <c r="R28" s="29">
        <f t="shared" si="24"/>
        <v>1244.44</v>
      </c>
      <c r="S28" s="29">
        <f t="shared" si="25"/>
        <v>553.37</v>
      </c>
      <c r="T28" s="29">
        <f t="shared" si="26"/>
        <v>1797.81</v>
      </c>
      <c r="U28" s="57" t="s">
        <v>63</v>
      </c>
      <c r="V28" s="57" t="s">
        <v>63</v>
      </c>
      <c r="W28" s="56"/>
      <c r="X28" s="42"/>
    </row>
    <row r="29" s="1" customFormat="1" ht="15" customHeight="1" spans="1:24">
      <c r="A29" s="25">
        <v>24</v>
      </c>
      <c r="B29" s="75" t="s">
        <v>67</v>
      </c>
      <c r="C29" s="75" t="s">
        <v>68</v>
      </c>
      <c r="D29" s="25" t="s">
        <v>69</v>
      </c>
      <c r="E29" s="19"/>
      <c r="F29" s="11"/>
      <c r="G29" s="30">
        <v>5069</v>
      </c>
      <c r="H29" s="29">
        <f t="shared" si="15"/>
        <v>811.04</v>
      </c>
      <c r="I29" s="29">
        <f t="shared" si="16"/>
        <v>405.52</v>
      </c>
      <c r="J29" s="29">
        <f t="shared" si="17"/>
        <v>25.35</v>
      </c>
      <c r="K29" s="29">
        <f t="shared" si="18"/>
        <v>25.35</v>
      </c>
      <c r="L29" s="29">
        <f t="shared" si="19"/>
        <v>27.88</v>
      </c>
      <c r="M29" s="30">
        <v>5069</v>
      </c>
      <c r="N29" s="29">
        <f t="shared" si="20"/>
        <v>354.83</v>
      </c>
      <c r="O29" s="29">
        <f t="shared" si="21"/>
        <v>101.38</v>
      </c>
      <c r="P29" s="31">
        <f t="shared" si="22"/>
        <v>21.12</v>
      </c>
      <c r="Q29" s="31">
        <f t="shared" si="23"/>
        <v>25.34</v>
      </c>
      <c r="R29" s="29">
        <f t="shared" si="24"/>
        <v>1244.44</v>
      </c>
      <c r="S29" s="29">
        <f t="shared" si="25"/>
        <v>553.37</v>
      </c>
      <c r="T29" s="29">
        <f t="shared" si="26"/>
        <v>1797.81</v>
      </c>
      <c r="U29" s="57" t="s">
        <v>63</v>
      </c>
      <c r="V29" s="57" t="s">
        <v>63</v>
      </c>
      <c r="W29" s="56"/>
      <c r="X29" s="42"/>
    </row>
    <row r="30" s="1" customFormat="1" ht="15" customHeight="1" spans="1:24">
      <c r="A30" s="25">
        <v>25</v>
      </c>
      <c r="B30" s="24" t="s">
        <v>70</v>
      </c>
      <c r="C30" s="75" t="s">
        <v>71</v>
      </c>
      <c r="D30" s="25" t="s">
        <v>72</v>
      </c>
      <c r="E30" s="39"/>
      <c r="F30" s="11"/>
      <c r="G30" s="30">
        <v>10000</v>
      </c>
      <c r="H30" s="29">
        <f t="shared" si="15"/>
        <v>1600</v>
      </c>
      <c r="I30" s="29">
        <f t="shared" si="16"/>
        <v>800</v>
      </c>
      <c r="J30" s="29">
        <f t="shared" si="17"/>
        <v>50</v>
      </c>
      <c r="K30" s="29">
        <f t="shared" si="18"/>
        <v>50</v>
      </c>
      <c r="L30" s="29">
        <f t="shared" si="19"/>
        <v>55</v>
      </c>
      <c r="M30" s="30">
        <v>10000</v>
      </c>
      <c r="N30" s="29">
        <f t="shared" si="20"/>
        <v>700</v>
      </c>
      <c r="O30" s="29">
        <f t="shared" si="21"/>
        <v>200</v>
      </c>
      <c r="P30" s="31">
        <f t="shared" si="22"/>
        <v>21.12</v>
      </c>
      <c r="Q30" s="31">
        <f t="shared" si="23"/>
        <v>25.34</v>
      </c>
      <c r="R30" s="29">
        <f t="shared" si="24"/>
        <v>2430.34</v>
      </c>
      <c r="S30" s="29">
        <f t="shared" si="25"/>
        <v>1071.12</v>
      </c>
      <c r="T30" s="29">
        <f t="shared" si="26"/>
        <v>3501.46</v>
      </c>
      <c r="U30" s="58" t="s">
        <v>73</v>
      </c>
      <c r="V30" s="58" t="s">
        <v>73</v>
      </c>
      <c r="W30" s="56"/>
      <c r="X30" s="19" t="s">
        <v>74</v>
      </c>
    </row>
    <row r="31" s="1" customFormat="1" ht="15" customHeight="1" spans="1:24">
      <c r="A31" s="25">
        <v>26</v>
      </c>
      <c r="B31" s="24" t="s">
        <v>75</v>
      </c>
      <c r="C31" s="24" t="s">
        <v>76</v>
      </c>
      <c r="D31" s="25" t="s">
        <v>77</v>
      </c>
      <c r="E31" s="39"/>
      <c r="F31" s="11"/>
      <c r="G31" s="30">
        <v>5069</v>
      </c>
      <c r="H31" s="29">
        <f t="shared" si="15"/>
        <v>811.04</v>
      </c>
      <c r="I31" s="29">
        <f t="shared" si="16"/>
        <v>405.52</v>
      </c>
      <c r="J31" s="29">
        <f t="shared" si="17"/>
        <v>25.35</v>
      </c>
      <c r="K31" s="29">
        <f t="shared" si="18"/>
        <v>25.35</v>
      </c>
      <c r="L31" s="29">
        <f t="shared" si="19"/>
        <v>27.88</v>
      </c>
      <c r="M31" s="30">
        <v>5069</v>
      </c>
      <c r="N31" s="29">
        <f t="shared" si="20"/>
        <v>354.83</v>
      </c>
      <c r="O31" s="29">
        <f t="shared" si="21"/>
        <v>101.38</v>
      </c>
      <c r="P31" s="31">
        <f t="shared" si="22"/>
        <v>21.12</v>
      </c>
      <c r="Q31" s="31">
        <f t="shared" si="23"/>
        <v>25.34</v>
      </c>
      <c r="R31" s="29">
        <f t="shared" si="24"/>
        <v>1244.44</v>
      </c>
      <c r="S31" s="29">
        <f t="shared" si="25"/>
        <v>553.37</v>
      </c>
      <c r="T31" s="29">
        <f t="shared" si="26"/>
        <v>1797.81</v>
      </c>
      <c r="U31" s="32" t="s">
        <v>33</v>
      </c>
      <c r="V31" s="32" t="s">
        <v>33</v>
      </c>
      <c r="W31" s="56"/>
      <c r="X31" s="19" t="s">
        <v>74</v>
      </c>
    </row>
    <row r="32" s="1" customFormat="1" ht="15" customHeight="1" spans="1:24">
      <c r="A32" s="25">
        <v>27</v>
      </c>
      <c r="B32" s="24" t="s">
        <v>78</v>
      </c>
      <c r="C32" s="24" t="s">
        <v>79</v>
      </c>
      <c r="D32" s="25" t="s">
        <v>80</v>
      </c>
      <c r="E32" s="39"/>
      <c r="F32" s="11"/>
      <c r="G32" s="30">
        <v>10000</v>
      </c>
      <c r="H32" s="29">
        <f t="shared" si="15"/>
        <v>1600</v>
      </c>
      <c r="I32" s="29">
        <f t="shared" si="16"/>
        <v>800</v>
      </c>
      <c r="J32" s="29">
        <f t="shared" si="17"/>
        <v>50</v>
      </c>
      <c r="K32" s="29">
        <f t="shared" si="18"/>
        <v>50</v>
      </c>
      <c r="L32" s="29">
        <f t="shared" si="19"/>
        <v>55</v>
      </c>
      <c r="M32" s="30">
        <v>10000</v>
      </c>
      <c r="N32" s="29">
        <f t="shared" si="20"/>
        <v>700</v>
      </c>
      <c r="O32" s="29">
        <f t="shared" si="21"/>
        <v>200</v>
      </c>
      <c r="P32" s="31">
        <f t="shared" si="22"/>
        <v>21.12</v>
      </c>
      <c r="Q32" s="31">
        <f t="shared" si="23"/>
        <v>25.34</v>
      </c>
      <c r="R32" s="29">
        <f t="shared" si="24"/>
        <v>2430.34</v>
      </c>
      <c r="S32" s="29">
        <f t="shared" si="25"/>
        <v>1071.12</v>
      </c>
      <c r="T32" s="29">
        <f t="shared" si="26"/>
        <v>3501.46</v>
      </c>
      <c r="U32" s="58" t="s">
        <v>73</v>
      </c>
      <c r="V32" s="58" t="s">
        <v>73</v>
      </c>
      <c r="W32" s="56"/>
      <c r="X32" s="19" t="s">
        <v>74</v>
      </c>
    </row>
    <row r="33" s="1" customFormat="1" ht="15" customHeight="1" spans="1:24">
      <c r="A33" s="25">
        <v>28</v>
      </c>
      <c r="B33" s="75" t="s">
        <v>81</v>
      </c>
      <c r="C33" s="75" t="s">
        <v>82</v>
      </c>
      <c r="D33" s="25" t="s">
        <v>83</v>
      </c>
      <c r="E33" s="19"/>
      <c r="F33" s="11"/>
      <c r="G33" s="30">
        <v>5069</v>
      </c>
      <c r="H33" s="29">
        <f t="shared" si="15"/>
        <v>811.04</v>
      </c>
      <c r="I33" s="29">
        <f t="shared" si="16"/>
        <v>405.52</v>
      </c>
      <c r="J33" s="29">
        <f t="shared" si="17"/>
        <v>25.35</v>
      </c>
      <c r="K33" s="29">
        <f t="shared" si="18"/>
        <v>25.35</v>
      </c>
      <c r="L33" s="29">
        <f t="shared" si="19"/>
        <v>27.88</v>
      </c>
      <c r="M33" s="30">
        <v>5069</v>
      </c>
      <c r="N33" s="29">
        <f t="shared" si="20"/>
        <v>354.83</v>
      </c>
      <c r="O33" s="29">
        <f t="shared" si="21"/>
        <v>101.38</v>
      </c>
      <c r="P33" s="31">
        <f t="shared" si="22"/>
        <v>21.12</v>
      </c>
      <c r="Q33" s="31">
        <f t="shared" si="23"/>
        <v>25.34</v>
      </c>
      <c r="R33" s="29">
        <f t="shared" si="24"/>
        <v>1244.44</v>
      </c>
      <c r="S33" s="29">
        <f t="shared" si="25"/>
        <v>553.37</v>
      </c>
      <c r="T33" s="29">
        <f t="shared" si="26"/>
        <v>1797.81</v>
      </c>
      <c r="U33" s="57" t="s">
        <v>84</v>
      </c>
      <c r="V33" s="57" t="s">
        <v>84</v>
      </c>
      <c r="W33" s="56"/>
      <c r="X33" s="19" t="s">
        <v>74</v>
      </c>
    </row>
    <row r="34" s="1" customFormat="1" ht="15" customHeight="1" spans="1:24">
      <c r="A34" s="25">
        <v>29</v>
      </c>
      <c r="B34" s="24" t="s">
        <v>85</v>
      </c>
      <c r="C34" s="75" t="s">
        <v>86</v>
      </c>
      <c r="D34" s="25" t="s">
        <v>87</v>
      </c>
      <c r="E34" s="19"/>
      <c r="F34" s="11"/>
      <c r="G34" s="30">
        <v>5069</v>
      </c>
      <c r="H34" s="29">
        <f t="shared" si="15"/>
        <v>811.04</v>
      </c>
      <c r="I34" s="29">
        <f t="shared" si="16"/>
        <v>405.52</v>
      </c>
      <c r="J34" s="29">
        <f t="shared" si="17"/>
        <v>25.35</v>
      </c>
      <c r="K34" s="29">
        <f t="shared" si="18"/>
        <v>25.35</v>
      </c>
      <c r="L34" s="29">
        <f t="shared" si="19"/>
        <v>27.88</v>
      </c>
      <c r="M34" s="30">
        <v>5069</v>
      </c>
      <c r="N34" s="29">
        <f t="shared" si="20"/>
        <v>354.83</v>
      </c>
      <c r="O34" s="29">
        <f t="shared" si="21"/>
        <v>101.38</v>
      </c>
      <c r="P34" s="31">
        <f t="shared" si="22"/>
        <v>21.12</v>
      </c>
      <c r="Q34" s="31">
        <f t="shared" si="23"/>
        <v>25.34</v>
      </c>
      <c r="R34" s="29">
        <f t="shared" si="24"/>
        <v>1244.44</v>
      </c>
      <c r="S34" s="29">
        <f t="shared" si="25"/>
        <v>553.37</v>
      </c>
      <c r="T34" s="29">
        <f t="shared" si="26"/>
        <v>1797.81</v>
      </c>
      <c r="U34" s="57" t="s">
        <v>84</v>
      </c>
      <c r="V34" s="57" t="s">
        <v>84</v>
      </c>
      <c r="W34" s="56"/>
      <c r="X34" s="19" t="s">
        <v>74</v>
      </c>
    </row>
    <row r="35" s="1" customFormat="1" ht="15" customHeight="1" spans="1:24">
      <c r="A35" s="25">
        <v>30</v>
      </c>
      <c r="B35" s="24" t="s">
        <v>88</v>
      </c>
      <c r="C35" s="24" t="s">
        <v>89</v>
      </c>
      <c r="D35" s="25" t="s">
        <v>90</v>
      </c>
      <c r="E35" s="19"/>
      <c r="F35" s="11"/>
      <c r="G35" s="30">
        <v>5069</v>
      </c>
      <c r="H35" s="29">
        <f t="shared" si="15"/>
        <v>811.04</v>
      </c>
      <c r="I35" s="29">
        <f t="shared" si="16"/>
        <v>405.52</v>
      </c>
      <c r="J35" s="29">
        <f t="shared" si="17"/>
        <v>25.35</v>
      </c>
      <c r="K35" s="29">
        <f t="shared" si="18"/>
        <v>25.35</v>
      </c>
      <c r="L35" s="29">
        <f t="shared" si="19"/>
        <v>27.88</v>
      </c>
      <c r="M35" s="30">
        <v>5069</v>
      </c>
      <c r="N35" s="29">
        <f t="shared" si="20"/>
        <v>354.83</v>
      </c>
      <c r="O35" s="29">
        <f t="shared" si="21"/>
        <v>101.38</v>
      </c>
      <c r="P35" s="31">
        <f t="shared" si="22"/>
        <v>21.12</v>
      </c>
      <c r="Q35" s="31">
        <f t="shared" si="23"/>
        <v>25.34</v>
      </c>
      <c r="R35" s="29">
        <f t="shared" si="24"/>
        <v>1244.44</v>
      </c>
      <c r="S35" s="29">
        <f t="shared" si="25"/>
        <v>553.37</v>
      </c>
      <c r="T35" s="29">
        <f t="shared" si="26"/>
        <v>1797.81</v>
      </c>
      <c r="U35" s="57" t="s">
        <v>84</v>
      </c>
      <c r="V35" s="57" t="s">
        <v>84</v>
      </c>
      <c r="W35" s="56"/>
      <c r="X35" s="19" t="s">
        <v>74</v>
      </c>
    </row>
    <row r="36" s="1" customFormat="1" ht="15" customHeight="1" spans="1:24">
      <c r="A36" s="25">
        <v>31</v>
      </c>
      <c r="B36" s="24" t="s">
        <v>91</v>
      </c>
      <c r="C36" s="75" t="s">
        <v>92</v>
      </c>
      <c r="D36" s="25" t="s">
        <v>93</v>
      </c>
      <c r="E36" s="19"/>
      <c r="F36" s="11"/>
      <c r="G36" s="30">
        <v>5069</v>
      </c>
      <c r="H36" s="29">
        <f t="shared" si="15"/>
        <v>811.04</v>
      </c>
      <c r="I36" s="29">
        <f t="shared" si="16"/>
        <v>405.52</v>
      </c>
      <c r="J36" s="29">
        <f t="shared" si="17"/>
        <v>25.35</v>
      </c>
      <c r="K36" s="29">
        <f t="shared" si="18"/>
        <v>25.35</v>
      </c>
      <c r="L36" s="29">
        <f t="shared" si="19"/>
        <v>27.88</v>
      </c>
      <c r="M36" s="30">
        <v>5069</v>
      </c>
      <c r="N36" s="29">
        <f t="shared" si="20"/>
        <v>354.83</v>
      </c>
      <c r="O36" s="29">
        <f t="shared" si="21"/>
        <v>101.38</v>
      </c>
      <c r="P36" s="31">
        <f t="shared" si="22"/>
        <v>21.12</v>
      </c>
      <c r="Q36" s="31">
        <f t="shared" si="23"/>
        <v>25.34</v>
      </c>
      <c r="R36" s="29">
        <f t="shared" si="24"/>
        <v>1244.44</v>
      </c>
      <c r="S36" s="29">
        <f t="shared" si="25"/>
        <v>553.37</v>
      </c>
      <c r="T36" s="29">
        <f t="shared" si="26"/>
        <v>1797.81</v>
      </c>
      <c r="U36" s="58" t="s">
        <v>94</v>
      </c>
      <c r="V36" s="58" t="s">
        <v>94</v>
      </c>
      <c r="W36" s="56"/>
      <c r="X36" s="19" t="s">
        <v>74</v>
      </c>
    </row>
    <row r="37" s="1" customFormat="1" ht="15" customHeight="1" spans="1:24">
      <c r="A37" s="25">
        <v>32</v>
      </c>
      <c r="B37" s="24" t="s">
        <v>95</v>
      </c>
      <c r="C37" s="24" t="s">
        <v>96</v>
      </c>
      <c r="D37" s="25" t="s">
        <v>97</v>
      </c>
      <c r="E37" s="44"/>
      <c r="F37" s="27"/>
      <c r="G37" s="30">
        <v>5069</v>
      </c>
      <c r="H37" s="29">
        <f t="shared" si="15"/>
        <v>811.04</v>
      </c>
      <c r="I37" s="29">
        <f t="shared" si="16"/>
        <v>405.52</v>
      </c>
      <c r="J37" s="29">
        <f t="shared" si="17"/>
        <v>25.35</v>
      </c>
      <c r="K37" s="29">
        <f t="shared" si="18"/>
        <v>25.35</v>
      </c>
      <c r="L37" s="29">
        <f t="shared" si="19"/>
        <v>27.88</v>
      </c>
      <c r="M37" s="30">
        <v>5069</v>
      </c>
      <c r="N37" s="29">
        <f t="shared" si="20"/>
        <v>354.83</v>
      </c>
      <c r="O37" s="29">
        <f t="shared" si="21"/>
        <v>101.38</v>
      </c>
      <c r="P37" s="31">
        <f t="shared" si="22"/>
        <v>21.12</v>
      </c>
      <c r="Q37" s="31">
        <f t="shared" si="23"/>
        <v>25.34</v>
      </c>
      <c r="R37" s="29">
        <f t="shared" si="24"/>
        <v>1244.44</v>
      </c>
      <c r="S37" s="29">
        <f t="shared" si="25"/>
        <v>553.37</v>
      </c>
      <c r="T37" s="29">
        <f t="shared" si="26"/>
        <v>1797.81</v>
      </c>
      <c r="U37" s="32" t="s">
        <v>33</v>
      </c>
      <c r="V37" s="32" t="s">
        <v>33</v>
      </c>
      <c r="W37" s="56"/>
      <c r="X37" s="19" t="s">
        <v>74</v>
      </c>
    </row>
    <row r="38" s="1" customFormat="1" ht="15" customHeight="1" spans="1:24">
      <c r="A38" s="25">
        <v>33</v>
      </c>
      <c r="B38" s="24" t="s">
        <v>98</v>
      </c>
      <c r="C38" s="75" t="s">
        <v>99</v>
      </c>
      <c r="D38" s="25" t="s">
        <v>100</v>
      </c>
      <c r="E38" s="44"/>
      <c r="F38" s="27"/>
      <c r="G38" s="30">
        <v>5069</v>
      </c>
      <c r="H38" s="29">
        <f t="shared" si="15"/>
        <v>811.04</v>
      </c>
      <c r="I38" s="29">
        <f t="shared" si="16"/>
        <v>405.52</v>
      </c>
      <c r="J38" s="29">
        <f t="shared" si="17"/>
        <v>25.35</v>
      </c>
      <c r="K38" s="29">
        <f t="shared" si="18"/>
        <v>25.35</v>
      </c>
      <c r="L38" s="29">
        <f t="shared" si="19"/>
        <v>27.88</v>
      </c>
      <c r="M38" s="30">
        <v>5069</v>
      </c>
      <c r="N38" s="29">
        <f t="shared" si="20"/>
        <v>354.83</v>
      </c>
      <c r="O38" s="29">
        <f t="shared" si="21"/>
        <v>101.38</v>
      </c>
      <c r="P38" s="31">
        <f t="shared" si="22"/>
        <v>21.12</v>
      </c>
      <c r="Q38" s="31">
        <f t="shared" si="23"/>
        <v>25.34</v>
      </c>
      <c r="R38" s="29">
        <f t="shared" si="24"/>
        <v>1244.44</v>
      </c>
      <c r="S38" s="29">
        <f t="shared" si="25"/>
        <v>553.37</v>
      </c>
      <c r="T38" s="29">
        <f t="shared" si="26"/>
        <v>1797.81</v>
      </c>
      <c r="U38" s="32" t="s">
        <v>33</v>
      </c>
      <c r="V38" s="32" t="s">
        <v>33</v>
      </c>
      <c r="W38" s="56"/>
      <c r="X38" s="19" t="s">
        <v>74</v>
      </c>
    </row>
    <row r="39" s="1" customFormat="1" ht="15" customHeight="1" spans="1:24">
      <c r="A39" s="25">
        <v>34</v>
      </c>
      <c r="B39" s="75" t="s">
        <v>101</v>
      </c>
      <c r="C39" s="75" t="s">
        <v>102</v>
      </c>
      <c r="D39" s="59" t="s">
        <v>103</v>
      </c>
      <c r="E39" s="42"/>
      <c r="F39" s="57"/>
      <c r="G39" s="30">
        <v>5069</v>
      </c>
      <c r="H39" s="30">
        <f t="shared" si="15"/>
        <v>811.04</v>
      </c>
      <c r="I39" s="30">
        <f t="shared" si="16"/>
        <v>405.52</v>
      </c>
      <c r="J39" s="30">
        <f t="shared" si="17"/>
        <v>25.35</v>
      </c>
      <c r="K39" s="29">
        <f t="shared" si="18"/>
        <v>25.35</v>
      </c>
      <c r="L39" s="29">
        <f t="shared" si="19"/>
        <v>27.88</v>
      </c>
      <c r="M39" s="30"/>
      <c r="N39" s="30">
        <f t="shared" si="20"/>
        <v>0</v>
      </c>
      <c r="O39" s="30">
        <f t="shared" si="21"/>
        <v>0</v>
      </c>
      <c r="P39" s="30"/>
      <c r="Q39" s="30"/>
      <c r="R39" s="30">
        <f t="shared" si="24"/>
        <v>864.27</v>
      </c>
      <c r="S39" s="30">
        <f t="shared" si="25"/>
        <v>430.87</v>
      </c>
      <c r="T39" s="29">
        <f t="shared" si="26"/>
        <v>1295.14</v>
      </c>
      <c r="U39" s="19" t="s">
        <v>74</v>
      </c>
      <c r="V39" s="32"/>
      <c r="W39" s="56"/>
      <c r="X39" s="19"/>
    </row>
    <row r="40" s="1" customFormat="1" ht="15" customHeight="1" spans="1:24">
      <c r="A40" s="25">
        <v>35</v>
      </c>
      <c r="B40" s="75" t="s">
        <v>104</v>
      </c>
      <c r="C40" s="75" t="s">
        <v>105</v>
      </c>
      <c r="D40" s="59" t="s">
        <v>106</v>
      </c>
      <c r="E40" s="42"/>
      <c r="F40" s="57"/>
      <c r="G40" s="30">
        <v>5069</v>
      </c>
      <c r="H40" s="30">
        <f t="shared" si="15"/>
        <v>811.04</v>
      </c>
      <c r="I40" s="30">
        <f t="shared" si="16"/>
        <v>405.52</v>
      </c>
      <c r="J40" s="30">
        <f t="shared" si="17"/>
        <v>25.35</v>
      </c>
      <c r="K40" s="29">
        <f t="shared" si="18"/>
        <v>25.35</v>
      </c>
      <c r="L40" s="29">
        <f t="shared" si="19"/>
        <v>27.88</v>
      </c>
      <c r="M40" s="30"/>
      <c r="N40" s="30">
        <f t="shared" si="20"/>
        <v>0</v>
      </c>
      <c r="O40" s="30">
        <f t="shared" si="21"/>
        <v>0</v>
      </c>
      <c r="P40" s="30"/>
      <c r="Q40" s="30"/>
      <c r="R40" s="30">
        <f t="shared" si="24"/>
        <v>864.27</v>
      </c>
      <c r="S40" s="30">
        <f t="shared" si="25"/>
        <v>430.87</v>
      </c>
      <c r="T40" s="29">
        <f t="shared" si="26"/>
        <v>1295.14</v>
      </c>
      <c r="U40" s="19" t="s">
        <v>74</v>
      </c>
      <c r="V40" s="32"/>
      <c r="W40" s="56"/>
      <c r="X40" s="19"/>
    </row>
    <row r="41" s="1" customFormat="1" ht="15" customHeight="1" spans="1:24">
      <c r="A41" s="25">
        <v>36</v>
      </c>
      <c r="B41" s="75" t="s">
        <v>107</v>
      </c>
      <c r="C41" s="75" t="s">
        <v>108</v>
      </c>
      <c r="D41" s="59" t="s">
        <v>109</v>
      </c>
      <c r="E41" s="42"/>
      <c r="F41" s="57"/>
      <c r="G41" s="30">
        <v>5069</v>
      </c>
      <c r="H41" s="30">
        <f t="shared" si="15"/>
        <v>811.04</v>
      </c>
      <c r="I41" s="30">
        <f t="shared" si="16"/>
        <v>405.52</v>
      </c>
      <c r="J41" s="30">
        <f t="shared" si="17"/>
        <v>25.35</v>
      </c>
      <c r="K41" s="29">
        <f t="shared" si="18"/>
        <v>25.35</v>
      </c>
      <c r="L41" s="29">
        <f t="shared" si="19"/>
        <v>27.88</v>
      </c>
      <c r="M41" s="30"/>
      <c r="N41" s="30">
        <f t="shared" si="20"/>
        <v>0</v>
      </c>
      <c r="O41" s="30">
        <f t="shared" si="21"/>
        <v>0</v>
      </c>
      <c r="P41" s="30"/>
      <c r="Q41" s="30"/>
      <c r="R41" s="30">
        <f t="shared" si="24"/>
        <v>864.27</v>
      </c>
      <c r="S41" s="30">
        <f t="shared" si="25"/>
        <v>430.87</v>
      </c>
      <c r="T41" s="29">
        <f t="shared" si="26"/>
        <v>1295.14</v>
      </c>
      <c r="U41" s="19" t="s">
        <v>74</v>
      </c>
      <c r="V41" s="32"/>
      <c r="W41" s="56"/>
      <c r="X41" s="19"/>
    </row>
    <row r="42" s="1" customFormat="1" ht="15" customHeight="1" spans="1:24">
      <c r="A42" s="25">
        <v>37</v>
      </c>
      <c r="B42" s="75" t="s">
        <v>110</v>
      </c>
      <c r="C42" s="75" t="s">
        <v>111</v>
      </c>
      <c r="D42" s="59" t="s">
        <v>112</v>
      </c>
      <c r="E42" s="42"/>
      <c r="F42" s="57"/>
      <c r="G42" s="30">
        <v>5069</v>
      </c>
      <c r="H42" s="30">
        <f t="shared" si="15"/>
        <v>811.04</v>
      </c>
      <c r="I42" s="30">
        <f t="shared" si="16"/>
        <v>405.52</v>
      </c>
      <c r="J42" s="30">
        <f t="shared" si="17"/>
        <v>25.35</v>
      </c>
      <c r="K42" s="29">
        <f t="shared" si="18"/>
        <v>25.35</v>
      </c>
      <c r="L42" s="29">
        <f t="shared" si="19"/>
        <v>27.88</v>
      </c>
      <c r="M42" s="30">
        <v>5069</v>
      </c>
      <c r="N42" s="30">
        <f t="shared" si="20"/>
        <v>354.83</v>
      </c>
      <c r="O42" s="30">
        <f t="shared" si="21"/>
        <v>101.38</v>
      </c>
      <c r="P42" s="31">
        <f t="shared" ref="P42:P61" si="27">ROUND(8448*0.25%,2)</f>
        <v>21.12</v>
      </c>
      <c r="Q42" s="31">
        <f t="shared" ref="Q42:Q61" si="28">ROUND(8448*0.3%,2)</f>
        <v>25.34</v>
      </c>
      <c r="R42" s="30">
        <f t="shared" si="24"/>
        <v>1244.44</v>
      </c>
      <c r="S42" s="30">
        <f t="shared" si="25"/>
        <v>553.37</v>
      </c>
      <c r="T42" s="29">
        <f t="shared" si="26"/>
        <v>1797.81</v>
      </c>
      <c r="U42" s="19" t="s">
        <v>74</v>
      </c>
      <c r="V42" s="32"/>
      <c r="W42" s="56"/>
      <c r="X42" s="19"/>
    </row>
    <row r="43" s="1" customFormat="1" ht="15" customHeight="1" spans="1:24">
      <c r="A43" s="25">
        <v>38</v>
      </c>
      <c r="B43" s="24">
        <v>6508355240</v>
      </c>
      <c r="C43" s="75" t="s">
        <v>113</v>
      </c>
      <c r="D43" s="59" t="s">
        <v>114</v>
      </c>
      <c r="E43" s="42"/>
      <c r="F43" s="57"/>
      <c r="G43" s="30">
        <v>5069</v>
      </c>
      <c r="H43" s="30">
        <f t="shared" si="15"/>
        <v>811.04</v>
      </c>
      <c r="I43" s="30">
        <f t="shared" si="16"/>
        <v>405.52</v>
      </c>
      <c r="J43" s="30">
        <f t="shared" si="17"/>
        <v>25.35</v>
      </c>
      <c r="K43" s="29">
        <f t="shared" si="18"/>
        <v>25.35</v>
      </c>
      <c r="L43" s="29">
        <f t="shared" si="19"/>
        <v>27.88</v>
      </c>
      <c r="M43" s="30">
        <v>5069</v>
      </c>
      <c r="N43" s="30">
        <f t="shared" si="20"/>
        <v>354.83</v>
      </c>
      <c r="O43" s="30">
        <f t="shared" si="21"/>
        <v>101.38</v>
      </c>
      <c r="P43" s="31">
        <f t="shared" si="27"/>
        <v>21.12</v>
      </c>
      <c r="Q43" s="31">
        <f t="shared" si="28"/>
        <v>25.34</v>
      </c>
      <c r="R43" s="30">
        <f t="shared" si="24"/>
        <v>1244.44</v>
      </c>
      <c r="S43" s="30">
        <f t="shared" si="25"/>
        <v>553.37</v>
      </c>
      <c r="T43" s="29">
        <f t="shared" si="26"/>
        <v>1797.81</v>
      </c>
      <c r="U43" s="19" t="s">
        <v>74</v>
      </c>
      <c r="V43" s="32"/>
      <c r="W43" s="56"/>
      <c r="X43" s="19"/>
    </row>
    <row r="44" s="1" customFormat="1" ht="15" customHeight="1" spans="1:24">
      <c r="A44" s="25">
        <v>39</v>
      </c>
      <c r="B44" s="75" t="s">
        <v>115</v>
      </c>
      <c r="C44" s="75" t="s">
        <v>116</v>
      </c>
      <c r="D44" s="59" t="s">
        <v>117</v>
      </c>
      <c r="E44" s="42"/>
      <c r="F44" s="57"/>
      <c r="G44" s="30">
        <v>5069</v>
      </c>
      <c r="H44" s="30">
        <f t="shared" si="15"/>
        <v>811.04</v>
      </c>
      <c r="I44" s="30">
        <f t="shared" si="16"/>
        <v>405.52</v>
      </c>
      <c r="J44" s="30">
        <f t="shared" si="17"/>
        <v>25.35</v>
      </c>
      <c r="K44" s="29">
        <f t="shared" si="18"/>
        <v>25.35</v>
      </c>
      <c r="L44" s="29">
        <f t="shared" si="19"/>
        <v>27.88</v>
      </c>
      <c r="M44" s="30">
        <v>5069</v>
      </c>
      <c r="N44" s="30">
        <f t="shared" si="20"/>
        <v>354.83</v>
      </c>
      <c r="O44" s="30">
        <f t="shared" si="21"/>
        <v>101.38</v>
      </c>
      <c r="P44" s="31">
        <f t="shared" si="27"/>
        <v>21.12</v>
      </c>
      <c r="Q44" s="31">
        <f t="shared" si="28"/>
        <v>25.34</v>
      </c>
      <c r="R44" s="30">
        <f t="shared" si="24"/>
        <v>1244.44</v>
      </c>
      <c r="S44" s="30">
        <f t="shared" si="25"/>
        <v>553.37</v>
      </c>
      <c r="T44" s="29">
        <f t="shared" si="26"/>
        <v>1797.81</v>
      </c>
      <c r="U44" s="19" t="s">
        <v>74</v>
      </c>
      <c r="V44" s="32"/>
      <c r="W44" s="56"/>
      <c r="X44" s="19"/>
    </row>
    <row r="45" s="1" customFormat="1" ht="15" customHeight="1" spans="1:24">
      <c r="A45" s="25">
        <v>40</v>
      </c>
      <c r="B45" s="75" t="s">
        <v>118</v>
      </c>
      <c r="C45" s="75" t="s">
        <v>119</v>
      </c>
      <c r="D45" s="59" t="s">
        <v>120</v>
      </c>
      <c r="E45" s="42"/>
      <c r="F45" s="57"/>
      <c r="G45" s="30">
        <v>5069</v>
      </c>
      <c r="H45" s="30">
        <f t="shared" si="15"/>
        <v>811.04</v>
      </c>
      <c r="I45" s="30">
        <f t="shared" si="16"/>
        <v>405.52</v>
      </c>
      <c r="J45" s="30">
        <f t="shared" si="17"/>
        <v>25.35</v>
      </c>
      <c r="K45" s="29">
        <f t="shared" si="18"/>
        <v>25.35</v>
      </c>
      <c r="L45" s="29">
        <f t="shared" si="19"/>
        <v>27.88</v>
      </c>
      <c r="M45" s="30">
        <v>5069</v>
      </c>
      <c r="N45" s="30">
        <f t="shared" si="20"/>
        <v>354.83</v>
      </c>
      <c r="O45" s="30">
        <f t="shared" si="21"/>
        <v>101.38</v>
      </c>
      <c r="P45" s="31">
        <f t="shared" si="27"/>
        <v>21.12</v>
      </c>
      <c r="Q45" s="31">
        <f t="shared" si="28"/>
        <v>25.34</v>
      </c>
      <c r="R45" s="30">
        <f t="shared" si="24"/>
        <v>1244.44</v>
      </c>
      <c r="S45" s="30">
        <f t="shared" si="25"/>
        <v>553.37</v>
      </c>
      <c r="T45" s="29">
        <f t="shared" si="26"/>
        <v>1797.81</v>
      </c>
      <c r="U45" s="19" t="s">
        <v>74</v>
      </c>
      <c r="V45" s="32"/>
      <c r="W45" s="56"/>
      <c r="X45" s="19"/>
    </row>
    <row r="46" s="1" customFormat="1" ht="15" customHeight="1" spans="1:24">
      <c r="A46" s="25">
        <v>41</v>
      </c>
      <c r="B46" s="75" t="s">
        <v>121</v>
      </c>
      <c r="C46" s="75" t="s">
        <v>122</v>
      </c>
      <c r="D46" s="59" t="s">
        <v>123</v>
      </c>
      <c r="E46" s="42"/>
      <c r="F46" s="57"/>
      <c r="G46" s="30">
        <v>5069</v>
      </c>
      <c r="H46" s="30">
        <f t="shared" si="15"/>
        <v>811.04</v>
      </c>
      <c r="I46" s="30">
        <f t="shared" si="16"/>
        <v>405.52</v>
      </c>
      <c r="J46" s="30">
        <f t="shared" si="17"/>
        <v>25.35</v>
      </c>
      <c r="K46" s="29">
        <f t="shared" si="18"/>
        <v>25.35</v>
      </c>
      <c r="L46" s="29">
        <f t="shared" si="19"/>
        <v>27.88</v>
      </c>
      <c r="M46" s="30">
        <v>5069</v>
      </c>
      <c r="N46" s="30">
        <f t="shared" si="20"/>
        <v>354.83</v>
      </c>
      <c r="O46" s="30">
        <f t="shared" si="21"/>
        <v>101.38</v>
      </c>
      <c r="P46" s="31">
        <f t="shared" si="27"/>
        <v>21.12</v>
      </c>
      <c r="Q46" s="31">
        <f t="shared" si="28"/>
        <v>25.34</v>
      </c>
      <c r="R46" s="30">
        <f t="shared" si="24"/>
        <v>1244.44</v>
      </c>
      <c r="S46" s="30">
        <f t="shared" si="25"/>
        <v>553.37</v>
      </c>
      <c r="T46" s="29">
        <f t="shared" si="26"/>
        <v>1797.81</v>
      </c>
      <c r="U46" s="19" t="s">
        <v>74</v>
      </c>
      <c r="V46" s="32"/>
      <c r="W46" s="56"/>
      <c r="X46" s="19"/>
    </row>
    <row r="47" s="1" customFormat="1" ht="15" customHeight="1" spans="1:24">
      <c r="A47" s="25">
        <v>42</v>
      </c>
      <c r="B47" s="75" t="s">
        <v>124</v>
      </c>
      <c r="C47" s="75" t="s">
        <v>125</v>
      </c>
      <c r="D47" s="59" t="s">
        <v>126</v>
      </c>
      <c r="E47" s="42"/>
      <c r="F47" s="57"/>
      <c r="G47" s="30">
        <v>5069</v>
      </c>
      <c r="H47" s="30">
        <f t="shared" si="15"/>
        <v>811.04</v>
      </c>
      <c r="I47" s="30">
        <f t="shared" si="16"/>
        <v>405.52</v>
      </c>
      <c r="J47" s="30">
        <f t="shared" si="17"/>
        <v>25.35</v>
      </c>
      <c r="K47" s="29">
        <f t="shared" si="18"/>
        <v>25.35</v>
      </c>
      <c r="L47" s="29">
        <f t="shared" si="19"/>
        <v>27.88</v>
      </c>
      <c r="M47" s="30">
        <v>5069</v>
      </c>
      <c r="N47" s="30">
        <f t="shared" si="20"/>
        <v>354.83</v>
      </c>
      <c r="O47" s="30">
        <f t="shared" si="21"/>
        <v>101.38</v>
      </c>
      <c r="P47" s="31">
        <f t="shared" si="27"/>
        <v>21.12</v>
      </c>
      <c r="Q47" s="31">
        <f t="shared" si="28"/>
        <v>25.34</v>
      </c>
      <c r="R47" s="30">
        <f t="shared" si="24"/>
        <v>1244.44</v>
      </c>
      <c r="S47" s="30">
        <f t="shared" si="25"/>
        <v>553.37</v>
      </c>
      <c r="T47" s="29">
        <f t="shared" si="26"/>
        <v>1797.81</v>
      </c>
      <c r="U47" s="19" t="s">
        <v>74</v>
      </c>
      <c r="V47" s="32"/>
      <c r="W47" s="56"/>
      <c r="X47" s="19"/>
    </row>
    <row r="48" s="1" customFormat="1" ht="15" customHeight="1" spans="1:24">
      <c r="A48" s="25">
        <v>43</v>
      </c>
      <c r="B48" s="75" t="s">
        <v>127</v>
      </c>
      <c r="C48" s="75" t="s">
        <v>128</v>
      </c>
      <c r="D48" s="59" t="s">
        <v>129</v>
      </c>
      <c r="E48" s="42"/>
      <c r="F48" s="57"/>
      <c r="G48" s="30">
        <v>5069</v>
      </c>
      <c r="H48" s="30">
        <f t="shared" si="15"/>
        <v>811.04</v>
      </c>
      <c r="I48" s="30">
        <f t="shared" si="16"/>
        <v>405.52</v>
      </c>
      <c r="J48" s="30">
        <f t="shared" si="17"/>
        <v>25.35</v>
      </c>
      <c r="K48" s="29">
        <f t="shared" si="18"/>
        <v>25.35</v>
      </c>
      <c r="L48" s="29">
        <f t="shared" si="19"/>
        <v>27.88</v>
      </c>
      <c r="M48" s="30">
        <v>5069</v>
      </c>
      <c r="N48" s="30">
        <f t="shared" si="20"/>
        <v>354.83</v>
      </c>
      <c r="O48" s="30">
        <f t="shared" si="21"/>
        <v>101.38</v>
      </c>
      <c r="P48" s="31">
        <f t="shared" si="27"/>
        <v>21.12</v>
      </c>
      <c r="Q48" s="31">
        <f t="shared" si="28"/>
        <v>25.34</v>
      </c>
      <c r="R48" s="30">
        <f t="shared" si="24"/>
        <v>1244.44</v>
      </c>
      <c r="S48" s="30">
        <f t="shared" si="25"/>
        <v>553.37</v>
      </c>
      <c r="T48" s="29">
        <f t="shared" si="26"/>
        <v>1797.81</v>
      </c>
      <c r="U48" s="19" t="s">
        <v>74</v>
      </c>
      <c r="V48" s="32"/>
      <c r="W48" s="56"/>
      <c r="X48" s="19"/>
    </row>
    <row r="49" s="1" customFormat="1" ht="15" customHeight="1" spans="1:24">
      <c r="A49" s="25">
        <v>44</v>
      </c>
      <c r="B49" s="75" t="s">
        <v>130</v>
      </c>
      <c r="C49" s="75" t="s">
        <v>131</v>
      </c>
      <c r="D49" s="59" t="s">
        <v>132</v>
      </c>
      <c r="E49" s="42"/>
      <c r="F49" s="57"/>
      <c r="G49" s="30">
        <v>5069</v>
      </c>
      <c r="H49" s="30">
        <f t="shared" si="15"/>
        <v>811.04</v>
      </c>
      <c r="I49" s="30">
        <f t="shared" si="16"/>
        <v>405.52</v>
      </c>
      <c r="J49" s="30">
        <f t="shared" si="17"/>
        <v>25.35</v>
      </c>
      <c r="K49" s="29">
        <f t="shared" si="18"/>
        <v>25.35</v>
      </c>
      <c r="L49" s="29">
        <f t="shared" si="19"/>
        <v>27.88</v>
      </c>
      <c r="M49" s="30">
        <v>5069</v>
      </c>
      <c r="N49" s="30">
        <f t="shared" si="20"/>
        <v>354.83</v>
      </c>
      <c r="O49" s="30">
        <f t="shared" si="21"/>
        <v>101.38</v>
      </c>
      <c r="P49" s="31">
        <f t="shared" si="27"/>
        <v>21.12</v>
      </c>
      <c r="Q49" s="31">
        <f t="shared" si="28"/>
        <v>25.34</v>
      </c>
      <c r="R49" s="30">
        <f t="shared" si="24"/>
        <v>1244.44</v>
      </c>
      <c r="S49" s="30">
        <f t="shared" si="25"/>
        <v>553.37</v>
      </c>
      <c r="T49" s="29">
        <f t="shared" si="26"/>
        <v>1797.81</v>
      </c>
      <c r="U49" s="19" t="s">
        <v>74</v>
      </c>
      <c r="V49" s="32"/>
      <c r="W49" s="56"/>
      <c r="X49" s="19"/>
    </row>
    <row r="50" s="1" customFormat="1" ht="15" customHeight="1" spans="1:24">
      <c r="A50" s="25">
        <v>45</v>
      </c>
      <c r="B50" s="75" t="s">
        <v>133</v>
      </c>
      <c r="C50" s="75" t="s">
        <v>134</v>
      </c>
      <c r="D50" s="59" t="s">
        <v>135</v>
      </c>
      <c r="E50" s="42"/>
      <c r="F50" s="57"/>
      <c r="G50" s="30">
        <v>5069</v>
      </c>
      <c r="H50" s="30">
        <f t="shared" si="15"/>
        <v>811.04</v>
      </c>
      <c r="I50" s="30">
        <f t="shared" si="16"/>
        <v>405.52</v>
      </c>
      <c r="J50" s="30">
        <f t="shared" si="17"/>
        <v>25.35</v>
      </c>
      <c r="K50" s="29">
        <f t="shared" si="18"/>
        <v>25.35</v>
      </c>
      <c r="L50" s="29">
        <f t="shared" si="19"/>
        <v>27.88</v>
      </c>
      <c r="M50" s="30">
        <v>5069</v>
      </c>
      <c r="N50" s="30">
        <f t="shared" si="20"/>
        <v>354.83</v>
      </c>
      <c r="O50" s="30">
        <f t="shared" si="21"/>
        <v>101.38</v>
      </c>
      <c r="P50" s="31">
        <f t="shared" si="27"/>
        <v>21.12</v>
      </c>
      <c r="Q50" s="31">
        <f t="shared" si="28"/>
        <v>25.34</v>
      </c>
      <c r="R50" s="30">
        <f t="shared" si="24"/>
        <v>1244.44</v>
      </c>
      <c r="S50" s="30">
        <f t="shared" si="25"/>
        <v>553.37</v>
      </c>
      <c r="T50" s="29">
        <f t="shared" si="26"/>
        <v>1797.81</v>
      </c>
      <c r="U50" s="19" t="s">
        <v>74</v>
      </c>
      <c r="V50" s="32"/>
      <c r="W50" s="56"/>
      <c r="X50" s="19"/>
    </row>
    <row r="51" s="1" customFormat="1" ht="15" customHeight="1" spans="1:24">
      <c r="A51" s="25">
        <v>46</v>
      </c>
      <c r="B51" s="24" t="s">
        <v>136</v>
      </c>
      <c r="C51" s="75" t="s">
        <v>137</v>
      </c>
      <c r="D51" s="25" t="s">
        <v>138</v>
      </c>
      <c r="E51" s="62"/>
      <c r="F51" s="11"/>
      <c r="G51" s="30">
        <v>5069</v>
      </c>
      <c r="H51" s="29">
        <f t="shared" si="15"/>
        <v>811.04</v>
      </c>
      <c r="I51" s="29">
        <f t="shared" si="16"/>
        <v>405.52</v>
      </c>
      <c r="J51" s="29">
        <f t="shared" si="17"/>
        <v>25.35</v>
      </c>
      <c r="K51" s="29">
        <f t="shared" si="18"/>
        <v>25.35</v>
      </c>
      <c r="L51" s="29">
        <f t="shared" si="19"/>
        <v>27.88</v>
      </c>
      <c r="M51" s="30">
        <v>5069</v>
      </c>
      <c r="N51" s="29">
        <f t="shared" si="20"/>
        <v>354.83</v>
      </c>
      <c r="O51" s="29">
        <f t="shared" si="21"/>
        <v>101.38</v>
      </c>
      <c r="P51" s="31">
        <f t="shared" si="27"/>
        <v>21.12</v>
      </c>
      <c r="Q51" s="31">
        <f t="shared" si="28"/>
        <v>25.34</v>
      </c>
      <c r="R51" s="29">
        <f t="shared" si="24"/>
        <v>1244.44</v>
      </c>
      <c r="S51" s="29">
        <f t="shared" si="25"/>
        <v>553.37</v>
      </c>
      <c r="T51" s="29">
        <f t="shared" si="26"/>
        <v>1797.81</v>
      </c>
      <c r="U51" s="57" t="s">
        <v>139</v>
      </c>
      <c r="V51" s="57" t="s">
        <v>139</v>
      </c>
      <c r="W51" s="56"/>
      <c r="X51" s="22"/>
    </row>
    <row r="52" s="1" customFormat="1" ht="15" customHeight="1" spans="1:24">
      <c r="A52" s="25">
        <v>47</v>
      </c>
      <c r="B52" s="24">
        <v>6506152728</v>
      </c>
      <c r="C52" s="24" t="s">
        <v>201</v>
      </c>
      <c r="D52" s="73" t="s">
        <v>202</v>
      </c>
      <c r="E52" s="62"/>
      <c r="F52" s="11"/>
      <c r="G52" s="30">
        <v>5069</v>
      </c>
      <c r="H52" s="29">
        <f t="shared" si="15"/>
        <v>811.04</v>
      </c>
      <c r="I52" s="29">
        <f t="shared" si="16"/>
        <v>405.52</v>
      </c>
      <c r="J52" s="29">
        <f t="shared" si="17"/>
        <v>25.35</v>
      </c>
      <c r="K52" s="29">
        <f t="shared" si="18"/>
        <v>25.35</v>
      </c>
      <c r="L52" s="29">
        <f t="shared" si="19"/>
        <v>27.88</v>
      </c>
      <c r="M52" s="30">
        <v>5069</v>
      </c>
      <c r="N52" s="29">
        <f t="shared" si="20"/>
        <v>354.83</v>
      </c>
      <c r="O52" s="29">
        <f t="shared" si="21"/>
        <v>101.38</v>
      </c>
      <c r="P52" s="31">
        <f t="shared" si="27"/>
        <v>21.12</v>
      </c>
      <c r="Q52" s="31">
        <f t="shared" si="28"/>
        <v>25.34</v>
      </c>
      <c r="R52" s="29">
        <f t="shared" si="24"/>
        <v>1244.44</v>
      </c>
      <c r="S52" s="29">
        <f t="shared" si="25"/>
        <v>553.37</v>
      </c>
      <c r="T52" s="29">
        <f t="shared" si="26"/>
        <v>1797.81</v>
      </c>
      <c r="U52" s="19" t="s">
        <v>74</v>
      </c>
      <c r="V52" s="57"/>
      <c r="W52" s="56"/>
      <c r="X52" s="22"/>
    </row>
    <row r="53" s="1" customFormat="1" ht="15" customHeight="1" spans="1:24">
      <c r="A53" s="25">
        <v>48</v>
      </c>
      <c r="B53" s="24">
        <v>6506387569</v>
      </c>
      <c r="C53" s="24" t="s">
        <v>203</v>
      </c>
      <c r="D53" s="74" t="s">
        <v>204</v>
      </c>
      <c r="E53" s="62"/>
      <c r="F53" s="11"/>
      <c r="G53" s="30">
        <v>5069</v>
      </c>
      <c r="H53" s="29">
        <f t="shared" si="15"/>
        <v>811.04</v>
      </c>
      <c r="I53" s="29">
        <f t="shared" si="16"/>
        <v>405.52</v>
      </c>
      <c r="J53" s="29">
        <f t="shared" si="17"/>
        <v>25.35</v>
      </c>
      <c r="K53" s="29">
        <f t="shared" si="18"/>
        <v>25.35</v>
      </c>
      <c r="L53" s="29">
        <f t="shared" si="19"/>
        <v>27.88</v>
      </c>
      <c r="M53" s="30">
        <v>5069</v>
      </c>
      <c r="N53" s="29">
        <f t="shared" si="20"/>
        <v>354.83</v>
      </c>
      <c r="O53" s="29">
        <f t="shared" si="21"/>
        <v>101.38</v>
      </c>
      <c r="P53" s="31">
        <f t="shared" si="27"/>
        <v>21.12</v>
      </c>
      <c r="Q53" s="31">
        <f t="shared" si="28"/>
        <v>25.34</v>
      </c>
      <c r="R53" s="29">
        <f t="shared" si="24"/>
        <v>1244.44</v>
      </c>
      <c r="S53" s="29">
        <f t="shared" si="25"/>
        <v>553.37</v>
      </c>
      <c r="T53" s="29">
        <f t="shared" si="26"/>
        <v>1797.81</v>
      </c>
      <c r="U53" s="19" t="s">
        <v>74</v>
      </c>
      <c r="V53" s="57"/>
      <c r="W53" s="56"/>
      <c r="X53" s="22"/>
    </row>
    <row r="54" s="1" customFormat="1" ht="15" customHeight="1" spans="1:24">
      <c r="A54" s="25">
        <v>49</v>
      </c>
      <c r="B54" s="24">
        <v>6506152725</v>
      </c>
      <c r="C54" s="24" t="s">
        <v>205</v>
      </c>
      <c r="D54" s="74" t="s">
        <v>206</v>
      </c>
      <c r="E54" s="62"/>
      <c r="F54" s="11"/>
      <c r="G54" s="30">
        <v>5069</v>
      </c>
      <c r="H54" s="29">
        <f t="shared" si="15"/>
        <v>811.04</v>
      </c>
      <c r="I54" s="29">
        <f t="shared" si="16"/>
        <v>405.52</v>
      </c>
      <c r="J54" s="29">
        <f t="shared" si="17"/>
        <v>25.35</v>
      </c>
      <c r="K54" s="29">
        <f t="shared" si="18"/>
        <v>25.35</v>
      </c>
      <c r="L54" s="29">
        <f t="shared" si="19"/>
        <v>27.88</v>
      </c>
      <c r="M54" s="30">
        <v>5069</v>
      </c>
      <c r="N54" s="29">
        <f t="shared" si="20"/>
        <v>354.83</v>
      </c>
      <c r="O54" s="29">
        <f t="shared" si="21"/>
        <v>101.38</v>
      </c>
      <c r="P54" s="31">
        <f t="shared" si="27"/>
        <v>21.12</v>
      </c>
      <c r="Q54" s="31">
        <f t="shared" si="28"/>
        <v>25.34</v>
      </c>
      <c r="R54" s="29">
        <f t="shared" si="24"/>
        <v>1244.44</v>
      </c>
      <c r="S54" s="29">
        <f t="shared" si="25"/>
        <v>553.37</v>
      </c>
      <c r="T54" s="29">
        <f t="shared" si="26"/>
        <v>1797.81</v>
      </c>
      <c r="U54" s="19" t="s">
        <v>74</v>
      </c>
      <c r="V54" s="57"/>
      <c r="W54" s="56"/>
      <c r="X54" s="22"/>
    </row>
    <row r="55" s="1" customFormat="1" ht="15" customHeight="1" spans="1:24">
      <c r="A55" s="25">
        <v>50</v>
      </c>
      <c r="B55" s="24">
        <v>6506681771</v>
      </c>
      <c r="C55" s="24" t="s">
        <v>207</v>
      </c>
      <c r="D55" s="74" t="s">
        <v>208</v>
      </c>
      <c r="E55" s="62"/>
      <c r="F55" s="11"/>
      <c r="G55" s="30">
        <v>5069</v>
      </c>
      <c r="H55" s="29">
        <f t="shared" si="15"/>
        <v>811.04</v>
      </c>
      <c r="I55" s="29">
        <f t="shared" si="16"/>
        <v>405.52</v>
      </c>
      <c r="J55" s="29">
        <f t="shared" si="17"/>
        <v>25.35</v>
      </c>
      <c r="K55" s="29">
        <f t="shared" si="18"/>
        <v>25.35</v>
      </c>
      <c r="L55" s="29">
        <f t="shared" si="19"/>
        <v>27.88</v>
      </c>
      <c r="M55" s="30">
        <v>5069</v>
      </c>
      <c r="N55" s="29">
        <f t="shared" si="20"/>
        <v>354.83</v>
      </c>
      <c r="O55" s="29">
        <f t="shared" si="21"/>
        <v>101.38</v>
      </c>
      <c r="P55" s="31">
        <f t="shared" si="27"/>
        <v>21.12</v>
      </c>
      <c r="Q55" s="31">
        <f t="shared" si="28"/>
        <v>25.34</v>
      </c>
      <c r="R55" s="29">
        <f t="shared" si="24"/>
        <v>1244.44</v>
      </c>
      <c r="S55" s="29">
        <f t="shared" si="25"/>
        <v>553.37</v>
      </c>
      <c r="T55" s="29">
        <f t="shared" si="26"/>
        <v>1797.81</v>
      </c>
      <c r="U55" s="19" t="s">
        <v>74</v>
      </c>
      <c r="V55" s="57"/>
      <c r="W55" s="56"/>
      <c r="X55" s="22"/>
    </row>
    <row r="56" s="1" customFormat="1" ht="15" customHeight="1" spans="1:24">
      <c r="A56" s="25">
        <v>51</v>
      </c>
      <c r="B56" s="24">
        <v>6506636808</v>
      </c>
      <c r="C56" s="24" t="s">
        <v>209</v>
      </c>
      <c r="D56" s="74" t="s">
        <v>210</v>
      </c>
      <c r="E56" s="62"/>
      <c r="F56" s="11"/>
      <c r="G56" s="30">
        <v>5069</v>
      </c>
      <c r="H56" s="29">
        <f t="shared" si="15"/>
        <v>811.04</v>
      </c>
      <c r="I56" s="29">
        <f t="shared" si="16"/>
        <v>405.52</v>
      </c>
      <c r="J56" s="29">
        <f t="shared" si="17"/>
        <v>25.35</v>
      </c>
      <c r="K56" s="29">
        <f t="shared" si="18"/>
        <v>25.35</v>
      </c>
      <c r="L56" s="29">
        <f t="shared" si="19"/>
        <v>27.88</v>
      </c>
      <c r="M56" s="30">
        <v>5069</v>
      </c>
      <c r="N56" s="29">
        <f t="shared" si="20"/>
        <v>354.83</v>
      </c>
      <c r="O56" s="29">
        <f t="shared" si="21"/>
        <v>101.38</v>
      </c>
      <c r="P56" s="31">
        <f t="shared" si="27"/>
        <v>21.12</v>
      </c>
      <c r="Q56" s="31">
        <f t="shared" si="28"/>
        <v>25.34</v>
      </c>
      <c r="R56" s="29">
        <f t="shared" si="24"/>
        <v>1244.44</v>
      </c>
      <c r="S56" s="29">
        <f t="shared" si="25"/>
        <v>553.37</v>
      </c>
      <c r="T56" s="29">
        <f t="shared" si="26"/>
        <v>1797.81</v>
      </c>
      <c r="U56" s="19" t="s">
        <v>74</v>
      </c>
      <c r="V56" s="57"/>
      <c r="W56" s="56"/>
      <c r="X56" s="22"/>
    </row>
    <row r="57" s="1" customFormat="1" ht="15" customHeight="1" spans="1:24">
      <c r="A57" s="25">
        <v>52</v>
      </c>
      <c r="B57" s="24">
        <v>6505436867</v>
      </c>
      <c r="C57" s="24" t="s">
        <v>211</v>
      </c>
      <c r="D57" s="74" t="s">
        <v>212</v>
      </c>
      <c r="E57" s="62"/>
      <c r="F57" s="11"/>
      <c r="G57" s="30">
        <v>5069</v>
      </c>
      <c r="H57" s="29">
        <f t="shared" si="15"/>
        <v>811.04</v>
      </c>
      <c r="I57" s="29">
        <f t="shared" si="16"/>
        <v>405.52</v>
      </c>
      <c r="J57" s="29">
        <f t="shared" si="17"/>
        <v>25.35</v>
      </c>
      <c r="K57" s="29">
        <f t="shared" si="18"/>
        <v>25.35</v>
      </c>
      <c r="L57" s="29">
        <f t="shared" si="19"/>
        <v>27.88</v>
      </c>
      <c r="M57" s="30">
        <v>5069</v>
      </c>
      <c r="N57" s="29">
        <f t="shared" si="20"/>
        <v>354.83</v>
      </c>
      <c r="O57" s="29">
        <f t="shared" si="21"/>
        <v>101.38</v>
      </c>
      <c r="P57" s="31">
        <f t="shared" si="27"/>
        <v>21.12</v>
      </c>
      <c r="Q57" s="31">
        <f t="shared" si="28"/>
        <v>25.34</v>
      </c>
      <c r="R57" s="29">
        <f t="shared" si="24"/>
        <v>1244.44</v>
      </c>
      <c r="S57" s="29">
        <f t="shared" si="25"/>
        <v>553.37</v>
      </c>
      <c r="T57" s="29">
        <f t="shared" si="26"/>
        <v>1797.81</v>
      </c>
      <c r="U57" s="19" t="s">
        <v>74</v>
      </c>
      <c r="V57" s="57"/>
      <c r="W57" s="56"/>
      <c r="X57" s="22"/>
    </row>
    <row r="58" s="1" customFormat="1" ht="15" customHeight="1" spans="1:24">
      <c r="A58" s="25">
        <v>53</v>
      </c>
      <c r="B58" s="24">
        <v>6513790270</v>
      </c>
      <c r="C58" s="24" t="s">
        <v>213</v>
      </c>
      <c r="D58" s="74" t="s">
        <v>214</v>
      </c>
      <c r="E58" s="62"/>
      <c r="F58" s="11"/>
      <c r="G58" s="30">
        <v>5069</v>
      </c>
      <c r="H58" s="29">
        <f t="shared" si="15"/>
        <v>811.04</v>
      </c>
      <c r="I58" s="29">
        <f t="shared" si="16"/>
        <v>405.52</v>
      </c>
      <c r="J58" s="29">
        <f t="shared" si="17"/>
        <v>25.35</v>
      </c>
      <c r="K58" s="29">
        <f t="shared" si="18"/>
        <v>25.35</v>
      </c>
      <c r="L58" s="29">
        <f t="shared" si="19"/>
        <v>27.88</v>
      </c>
      <c r="M58" s="30">
        <v>5069</v>
      </c>
      <c r="N58" s="29">
        <f t="shared" si="20"/>
        <v>354.83</v>
      </c>
      <c r="O58" s="29">
        <f t="shared" si="21"/>
        <v>101.38</v>
      </c>
      <c r="P58" s="31">
        <f t="shared" si="27"/>
        <v>21.12</v>
      </c>
      <c r="Q58" s="31">
        <f t="shared" si="28"/>
        <v>25.34</v>
      </c>
      <c r="R58" s="29">
        <f t="shared" si="24"/>
        <v>1244.44</v>
      </c>
      <c r="S58" s="29">
        <f t="shared" si="25"/>
        <v>553.37</v>
      </c>
      <c r="T58" s="29">
        <f t="shared" si="26"/>
        <v>1797.81</v>
      </c>
      <c r="U58" s="19" t="s">
        <v>74</v>
      </c>
      <c r="V58" s="57"/>
      <c r="W58" s="56"/>
      <c r="X58" s="22"/>
    </row>
    <row r="59" s="1" customFormat="1" ht="15" customHeight="1" spans="1:24">
      <c r="A59" s="25">
        <v>54</v>
      </c>
      <c r="B59" s="24" t="s">
        <v>140</v>
      </c>
      <c r="C59" s="75" t="s">
        <v>141</v>
      </c>
      <c r="D59" s="25" t="s">
        <v>142</v>
      </c>
      <c r="E59" s="39"/>
      <c r="F59" s="27"/>
      <c r="G59" s="30">
        <v>5069</v>
      </c>
      <c r="H59" s="29">
        <f t="shared" si="15"/>
        <v>811.04</v>
      </c>
      <c r="I59" s="29">
        <f t="shared" si="16"/>
        <v>405.52</v>
      </c>
      <c r="J59" s="29">
        <f t="shared" si="17"/>
        <v>25.35</v>
      </c>
      <c r="K59" s="29">
        <f t="shared" si="18"/>
        <v>25.35</v>
      </c>
      <c r="L59" s="29">
        <f t="shared" si="19"/>
        <v>27.88</v>
      </c>
      <c r="M59" s="30">
        <v>5069</v>
      </c>
      <c r="N59" s="29">
        <f t="shared" si="20"/>
        <v>354.83</v>
      </c>
      <c r="O59" s="29">
        <f t="shared" si="21"/>
        <v>101.38</v>
      </c>
      <c r="P59" s="31">
        <f t="shared" si="27"/>
        <v>21.12</v>
      </c>
      <c r="Q59" s="31">
        <f t="shared" si="28"/>
        <v>25.34</v>
      </c>
      <c r="R59" s="29">
        <f t="shared" si="24"/>
        <v>1244.44</v>
      </c>
      <c r="S59" s="29">
        <f t="shared" si="25"/>
        <v>553.37</v>
      </c>
      <c r="T59" s="29">
        <f t="shared" si="26"/>
        <v>1797.81</v>
      </c>
      <c r="U59" s="57" t="s">
        <v>84</v>
      </c>
      <c r="V59" s="57" t="s">
        <v>84</v>
      </c>
      <c r="W59" s="56"/>
      <c r="X59" s="19" t="s">
        <v>74</v>
      </c>
    </row>
    <row r="60" s="1" customFormat="1" ht="15" customHeight="1" spans="1:24">
      <c r="A60" s="25">
        <v>55</v>
      </c>
      <c r="B60" s="75" t="s">
        <v>143</v>
      </c>
      <c r="C60" s="75" t="s">
        <v>144</v>
      </c>
      <c r="D60" s="25" t="s">
        <v>145</v>
      </c>
      <c r="E60" s="19"/>
      <c r="F60" s="11"/>
      <c r="G60" s="30">
        <v>5069</v>
      </c>
      <c r="H60" s="29">
        <f t="shared" si="15"/>
        <v>811.04</v>
      </c>
      <c r="I60" s="29">
        <f t="shared" si="16"/>
        <v>405.52</v>
      </c>
      <c r="J60" s="29">
        <f t="shared" si="17"/>
        <v>25.35</v>
      </c>
      <c r="K60" s="29">
        <f t="shared" si="18"/>
        <v>25.35</v>
      </c>
      <c r="L60" s="29">
        <f t="shared" si="19"/>
        <v>27.88</v>
      </c>
      <c r="M60" s="30">
        <v>5069</v>
      </c>
      <c r="N60" s="29">
        <f t="shared" si="20"/>
        <v>354.83</v>
      </c>
      <c r="O60" s="29">
        <f t="shared" si="21"/>
        <v>101.38</v>
      </c>
      <c r="P60" s="31">
        <f t="shared" si="27"/>
        <v>21.12</v>
      </c>
      <c r="Q60" s="31">
        <f t="shared" si="28"/>
        <v>25.34</v>
      </c>
      <c r="R60" s="29">
        <f t="shared" si="24"/>
        <v>1244.44</v>
      </c>
      <c r="S60" s="29">
        <f t="shared" si="25"/>
        <v>553.37</v>
      </c>
      <c r="T60" s="29">
        <f t="shared" si="26"/>
        <v>1797.81</v>
      </c>
      <c r="U60" s="57" t="s">
        <v>84</v>
      </c>
      <c r="V60" s="57" t="s">
        <v>84</v>
      </c>
      <c r="W60" s="56"/>
      <c r="X60" s="19"/>
    </row>
    <row r="61" s="1" customFormat="1" ht="15" customHeight="1" spans="1:24">
      <c r="A61" s="25">
        <v>56</v>
      </c>
      <c r="B61" s="24" t="s">
        <v>146</v>
      </c>
      <c r="C61" s="24" t="s">
        <v>147</v>
      </c>
      <c r="D61" s="25" t="s">
        <v>148</v>
      </c>
      <c r="E61" s="19"/>
      <c r="F61" s="19"/>
      <c r="G61" s="30">
        <v>5069</v>
      </c>
      <c r="H61" s="29">
        <f t="shared" si="15"/>
        <v>811.04</v>
      </c>
      <c r="I61" s="29">
        <f t="shared" si="16"/>
        <v>405.52</v>
      </c>
      <c r="J61" s="29">
        <f t="shared" si="17"/>
        <v>25.35</v>
      </c>
      <c r="K61" s="29">
        <f t="shared" si="18"/>
        <v>25.35</v>
      </c>
      <c r="L61" s="29">
        <f t="shared" si="19"/>
        <v>27.88</v>
      </c>
      <c r="M61" s="30">
        <v>5069</v>
      </c>
      <c r="N61" s="29">
        <f t="shared" si="20"/>
        <v>354.83</v>
      </c>
      <c r="O61" s="29">
        <f t="shared" si="21"/>
        <v>101.38</v>
      </c>
      <c r="P61" s="31">
        <f t="shared" si="27"/>
        <v>21.12</v>
      </c>
      <c r="Q61" s="31">
        <f t="shared" si="28"/>
        <v>25.34</v>
      </c>
      <c r="R61" s="29">
        <f t="shared" si="24"/>
        <v>1244.44</v>
      </c>
      <c r="S61" s="29">
        <f t="shared" si="25"/>
        <v>553.37</v>
      </c>
      <c r="T61" s="29">
        <f t="shared" si="26"/>
        <v>1797.81</v>
      </c>
      <c r="U61" s="32" t="s">
        <v>32</v>
      </c>
      <c r="V61" s="32" t="s">
        <v>32</v>
      </c>
      <c r="W61" s="56"/>
      <c r="X61" s="22"/>
    </row>
    <row r="62" s="1" customFormat="1" ht="15" customHeight="1" spans="1:24">
      <c r="A62" s="63" t="s">
        <v>34</v>
      </c>
      <c r="B62" s="63"/>
      <c r="C62" s="63"/>
      <c r="D62" s="63"/>
      <c r="E62" s="63"/>
      <c r="F62" s="63"/>
      <c r="G62" s="64">
        <f t="shared" ref="G62:T62" si="29">SUM(G26:G61)</f>
        <v>192346</v>
      </c>
      <c r="H62" s="64">
        <f t="shared" si="29"/>
        <v>30775.36</v>
      </c>
      <c r="I62" s="64">
        <f t="shared" si="29"/>
        <v>15387.68</v>
      </c>
      <c r="J62" s="64">
        <f t="shared" si="29"/>
        <v>961.900000000001</v>
      </c>
      <c r="K62" s="64">
        <f t="shared" si="29"/>
        <v>961.900000000001</v>
      </c>
      <c r="L62" s="64">
        <f t="shared" si="29"/>
        <v>1057.92</v>
      </c>
      <c r="M62" s="64">
        <f t="shared" si="29"/>
        <v>177139</v>
      </c>
      <c r="N62" s="64">
        <f t="shared" si="29"/>
        <v>12399.73</v>
      </c>
      <c r="O62" s="64">
        <f t="shared" si="29"/>
        <v>3542.78</v>
      </c>
      <c r="P62" s="64">
        <f t="shared" si="29"/>
        <v>696.96</v>
      </c>
      <c r="Q62" s="64">
        <f t="shared" si="29"/>
        <v>836.22</v>
      </c>
      <c r="R62" s="64">
        <f t="shared" si="29"/>
        <v>46031.13</v>
      </c>
      <c r="S62" s="64">
        <f t="shared" si="29"/>
        <v>20589.32</v>
      </c>
      <c r="T62" s="64">
        <f t="shared" si="29"/>
        <v>66620.45</v>
      </c>
      <c r="U62" s="42"/>
      <c r="V62" s="42"/>
      <c r="W62" s="56"/>
      <c r="X62" s="22"/>
    </row>
    <row r="63" s="1" customFormat="1" ht="15" customHeight="1" spans="1:24">
      <c r="A63" s="23">
        <v>58</v>
      </c>
      <c r="B63" s="24" t="s">
        <v>149</v>
      </c>
      <c r="C63" s="24" t="s">
        <v>150</v>
      </c>
      <c r="D63" s="25" t="s">
        <v>151</v>
      </c>
      <c r="E63" s="39"/>
      <c r="F63" s="11"/>
      <c r="G63" s="30"/>
      <c r="H63" s="29">
        <f t="shared" ref="H63:H67" si="30">ROUND(G63*0.16,2)</f>
        <v>0</v>
      </c>
      <c r="I63" s="29">
        <f t="shared" ref="I63:I67" si="31">ROUND(G63*0.08,2)</f>
        <v>0</v>
      </c>
      <c r="J63" s="29">
        <f t="shared" ref="J63:J67" si="32">ROUND(G63*0.005,2)</f>
        <v>0</v>
      </c>
      <c r="K63" s="29">
        <f t="shared" ref="K63:K67" si="33">ROUND(G63*0.005,2)</f>
        <v>0</v>
      </c>
      <c r="L63" s="29">
        <f>ROUND(G63*0.004,2)</f>
        <v>0</v>
      </c>
      <c r="M63" s="30">
        <v>3919</v>
      </c>
      <c r="N63" s="37">
        <f t="shared" ref="N63:N66" si="34">ROUND(M63*0.06,2)</f>
        <v>235.14</v>
      </c>
      <c r="O63" s="29"/>
      <c r="P63" s="31">
        <f t="shared" ref="P63:P67" si="35">ROUND(8448*0.25%,2)</f>
        <v>21.12</v>
      </c>
      <c r="Q63" s="31">
        <f t="shared" ref="Q63:Q67" si="36">ROUND(8448*0.3%,2)</f>
        <v>25.34</v>
      </c>
      <c r="R63" s="29">
        <f t="shared" ref="R63:R67" si="37">H63+N63+J63+L63+Q63</f>
        <v>260.48</v>
      </c>
      <c r="S63" s="29">
        <f t="shared" ref="S63:S67" si="38">I63+O63+K63+P63</f>
        <v>21.12</v>
      </c>
      <c r="T63" s="29">
        <f t="shared" ref="T63:T67" si="39">R63+S63</f>
        <v>281.6</v>
      </c>
      <c r="U63" s="58" t="s">
        <v>94</v>
      </c>
      <c r="V63" s="58" t="s">
        <v>94</v>
      </c>
      <c r="W63" s="41" t="s">
        <v>152</v>
      </c>
      <c r="X63" s="19" t="s">
        <v>74</v>
      </c>
    </row>
    <row r="64" s="1" customFormat="1" ht="15" customHeight="1" spans="1:24">
      <c r="A64" s="23">
        <v>59</v>
      </c>
      <c r="B64" s="24" t="s">
        <v>153</v>
      </c>
      <c r="C64" s="24" t="s">
        <v>154</v>
      </c>
      <c r="D64" s="25" t="s">
        <v>155</v>
      </c>
      <c r="E64" s="39"/>
      <c r="F64" s="11"/>
      <c r="G64" s="30"/>
      <c r="H64" s="29">
        <f t="shared" si="30"/>
        <v>0</v>
      </c>
      <c r="I64" s="29">
        <f t="shared" si="31"/>
        <v>0</v>
      </c>
      <c r="J64" s="29">
        <f t="shared" si="32"/>
        <v>0</v>
      </c>
      <c r="K64" s="29">
        <f t="shared" si="33"/>
        <v>0</v>
      </c>
      <c r="L64" s="29">
        <f t="shared" ref="L64:L67" si="40">ROUND(G64*0.0165,2)</f>
        <v>0</v>
      </c>
      <c r="M64" s="30">
        <v>2746</v>
      </c>
      <c r="N64" s="37">
        <f t="shared" si="34"/>
        <v>164.76</v>
      </c>
      <c r="O64" s="29"/>
      <c r="P64" s="31">
        <f t="shared" si="35"/>
        <v>21.12</v>
      </c>
      <c r="Q64" s="31">
        <f t="shared" si="36"/>
        <v>25.34</v>
      </c>
      <c r="R64" s="29">
        <f t="shared" si="37"/>
        <v>190.1</v>
      </c>
      <c r="S64" s="29">
        <f t="shared" si="38"/>
        <v>21.12</v>
      </c>
      <c r="T64" s="29">
        <f t="shared" si="39"/>
        <v>211.22</v>
      </c>
      <c r="U64" s="58" t="s">
        <v>33</v>
      </c>
      <c r="V64" s="58" t="s">
        <v>33</v>
      </c>
      <c r="W64" s="65"/>
      <c r="X64" s="19" t="s">
        <v>74</v>
      </c>
    </row>
    <row r="65" s="1" customFormat="1" ht="15" customHeight="1" spans="1:24">
      <c r="A65" s="23">
        <v>60</v>
      </c>
      <c r="B65" s="24" t="s">
        <v>156</v>
      </c>
      <c r="C65" s="75" t="s">
        <v>157</v>
      </c>
      <c r="D65" s="25" t="s">
        <v>158</v>
      </c>
      <c r="E65" s="39"/>
      <c r="F65" s="11"/>
      <c r="G65" s="30"/>
      <c r="H65" s="29">
        <f t="shared" si="30"/>
        <v>0</v>
      </c>
      <c r="I65" s="29">
        <f t="shared" si="31"/>
        <v>0</v>
      </c>
      <c r="J65" s="29">
        <f t="shared" si="32"/>
        <v>0</v>
      </c>
      <c r="K65" s="29">
        <f t="shared" si="33"/>
        <v>0</v>
      </c>
      <c r="L65" s="29">
        <f t="shared" si="40"/>
        <v>0</v>
      </c>
      <c r="M65" s="30">
        <v>6531</v>
      </c>
      <c r="N65" s="29">
        <f>ROUND(M65*0.07,2)</f>
        <v>457.17</v>
      </c>
      <c r="O65" s="29">
        <f>ROUND(M65*0.02,2)</f>
        <v>130.62</v>
      </c>
      <c r="P65" s="31">
        <f t="shared" si="35"/>
        <v>21.12</v>
      </c>
      <c r="Q65" s="31">
        <f t="shared" si="36"/>
        <v>25.34</v>
      </c>
      <c r="R65" s="29">
        <f t="shared" si="37"/>
        <v>482.51</v>
      </c>
      <c r="S65" s="29">
        <f t="shared" si="38"/>
        <v>151.74</v>
      </c>
      <c r="T65" s="29">
        <f t="shared" si="39"/>
        <v>634.25</v>
      </c>
      <c r="U65" s="42"/>
      <c r="V65" s="42"/>
      <c r="W65" s="65"/>
      <c r="X65" s="19" t="s">
        <v>74</v>
      </c>
    </row>
    <row r="66" s="1" customFormat="1" ht="15" customHeight="1" spans="1:24">
      <c r="A66" s="23">
        <v>61</v>
      </c>
      <c r="B66" s="24" t="s">
        <v>159</v>
      </c>
      <c r="C66" s="24" t="s">
        <v>160</v>
      </c>
      <c r="D66" s="25" t="s">
        <v>161</v>
      </c>
      <c r="E66" s="19"/>
      <c r="F66" s="11"/>
      <c r="G66" s="30"/>
      <c r="H66" s="29">
        <f t="shared" si="30"/>
        <v>0</v>
      </c>
      <c r="I66" s="29">
        <f t="shared" si="31"/>
        <v>0</v>
      </c>
      <c r="J66" s="29">
        <f t="shared" si="32"/>
        <v>0</v>
      </c>
      <c r="K66" s="29">
        <f t="shared" si="33"/>
        <v>0</v>
      </c>
      <c r="L66" s="29">
        <f>ROUND(G66*0.011,2)</f>
        <v>0</v>
      </c>
      <c r="M66" s="30">
        <v>4142</v>
      </c>
      <c r="N66" s="37">
        <f t="shared" si="34"/>
        <v>248.52</v>
      </c>
      <c r="O66" s="29"/>
      <c r="P66" s="31">
        <f t="shared" si="35"/>
        <v>21.12</v>
      </c>
      <c r="Q66" s="31">
        <f t="shared" si="36"/>
        <v>25.34</v>
      </c>
      <c r="R66" s="29">
        <f t="shared" si="37"/>
        <v>273.86</v>
      </c>
      <c r="S66" s="29">
        <f t="shared" si="38"/>
        <v>21.12</v>
      </c>
      <c r="T66" s="29">
        <f t="shared" si="39"/>
        <v>294.98</v>
      </c>
      <c r="U66" s="58" t="s">
        <v>94</v>
      </c>
      <c r="V66" s="58" t="s">
        <v>94</v>
      </c>
      <c r="W66" s="66"/>
      <c r="X66" s="19" t="s">
        <v>74</v>
      </c>
    </row>
    <row r="67" s="1" customFormat="1" ht="15" customHeight="1" spans="1:24">
      <c r="A67" s="23">
        <v>62</v>
      </c>
      <c r="B67" s="24" t="s">
        <v>162</v>
      </c>
      <c r="C67" s="24" t="s">
        <v>163</v>
      </c>
      <c r="D67" s="25" t="s">
        <v>164</v>
      </c>
      <c r="E67" s="44"/>
      <c r="F67" s="27"/>
      <c r="G67" s="30"/>
      <c r="H67" s="29">
        <f t="shared" si="30"/>
        <v>0</v>
      </c>
      <c r="I67" s="29">
        <f t="shared" si="31"/>
        <v>0</v>
      </c>
      <c r="J67" s="29">
        <f t="shared" si="32"/>
        <v>0</v>
      </c>
      <c r="K67" s="29">
        <f t="shared" si="33"/>
        <v>0</v>
      </c>
      <c r="L67" s="29">
        <f t="shared" si="40"/>
        <v>0</v>
      </c>
      <c r="M67" s="30">
        <v>6531</v>
      </c>
      <c r="N67" s="29">
        <f>ROUND(M67*0.07,2)</f>
        <v>457.17</v>
      </c>
      <c r="O67" s="29">
        <f>ROUND(M67*0.02,2)</f>
        <v>130.62</v>
      </c>
      <c r="P67" s="31">
        <f t="shared" si="35"/>
        <v>21.12</v>
      </c>
      <c r="Q67" s="31">
        <f t="shared" si="36"/>
        <v>25.34</v>
      </c>
      <c r="R67" s="29">
        <f t="shared" si="37"/>
        <v>482.51</v>
      </c>
      <c r="S67" s="29">
        <f t="shared" si="38"/>
        <v>151.74</v>
      </c>
      <c r="T67" s="29">
        <f t="shared" si="39"/>
        <v>634.25</v>
      </c>
      <c r="U67" s="58"/>
      <c r="V67" s="58"/>
      <c r="W67" s="66"/>
      <c r="X67" s="19"/>
    </row>
    <row r="68" s="1" customFormat="1" ht="15" customHeight="1" spans="1:24">
      <c r="A68" s="63" t="s">
        <v>34</v>
      </c>
      <c r="B68" s="63"/>
      <c r="C68" s="63"/>
      <c r="D68" s="63"/>
      <c r="E68" s="63"/>
      <c r="F68" s="63"/>
      <c r="G68" s="64">
        <f t="shared" ref="G68:L68" si="41">SUM(G63:G66)</f>
        <v>0</v>
      </c>
      <c r="H68" s="64">
        <f t="shared" si="41"/>
        <v>0</v>
      </c>
      <c r="I68" s="64">
        <f t="shared" si="41"/>
        <v>0</v>
      </c>
      <c r="J68" s="64">
        <f t="shared" si="41"/>
        <v>0</v>
      </c>
      <c r="K68" s="64">
        <f t="shared" si="41"/>
        <v>0</v>
      </c>
      <c r="L68" s="64">
        <f t="shared" si="41"/>
        <v>0</v>
      </c>
      <c r="M68" s="64">
        <f t="shared" ref="M68:T68" si="42">SUM(M63:M67)</f>
        <v>23869</v>
      </c>
      <c r="N68" s="64">
        <f t="shared" si="42"/>
        <v>1562.76</v>
      </c>
      <c r="O68" s="64">
        <f t="shared" si="42"/>
        <v>261.24</v>
      </c>
      <c r="P68" s="64">
        <f t="shared" si="42"/>
        <v>105.6</v>
      </c>
      <c r="Q68" s="64">
        <f t="shared" si="42"/>
        <v>126.7</v>
      </c>
      <c r="R68" s="64">
        <f t="shared" si="42"/>
        <v>1689.46</v>
      </c>
      <c r="S68" s="64">
        <f t="shared" si="42"/>
        <v>366.84</v>
      </c>
      <c r="T68" s="64">
        <f t="shared" si="42"/>
        <v>2056.3</v>
      </c>
      <c r="U68" s="42"/>
      <c r="V68" s="42"/>
      <c r="W68" s="56"/>
      <c r="X68" s="42"/>
    </row>
    <row r="69" s="1" customFormat="1" ht="15" customHeight="1" spans="1:24">
      <c r="A69" s="67" t="s">
        <v>14</v>
      </c>
      <c r="B69" s="68"/>
      <c r="C69" s="68"/>
      <c r="D69" s="69"/>
      <c r="E69" s="70"/>
      <c r="F69" s="70"/>
      <c r="G69" s="71">
        <f t="shared" ref="G69:T69" si="43">G5+G25+G62+G68</f>
        <v>288657</v>
      </c>
      <c r="H69" s="71">
        <f t="shared" si="43"/>
        <v>46185.12</v>
      </c>
      <c r="I69" s="71">
        <f t="shared" si="43"/>
        <v>23092.56</v>
      </c>
      <c r="J69" s="71">
        <f t="shared" si="43"/>
        <v>1443.55</v>
      </c>
      <c r="K69" s="71">
        <f t="shared" si="43"/>
        <v>1443.55</v>
      </c>
      <c r="L69" s="71">
        <f t="shared" si="43"/>
        <v>1587.64</v>
      </c>
      <c r="M69" s="71">
        <f t="shared" si="43"/>
        <v>297319</v>
      </c>
      <c r="N69" s="71">
        <f t="shared" si="43"/>
        <v>20704.26</v>
      </c>
      <c r="O69" s="71">
        <f t="shared" si="43"/>
        <v>5730.24</v>
      </c>
      <c r="P69" s="71">
        <f t="shared" si="43"/>
        <v>1203.84</v>
      </c>
      <c r="Q69" s="71">
        <f t="shared" si="43"/>
        <v>1444.38</v>
      </c>
      <c r="R69" s="71">
        <f t="shared" si="43"/>
        <v>71364.95</v>
      </c>
      <c r="S69" s="71">
        <f t="shared" si="43"/>
        <v>31470.19</v>
      </c>
      <c r="T69" s="71">
        <f t="shared" si="43"/>
        <v>102835.14</v>
      </c>
      <c r="U69" s="42"/>
      <c r="V69" s="42"/>
      <c r="W69" s="56"/>
      <c r="X69" s="42"/>
    </row>
    <row r="70" s="1" customFormat="1" spans="1:24">
      <c r="B70" s="3"/>
      <c r="C70" s="3"/>
      <c r="F70" s="4"/>
      <c r="W70" s="5"/>
    </row>
    <row r="71" s="1" customFormat="1" spans="1:24">
      <c r="B71" s="3"/>
      <c r="C71" s="3"/>
      <c r="F71" s="4"/>
      <c r="T71" s="1">
        <v>102835.14</v>
      </c>
      <c r="W71" s="5"/>
    </row>
    <row r="72" s="1" customFormat="1" spans="1:24">
      <c r="B72" s="3"/>
      <c r="C72" s="3"/>
      <c r="F72" s="4"/>
      <c r="H72" s="1">
        <f>H69+L69+J69</f>
        <v>49216.31</v>
      </c>
      <c r="I72" s="1">
        <f>I69+K69</f>
        <v>24536.11</v>
      </c>
      <c r="N72" s="1">
        <f>Q69+N69</f>
        <v>22148.64</v>
      </c>
      <c r="O72" s="1">
        <f>O69+P69</f>
        <v>6934.08</v>
      </c>
      <c r="T72" s="1">
        <f>T69-T71</f>
        <v>0</v>
      </c>
      <c r="W72" s="5"/>
    </row>
    <row r="73" s="1" customFormat="1" spans="1:24">
      <c r="B73" s="3"/>
      <c r="C73" s="3"/>
      <c r="F73" s="4"/>
      <c r="W73" s="5"/>
    </row>
    <row r="75" s="1" customFormat="1" spans="1:24">
      <c r="B75" s="3"/>
      <c r="C75" s="3"/>
      <c r="F75" s="4"/>
      <c r="T75" s="1">
        <v>68736.29</v>
      </c>
      <c r="W75" s="5"/>
    </row>
    <row r="76" s="1" customFormat="1" spans="1:24">
      <c r="B76" s="3"/>
      <c r="C76" s="3"/>
      <c r="F76" s="4"/>
      <c r="T76" s="1">
        <f>T69-T75</f>
        <v>34098.85</v>
      </c>
      <c r="W76" s="5"/>
    </row>
    <row r="79" s="1" customFormat="1" spans="1:24">
      <c r="B79" s="3"/>
      <c r="C79" s="3"/>
      <c r="F79" s="4"/>
      <c r="W79" s="5"/>
    </row>
  </sheetData>
  <mergeCells count="24">
    <mergeCell ref="A1:T1"/>
    <mergeCell ref="H2:I2"/>
    <mergeCell ref="J2:K2"/>
    <mergeCell ref="N2:O2"/>
    <mergeCell ref="P2:Q2"/>
    <mergeCell ref="R2:T2"/>
    <mergeCell ref="A5:D5"/>
    <mergeCell ref="A62:F62"/>
    <mergeCell ref="A68:F68"/>
    <mergeCell ref="A69:D69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24"/>
    <mergeCell ref="W63:W66"/>
    <mergeCell ref="X2:X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7"/>
  <sheetViews>
    <sheetView workbookViewId="0">
      <selection activeCell="A1" sqref="$A1:$XFD1048576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8.875" style="4" customWidth="1"/>
    <col min="7" max="7" width="12.6416666666667" style="1" customWidth="1"/>
    <col min="8" max="9" width="11.9083333333333" style="1" customWidth="1"/>
    <col min="10" max="11" width="10.125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.5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4">
      <c r="A1" s="6" t="s">
        <v>219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15" t="s">
        <v>11</v>
      </c>
      <c r="N2" s="14" t="s">
        <v>12</v>
      </c>
      <c r="O2" s="14"/>
      <c r="P2" s="16" t="s">
        <v>13</v>
      </c>
      <c r="Q2" s="17"/>
      <c r="R2" s="14" t="s">
        <v>14</v>
      </c>
      <c r="S2" s="14"/>
      <c r="T2" s="14"/>
      <c r="U2" s="18" t="s">
        <v>15</v>
      </c>
      <c r="V2" s="18" t="s">
        <v>16</v>
      </c>
      <c r="W2" s="18" t="s">
        <v>17</v>
      </c>
      <c r="X2" s="19" t="s">
        <v>18</v>
      </c>
    </row>
    <row r="3" s="1" customFormat="1" spans="1:24">
      <c r="A3" s="10"/>
      <c r="B3" s="11"/>
      <c r="C3" s="11"/>
      <c r="D3" s="11"/>
      <c r="E3" s="11"/>
      <c r="F3" s="20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21" t="s">
        <v>166</v>
      </c>
      <c r="M3" s="15"/>
      <c r="N3" s="14" t="s">
        <v>24</v>
      </c>
      <c r="O3" s="14" t="s">
        <v>25</v>
      </c>
      <c r="P3" s="14" t="s">
        <v>26</v>
      </c>
      <c r="Q3" s="21" t="s">
        <v>27</v>
      </c>
      <c r="R3" s="14" t="s">
        <v>27</v>
      </c>
      <c r="S3" s="14" t="s">
        <v>26</v>
      </c>
      <c r="T3" s="14" t="s">
        <v>14</v>
      </c>
      <c r="U3" s="18"/>
      <c r="V3" s="18"/>
      <c r="W3" s="18"/>
      <c r="X3" s="22"/>
    </row>
    <row r="4" s="2" customFormat="1" ht="15" customHeight="1" spans="1:24">
      <c r="A4" s="23">
        <v>1</v>
      </c>
      <c r="B4" s="24" t="s">
        <v>28</v>
      </c>
      <c r="C4" s="75" t="s">
        <v>29</v>
      </c>
      <c r="D4" s="25" t="s">
        <v>30</v>
      </c>
      <c r="E4" s="26" t="s">
        <v>31</v>
      </c>
      <c r="F4" s="27"/>
      <c r="G4" s="28">
        <v>5069</v>
      </c>
      <c r="H4" s="29">
        <f t="shared" ref="H4:H24" si="0">ROUND(G4*0.16,2)</f>
        <v>811.04</v>
      </c>
      <c r="I4" s="29">
        <f t="shared" ref="I4:I24" si="1">ROUND(G4*0.08,2)</f>
        <v>405.52</v>
      </c>
      <c r="J4" s="29">
        <f t="shared" ref="J4:J24" si="2">ROUND(G4*0.005,2)</f>
        <v>25.35</v>
      </c>
      <c r="K4" s="29">
        <f t="shared" ref="K4:K24" si="3">ROUND(G4*0.005,2)</f>
        <v>25.35</v>
      </c>
      <c r="L4" s="29">
        <f t="shared" ref="L4:L16" si="4">ROUND(G4*0.0055,2)</f>
        <v>27.88</v>
      </c>
      <c r="M4" s="30">
        <v>5069</v>
      </c>
      <c r="N4" s="29">
        <f t="shared" ref="N4:N24" si="5">ROUND(M4*0.07,2)</f>
        <v>354.83</v>
      </c>
      <c r="O4" s="29">
        <f t="shared" ref="O4:O24" si="6">ROUND(M4*0.02,2)</f>
        <v>101.38</v>
      </c>
      <c r="P4" s="31">
        <f t="shared" ref="P4:P16" si="7">ROUND(8448*0.25%,2)</f>
        <v>21.12</v>
      </c>
      <c r="Q4" s="31">
        <f t="shared" ref="Q4:Q16" si="8">ROUND(8448*0.3%,2)</f>
        <v>25.34</v>
      </c>
      <c r="R4" s="29">
        <f t="shared" ref="R4:R24" si="9">H4+N4+J4+L4+Q4</f>
        <v>1244.44</v>
      </c>
      <c r="S4" s="29">
        <f t="shared" ref="S4:S24" si="10">I4+O4+K4+P4</f>
        <v>553.37</v>
      </c>
      <c r="T4" s="29">
        <f t="shared" ref="T4:T24" si="11">R4+S4</f>
        <v>1797.81</v>
      </c>
      <c r="U4" s="32" t="s">
        <v>32</v>
      </c>
      <c r="V4" s="32" t="s">
        <v>33</v>
      </c>
      <c r="W4" s="33"/>
      <c r="X4" s="33"/>
    </row>
    <row r="5" s="2" customFormat="1" ht="15" customHeight="1" spans="1:24">
      <c r="A5" s="34" t="s">
        <v>34</v>
      </c>
      <c r="B5" s="34"/>
      <c r="C5" s="34"/>
      <c r="D5" s="34"/>
      <c r="E5" s="35"/>
      <c r="F5" s="35"/>
      <c r="G5" s="36">
        <f t="shared" ref="G5:T5" si="12">SUM(G4:G4)</f>
        <v>5069</v>
      </c>
      <c r="H5" s="37">
        <f t="shared" si="12"/>
        <v>811.04</v>
      </c>
      <c r="I5" s="37">
        <f t="shared" si="12"/>
        <v>405.52</v>
      </c>
      <c r="J5" s="37">
        <f t="shared" si="12"/>
        <v>25.35</v>
      </c>
      <c r="K5" s="37">
        <f t="shared" si="12"/>
        <v>25.35</v>
      </c>
      <c r="L5" s="37">
        <f t="shared" si="12"/>
        <v>27.88</v>
      </c>
      <c r="M5" s="38">
        <f t="shared" si="12"/>
        <v>5069</v>
      </c>
      <c r="N5" s="37">
        <f t="shared" si="12"/>
        <v>354.83</v>
      </c>
      <c r="O5" s="37">
        <f t="shared" si="12"/>
        <v>101.38</v>
      </c>
      <c r="P5" s="37">
        <f t="shared" si="12"/>
        <v>21.12</v>
      </c>
      <c r="Q5" s="37">
        <f t="shared" si="12"/>
        <v>25.34</v>
      </c>
      <c r="R5" s="37">
        <f t="shared" si="12"/>
        <v>1244.44</v>
      </c>
      <c r="S5" s="37">
        <f t="shared" si="12"/>
        <v>553.37</v>
      </c>
      <c r="T5" s="37">
        <f t="shared" si="12"/>
        <v>1797.81</v>
      </c>
      <c r="U5" s="33"/>
      <c r="V5" s="33"/>
      <c r="W5" s="33"/>
      <c r="X5" s="33"/>
    </row>
    <row r="6" s="1" customFormat="1" ht="15" customHeight="1" spans="1:24">
      <c r="A6" s="23">
        <v>2</v>
      </c>
      <c r="B6" s="24" t="s">
        <v>35</v>
      </c>
      <c r="C6" s="75" t="s">
        <v>36</v>
      </c>
      <c r="D6" s="25" t="s">
        <v>37</v>
      </c>
      <c r="E6" s="39"/>
      <c r="F6" s="11"/>
      <c r="G6" s="40">
        <v>5069</v>
      </c>
      <c r="H6" s="29">
        <f t="shared" si="0"/>
        <v>811.04</v>
      </c>
      <c r="I6" s="29">
        <f t="shared" si="1"/>
        <v>405.52</v>
      </c>
      <c r="J6" s="29">
        <f t="shared" si="2"/>
        <v>25.35</v>
      </c>
      <c r="K6" s="29">
        <f t="shared" si="3"/>
        <v>25.35</v>
      </c>
      <c r="L6" s="29">
        <f t="shared" si="4"/>
        <v>27.88</v>
      </c>
      <c r="M6" s="29">
        <v>5069</v>
      </c>
      <c r="N6" s="29">
        <f t="shared" si="5"/>
        <v>354.83</v>
      </c>
      <c r="O6" s="29">
        <f t="shared" si="6"/>
        <v>101.38</v>
      </c>
      <c r="P6" s="31">
        <f t="shared" si="7"/>
        <v>21.12</v>
      </c>
      <c r="Q6" s="31">
        <f t="shared" si="8"/>
        <v>25.34</v>
      </c>
      <c r="R6" s="29">
        <f t="shared" si="9"/>
        <v>1244.44</v>
      </c>
      <c r="S6" s="29">
        <f t="shared" si="10"/>
        <v>553.37</v>
      </c>
      <c r="T6" s="29">
        <f t="shared" si="11"/>
        <v>1797.81</v>
      </c>
      <c r="U6" s="32" t="s">
        <v>32</v>
      </c>
      <c r="V6" s="32" t="s">
        <v>33</v>
      </c>
      <c r="W6" s="41" t="s">
        <v>38</v>
      </c>
      <c r="X6" s="42"/>
    </row>
    <row r="7" s="1" customFormat="1" ht="15" customHeight="1" spans="1:24">
      <c r="A7" s="23">
        <v>3</v>
      </c>
      <c r="B7" s="24" t="s">
        <v>39</v>
      </c>
      <c r="C7" s="75" t="s">
        <v>40</v>
      </c>
      <c r="D7" s="25" t="s">
        <v>41</v>
      </c>
      <c r="E7" s="39"/>
      <c r="F7" s="27" t="s">
        <v>42</v>
      </c>
      <c r="G7" s="40">
        <v>5069</v>
      </c>
      <c r="H7" s="29">
        <f t="shared" si="0"/>
        <v>811.04</v>
      </c>
      <c r="I7" s="29">
        <f t="shared" si="1"/>
        <v>405.52</v>
      </c>
      <c r="J7" s="29">
        <f t="shared" si="2"/>
        <v>25.35</v>
      </c>
      <c r="K7" s="29">
        <f t="shared" si="3"/>
        <v>25.35</v>
      </c>
      <c r="L7" s="29">
        <f t="shared" si="4"/>
        <v>27.88</v>
      </c>
      <c r="M7" s="29">
        <v>5069</v>
      </c>
      <c r="N7" s="29">
        <f t="shared" si="5"/>
        <v>354.83</v>
      </c>
      <c r="O7" s="29">
        <f t="shared" si="6"/>
        <v>101.38</v>
      </c>
      <c r="P7" s="31">
        <f t="shared" si="7"/>
        <v>21.12</v>
      </c>
      <c r="Q7" s="31">
        <f t="shared" si="8"/>
        <v>25.34</v>
      </c>
      <c r="R7" s="29">
        <f t="shared" si="9"/>
        <v>1244.44</v>
      </c>
      <c r="S7" s="29">
        <f t="shared" si="10"/>
        <v>553.37</v>
      </c>
      <c r="T7" s="29">
        <f t="shared" si="11"/>
        <v>1797.81</v>
      </c>
      <c r="U7" s="32" t="s">
        <v>32</v>
      </c>
      <c r="V7" s="32" t="s">
        <v>33</v>
      </c>
      <c r="W7" s="43"/>
      <c r="X7" s="42"/>
    </row>
    <row r="8" s="1" customFormat="1" ht="15" customHeight="1" spans="1:24">
      <c r="A8" s="23">
        <v>4</v>
      </c>
      <c r="B8" s="24" t="s">
        <v>43</v>
      </c>
      <c r="C8" s="75" t="s">
        <v>44</v>
      </c>
      <c r="D8" s="25" t="s">
        <v>45</v>
      </c>
      <c r="E8" s="44"/>
      <c r="F8" s="27" t="s">
        <v>42</v>
      </c>
      <c r="G8" s="40">
        <v>5069</v>
      </c>
      <c r="H8" s="29">
        <f t="shared" si="0"/>
        <v>811.04</v>
      </c>
      <c r="I8" s="29">
        <f t="shared" si="1"/>
        <v>405.52</v>
      </c>
      <c r="J8" s="29">
        <f t="shared" si="2"/>
        <v>25.35</v>
      </c>
      <c r="K8" s="29">
        <f t="shared" si="3"/>
        <v>25.35</v>
      </c>
      <c r="L8" s="29">
        <f t="shared" si="4"/>
        <v>27.88</v>
      </c>
      <c r="M8" s="29">
        <v>5069</v>
      </c>
      <c r="N8" s="29">
        <f t="shared" si="5"/>
        <v>354.83</v>
      </c>
      <c r="O8" s="29">
        <f t="shared" si="6"/>
        <v>101.38</v>
      </c>
      <c r="P8" s="31">
        <f t="shared" si="7"/>
        <v>21.12</v>
      </c>
      <c r="Q8" s="31">
        <f t="shared" si="8"/>
        <v>25.34</v>
      </c>
      <c r="R8" s="29">
        <f t="shared" si="9"/>
        <v>1244.44</v>
      </c>
      <c r="S8" s="29">
        <f t="shared" si="10"/>
        <v>553.37</v>
      </c>
      <c r="T8" s="29">
        <f t="shared" si="11"/>
        <v>1797.81</v>
      </c>
      <c r="U8" s="32" t="s">
        <v>32</v>
      </c>
      <c r="V8" s="32" t="s">
        <v>33</v>
      </c>
      <c r="W8" s="43"/>
      <c r="X8" s="42"/>
    </row>
    <row r="9" s="1" customFormat="1" ht="15" customHeight="1" spans="1:24">
      <c r="A9" s="23">
        <v>5</v>
      </c>
      <c r="B9" s="24" t="s">
        <v>47</v>
      </c>
      <c r="C9" s="75" t="s">
        <v>48</v>
      </c>
      <c r="D9" s="25" t="s">
        <v>49</v>
      </c>
      <c r="E9" s="39"/>
      <c r="F9" s="27" t="s">
        <v>50</v>
      </c>
      <c r="G9" s="40">
        <v>5069</v>
      </c>
      <c r="H9" s="29">
        <f t="shared" si="0"/>
        <v>811.04</v>
      </c>
      <c r="I9" s="29">
        <f t="shared" si="1"/>
        <v>405.52</v>
      </c>
      <c r="J9" s="29">
        <f t="shared" si="2"/>
        <v>25.35</v>
      </c>
      <c r="K9" s="29">
        <f t="shared" si="3"/>
        <v>25.35</v>
      </c>
      <c r="L9" s="29">
        <f t="shared" si="4"/>
        <v>27.88</v>
      </c>
      <c r="M9" s="29">
        <v>5069</v>
      </c>
      <c r="N9" s="29">
        <f t="shared" si="5"/>
        <v>354.83</v>
      </c>
      <c r="O9" s="29">
        <f t="shared" si="6"/>
        <v>101.38</v>
      </c>
      <c r="P9" s="31">
        <f t="shared" si="7"/>
        <v>21.12</v>
      </c>
      <c r="Q9" s="31">
        <f t="shared" si="8"/>
        <v>25.34</v>
      </c>
      <c r="R9" s="29">
        <f t="shared" si="9"/>
        <v>1244.44</v>
      </c>
      <c r="S9" s="29">
        <f t="shared" si="10"/>
        <v>553.37</v>
      </c>
      <c r="T9" s="29">
        <f t="shared" si="11"/>
        <v>1797.81</v>
      </c>
      <c r="U9" s="32" t="s">
        <v>32</v>
      </c>
      <c r="V9" s="32" t="s">
        <v>33</v>
      </c>
      <c r="W9" s="43"/>
      <c r="X9" s="42"/>
    </row>
    <row r="10" s="1" customFormat="1" ht="15" customHeight="1" spans="1:24">
      <c r="A10" s="23">
        <v>6</v>
      </c>
      <c r="B10" s="75" t="s">
        <v>220</v>
      </c>
      <c r="C10" s="75" t="s">
        <v>167</v>
      </c>
      <c r="D10" s="25" t="s">
        <v>168</v>
      </c>
      <c r="E10" s="39"/>
      <c r="F10" s="27" t="s">
        <v>169</v>
      </c>
      <c r="G10" s="40">
        <v>5069</v>
      </c>
      <c r="H10" s="29">
        <f t="shared" si="0"/>
        <v>811.04</v>
      </c>
      <c r="I10" s="29">
        <f t="shared" si="1"/>
        <v>405.52</v>
      </c>
      <c r="J10" s="29">
        <f t="shared" si="2"/>
        <v>25.35</v>
      </c>
      <c r="K10" s="29">
        <f t="shared" si="3"/>
        <v>25.35</v>
      </c>
      <c r="L10" s="29">
        <f t="shared" si="4"/>
        <v>27.88</v>
      </c>
      <c r="M10" s="29">
        <v>5069</v>
      </c>
      <c r="N10" s="29">
        <f t="shared" si="5"/>
        <v>354.83</v>
      </c>
      <c r="O10" s="29">
        <f t="shared" si="6"/>
        <v>101.38</v>
      </c>
      <c r="P10" s="31">
        <f t="shared" si="7"/>
        <v>21.12</v>
      </c>
      <c r="Q10" s="31">
        <f t="shared" si="8"/>
        <v>25.34</v>
      </c>
      <c r="R10" s="29">
        <f t="shared" si="9"/>
        <v>1244.44</v>
      </c>
      <c r="S10" s="29">
        <f t="shared" si="10"/>
        <v>553.37</v>
      </c>
      <c r="T10" s="29">
        <f t="shared" si="11"/>
        <v>1797.81</v>
      </c>
      <c r="U10" s="32" t="s">
        <v>32</v>
      </c>
      <c r="V10" s="32" t="s">
        <v>33</v>
      </c>
      <c r="W10" s="43"/>
      <c r="X10" s="42"/>
    </row>
    <row r="11" s="1" customFormat="1" ht="15" customHeight="1" spans="1:24">
      <c r="A11" s="23">
        <v>7</v>
      </c>
      <c r="B11" s="24">
        <v>6513804700</v>
      </c>
      <c r="C11" s="24" t="s">
        <v>170</v>
      </c>
      <c r="D11" s="45" t="s">
        <v>171</v>
      </c>
      <c r="E11" s="46" t="s">
        <v>172</v>
      </c>
      <c r="F11" s="46" t="s">
        <v>172</v>
      </c>
      <c r="G11" s="40">
        <v>5069</v>
      </c>
      <c r="H11" s="29">
        <f t="shared" si="0"/>
        <v>811.04</v>
      </c>
      <c r="I11" s="29">
        <f t="shared" si="1"/>
        <v>405.52</v>
      </c>
      <c r="J11" s="29">
        <f t="shared" si="2"/>
        <v>25.35</v>
      </c>
      <c r="K11" s="29">
        <f t="shared" si="3"/>
        <v>25.35</v>
      </c>
      <c r="L11" s="29">
        <f t="shared" si="4"/>
        <v>27.88</v>
      </c>
      <c r="M11" s="29">
        <v>5069</v>
      </c>
      <c r="N11" s="29">
        <f t="shared" si="5"/>
        <v>354.83</v>
      </c>
      <c r="O11" s="29">
        <f t="shared" si="6"/>
        <v>101.38</v>
      </c>
      <c r="P11" s="31">
        <f t="shared" si="7"/>
        <v>21.12</v>
      </c>
      <c r="Q11" s="31">
        <f t="shared" si="8"/>
        <v>25.34</v>
      </c>
      <c r="R11" s="29">
        <f t="shared" si="9"/>
        <v>1244.44</v>
      </c>
      <c r="S11" s="29">
        <f t="shared" si="10"/>
        <v>553.37</v>
      </c>
      <c r="T11" s="29">
        <f t="shared" si="11"/>
        <v>1797.81</v>
      </c>
      <c r="U11" s="32" t="s">
        <v>32</v>
      </c>
      <c r="V11" s="32" t="s">
        <v>33</v>
      </c>
      <c r="W11" s="43"/>
      <c r="X11" s="42"/>
    </row>
    <row r="12" s="1" customFormat="1" ht="15" customHeight="1" spans="1:24">
      <c r="A12" s="23">
        <v>8</v>
      </c>
      <c r="B12" s="24">
        <v>6508526729</v>
      </c>
      <c r="C12" s="24" t="s">
        <v>173</v>
      </c>
      <c r="D12" s="25" t="s">
        <v>174</v>
      </c>
      <c r="E12" s="46" t="s">
        <v>172</v>
      </c>
      <c r="F12" s="46" t="s">
        <v>172</v>
      </c>
      <c r="G12" s="40">
        <v>5069</v>
      </c>
      <c r="H12" s="29">
        <f t="shared" si="0"/>
        <v>811.04</v>
      </c>
      <c r="I12" s="29">
        <f t="shared" si="1"/>
        <v>405.52</v>
      </c>
      <c r="J12" s="29">
        <f t="shared" si="2"/>
        <v>25.35</v>
      </c>
      <c r="K12" s="29">
        <f t="shared" si="3"/>
        <v>25.35</v>
      </c>
      <c r="L12" s="29">
        <f t="shared" si="4"/>
        <v>27.88</v>
      </c>
      <c r="M12" s="29">
        <v>5069</v>
      </c>
      <c r="N12" s="29">
        <f t="shared" si="5"/>
        <v>354.83</v>
      </c>
      <c r="O12" s="29">
        <f t="shared" si="6"/>
        <v>101.38</v>
      </c>
      <c r="P12" s="31">
        <f t="shared" si="7"/>
        <v>21.12</v>
      </c>
      <c r="Q12" s="31">
        <f t="shared" si="8"/>
        <v>25.34</v>
      </c>
      <c r="R12" s="29">
        <f t="shared" si="9"/>
        <v>1244.44</v>
      </c>
      <c r="S12" s="29">
        <f t="shared" si="10"/>
        <v>553.37</v>
      </c>
      <c r="T12" s="29">
        <f t="shared" si="11"/>
        <v>1797.81</v>
      </c>
      <c r="U12" s="32" t="s">
        <v>32</v>
      </c>
      <c r="V12" s="32" t="s">
        <v>33</v>
      </c>
      <c r="W12" s="43"/>
      <c r="X12" s="42"/>
    </row>
    <row r="13" s="1" customFormat="1" ht="15" customHeight="1" spans="1:24">
      <c r="A13" s="23">
        <v>9</v>
      </c>
      <c r="B13" s="24">
        <v>6512315886</v>
      </c>
      <c r="C13" s="24" t="s">
        <v>175</v>
      </c>
      <c r="D13" s="25" t="s">
        <v>176</v>
      </c>
      <c r="E13" s="46" t="s">
        <v>177</v>
      </c>
      <c r="F13" s="46" t="s">
        <v>177</v>
      </c>
      <c r="G13" s="40">
        <v>5069</v>
      </c>
      <c r="H13" s="29">
        <f t="shared" si="0"/>
        <v>811.04</v>
      </c>
      <c r="I13" s="29">
        <f t="shared" si="1"/>
        <v>405.52</v>
      </c>
      <c r="J13" s="29">
        <f t="shared" si="2"/>
        <v>25.35</v>
      </c>
      <c r="K13" s="29">
        <f t="shared" si="3"/>
        <v>25.35</v>
      </c>
      <c r="L13" s="29">
        <f t="shared" si="4"/>
        <v>27.88</v>
      </c>
      <c r="M13" s="29">
        <v>5069</v>
      </c>
      <c r="N13" s="29">
        <f t="shared" si="5"/>
        <v>354.83</v>
      </c>
      <c r="O13" s="29">
        <f t="shared" si="6"/>
        <v>101.38</v>
      </c>
      <c r="P13" s="31">
        <f t="shared" si="7"/>
        <v>21.12</v>
      </c>
      <c r="Q13" s="31">
        <f t="shared" si="8"/>
        <v>25.34</v>
      </c>
      <c r="R13" s="29">
        <f t="shared" si="9"/>
        <v>1244.44</v>
      </c>
      <c r="S13" s="29">
        <f t="shared" si="10"/>
        <v>553.37</v>
      </c>
      <c r="T13" s="29">
        <f t="shared" si="11"/>
        <v>1797.81</v>
      </c>
      <c r="U13" s="32" t="s">
        <v>32</v>
      </c>
      <c r="V13" s="32" t="s">
        <v>33</v>
      </c>
      <c r="W13" s="43"/>
      <c r="X13" s="42"/>
    </row>
    <row r="14" s="1" customFormat="1" ht="15" customHeight="1" spans="1:24">
      <c r="A14" s="23">
        <v>10</v>
      </c>
      <c r="B14" s="24">
        <v>6506320166</v>
      </c>
      <c r="C14" s="24" t="s">
        <v>178</v>
      </c>
      <c r="D14" s="25" t="s">
        <v>179</v>
      </c>
      <c r="E14" s="46" t="s">
        <v>177</v>
      </c>
      <c r="F14" s="46" t="s">
        <v>177</v>
      </c>
      <c r="G14" s="40">
        <v>5069</v>
      </c>
      <c r="H14" s="29">
        <f t="shared" si="0"/>
        <v>811.04</v>
      </c>
      <c r="I14" s="29">
        <f t="shared" si="1"/>
        <v>405.52</v>
      </c>
      <c r="J14" s="29">
        <f t="shared" si="2"/>
        <v>25.35</v>
      </c>
      <c r="K14" s="29">
        <f t="shared" si="3"/>
        <v>25.35</v>
      </c>
      <c r="L14" s="29">
        <f t="shared" si="4"/>
        <v>27.88</v>
      </c>
      <c r="M14" s="29">
        <v>5069</v>
      </c>
      <c r="N14" s="29">
        <f t="shared" si="5"/>
        <v>354.83</v>
      </c>
      <c r="O14" s="29">
        <f t="shared" si="6"/>
        <v>101.38</v>
      </c>
      <c r="P14" s="31">
        <f t="shared" si="7"/>
        <v>21.12</v>
      </c>
      <c r="Q14" s="31">
        <f t="shared" si="8"/>
        <v>25.34</v>
      </c>
      <c r="R14" s="29">
        <f t="shared" si="9"/>
        <v>1244.44</v>
      </c>
      <c r="S14" s="29">
        <f t="shared" si="10"/>
        <v>553.37</v>
      </c>
      <c r="T14" s="29">
        <f t="shared" si="11"/>
        <v>1797.81</v>
      </c>
      <c r="U14" s="32" t="s">
        <v>32</v>
      </c>
      <c r="V14" s="32" t="s">
        <v>33</v>
      </c>
      <c r="W14" s="43"/>
      <c r="X14" s="42"/>
    </row>
    <row r="15" s="1" customFormat="1" ht="15" customHeight="1" spans="1:24">
      <c r="A15" s="23">
        <v>11</v>
      </c>
      <c r="B15" s="24">
        <v>6508187938</v>
      </c>
      <c r="C15" s="24" t="s">
        <v>180</v>
      </c>
      <c r="D15" s="25" t="s">
        <v>181</v>
      </c>
      <c r="E15" s="47" t="s">
        <v>177</v>
      </c>
      <c r="F15" s="47" t="s">
        <v>177</v>
      </c>
      <c r="G15" s="40">
        <v>5069</v>
      </c>
      <c r="H15" s="29">
        <f t="shared" si="0"/>
        <v>811.04</v>
      </c>
      <c r="I15" s="29">
        <f t="shared" si="1"/>
        <v>405.52</v>
      </c>
      <c r="J15" s="29">
        <f t="shared" si="2"/>
        <v>25.35</v>
      </c>
      <c r="K15" s="29">
        <f t="shared" si="3"/>
        <v>25.35</v>
      </c>
      <c r="L15" s="29">
        <f t="shared" si="4"/>
        <v>27.88</v>
      </c>
      <c r="M15" s="29">
        <v>5069</v>
      </c>
      <c r="N15" s="29">
        <f t="shared" si="5"/>
        <v>354.83</v>
      </c>
      <c r="O15" s="29">
        <f t="shared" si="6"/>
        <v>101.38</v>
      </c>
      <c r="P15" s="31">
        <f t="shared" si="7"/>
        <v>21.12</v>
      </c>
      <c r="Q15" s="31">
        <f t="shared" si="8"/>
        <v>25.34</v>
      </c>
      <c r="R15" s="29">
        <f t="shared" si="9"/>
        <v>1244.44</v>
      </c>
      <c r="S15" s="29">
        <f t="shared" si="10"/>
        <v>553.37</v>
      </c>
      <c r="T15" s="29">
        <f t="shared" si="11"/>
        <v>1797.81</v>
      </c>
      <c r="U15" s="32" t="s">
        <v>32</v>
      </c>
      <c r="V15" s="32" t="s">
        <v>33</v>
      </c>
      <c r="W15" s="43"/>
      <c r="X15" s="42"/>
    </row>
    <row r="16" s="1" customFormat="1" ht="15" customHeight="1" spans="1:24">
      <c r="A16" s="23">
        <v>12</v>
      </c>
      <c r="B16" s="24">
        <v>6512523750</v>
      </c>
      <c r="C16" s="24" t="s">
        <v>182</v>
      </c>
      <c r="D16" s="25" t="s">
        <v>183</v>
      </c>
      <c r="E16" s="47" t="s">
        <v>184</v>
      </c>
      <c r="F16" s="47" t="s">
        <v>184</v>
      </c>
      <c r="G16" s="40">
        <v>5069</v>
      </c>
      <c r="H16" s="29">
        <f t="shared" si="0"/>
        <v>811.04</v>
      </c>
      <c r="I16" s="29">
        <f t="shared" si="1"/>
        <v>405.52</v>
      </c>
      <c r="J16" s="29">
        <f t="shared" si="2"/>
        <v>25.35</v>
      </c>
      <c r="K16" s="29">
        <f t="shared" si="3"/>
        <v>25.35</v>
      </c>
      <c r="L16" s="29">
        <f t="shared" si="4"/>
        <v>27.88</v>
      </c>
      <c r="M16" s="29">
        <v>5069</v>
      </c>
      <c r="N16" s="29">
        <f t="shared" si="5"/>
        <v>354.83</v>
      </c>
      <c r="O16" s="29">
        <f t="shared" si="6"/>
        <v>101.38</v>
      </c>
      <c r="P16" s="31">
        <f t="shared" si="7"/>
        <v>21.12</v>
      </c>
      <c r="Q16" s="31">
        <f t="shared" si="8"/>
        <v>25.34</v>
      </c>
      <c r="R16" s="29">
        <f t="shared" si="9"/>
        <v>1244.44</v>
      </c>
      <c r="S16" s="29">
        <f t="shared" si="10"/>
        <v>553.37</v>
      </c>
      <c r="T16" s="29">
        <f t="shared" si="11"/>
        <v>1797.81</v>
      </c>
      <c r="U16" s="32" t="s">
        <v>32</v>
      </c>
      <c r="V16" s="32" t="s">
        <v>33</v>
      </c>
      <c r="W16" s="43"/>
      <c r="X16" s="42"/>
    </row>
    <row r="17" s="1" customFormat="1" ht="15" customHeight="1" spans="1:24">
      <c r="A17" s="23">
        <v>13</v>
      </c>
      <c r="B17" s="75" t="s">
        <v>187</v>
      </c>
      <c r="C17" s="24" t="s">
        <v>188</v>
      </c>
      <c r="D17" s="19" t="s">
        <v>189</v>
      </c>
      <c r="E17" s="46" t="s">
        <v>177</v>
      </c>
      <c r="F17" s="46" t="s">
        <v>177</v>
      </c>
      <c r="G17" s="48">
        <v>5069</v>
      </c>
      <c r="H17" s="29">
        <f t="shared" si="0"/>
        <v>811.04</v>
      </c>
      <c r="I17" s="29">
        <f t="shared" si="1"/>
        <v>405.52</v>
      </c>
      <c r="J17" s="29">
        <f t="shared" si="2"/>
        <v>25.35</v>
      </c>
      <c r="K17" s="29">
        <f t="shared" si="3"/>
        <v>25.35</v>
      </c>
      <c r="L17" s="29">
        <f t="shared" ref="L17:L23" si="13">ROUND(G17*0.0055,2)</f>
        <v>27.88</v>
      </c>
      <c r="M17" s="29">
        <v>5069</v>
      </c>
      <c r="N17" s="29">
        <f t="shared" si="5"/>
        <v>354.83</v>
      </c>
      <c r="O17" s="29">
        <f t="shared" si="6"/>
        <v>101.38</v>
      </c>
      <c r="P17" s="31">
        <f t="shared" ref="P17:P23" si="14">ROUND(8448*0.25%,2)</f>
        <v>21.12</v>
      </c>
      <c r="Q17" s="31">
        <f t="shared" ref="Q17:Q23" si="15">ROUND(8448*0.3%,2)</f>
        <v>25.34</v>
      </c>
      <c r="R17" s="29">
        <f t="shared" si="9"/>
        <v>1244.44</v>
      </c>
      <c r="S17" s="29">
        <f t="shared" si="10"/>
        <v>553.37</v>
      </c>
      <c r="T17" s="29">
        <f t="shared" si="11"/>
        <v>1797.81</v>
      </c>
      <c r="U17" s="32" t="s">
        <v>32</v>
      </c>
      <c r="V17" s="32" t="s">
        <v>33</v>
      </c>
      <c r="W17" s="43"/>
      <c r="X17" s="42"/>
    </row>
    <row r="18" s="1" customFormat="1" ht="15" customHeight="1" spans="1:24">
      <c r="A18" s="23">
        <v>14</v>
      </c>
      <c r="B18" s="24">
        <v>6512610571</v>
      </c>
      <c r="C18" s="75" t="s">
        <v>190</v>
      </c>
      <c r="D18" s="19" t="s">
        <v>191</v>
      </c>
      <c r="E18" s="49" t="s">
        <v>172</v>
      </c>
      <c r="F18" s="49" t="s">
        <v>172</v>
      </c>
      <c r="G18" s="48">
        <v>5069</v>
      </c>
      <c r="H18" s="29">
        <f t="shared" si="0"/>
        <v>811.04</v>
      </c>
      <c r="I18" s="29">
        <f t="shared" si="1"/>
        <v>405.52</v>
      </c>
      <c r="J18" s="29">
        <f t="shared" si="2"/>
        <v>25.35</v>
      </c>
      <c r="K18" s="29">
        <f t="shared" si="3"/>
        <v>25.35</v>
      </c>
      <c r="L18" s="29">
        <f t="shared" si="13"/>
        <v>27.88</v>
      </c>
      <c r="M18" s="29">
        <v>5069</v>
      </c>
      <c r="N18" s="29">
        <f t="shared" si="5"/>
        <v>354.83</v>
      </c>
      <c r="O18" s="29">
        <f t="shared" si="6"/>
        <v>101.38</v>
      </c>
      <c r="P18" s="31">
        <f t="shared" si="14"/>
        <v>21.12</v>
      </c>
      <c r="Q18" s="31">
        <f t="shared" si="15"/>
        <v>25.34</v>
      </c>
      <c r="R18" s="29">
        <f t="shared" si="9"/>
        <v>1244.44</v>
      </c>
      <c r="S18" s="29">
        <f t="shared" si="10"/>
        <v>553.37</v>
      </c>
      <c r="T18" s="29">
        <f t="shared" si="11"/>
        <v>1797.81</v>
      </c>
      <c r="U18" s="32" t="s">
        <v>32</v>
      </c>
      <c r="V18" s="32" t="s">
        <v>33</v>
      </c>
      <c r="W18" s="43"/>
      <c r="X18" s="42"/>
    </row>
    <row r="19" s="1" customFormat="1" ht="15" customHeight="1" spans="1:24">
      <c r="A19" s="23">
        <v>15</v>
      </c>
      <c r="B19" s="24">
        <v>6513133694</v>
      </c>
      <c r="C19" s="75" t="s">
        <v>192</v>
      </c>
      <c r="D19" s="50" t="s">
        <v>193</v>
      </c>
      <c r="E19" s="49" t="s">
        <v>177</v>
      </c>
      <c r="F19" s="49" t="s">
        <v>177</v>
      </c>
      <c r="G19" s="48">
        <v>5069</v>
      </c>
      <c r="H19" s="29">
        <f t="shared" si="0"/>
        <v>811.04</v>
      </c>
      <c r="I19" s="29">
        <f t="shared" si="1"/>
        <v>405.52</v>
      </c>
      <c r="J19" s="29">
        <f t="shared" si="2"/>
        <v>25.35</v>
      </c>
      <c r="K19" s="29">
        <f t="shared" si="3"/>
        <v>25.35</v>
      </c>
      <c r="L19" s="29">
        <f t="shared" si="13"/>
        <v>27.88</v>
      </c>
      <c r="M19" s="29">
        <v>5069</v>
      </c>
      <c r="N19" s="29">
        <f t="shared" si="5"/>
        <v>354.83</v>
      </c>
      <c r="O19" s="29">
        <f t="shared" si="6"/>
        <v>101.38</v>
      </c>
      <c r="P19" s="31">
        <f t="shared" si="14"/>
        <v>21.12</v>
      </c>
      <c r="Q19" s="31">
        <f t="shared" si="15"/>
        <v>25.34</v>
      </c>
      <c r="R19" s="29">
        <f t="shared" si="9"/>
        <v>1244.44</v>
      </c>
      <c r="S19" s="29">
        <f t="shared" si="10"/>
        <v>553.37</v>
      </c>
      <c r="T19" s="29">
        <f t="shared" si="11"/>
        <v>1797.81</v>
      </c>
      <c r="U19" s="32" t="s">
        <v>32</v>
      </c>
      <c r="V19" s="32" t="s">
        <v>33</v>
      </c>
      <c r="W19" s="43"/>
      <c r="X19" s="42"/>
    </row>
    <row r="20" s="1" customFormat="1" ht="15" customHeight="1" spans="1:24">
      <c r="A20" s="23">
        <v>16</v>
      </c>
      <c r="B20" s="76" t="s">
        <v>194</v>
      </c>
      <c r="C20" s="76" t="s">
        <v>195</v>
      </c>
      <c r="D20" s="51" t="s">
        <v>196</v>
      </c>
      <c r="E20" s="51" t="s">
        <v>172</v>
      </c>
      <c r="F20" s="51" t="s">
        <v>172</v>
      </c>
      <c r="G20" s="48">
        <v>5069</v>
      </c>
      <c r="H20" s="29">
        <f t="shared" si="0"/>
        <v>811.04</v>
      </c>
      <c r="I20" s="29">
        <f t="shared" si="1"/>
        <v>405.52</v>
      </c>
      <c r="J20" s="29">
        <f t="shared" si="2"/>
        <v>25.35</v>
      </c>
      <c r="K20" s="29">
        <f t="shared" si="3"/>
        <v>25.35</v>
      </c>
      <c r="L20" s="29">
        <f t="shared" si="13"/>
        <v>27.88</v>
      </c>
      <c r="M20" s="29">
        <v>5069</v>
      </c>
      <c r="N20" s="29">
        <f t="shared" si="5"/>
        <v>354.83</v>
      </c>
      <c r="O20" s="29">
        <f t="shared" si="6"/>
        <v>101.38</v>
      </c>
      <c r="P20" s="31">
        <f t="shared" si="14"/>
        <v>21.12</v>
      </c>
      <c r="Q20" s="31">
        <f t="shared" si="15"/>
        <v>25.34</v>
      </c>
      <c r="R20" s="29">
        <f t="shared" si="9"/>
        <v>1244.44</v>
      </c>
      <c r="S20" s="29">
        <f t="shared" si="10"/>
        <v>553.37</v>
      </c>
      <c r="T20" s="29">
        <f t="shared" si="11"/>
        <v>1797.81</v>
      </c>
      <c r="U20" s="32" t="s">
        <v>32</v>
      </c>
      <c r="V20" s="32" t="s">
        <v>33</v>
      </c>
      <c r="W20" s="43"/>
      <c r="X20" s="42"/>
    </row>
    <row r="21" s="1" customFormat="1" ht="15" customHeight="1" spans="1:24">
      <c r="A21" s="23">
        <v>17</v>
      </c>
      <c r="B21" s="76" t="s">
        <v>197</v>
      </c>
      <c r="C21" s="47" t="s">
        <v>198</v>
      </c>
      <c r="D21" s="51" t="s">
        <v>199</v>
      </c>
      <c r="E21" s="51" t="s">
        <v>200</v>
      </c>
      <c r="F21" s="51" t="s">
        <v>200</v>
      </c>
      <c r="G21" s="48">
        <v>5069</v>
      </c>
      <c r="H21" s="29">
        <f t="shared" si="0"/>
        <v>811.04</v>
      </c>
      <c r="I21" s="29">
        <f t="shared" si="1"/>
        <v>405.52</v>
      </c>
      <c r="J21" s="29">
        <f t="shared" si="2"/>
        <v>25.35</v>
      </c>
      <c r="K21" s="29">
        <f t="shared" si="3"/>
        <v>25.35</v>
      </c>
      <c r="L21" s="29">
        <f t="shared" si="13"/>
        <v>27.88</v>
      </c>
      <c r="M21" s="29">
        <v>5069</v>
      </c>
      <c r="N21" s="29">
        <f t="shared" si="5"/>
        <v>354.83</v>
      </c>
      <c r="O21" s="29">
        <f t="shared" si="6"/>
        <v>101.38</v>
      </c>
      <c r="P21" s="31">
        <f t="shared" si="14"/>
        <v>21.12</v>
      </c>
      <c r="Q21" s="31">
        <f t="shared" si="15"/>
        <v>25.34</v>
      </c>
      <c r="R21" s="29">
        <f t="shared" si="9"/>
        <v>1244.44</v>
      </c>
      <c r="S21" s="29">
        <f t="shared" si="10"/>
        <v>553.37</v>
      </c>
      <c r="T21" s="29">
        <f t="shared" si="11"/>
        <v>1797.81</v>
      </c>
      <c r="U21" s="32" t="s">
        <v>32</v>
      </c>
      <c r="V21" s="32" t="s">
        <v>33</v>
      </c>
      <c r="W21" s="43"/>
      <c r="X21" s="42"/>
    </row>
    <row r="22" s="1" customFormat="1" ht="15" customHeight="1" spans="1:24">
      <c r="A22" s="23">
        <v>18</v>
      </c>
      <c r="B22" s="76" t="s">
        <v>221</v>
      </c>
      <c r="C22" s="76" t="s">
        <v>217</v>
      </c>
      <c r="D22" s="51" t="s">
        <v>218</v>
      </c>
      <c r="E22" s="51"/>
      <c r="F22" s="51" t="s">
        <v>169</v>
      </c>
      <c r="G22" s="48">
        <v>5069</v>
      </c>
      <c r="H22" s="29">
        <f t="shared" si="0"/>
        <v>811.04</v>
      </c>
      <c r="I22" s="29">
        <f t="shared" si="1"/>
        <v>405.52</v>
      </c>
      <c r="J22" s="29">
        <f t="shared" si="2"/>
        <v>25.35</v>
      </c>
      <c r="K22" s="29">
        <f t="shared" si="3"/>
        <v>25.35</v>
      </c>
      <c r="L22" s="29">
        <f t="shared" si="13"/>
        <v>27.88</v>
      </c>
      <c r="M22" s="29">
        <v>5069</v>
      </c>
      <c r="N22" s="29">
        <f t="shared" si="5"/>
        <v>354.83</v>
      </c>
      <c r="O22" s="29">
        <f t="shared" si="6"/>
        <v>101.38</v>
      </c>
      <c r="P22" s="31">
        <f t="shared" si="14"/>
        <v>21.12</v>
      </c>
      <c r="Q22" s="31">
        <f t="shared" si="15"/>
        <v>25.34</v>
      </c>
      <c r="R22" s="29">
        <f t="shared" si="9"/>
        <v>1244.44</v>
      </c>
      <c r="S22" s="29">
        <f t="shared" si="10"/>
        <v>553.37</v>
      </c>
      <c r="T22" s="29">
        <f t="shared" si="11"/>
        <v>1797.81</v>
      </c>
      <c r="U22" s="32" t="s">
        <v>32</v>
      </c>
      <c r="V22" s="32" t="s">
        <v>33</v>
      </c>
      <c r="W22" s="43"/>
      <c r="X22" s="42"/>
    </row>
    <row r="23" s="1" customFormat="1" ht="15" customHeight="1" spans="1:24">
      <c r="A23" s="23">
        <v>19</v>
      </c>
      <c r="B23" s="24" t="s">
        <v>51</v>
      </c>
      <c r="C23" s="75" t="s">
        <v>52</v>
      </c>
      <c r="D23" s="25" t="s">
        <v>53</v>
      </c>
      <c r="E23" s="39"/>
      <c r="F23" s="27" t="s">
        <v>42</v>
      </c>
      <c r="G23" s="40">
        <v>5069</v>
      </c>
      <c r="H23" s="29">
        <f t="shared" si="0"/>
        <v>811.04</v>
      </c>
      <c r="I23" s="29">
        <f t="shared" si="1"/>
        <v>405.52</v>
      </c>
      <c r="J23" s="29">
        <f t="shared" si="2"/>
        <v>25.35</v>
      </c>
      <c r="K23" s="29">
        <f t="shared" si="3"/>
        <v>25.35</v>
      </c>
      <c r="L23" s="29">
        <f t="shared" si="13"/>
        <v>27.88</v>
      </c>
      <c r="M23" s="29">
        <v>5069</v>
      </c>
      <c r="N23" s="29">
        <f t="shared" si="5"/>
        <v>354.83</v>
      </c>
      <c r="O23" s="29">
        <f t="shared" si="6"/>
        <v>101.38</v>
      </c>
      <c r="P23" s="31">
        <f t="shared" si="14"/>
        <v>21.12</v>
      </c>
      <c r="Q23" s="31">
        <f t="shared" si="15"/>
        <v>25.34</v>
      </c>
      <c r="R23" s="29">
        <f t="shared" si="9"/>
        <v>1244.44</v>
      </c>
      <c r="S23" s="29">
        <f t="shared" si="10"/>
        <v>553.37</v>
      </c>
      <c r="T23" s="29">
        <f t="shared" si="11"/>
        <v>1797.81</v>
      </c>
      <c r="U23" s="32" t="s">
        <v>32</v>
      </c>
      <c r="V23" s="32" t="s">
        <v>33</v>
      </c>
      <c r="W23" s="53"/>
      <c r="X23" s="42"/>
    </row>
    <row r="24" s="1" customFormat="1" ht="15" customHeight="1" spans="1:24">
      <c r="A24" s="34" t="s">
        <v>34</v>
      </c>
      <c r="B24" s="34"/>
      <c r="C24" s="34"/>
      <c r="D24" s="34"/>
      <c r="E24" s="54"/>
      <c r="F24" s="34"/>
      <c r="G24" s="55">
        <f t="shared" ref="G24:T24" si="16">SUM(G6:G23)</f>
        <v>91242</v>
      </c>
      <c r="H24" s="55">
        <f t="shared" si="16"/>
        <v>14598.72</v>
      </c>
      <c r="I24" s="55">
        <f t="shared" si="16"/>
        <v>7299.36</v>
      </c>
      <c r="J24" s="55">
        <f t="shared" si="16"/>
        <v>456.3</v>
      </c>
      <c r="K24" s="55">
        <f t="shared" si="16"/>
        <v>456.3</v>
      </c>
      <c r="L24" s="55">
        <f t="shared" si="16"/>
        <v>501.84</v>
      </c>
      <c r="M24" s="55">
        <f t="shared" si="16"/>
        <v>91242</v>
      </c>
      <c r="N24" s="55">
        <f t="shared" si="16"/>
        <v>6386.94</v>
      </c>
      <c r="O24" s="55">
        <f t="shared" si="16"/>
        <v>1824.84</v>
      </c>
      <c r="P24" s="55">
        <f t="shared" si="16"/>
        <v>380.16</v>
      </c>
      <c r="Q24" s="55">
        <f t="shared" si="16"/>
        <v>456.12</v>
      </c>
      <c r="R24" s="55">
        <f t="shared" si="16"/>
        <v>22399.92</v>
      </c>
      <c r="S24" s="55">
        <f t="shared" si="16"/>
        <v>9960.66</v>
      </c>
      <c r="T24" s="55">
        <f t="shared" si="16"/>
        <v>32360.58</v>
      </c>
      <c r="U24" s="42"/>
      <c r="V24" s="42"/>
      <c r="W24" s="56"/>
      <c r="X24" s="42"/>
    </row>
    <row r="25" s="1" customFormat="1" ht="15" customHeight="1" spans="1:24">
      <c r="A25" s="25">
        <v>20</v>
      </c>
      <c r="B25" s="75" t="s">
        <v>57</v>
      </c>
      <c r="C25" s="75" t="s">
        <v>58</v>
      </c>
      <c r="D25" s="25" t="s">
        <v>59</v>
      </c>
      <c r="E25" s="19"/>
      <c r="F25" s="11"/>
      <c r="G25" s="30">
        <v>5069</v>
      </c>
      <c r="H25" s="29">
        <f>ROUND(G25*0.16,2)</f>
        <v>811.04</v>
      </c>
      <c r="I25" s="29">
        <f>ROUND(G25*0.08,2)</f>
        <v>405.52</v>
      </c>
      <c r="J25" s="29">
        <f>ROUND(G25*0.005,2)</f>
        <v>25.35</v>
      </c>
      <c r="K25" s="29">
        <f>ROUND(G25*0.005,2)</f>
        <v>25.35</v>
      </c>
      <c r="L25" s="29">
        <f>ROUND(G25*0.0055,2)</f>
        <v>27.88</v>
      </c>
      <c r="M25" s="30">
        <v>5069</v>
      </c>
      <c r="N25" s="29">
        <f>ROUND(M25*0.07,2)</f>
        <v>354.83</v>
      </c>
      <c r="O25" s="29">
        <f>ROUND(M25*0.02,2)</f>
        <v>101.38</v>
      </c>
      <c r="P25" s="31">
        <f>ROUND(8448*0.25%,2)</f>
        <v>21.12</v>
      </c>
      <c r="Q25" s="31">
        <f>ROUND(8448*0.3%,2)</f>
        <v>25.34</v>
      </c>
      <c r="R25" s="29">
        <f>H25+N25+J25+L25+Q25</f>
        <v>1244.44</v>
      </c>
      <c r="S25" s="29">
        <f>I25+O25+K25+P25</f>
        <v>553.37</v>
      </c>
      <c r="T25" s="29">
        <f>R25+S25</f>
        <v>1797.81</v>
      </c>
      <c r="U25" s="57" t="s">
        <v>46</v>
      </c>
      <c r="V25" s="57" t="s">
        <v>46</v>
      </c>
      <c r="W25" s="56"/>
      <c r="X25" s="42"/>
    </row>
    <row r="26" s="1" customFormat="1" ht="15" customHeight="1" spans="1:24">
      <c r="A26" s="25">
        <v>21</v>
      </c>
      <c r="B26" s="75" t="s">
        <v>60</v>
      </c>
      <c r="C26" s="75" t="s">
        <v>61</v>
      </c>
      <c r="D26" s="25" t="s">
        <v>62</v>
      </c>
      <c r="E26" s="19"/>
      <c r="F26" s="11"/>
      <c r="G26" s="30">
        <v>5069</v>
      </c>
      <c r="H26" s="29">
        <f>ROUND(G26*0.16,2)</f>
        <v>811.04</v>
      </c>
      <c r="I26" s="29">
        <f>ROUND(G26*0.08,2)</f>
        <v>405.52</v>
      </c>
      <c r="J26" s="29">
        <f>ROUND(G26*0.005,2)</f>
        <v>25.35</v>
      </c>
      <c r="K26" s="29">
        <f>ROUND(G26*0.005,2)</f>
        <v>25.35</v>
      </c>
      <c r="L26" s="29">
        <f>ROUND(G26*0.0055,2)</f>
        <v>27.88</v>
      </c>
      <c r="M26" s="30">
        <f>G26</f>
        <v>5069</v>
      </c>
      <c r="N26" s="29">
        <f>ROUND(M26*0.07,2)</f>
        <v>354.83</v>
      </c>
      <c r="O26" s="29">
        <f>ROUND(M26*0.02,2)</f>
        <v>101.38</v>
      </c>
      <c r="P26" s="31">
        <f>ROUND(8448*0.25%,2)</f>
        <v>21.12</v>
      </c>
      <c r="Q26" s="31">
        <f>ROUND(8448*0.3%,2)</f>
        <v>25.34</v>
      </c>
      <c r="R26" s="29">
        <f>H26+N26+J26+L26+Q26</f>
        <v>1244.44</v>
      </c>
      <c r="S26" s="29">
        <f>I26+O26+K26+P26</f>
        <v>553.37</v>
      </c>
      <c r="T26" s="29">
        <f>R26+S26</f>
        <v>1797.81</v>
      </c>
      <c r="U26" s="57" t="s">
        <v>63</v>
      </c>
      <c r="V26" s="57" t="s">
        <v>63</v>
      </c>
      <c r="W26" s="56"/>
      <c r="X26" s="42"/>
    </row>
    <row r="27" s="1" customFormat="1" ht="15" customHeight="1" spans="1:24">
      <c r="A27" s="25">
        <v>22</v>
      </c>
      <c r="B27" s="75" t="s">
        <v>64</v>
      </c>
      <c r="C27" s="75" t="s">
        <v>65</v>
      </c>
      <c r="D27" s="25" t="s">
        <v>66</v>
      </c>
      <c r="E27" s="19"/>
      <c r="F27" s="11"/>
      <c r="G27" s="30">
        <v>5069</v>
      </c>
      <c r="H27" s="29">
        <f>ROUND(G27*0.16,2)</f>
        <v>811.04</v>
      </c>
      <c r="I27" s="29">
        <f>ROUND(G27*0.08,2)</f>
        <v>405.52</v>
      </c>
      <c r="J27" s="29">
        <f>ROUND(G27*0.005,2)</f>
        <v>25.35</v>
      </c>
      <c r="K27" s="29">
        <f>ROUND(G27*0.005,2)</f>
        <v>25.35</v>
      </c>
      <c r="L27" s="29">
        <f>ROUND(G27*0.0055,2)</f>
        <v>27.88</v>
      </c>
      <c r="M27" s="30">
        <f>G27</f>
        <v>5069</v>
      </c>
      <c r="N27" s="29">
        <f>ROUND(M27*0.07,2)</f>
        <v>354.83</v>
      </c>
      <c r="O27" s="29">
        <f>ROUND(M27*0.02,2)</f>
        <v>101.38</v>
      </c>
      <c r="P27" s="31">
        <f>ROUND(8448*0.25%,2)</f>
        <v>21.12</v>
      </c>
      <c r="Q27" s="31">
        <f>ROUND(8448*0.3%,2)</f>
        <v>25.34</v>
      </c>
      <c r="R27" s="29">
        <f>H27+N27+J27+L27+Q27</f>
        <v>1244.44</v>
      </c>
      <c r="S27" s="29">
        <f>I27+O27+K27+P27</f>
        <v>553.37</v>
      </c>
      <c r="T27" s="29">
        <f>R27+S27</f>
        <v>1797.81</v>
      </c>
      <c r="U27" s="57" t="s">
        <v>63</v>
      </c>
      <c r="V27" s="57" t="s">
        <v>63</v>
      </c>
      <c r="W27" s="56"/>
      <c r="X27" s="42"/>
    </row>
    <row r="28" s="1" customFormat="1" ht="15" customHeight="1" spans="1:24">
      <c r="A28" s="25">
        <v>23</v>
      </c>
      <c r="B28" s="24" t="s">
        <v>70</v>
      </c>
      <c r="C28" s="75" t="s">
        <v>71</v>
      </c>
      <c r="D28" s="25" t="s">
        <v>72</v>
      </c>
      <c r="E28" s="39"/>
      <c r="F28" s="11"/>
      <c r="G28" s="30">
        <v>10000</v>
      </c>
      <c r="H28" s="29">
        <f t="shared" ref="H28:H59" si="17">ROUND(G28*0.16,2)</f>
        <v>1600</v>
      </c>
      <c r="I28" s="29">
        <f t="shared" ref="I28:I59" si="18">ROUND(G28*0.08,2)</f>
        <v>800</v>
      </c>
      <c r="J28" s="29">
        <f t="shared" ref="J28:J59" si="19">ROUND(G28*0.005,2)</f>
        <v>50</v>
      </c>
      <c r="K28" s="29">
        <f t="shared" ref="K28:K59" si="20">ROUND(G28*0.005,2)</f>
        <v>50</v>
      </c>
      <c r="L28" s="29">
        <f t="shared" ref="L28:L59" si="21">ROUND(G28*0.0055,2)</f>
        <v>55</v>
      </c>
      <c r="M28" s="30">
        <v>10000</v>
      </c>
      <c r="N28" s="29">
        <f t="shared" ref="N28:N59" si="22">ROUND(M28*0.07,2)</f>
        <v>700</v>
      </c>
      <c r="O28" s="29">
        <f t="shared" ref="O28:O59" si="23">ROUND(M28*0.02,2)</f>
        <v>200</v>
      </c>
      <c r="P28" s="31">
        <f t="shared" ref="P28:P36" si="24">ROUND(8448*0.25%,2)</f>
        <v>21.12</v>
      </c>
      <c r="Q28" s="31">
        <f t="shared" ref="Q28:Q36" si="25">ROUND(8448*0.3%,2)</f>
        <v>25.34</v>
      </c>
      <c r="R28" s="29">
        <f t="shared" ref="R28:R59" si="26">H28+N28+J28+L28+Q28</f>
        <v>2430.34</v>
      </c>
      <c r="S28" s="29">
        <f t="shared" ref="S28:S59" si="27">I28+O28+K28+P28</f>
        <v>1071.12</v>
      </c>
      <c r="T28" s="29">
        <f t="shared" ref="T28:T59" si="28">R28+S28</f>
        <v>3501.46</v>
      </c>
      <c r="U28" s="58" t="s">
        <v>73</v>
      </c>
      <c r="V28" s="58" t="s">
        <v>73</v>
      </c>
      <c r="W28" s="56"/>
      <c r="X28" s="19" t="s">
        <v>74</v>
      </c>
    </row>
    <row r="29" s="1" customFormat="1" ht="15" customHeight="1" spans="1:24">
      <c r="A29" s="25">
        <v>24</v>
      </c>
      <c r="B29" s="24" t="s">
        <v>75</v>
      </c>
      <c r="C29" s="24" t="s">
        <v>76</v>
      </c>
      <c r="D29" s="25" t="s">
        <v>77</v>
      </c>
      <c r="E29" s="39"/>
      <c r="F29" s="11"/>
      <c r="G29" s="30">
        <v>5069</v>
      </c>
      <c r="H29" s="29">
        <f t="shared" si="17"/>
        <v>811.04</v>
      </c>
      <c r="I29" s="29">
        <f t="shared" si="18"/>
        <v>405.52</v>
      </c>
      <c r="J29" s="29">
        <f t="shared" si="19"/>
        <v>25.35</v>
      </c>
      <c r="K29" s="29">
        <f t="shared" si="20"/>
        <v>25.35</v>
      </c>
      <c r="L29" s="29">
        <f t="shared" si="21"/>
        <v>27.88</v>
      </c>
      <c r="M29" s="30">
        <v>5069</v>
      </c>
      <c r="N29" s="29">
        <f t="shared" si="22"/>
        <v>354.83</v>
      </c>
      <c r="O29" s="29">
        <f t="shared" si="23"/>
        <v>101.38</v>
      </c>
      <c r="P29" s="31">
        <f t="shared" si="24"/>
        <v>21.12</v>
      </c>
      <c r="Q29" s="31">
        <f t="shared" si="25"/>
        <v>25.34</v>
      </c>
      <c r="R29" s="29">
        <f t="shared" si="26"/>
        <v>1244.44</v>
      </c>
      <c r="S29" s="29">
        <f t="shared" si="27"/>
        <v>553.37</v>
      </c>
      <c r="T29" s="29">
        <f t="shared" si="28"/>
        <v>1797.81</v>
      </c>
      <c r="U29" s="57" t="s">
        <v>84</v>
      </c>
      <c r="V29" s="57" t="s">
        <v>84</v>
      </c>
      <c r="W29" s="56"/>
      <c r="X29" s="19" t="s">
        <v>74</v>
      </c>
    </row>
    <row r="30" s="1" customFormat="1" ht="15" customHeight="1" spans="1:24">
      <c r="A30" s="25">
        <v>25</v>
      </c>
      <c r="B30" s="24" t="s">
        <v>78</v>
      </c>
      <c r="C30" s="24" t="s">
        <v>79</v>
      </c>
      <c r="D30" s="25" t="s">
        <v>80</v>
      </c>
      <c r="E30" s="39"/>
      <c r="F30" s="11"/>
      <c r="G30" s="30">
        <v>10000</v>
      </c>
      <c r="H30" s="29">
        <f t="shared" si="17"/>
        <v>1600</v>
      </c>
      <c r="I30" s="29">
        <f t="shared" si="18"/>
        <v>800</v>
      </c>
      <c r="J30" s="29">
        <f t="shared" si="19"/>
        <v>50</v>
      </c>
      <c r="K30" s="29">
        <f t="shared" si="20"/>
        <v>50</v>
      </c>
      <c r="L30" s="29">
        <f t="shared" si="21"/>
        <v>55</v>
      </c>
      <c r="M30" s="30">
        <v>10000</v>
      </c>
      <c r="N30" s="29">
        <f t="shared" si="22"/>
        <v>700</v>
      </c>
      <c r="O30" s="29">
        <f t="shared" si="23"/>
        <v>200</v>
      </c>
      <c r="P30" s="31">
        <f t="shared" si="24"/>
        <v>21.12</v>
      </c>
      <c r="Q30" s="31">
        <f t="shared" si="25"/>
        <v>25.34</v>
      </c>
      <c r="R30" s="29">
        <f t="shared" si="26"/>
        <v>2430.34</v>
      </c>
      <c r="S30" s="29">
        <f t="shared" si="27"/>
        <v>1071.12</v>
      </c>
      <c r="T30" s="29">
        <f t="shared" si="28"/>
        <v>3501.46</v>
      </c>
      <c r="U30" s="58" t="s">
        <v>73</v>
      </c>
      <c r="V30" s="58" t="s">
        <v>73</v>
      </c>
      <c r="W30" s="56"/>
      <c r="X30" s="19" t="s">
        <v>74</v>
      </c>
    </row>
    <row r="31" s="1" customFormat="1" ht="15" customHeight="1" spans="1:24">
      <c r="A31" s="25">
        <v>26</v>
      </c>
      <c r="B31" s="75" t="s">
        <v>81</v>
      </c>
      <c r="C31" s="75" t="s">
        <v>82</v>
      </c>
      <c r="D31" s="25" t="s">
        <v>83</v>
      </c>
      <c r="E31" s="19"/>
      <c r="F31" s="11"/>
      <c r="G31" s="30">
        <v>5069</v>
      </c>
      <c r="H31" s="29">
        <f t="shared" si="17"/>
        <v>811.04</v>
      </c>
      <c r="I31" s="29">
        <f t="shared" si="18"/>
        <v>405.52</v>
      </c>
      <c r="J31" s="29">
        <f t="shared" si="19"/>
        <v>25.35</v>
      </c>
      <c r="K31" s="29">
        <f t="shared" si="20"/>
        <v>25.35</v>
      </c>
      <c r="L31" s="29">
        <f t="shared" si="21"/>
        <v>27.88</v>
      </c>
      <c r="M31" s="30">
        <v>5069</v>
      </c>
      <c r="N31" s="29">
        <f t="shared" si="22"/>
        <v>354.83</v>
      </c>
      <c r="O31" s="29">
        <f t="shared" si="23"/>
        <v>101.38</v>
      </c>
      <c r="P31" s="31">
        <f t="shared" si="24"/>
        <v>21.12</v>
      </c>
      <c r="Q31" s="31">
        <f t="shared" si="25"/>
        <v>25.34</v>
      </c>
      <c r="R31" s="29">
        <f t="shared" si="26"/>
        <v>1244.44</v>
      </c>
      <c r="S31" s="29">
        <f t="shared" si="27"/>
        <v>553.37</v>
      </c>
      <c r="T31" s="29">
        <f t="shared" si="28"/>
        <v>1797.81</v>
      </c>
      <c r="U31" s="57" t="s">
        <v>84</v>
      </c>
      <c r="V31" s="57" t="s">
        <v>84</v>
      </c>
      <c r="W31" s="56"/>
      <c r="X31" s="19" t="s">
        <v>74</v>
      </c>
    </row>
    <row r="32" s="1" customFormat="1" ht="15" customHeight="1" spans="1:24">
      <c r="A32" s="25">
        <v>27</v>
      </c>
      <c r="B32" s="24" t="s">
        <v>85</v>
      </c>
      <c r="C32" s="75" t="s">
        <v>86</v>
      </c>
      <c r="D32" s="25" t="s">
        <v>87</v>
      </c>
      <c r="E32" s="19"/>
      <c r="F32" s="11"/>
      <c r="G32" s="30">
        <v>5069</v>
      </c>
      <c r="H32" s="29">
        <f t="shared" si="17"/>
        <v>811.04</v>
      </c>
      <c r="I32" s="29">
        <f t="shared" si="18"/>
        <v>405.52</v>
      </c>
      <c r="J32" s="29">
        <f t="shared" si="19"/>
        <v>25.35</v>
      </c>
      <c r="K32" s="29">
        <f t="shared" si="20"/>
        <v>25.35</v>
      </c>
      <c r="L32" s="29">
        <f t="shared" si="21"/>
        <v>27.88</v>
      </c>
      <c r="M32" s="30">
        <v>5069</v>
      </c>
      <c r="N32" s="29">
        <f t="shared" si="22"/>
        <v>354.83</v>
      </c>
      <c r="O32" s="29">
        <f t="shared" si="23"/>
        <v>101.38</v>
      </c>
      <c r="P32" s="31">
        <f t="shared" si="24"/>
        <v>21.12</v>
      </c>
      <c r="Q32" s="31">
        <f t="shared" si="25"/>
        <v>25.34</v>
      </c>
      <c r="R32" s="29">
        <f t="shared" si="26"/>
        <v>1244.44</v>
      </c>
      <c r="S32" s="29">
        <f t="shared" si="27"/>
        <v>553.37</v>
      </c>
      <c r="T32" s="29">
        <f t="shared" si="28"/>
        <v>1797.81</v>
      </c>
      <c r="U32" s="57" t="s">
        <v>84</v>
      </c>
      <c r="V32" s="57" t="s">
        <v>84</v>
      </c>
      <c r="W32" s="56"/>
      <c r="X32" s="19" t="s">
        <v>74</v>
      </c>
    </row>
    <row r="33" s="1" customFormat="1" ht="15" customHeight="1" spans="1:24">
      <c r="A33" s="25">
        <v>28</v>
      </c>
      <c r="B33" s="24" t="s">
        <v>88</v>
      </c>
      <c r="C33" s="24" t="s">
        <v>89</v>
      </c>
      <c r="D33" s="25" t="s">
        <v>90</v>
      </c>
      <c r="E33" s="19"/>
      <c r="F33" s="11"/>
      <c r="G33" s="30">
        <v>5069</v>
      </c>
      <c r="H33" s="29">
        <f t="shared" si="17"/>
        <v>811.04</v>
      </c>
      <c r="I33" s="29">
        <f t="shared" si="18"/>
        <v>405.52</v>
      </c>
      <c r="J33" s="29">
        <f t="shared" si="19"/>
        <v>25.35</v>
      </c>
      <c r="K33" s="29">
        <f t="shared" si="20"/>
        <v>25.35</v>
      </c>
      <c r="L33" s="29">
        <f t="shared" si="21"/>
        <v>27.88</v>
      </c>
      <c r="M33" s="30">
        <v>5069</v>
      </c>
      <c r="N33" s="29">
        <f t="shared" si="22"/>
        <v>354.83</v>
      </c>
      <c r="O33" s="29">
        <f t="shared" si="23"/>
        <v>101.38</v>
      </c>
      <c r="P33" s="31">
        <f t="shared" si="24"/>
        <v>21.12</v>
      </c>
      <c r="Q33" s="31">
        <f t="shared" si="25"/>
        <v>25.34</v>
      </c>
      <c r="R33" s="29">
        <f t="shared" si="26"/>
        <v>1244.44</v>
      </c>
      <c r="S33" s="29">
        <f t="shared" si="27"/>
        <v>553.37</v>
      </c>
      <c r="T33" s="29">
        <f t="shared" si="28"/>
        <v>1797.81</v>
      </c>
      <c r="U33" s="57" t="s">
        <v>84</v>
      </c>
      <c r="V33" s="57" t="s">
        <v>84</v>
      </c>
      <c r="W33" s="56"/>
      <c r="X33" s="19" t="s">
        <v>74</v>
      </c>
    </row>
    <row r="34" s="1" customFormat="1" ht="15" customHeight="1" spans="1:24">
      <c r="A34" s="25">
        <v>29</v>
      </c>
      <c r="B34" s="24" t="s">
        <v>91</v>
      </c>
      <c r="C34" s="75" t="s">
        <v>92</v>
      </c>
      <c r="D34" s="25" t="s">
        <v>93</v>
      </c>
      <c r="E34" s="19"/>
      <c r="F34" s="11"/>
      <c r="G34" s="30">
        <v>5069</v>
      </c>
      <c r="H34" s="29">
        <f t="shared" si="17"/>
        <v>811.04</v>
      </c>
      <c r="I34" s="29">
        <f t="shared" si="18"/>
        <v>405.52</v>
      </c>
      <c r="J34" s="29">
        <f t="shared" si="19"/>
        <v>25.35</v>
      </c>
      <c r="K34" s="29">
        <f t="shared" si="20"/>
        <v>25.35</v>
      </c>
      <c r="L34" s="29">
        <f t="shared" si="21"/>
        <v>27.88</v>
      </c>
      <c r="M34" s="30">
        <v>5069</v>
      </c>
      <c r="N34" s="29">
        <f t="shared" si="22"/>
        <v>354.83</v>
      </c>
      <c r="O34" s="29">
        <f t="shared" si="23"/>
        <v>101.38</v>
      </c>
      <c r="P34" s="31">
        <f t="shared" si="24"/>
        <v>21.12</v>
      </c>
      <c r="Q34" s="31">
        <f t="shared" si="25"/>
        <v>25.34</v>
      </c>
      <c r="R34" s="29">
        <f t="shared" si="26"/>
        <v>1244.44</v>
      </c>
      <c r="S34" s="29">
        <f t="shared" si="27"/>
        <v>553.37</v>
      </c>
      <c r="T34" s="29">
        <f t="shared" si="28"/>
        <v>1797.81</v>
      </c>
      <c r="U34" s="58" t="s">
        <v>94</v>
      </c>
      <c r="V34" s="58" t="s">
        <v>94</v>
      </c>
      <c r="W34" s="56"/>
      <c r="X34" s="19" t="s">
        <v>74</v>
      </c>
    </row>
    <row r="35" s="1" customFormat="1" ht="15" customHeight="1" spans="1:24">
      <c r="A35" s="25">
        <v>30</v>
      </c>
      <c r="B35" s="24" t="s">
        <v>95</v>
      </c>
      <c r="C35" s="24" t="s">
        <v>96</v>
      </c>
      <c r="D35" s="25" t="s">
        <v>97</v>
      </c>
      <c r="E35" s="44"/>
      <c r="F35" s="27"/>
      <c r="G35" s="30">
        <v>5069</v>
      </c>
      <c r="H35" s="29">
        <f t="shared" si="17"/>
        <v>811.04</v>
      </c>
      <c r="I35" s="29">
        <f t="shared" si="18"/>
        <v>405.52</v>
      </c>
      <c r="J35" s="29">
        <f t="shared" si="19"/>
        <v>25.35</v>
      </c>
      <c r="K35" s="29">
        <f t="shared" si="20"/>
        <v>25.35</v>
      </c>
      <c r="L35" s="29">
        <f t="shared" si="21"/>
        <v>27.88</v>
      </c>
      <c r="M35" s="30">
        <v>5069</v>
      </c>
      <c r="N35" s="29">
        <f t="shared" si="22"/>
        <v>354.83</v>
      </c>
      <c r="O35" s="29">
        <f t="shared" si="23"/>
        <v>101.38</v>
      </c>
      <c r="P35" s="31">
        <f t="shared" si="24"/>
        <v>21.12</v>
      </c>
      <c r="Q35" s="31">
        <f t="shared" si="25"/>
        <v>25.34</v>
      </c>
      <c r="R35" s="29">
        <f t="shared" si="26"/>
        <v>1244.44</v>
      </c>
      <c r="S35" s="29">
        <f t="shared" si="27"/>
        <v>553.37</v>
      </c>
      <c r="T35" s="29">
        <f t="shared" si="28"/>
        <v>1797.81</v>
      </c>
      <c r="U35" s="57" t="s">
        <v>84</v>
      </c>
      <c r="V35" s="57" t="s">
        <v>84</v>
      </c>
      <c r="W35" s="56"/>
      <c r="X35" s="19" t="s">
        <v>74</v>
      </c>
    </row>
    <row r="36" s="1" customFormat="1" ht="15" customHeight="1" spans="1:24">
      <c r="A36" s="25">
        <v>31</v>
      </c>
      <c r="B36" s="24" t="s">
        <v>98</v>
      </c>
      <c r="C36" s="75" t="s">
        <v>99</v>
      </c>
      <c r="D36" s="25" t="s">
        <v>100</v>
      </c>
      <c r="E36" s="44"/>
      <c r="F36" s="27"/>
      <c r="G36" s="30">
        <v>5069</v>
      </c>
      <c r="H36" s="29">
        <f t="shared" si="17"/>
        <v>811.04</v>
      </c>
      <c r="I36" s="29">
        <f t="shared" si="18"/>
        <v>405.52</v>
      </c>
      <c r="J36" s="29">
        <f t="shared" si="19"/>
        <v>25.35</v>
      </c>
      <c r="K36" s="29">
        <f t="shared" si="20"/>
        <v>25.35</v>
      </c>
      <c r="L36" s="29">
        <f t="shared" si="21"/>
        <v>27.88</v>
      </c>
      <c r="M36" s="30">
        <v>5069</v>
      </c>
      <c r="N36" s="29">
        <f t="shared" si="22"/>
        <v>354.83</v>
      </c>
      <c r="O36" s="29">
        <f t="shared" si="23"/>
        <v>101.38</v>
      </c>
      <c r="P36" s="31">
        <f t="shared" si="24"/>
        <v>21.12</v>
      </c>
      <c r="Q36" s="31">
        <f t="shared" si="25"/>
        <v>25.34</v>
      </c>
      <c r="R36" s="29">
        <f t="shared" si="26"/>
        <v>1244.44</v>
      </c>
      <c r="S36" s="29">
        <f t="shared" si="27"/>
        <v>553.37</v>
      </c>
      <c r="T36" s="29">
        <f t="shared" si="28"/>
        <v>1797.81</v>
      </c>
      <c r="U36" s="57" t="s">
        <v>84</v>
      </c>
      <c r="V36" s="57" t="s">
        <v>84</v>
      </c>
      <c r="W36" s="56"/>
      <c r="X36" s="19" t="s">
        <v>74</v>
      </c>
    </row>
    <row r="37" s="1" customFormat="1" ht="15" customHeight="1" spans="1:24">
      <c r="A37" s="25">
        <v>32</v>
      </c>
      <c r="B37" s="75" t="s">
        <v>101</v>
      </c>
      <c r="C37" s="75" t="s">
        <v>102</v>
      </c>
      <c r="D37" s="59" t="s">
        <v>103</v>
      </c>
      <c r="E37" s="42"/>
      <c r="F37" s="57"/>
      <c r="G37" s="30">
        <v>5069</v>
      </c>
      <c r="H37" s="30">
        <f t="shared" si="17"/>
        <v>811.04</v>
      </c>
      <c r="I37" s="30">
        <f t="shared" si="18"/>
        <v>405.52</v>
      </c>
      <c r="J37" s="30">
        <f t="shared" si="19"/>
        <v>25.35</v>
      </c>
      <c r="K37" s="29">
        <f t="shared" si="20"/>
        <v>25.35</v>
      </c>
      <c r="L37" s="29">
        <f t="shared" si="21"/>
        <v>27.88</v>
      </c>
      <c r="M37" s="30"/>
      <c r="N37" s="30">
        <f t="shared" si="22"/>
        <v>0</v>
      </c>
      <c r="O37" s="30">
        <f t="shared" si="23"/>
        <v>0</v>
      </c>
      <c r="P37" s="30"/>
      <c r="Q37" s="30"/>
      <c r="R37" s="30">
        <f t="shared" si="26"/>
        <v>864.27</v>
      </c>
      <c r="S37" s="30">
        <f t="shared" si="27"/>
        <v>430.87</v>
      </c>
      <c r="T37" s="29">
        <f t="shared" si="28"/>
        <v>1295.14</v>
      </c>
      <c r="U37" s="19" t="s">
        <v>74</v>
      </c>
      <c r="V37" s="32"/>
      <c r="W37" s="56"/>
      <c r="X37" s="19"/>
    </row>
    <row r="38" s="1" customFormat="1" ht="15" customHeight="1" spans="1:24">
      <c r="A38" s="25">
        <v>33</v>
      </c>
      <c r="B38" s="75" t="s">
        <v>104</v>
      </c>
      <c r="C38" s="75" t="s">
        <v>105</v>
      </c>
      <c r="D38" s="59" t="s">
        <v>106</v>
      </c>
      <c r="E38" s="42"/>
      <c r="F38" s="57"/>
      <c r="G38" s="30">
        <v>5069</v>
      </c>
      <c r="H38" s="30">
        <f t="shared" si="17"/>
        <v>811.04</v>
      </c>
      <c r="I38" s="30">
        <f t="shared" si="18"/>
        <v>405.52</v>
      </c>
      <c r="J38" s="30">
        <f t="shared" si="19"/>
        <v>25.35</v>
      </c>
      <c r="K38" s="29">
        <f t="shared" si="20"/>
        <v>25.35</v>
      </c>
      <c r="L38" s="29">
        <f t="shared" si="21"/>
        <v>27.88</v>
      </c>
      <c r="M38" s="30"/>
      <c r="N38" s="30">
        <f t="shared" si="22"/>
        <v>0</v>
      </c>
      <c r="O38" s="30">
        <f t="shared" si="23"/>
        <v>0</v>
      </c>
      <c r="P38" s="30"/>
      <c r="Q38" s="30"/>
      <c r="R38" s="30">
        <f t="shared" si="26"/>
        <v>864.27</v>
      </c>
      <c r="S38" s="30">
        <f t="shared" si="27"/>
        <v>430.87</v>
      </c>
      <c r="T38" s="29">
        <f t="shared" si="28"/>
        <v>1295.14</v>
      </c>
      <c r="U38" s="19" t="s">
        <v>74</v>
      </c>
      <c r="V38" s="32"/>
      <c r="W38" s="56"/>
      <c r="X38" s="19"/>
    </row>
    <row r="39" s="1" customFormat="1" ht="15" customHeight="1" spans="1:24">
      <c r="A39" s="25">
        <v>34</v>
      </c>
      <c r="B39" s="75" t="s">
        <v>107</v>
      </c>
      <c r="C39" s="75" t="s">
        <v>108</v>
      </c>
      <c r="D39" s="59" t="s">
        <v>109</v>
      </c>
      <c r="E39" s="42"/>
      <c r="F39" s="57"/>
      <c r="G39" s="30">
        <v>5069</v>
      </c>
      <c r="H39" s="30">
        <f t="shared" si="17"/>
        <v>811.04</v>
      </c>
      <c r="I39" s="30">
        <f t="shared" si="18"/>
        <v>405.52</v>
      </c>
      <c r="J39" s="30">
        <f t="shared" si="19"/>
        <v>25.35</v>
      </c>
      <c r="K39" s="29">
        <f t="shared" si="20"/>
        <v>25.35</v>
      </c>
      <c r="L39" s="29">
        <f t="shared" si="21"/>
        <v>27.88</v>
      </c>
      <c r="M39" s="30"/>
      <c r="N39" s="30">
        <f t="shared" si="22"/>
        <v>0</v>
      </c>
      <c r="O39" s="30">
        <f t="shared" si="23"/>
        <v>0</v>
      </c>
      <c r="P39" s="30"/>
      <c r="Q39" s="30"/>
      <c r="R39" s="30">
        <f t="shared" si="26"/>
        <v>864.27</v>
      </c>
      <c r="S39" s="30">
        <f t="shared" si="27"/>
        <v>430.87</v>
      </c>
      <c r="T39" s="29">
        <f t="shared" si="28"/>
        <v>1295.14</v>
      </c>
      <c r="U39" s="19" t="s">
        <v>74</v>
      </c>
      <c r="V39" s="32"/>
      <c r="W39" s="56"/>
      <c r="X39" s="19"/>
    </row>
    <row r="40" s="1" customFormat="1" ht="15" customHeight="1" spans="1:24">
      <c r="A40" s="25">
        <v>35</v>
      </c>
      <c r="B40" s="75" t="s">
        <v>222</v>
      </c>
      <c r="C40" s="77" t="s">
        <v>223</v>
      </c>
      <c r="D40" s="61" t="s">
        <v>224</v>
      </c>
      <c r="E40" s="42"/>
      <c r="F40" s="57"/>
      <c r="G40" s="30">
        <v>5069</v>
      </c>
      <c r="H40" s="30">
        <f t="shared" si="17"/>
        <v>811.04</v>
      </c>
      <c r="I40" s="30">
        <f t="shared" si="18"/>
        <v>405.52</v>
      </c>
      <c r="J40" s="30">
        <f t="shared" si="19"/>
        <v>25.35</v>
      </c>
      <c r="K40" s="29">
        <f t="shared" si="20"/>
        <v>25.35</v>
      </c>
      <c r="L40" s="29">
        <f t="shared" si="21"/>
        <v>27.88</v>
      </c>
      <c r="M40" s="30">
        <v>5069</v>
      </c>
      <c r="N40" s="30">
        <f t="shared" si="22"/>
        <v>354.83</v>
      </c>
      <c r="O40" s="30">
        <f t="shared" si="23"/>
        <v>101.38</v>
      </c>
      <c r="P40" s="31">
        <f t="shared" ref="P40:P59" si="29">ROUND(8448*0.25%,2)</f>
        <v>21.12</v>
      </c>
      <c r="Q40" s="31">
        <f t="shared" ref="Q40:Q59" si="30">ROUND(8448*0.3%,2)</f>
        <v>25.34</v>
      </c>
      <c r="R40" s="30">
        <f t="shared" si="26"/>
        <v>1244.44</v>
      </c>
      <c r="S40" s="30">
        <f t="shared" si="27"/>
        <v>553.37</v>
      </c>
      <c r="T40" s="29">
        <f t="shared" si="28"/>
        <v>1797.81</v>
      </c>
      <c r="U40" s="19" t="s">
        <v>74</v>
      </c>
      <c r="V40" s="32"/>
      <c r="W40" s="56"/>
      <c r="X40" s="19"/>
    </row>
    <row r="41" s="1" customFormat="1" ht="15" customHeight="1" spans="1:24">
      <c r="A41" s="25">
        <v>36</v>
      </c>
      <c r="B41" s="75" t="s">
        <v>225</v>
      </c>
      <c r="C41" s="60" t="s">
        <v>226</v>
      </c>
      <c r="D41" s="61" t="s">
        <v>227</v>
      </c>
      <c r="E41" s="42"/>
      <c r="F41" s="57"/>
      <c r="G41" s="30">
        <v>5069</v>
      </c>
      <c r="H41" s="30">
        <f t="shared" si="17"/>
        <v>811.04</v>
      </c>
      <c r="I41" s="30">
        <f t="shared" si="18"/>
        <v>405.52</v>
      </c>
      <c r="J41" s="30">
        <f t="shared" si="19"/>
        <v>25.35</v>
      </c>
      <c r="K41" s="29">
        <f t="shared" si="20"/>
        <v>25.35</v>
      </c>
      <c r="L41" s="29">
        <f t="shared" si="21"/>
        <v>27.88</v>
      </c>
      <c r="M41" s="30">
        <v>5069</v>
      </c>
      <c r="N41" s="30">
        <f t="shared" si="22"/>
        <v>354.83</v>
      </c>
      <c r="O41" s="30">
        <f t="shared" si="23"/>
        <v>101.38</v>
      </c>
      <c r="P41" s="31">
        <f t="shared" si="29"/>
        <v>21.12</v>
      </c>
      <c r="Q41" s="31">
        <f t="shared" si="30"/>
        <v>25.34</v>
      </c>
      <c r="R41" s="30">
        <f t="shared" si="26"/>
        <v>1244.44</v>
      </c>
      <c r="S41" s="30">
        <f t="shared" si="27"/>
        <v>553.37</v>
      </c>
      <c r="T41" s="29">
        <f t="shared" si="28"/>
        <v>1797.81</v>
      </c>
      <c r="U41" s="19" t="s">
        <v>74</v>
      </c>
      <c r="V41" s="32"/>
      <c r="W41" s="56"/>
      <c r="X41" s="19"/>
    </row>
    <row r="42" s="1" customFormat="1" ht="15" customHeight="1" spans="1:24">
      <c r="A42" s="25">
        <v>37</v>
      </c>
      <c r="B42" s="75" t="s">
        <v>115</v>
      </c>
      <c r="C42" s="75" t="s">
        <v>116</v>
      </c>
      <c r="D42" s="59" t="s">
        <v>117</v>
      </c>
      <c r="E42" s="42"/>
      <c r="F42" s="57"/>
      <c r="G42" s="30">
        <v>5069</v>
      </c>
      <c r="H42" s="30">
        <f t="shared" si="17"/>
        <v>811.04</v>
      </c>
      <c r="I42" s="30">
        <f t="shared" si="18"/>
        <v>405.52</v>
      </c>
      <c r="J42" s="30">
        <f t="shared" si="19"/>
        <v>25.35</v>
      </c>
      <c r="K42" s="29">
        <f t="shared" si="20"/>
        <v>25.35</v>
      </c>
      <c r="L42" s="29">
        <f t="shared" si="21"/>
        <v>27.88</v>
      </c>
      <c r="M42" s="30">
        <v>5069</v>
      </c>
      <c r="N42" s="30">
        <f t="shared" si="22"/>
        <v>354.83</v>
      </c>
      <c r="O42" s="30">
        <f t="shared" si="23"/>
        <v>101.38</v>
      </c>
      <c r="P42" s="31">
        <f t="shared" si="29"/>
        <v>21.12</v>
      </c>
      <c r="Q42" s="31">
        <f t="shared" si="30"/>
        <v>25.34</v>
      </c>
      <c r="R42" s="30">
        <f t="shared" si="26"/>
        <v>1244.44</v>
      </c>
      <c r="S42" s="30">
        <f t="shared" si="27"/>
        <v>553.37</v>
      </c>
      <c r="T42" s="29">
        <f t="shared" si="28"/>
        <v>1797.81</v>
      </c>
      <c r="U42" s="19" t="s">
        <v>74</v>
      </c>
      <c r="V42" s="32"/>
      <c r="W42" s="56"/>
      <c r="X42" s="19"/>
    </row>
    <row r="43" s="1" customFormat="1" ht="15" customHeight="1" spans="1:24">
      <c r="A43" s="25">
        <v>38</v>
      </c>
      <c r="B43" s="75" t="s">
        <v>118</v>
      </c>
      <c r="C43" s="75" t="s">
        <v>119</v>
      </c>
      <c r="D43" s="59" t="s">
        <v>120</v>
      </c>
      <c r="E43" s="42"/>
      <c r="F43" s="57"/>
      <c r="G43" s="30">
        <v>5069</v>
      </c>
      <c r="H43" s="30">
        <f t="shared" si="17"/>
        <v>811.04</v>
      </c>
      <c r="I43" s="30">
        <f t="shared" si="18"/>
        <v>405.52</v>
      </c>
      <c r="J43" s="30">
        <f t="shared" si="19"/>
        <v>25.35</v>
      </c>
      <c r="K43" s="29">
        <f t="shared" si="20"/>
        <v>25.35</v>
      </c>
      <c r="L43" s="29">
        <f t="shared" si="21"/>
        <v>27.88</v>
      </c>
      <c r="M43" s="30">
        <v>5069</v>
      </c>
      <c r="N43" s="30">
        <f t="shared" si="22"/>
        <v>354.83</v>
      </c>
      <c r="O43" s="30">
        <f t="shared" si="23"/>
        <v>101.38</v>
      </c>
      <c r="P43" s="31">
        <f t="shared" si="29"/>
        <v>21.12</v>
      </c>
      <c r="Q43" s="31">
        <f t="shared" si="30"/>
        <v>25.34</v>
      </c>
      <c r="R43" s="30">
        <f t="shared" si="26"/>
        <v>1244.44</v>
      </c>
      <c r="S43" s="30">
        <f t="shared" si="27"/>
        <v>553.37</v>
      </c>
      <c r="T43" s="29">
        <f t="shared" si="28"/>
        <v>1797.81</v>
      </c>
      <c r="U43" s="19" t="s">
        <v>74</v>
      </c>
      <c r="V43" s="32"/>
      <c r="W43" s="56"/>
      <c r="X43" s="19"/>
    </row>
    <row r="44" s="1" customFormat="1" ht="15" customHeight="1" spans="1:24">
      <c r="A44" s="25">
        <v>39</v>
      </c>
      <c r="B44" s="75" t="s">
        <v>121</v>
      </c>
      <c r="C44" s="75" t="s">
        <v>122</v>
      </c>
      <c r="D44" s="59" t="s">
        <v>123</v>
      </c>
      <c r="E44" s="42"/>
      <c r="F44" s="57"/>
      <c r="G44" s="30">
        <v>5069</v>
      </c>
      <c r="H44" s="30">
        <f t="shared" si="17"/>
        <v>811.04</v>
      </c>
      <c r="I44" s="30">
        <f t="shared" si="18"/>
        <v>405.52</v>
      </c>
      <c r="J44" s="30">
        <f t="shared" si="19"/>
        <v>25.35</v>
      </c>
      <c r="K44" s="29">
        <f t="shared" si="20"/>
        <v>25.35</v>
      </c>
      <c r="L44" s="29">
        <f t="shared" si="21"/>
        <v>27.88</v>
      </c>
      <c r="M44" s="30">
        <v>5069</v>
      </c>
      <c r="N44" s="30">
        <f t="shared" si="22"/>
        <v>354.83</v>
      </c>
      <c r="O44" s="30">
        <f t="shared" si="23"/>
        <v>101.38</v>
      </c>
      <c r="P44" s="31">
        <f t="shared" si="29"/>
        <v>21.12</v>
      </c>
      <c r="Q44" s="31">
        <f t="shared" si="30"/>
        <v>25.34</v>
      </c>
      <c r="R44" s="30">
        <f t="shared" si="26"/>
        <v>1244.44</v>
      </c>
      <c r="S44" s="30">
        <f t="shared" si="27"/>
        <v>553.37</v>
      </c>
      <c r="T44" s="29">
        <f t="shared" si="28"/>
        <v>1797.81</v>
      </c>
      <c r="U44" s="19" t="s">
        <v>74</v>
      </c>
      <c r="V44" s="32"/>
      <c r="W44" s="56"/>
      <c r="X44" s="19"/>
    </row>
    <row r="45" s="1" customFormat="1" ht="15" customHeight="1" spans="1:24">
      <c r="A45" s="25">
        <v>40</v>
      </c>
      <c r="B45" s="75" t="s">
        <v>124</v>
      </c>
      <c r="C45" s="75" t="s">
        <v>125</v>
      </c>
      <c r="D45" s="59" t="s">
        <v>126</v>
      </c>
      <c r="E45" s="42"/>
      <c r="F45" s="57"/>
      <c r="G45" s="30">
        <v>5069</v>
      </c>
      <c r="H45" s="30">
        <f t="shared" si="17"/>
        <v>811.04</v>
      </c>
      <c r="I45" s="30">
        <f t="shared" si="18"/>
        <v>405.52</v>
      </c>
      <c r="J45" s="30">
        <f t="shared" si="19"/>
        <v>25.35</v>
      </c>
      <c r="K45" s="29">
        <f t="shared" si="20"/>
        <v>25.35</v>
      </c>
      <c r="L45" s="29">
        <f t="shared" si="21"/>
        <v>27.88</v>
      </c>
      <c r="M45" s="30">
        <v>5069</v>
      </c>
      <c r="N45" s="30">
        <f t="shared" si="22"/>
        <v>354.83</v>
      </c>
      <c r="O45" s="30">
        <f t="shared" si="23"/>
        <v>101.38</v>
      </c>
      <c r="P45" s="31">
        <f t="shared" si="29"/>
        <v>21.12</v>
      </c>
      <c r="Q45" s="31">
        <f t="shared" si="30"/>
        <v>25.34</v>
      </c>
      <c r="R45" s="30">
        <f t="shared" si="26"/>
        <v>1244.44</v>
      </c>
      <c r="S45" s="30">
        <f t="shared" si="27"/>
        <v>553.37</v>
      </c>
      <c r="T45" s="29">
        <f t="shared" si="28"/>
        <v>1797.81</v>
      </c>
      <c r="U45" s="19" t="s">
        <v>74</v>
      </c>
      <c r="V45" s="32"/>
      <c r="W45" s="56"/>
      <c r="X45" s="19"/>
    </row>
    <row r="46" s="1" customFormat="1" ht="15" customHeight="1" spans="1:24">
      <c r="A46" s="25">
        <v>41</v>
      </c>
      <c r="B46" s="75" t="s">
        <v>228</v>
      </c>
      <c r="C46" s="77" t="s">
        <v>229</v>
      </c>
      <c r="D46" s="61" t="s">
        <v>230</v>
      </c>
      <c r="E46" s="42"/>
      <c r="F46" s="57"/>
      <c r="G46" s="30">
        <v>5069</v>
      </c>
      <c r="H46" s="30">
        <f t="shared" si="17"/>
        <v>811.04</v>
      </c>
      <c r="I46" s="30">
        <f t="shared" si="18"/>
        <v>405.52</v>
      </c>
      <c r="J46" s="30">
        <f t="shared" si="19"/>
        <v>25.35</v>
      </c>
      <c r="K46" s="29">
        <f t="shared" si="20"/>
        <v>25.35</v>
      </c>
      <c r="L46" s="29">
        <f t="shared" si="21"/>
        <v>27.88</v>
      </c>
      <c r="M46" s="30">
        <v>5069</v>
      </c>
      <c r="N46" s="30">
        <f t="shared" si="22"/>
        <v>354.83</v>
      </c>
      <c r="O46" s="30">
        <f t="shared" si="23"/>
        <v>101.38</v>
      </c>
      <c r="P46" s="31">
        <f t="shared" si="29"/>
        <v>21.12</v>
      </c>
      <c r="Q46" s="31">
        <f t="shared" si="30"/>
        <v>25.34</v>
      </c>
      <c r="R46" s="30">
        <f t="shared" si="26"/>
        <v>1244.44</v>
      </c>
      <c r="S46" s="30">
        <f t="shared" si="27"/>
        <v>553.37</v>
      </c>
      <c r="T46" s="29">
        <f t="shared" si="28"/>
        <v>1797.81</v>
      </c>
      <c r="U46" s="19" t="s">
        <v>74</v>
      </c>
      <c r="V46" s="32"/>
      <c r="W46" s="56"/>
      <c r="X46" s="19"/>
    </row>
    <row r="47" s="1" customFormat="1" ht="15" customHeight="1" spans="1:24">
      <c r="A47" s="25">
        <v>42</v>
      </c>
      <c r="B47" s="75" t="s">
        <v>231</v>
      </c>
      <c r="C47" s="77" t="s">
        <v>232</v>
      </c>
      <c r="D47" s="61" t="s">
        <v>233</v>
      </c>
      <c r="E47" s="42"/>
      <c r="F47" s="57"/>
      <c r="G47" s="30">
        <v>5069</v>
      </c>
      <c r="H47" s="30">
        <f t="shared" si="17"/>
        <v>811.04</v>
      </c>
      <c r="I47" s="30">
        <f t="shared" si="18"/>
        <v>405.52</v>
      </c>
      <c r="J47" s="30">
        <f t="shared" si="19"/>
        <v>25.35</v>
      </c>
      <c r="K47" s="29">
        <f t="shared" si="20"/>
        <v>25.35</v>
      </c>
      <c r="L47" s="29">
        <f t="shared" si="21"/>
        <v>27.88</v>
      </c>
      <c r="M47" s="30">
        <v>5069</v>
      </c>
      <c r="N47" s="30">
        <f t="shared" si="22"/>
        <v>354.83</v>
      </c>
      <c r="O47" s="30">
        <f t="shared" si="23"/>
        <v>101.38</v>
      </c>
      <c r="P47" s="31">
        <f t="shared" si="29"/>
        <v>21.12</v>
      </c>
      <c r="Q47" s="31">
        <f t="shared" si="30"/>
        <v>25.34</v>
      </c>
      <c r="R47" s="30">
        <f t="shared" si="26"/>
        <v>1244.44</v>
      </c>
      <c r="S47" s="30">
        <f t="shared" si="27"/>
        <v>553.37</v>
      </c>
      <c r="T47" s="29">
        <f t="shared" si="28"/>
        <v>1797.81</v>
      </c>
      <c r="U47" s="19" t="s">
        <v>74</v>
      </c>
      <c r="V47" s="32"/>
      <c r="W47" s="56"/>
      <c r="X47" s="19"/>
    </row>
    <row r="48" s="1" customFormat="1" ht="15" customHeight="1" spans="1:24">
      <c r="A48" s="25">
        <v>43</v>
      </c>
      <c r="B48" s="75" t="s">
        <v>234</v>
      </c>
      <c r="C48" s="77" t="s">
        <v>235</v>
      </c>
      <c r="D48" s="61" t="s">
        <v>236</v>
      </c>
      <c r="E48" s="42"/>
      <c r="F48" s="57"/>
      <c r="G48" s="30">
        <v>5069</v>
      </c>
      <c r="H48" s="30">
        <f t="shared" si="17"/>
        <v>811.04</v>
      </c>
      <c r="I48" s="30">
        <f t="shared" si="18"/>
        <v>405.52</v>
      </c>
      <c r="J48" s="30">
        <f t="shared" si="19"/>
        <v>25.35</v>
      </c>
      <c r="K48" s="29">
        <f t="shared" si="20"/>
        <v>25.35</v>
      </c>
      <c r="L48" s="29">
        <f t="shared" si="21"/>
        <v>27.88</v>
      </c>
      <c r="M48" s="30">
        <v>5069</v>
      </c>
      <c r="N48" s="30">
        <f t="shared" si="22"/>
        <v>354.83</v>
      </c>
      <c r="O48" s="30">
        <f t="shared" si="23"/>
        <v>101.38</v>
      </c>
      <c r="P48" s="31">
        <f t="shared" si="29"/>
        <v>21.12</v>
      </c>
      <c r="Q48" s="31">
        <f t="shared" si="30"/>
        <v>25.34</v>
      </c>
      <c r="R48" s="30">
        <f t="shared" si="26"/>
        <v>1244.44</v>
      </c>
      <c r="S48" s="30">
        <f t="shared" si="27"/>
        <v>553.37</v>
      </c>
      <c r="T48" s="29">
        <f t="shared" si="28"/>
        <v>1797.81</v>
      </c>
      <c r="U48" s="19" t="s">
        <v>74</v>
      </c>
      <c r="V48" s="32"/>
      <c r="W48" s="56"/>
      <c r="X48" s="19"/>
    </row>
    <row r="49" s="1" customFormat="1" ht="15" customHeight="1" spans="1:24">
      <c r="A49" s="25">
        <v>44</v>
      </c>
      <c r="B49" s="24" t="s">
        <v>136</v>
      </c>
      <c r="C49" s="75" t="s">
        <v>137</v>
      </c>
      <c r="D49" s="59" t="s">
        <v>138</v>
      </c>
      <c r="E49" s="62"/>
      <c r="F49" s="11"/>
      <c r="G49" s="30">
        <v>5069</v>
      </c>
      <c r="H49" s="29">
        <f t="shared" si="17"/>
        <v>811.04</v>
      </c>
      <c r="I49" s="29">
        <f t="shared" si="18"/>
        <v>405.52</v>
      </c>
      <c r="J49" s="29">
        <f t="shared" si="19"/>
        <v>25.35</v>
      </c>
      <c r="K49" s="29">
        <f t="shared" si="20"/>
        <v>25.35</v>
      </c>
      <c r="L49" s="29">
        <f t="shared" si="21"/>
        <v>27.88</v>
      </c>
      <c r="M49" s="30">
        <v>5069</v>
      </c>
      <c r="N49" s="29">
        <f t="shared" si="22"/>
        <v>354.83</v>
      </c>
      <c r="O49" s="29">
        <f t="shared" si="23"/>
        <v>101.38</v>
      </c>
      <c r="P49" s="31">
        <f t="shared" si="29"/>
        <v>21.12</v>
      </c>
      <c r="Q49" s="31">
        <f t="shared" si="30"/>
        <v>25.34</v>
      </c>
      <c r="R49" s="29">
        <f t="shared" si="26"/>
        <v>1244.44</v>
      </c>
      <c r="S49" s="29">
        <f t="shared" si="27"/>
        <v>553.37</v>
      </c>
      <c r="T49" s="29">
        <f t="shared" si="28"/>
        <v>1797.81</v>
      </c>
      <c r="U49" s="57" t="s">
        <v>139</v>
      </c>
      <c r="V49" s="57" t="s">
        <v>139</v>
      </c>
      <c r="W49" s="56"/>
      <c r="X49" s="22"/>
    </row>
    <row r="50" s="1" customFormat="1" ht="15" customHeight="1" spans="1:24">
      <c r="A50" s="25">
        <v>45</v>
      </c>
      <c r="B50" s="24">
        <v>6506152728</v>
      </c>
      <c r="C50" s="24" t="s">
        <v>201</v>
      </c>
      <c r="D50" s="59" t="s">
        <v>202</v>
      </c>
      <c r="E50" s="62"/>
      <c r="F50" s="11"/>
      <c r="G50" s="30">
        <v>5069</v>
      </c>
      <c r="H50" s="29">
        <f t="shared" si="17"/>
        <v>811.04</v>
      </c>
      <c r="I50" s="29">
        <f t="shared" si="18"/>
        <v>405.52</v>
      </c>
      <c r="J50" s="29">
        <f t="shared" si="19"/>
        <v>25.35</v>
      </c>
      <c r="K50" s="29">
        <f t="shared" si="20"/>
        <v>25.35</v>
      </c>
      <c r="L50" s="29">
        <f t="shared" si="21"/>
        <v>27.88</v>
      </c>
      <c r="M50" s="30">
        <v>5069</v>
      </c>
      <c r="N50" s="29">
        <f t="shared" si="22"/>
        <v>354.83</v>
      </c>
      <c r="O50" s="29">
        <f t="shared" si="23"/>
        <v>101.38</v>
      </c>
      <c r="P50" s="31">
        <f t="shared" si="29"/>
        <v>21.12</v>
      </c>
      <c r="Q50" s="31">
        <f t="shared" si="30"/>
        <v>25.34</v>
      </c>
      <c r="R50" s="29">
        <f t="shared" si="26"/>
        <v>1244.44</v>
      </c>
      <c r="S50" s="29">
        <f t="shared" si="27"/>
        <v>553.37</v>
      </c>
      <c r="T50" s="29">
        <f t="shared" si="28"/>
        <v>1797.81</v>
      </c>
      <c r="U50" s="19" t="s">
        <v>74</v>
      </c>
      <c r="V50" s="57"/>
      <c r="W50" s="56"/>
      <c r="X50" s="22"/>
    </row>
    <row r="51" s="1" customFormat="1" ht="15" customHeight="1" spans="1:24">
      <c r="A51" s="25">
        <v>46</v>
      </c>
      <c r="B51" s="24">
        <v>6506387569</v>
      </c>
      <c r="C51" s="24" t="s">
        <v>203</v>
      </c>
      <c r="D51" s="59" t="s">
        <v>204</v>
      </c>
      <c r="E51" s="62"/>
      <c r="F51" s="11"/>
      <c r="G51" s="30">
        <v>5069</v>
      </c>
      <c r="H51" s="29">
        <f t="shared" si="17"/>
        <v>811.04</v>
      </c>
      <c r="I51" s="29">
        <f t="shared" si="18"/>
        <v>405.52</v>
      </c>
      <c r="J51" s="29">
        <f t="shared" si="19"/>
        <v>25.35</v>
      </c>
      <c r="K51" s="29">
        <f t="shared" si="20"/>
        <v>25.35</v>
      </c>
      <c r="L51" s="29">
        <f t="shared" si="21"/>
        <v>27.88</v>
      </c>
      <c r="M51" s="30">
        <v>5069</v>
      </c>
      <c r="N51" s="29">
        <f t="shared" si="22"/>
        <v>354.83</v>
      </c>
      <c r="O51" s="29">
        <f t="shared" si="23"/>
        <v>101.38</v>
      </c>
      <c r="P51" s="31">
        <f t="shared" si="29"/>
        <v>21.12</v>
      </c>
      <c r="Q51" s="31">
        <f t="shared" si="30"/>
        <v>25.34</v>
      </c>
      <c r="R51" s="29">
        <f t="shared" si="26"/>
        <v>1244.44</v>
      </c>
      <c r="S51" s="29">
        <f t="shared" si="27"/>
        <v>553.37</v>
      </c>
      <c r="T51" s="29">
        <f t="shared" si="28"/>
        <v>1797.81</v>
      </c>
      <c r="U51" s="19" t="s">
        <v>74</v>
      </c>
      <c r="V51" s="57"/>
      <c r="W51" s="56"/>
      <c r="X51" s="22"/>
    </row>
    <row r="52" s="1" customFormat="1" ht="15" customHeight="1" spans="1:24">
      <c r="A52" s="25">
        <v>47</v>
      </c>
      <c r="B52" s="24">
        <v>6506152725</v>
      </c>
      <c r="C52" s="24" t="s">
        <v>205</v>
      </c>
      <c r="D52" s="59" t="s">
        <v>206</v>
      </c>
      <c r="E52" s="62"/>
      <c r="F52" s="11"/>
      <c r="G52" s="30">
        <v>5069</v>
      </c>
      <c r="H52" s="29">
        <f t="shared" si="17"/>
        <v>811.04</v>
      </c>
      <c r="I52" s="29">
        <f t="shared" si="18"/>
        <v>405.52</v>
      </c>
      <c r="J52" s="29">
        <f t="shared" si="19"/>
        <v>25.35</v>
      </c>
      <c r="K52" s="29">
        <f t="shared" si="20"/>
        <v>25.35</v>
      </c>
      <c r="L52" s="29">
        <f t="shared" si="21"/>
        <v>27.88</v>
      </c>
      <c r="M52" s="30">
        <v>5069</v>
      </c>
      <c r="N52" s="29">
        <f t="shared" si="22"/>
        <v>354.83</v>
      </c>
      <c r="O52" s="29">
        <f t="shared" si="23"/>
        <v>101.38</v>
      </c>
      <c r="P52" s="31">
        <f t="shared" si="29"/>
        <v>21.12</v>
      </c>
      <c r="Q52" s="31">
        <f t="shared" si="30"/>
        <v>25.34</v>
      </c>
      <c r="R52" s="29">
        <f t="shared" si="26"/>
        <v>1244.44</v>
      </c>
      <c r="S52" s="29">
        <f t="shared" si="27"/>
        <v>553.37</v>
      </c>
      <c r="T52" s="29">
        <f t="shared" si="28"/>
        <v>1797.81</v>
      </c>
      <c r="U52" s="19" t="s">
        <v>74</v>
      </c>
      <c r="V52" s="57"/>
      <c r="W52" s="56"/>
      <c r="X52" s="22"/>
    </row>
    <row r="53" s="1" customFormat="1" ht="15" customHeight="1" spans="1:24">
      <c r="A53" s="25">
        <v>48</v>
      </c>
      <c r="B53" s="24">
        <v>6506681771</v>
      </c>
      <c r="C53" s="24" t="s">
        <v>207</v>
      </c>
      <c r="D53" s="59" t="s">
        <v>208</v>
      </c>
      <c r="E53" s="62"/>
      <c r="F53" s="11"/>
      <c r="G53" s="30">
        <v>5069</v>
      </c>
      <c r="H53" s="29">
        <f t="shared" si="17"/>
        <v>811.04</v>
      </c>
      <c r="I53" s="29">
        <f t="shared" si="18"/>
        <v>405.52</v>
      </c>
      <c r="J53" s="29">
        <f t="shared" si="19"/>
        <v>25.35</v>
      </c>
      <c r="K53" s="29">
        <f t="shared" si="20"/>
        <v>25.35</v>
      </c>
      <c r="L53" s="29">
        <f t="shared" si="21"/>
        <v>27.88</v>
      </c>
      <c r="M53" s="30">
        <v>5069</v>
      </c>
      <c r="N53" s="29">
        <f t="shared" si="22"/>
        <v>354.83</v>
      </c>
      <c r="O53" s="29">
        <f t="shared" si="23"/>
        <v>101.38</v>
      </c>
      <c r="P53" s="31">
        <f t="shared" si="29"/>
        <v>21.12</v>
      </c>
      <c r="Q53" s="31">
        <f t="shared" si="30"/>
        <v>25.34</v>
      </c>
      <c r="R53" s="29">
        <f t="shared" si="26"/>
        <v>1244.44</v>
      </c>
      <c r="S53" s="29">
        <f t="shared" si="27"/>
        <v>553.37</v>
      </c>
      <c r="T53" s="29">
        <f t="shared" si="28"/>
        <v>1797.81</v>
      </c>
      <c r="U53" s="19" t="s">
        <v>74</v>
      </c>
      <c r="V53" s="57"/>
      <c r="W53" s="56"/>
      <c r="X53" s="22"/>
    </row>
    <row r="54" s="1" customFormat="1" ht="15" customHeight="1" spans="1:24">
      <c r="A54" s="25">
        <v>49</v>
      </c>
      <c r="B54" s="24">
        <v>6506636808</v>
      </c>
      <c r="C54" s="24" t="s">
        <v>209</v>
      </c>
      <c r="D54" s="59" t="s">
        <v>210</v>
      </c>
      <c r="E54" s="62"/>
      <c r="F54" s="11"/>
      <c r="G54" s="30">
        <v>5069</v>
      </c>
      <c r="H54" s="29">
        <f t="shared" si="17"/>
        <v>811.04</v>
      </c>
      <c r="I54" s="29">
        <f t="shared" si="18"/>
        <v>405.52</v>
      </c>
      <c r="J54" s="29">
        <f t="shared" si="19"/>
        <v>25.35</v>
      </c>
      <c r="K54" s="29">
        <f t="shared" si="20"/>
        <v>25.35</v>
      </c>
      <c r="L54" s="29">
        <f t="shared" si="21"/>
        <v>27.88</v>
      </c>
      <c r="M54" s="30">
        <v>5069</v>
      </c>
      <c r="N54" s="29">
        <f t="shared" si="22"/>
        <v>354.83</v>
      </c>
      <c r="O54" s="29">
        <f t="shared" si="23"/>
        <v>101.38</v>
      </c>
      <c r="P54" s="31">
        <f t="shared" si="29"/>
        <v>21.12</v>
      </c>
      <c r="Q54" s="31">
        <f t="shared" si="30"/>
        <v>25.34</v>
      </c>
      <c r="R54" s="29">
        <f t="shared" si="26"/>
        <v>1244.44</v>
      </c>
      <c r="S54" s="29">
        <f t="shared" si="27"/>
        <v>553.37</v>
      </c>
      <c r="T54" s="29">
        <f t="shared" si="28"/>
        <v>1797.81</v>
      </c>
      <c r="U54" s="19" t="s">
        <v>74</v>
      </c>
      <c r="V54" s="57"/>
      <c r="W54" s="56"/>
      <c r="X54" s="22"/>
    </row>
    <row r="55" s="1" customFormat="1" ht="15" customHeight="1" spans="1:24">
      <c r="A55" s="25">
        <v>50</v>
      </c>
      <c r="B55" s="24">
        <v>6505436867</v>
      </c>
      <c r="C55" s="24" t="s">
        <v>211</v>
      </c>
      <c r="D55" s="59" t="s">
        <v>212</v>
      </c>
      <c r="E55" s="62"/>
      <c r="F55" s="11"/>
      <c r="G55" s="30">
        <v>5069</v>
      </c>
      <c r="H55" s="29">
        <f t="shared" si="17"/>
        <v>811.04</v>
      </c>
      <c r="I55" s="29">
        <f t="shared" si="18"/>
        <v>405.52</v>
      </c>
      <c r="J55" s="29">
        <f t="shared" si="19"/>
        <v>25.35</v>
      </c>
      <c r="K55" s="29">
        <f t="shared" si="20"/>
        <v>25.35</v>
      </c>
      <c r="L55" s="29">
        <f t="shared" si="21"/>
        <v>27.88</v>
      </c>
      <c r="M55" s="30">
        <v>5069</v>
      </c>
      <c r="N55" s="29">
        <f t="shared" si="22"/>
        <v>354.83</v>
      </c>
      <c r="O55" s="29">
        <f t="shared" si="23"/>
        <v>101.38</v>
      </c>
      <c r="P55" s="31">
        <f t="shared" si="29"/>
        <v>21.12</v>
      </c>
      <c r="Q55" s="31">
        <f t="shared" si="30"/>
        <v>25.34</v>
      </c>
      <c r="R55" s="29">
        <f t="shared" si="26"/>
        <v>1244.44</v>
      </c>
      <c r="S55" s="29">
        <f t="shared" si="27"/>
        <v>553.37</v>
      </c>
      <c r="T55" s="29">
        <f t="shared" si="28"/>
        <v>1797.81</v>
      </c>
      <c r="U55" s="19" t="s">
        <v>74</v>
      </c>
      <c r="V55" s="57"/>
      <c r="W55" s="56"/>
      <c r="X55" s="22"/>
    </row>
    <row r="56" s="1" customFormat="1" ht="15" customHeight="1" spans="1:24">
      <c r="A56" s="25">
        <v>51</v>
      </c>
      <c r="B56" s="24">
        <v>6513790270</v>
      </c>
      <c r="C56" s="24" t="s">
        <v>213</v>
      </c>
      <c r="D56" s="59" t="s">
        <v>214</v>
      </c>
      <c r="E56" s="62"/>
      <c r="F56" s="11"/>
      <c r="G56" s="30">
        <v>5069</v>
      </c>
      <c r="H56" s="29">
        <f t="shared" si="17"/>
        <v>811.04</v>
      </c>
      <c r="I56" s="29">
        <f t="shared" si="18"/>
        <v>405.52</v>
      </c>
      <c r="J56" s="29">
        <f t="shared" si="19"/>
        <v>25.35</v>
      </c>
      <c r="K56" s="29">
        <f t="shared" si="20"/>
        <v>25.35</v>
      </c>
      <c r="L56" s="29">
        <f t="shared" si="21"/>
        <v>27.88</v>
      </c>
      <c r="M56" s="30">
        <v>5069</v>
      </c>
      <c r="N56" s="29">
        <f t="shared" si="22"/>
        <v>354.83</v>
      </c>
      <c r="O56" s="29">
        <f t="shared" si="23"/>
        <v>101.38</v>
      </c>
      <c r="P56" s="31">
        <f t="shared" si="29"/>
        <v>21.12</v>
      </c>
      <c r="Q56" s="31">
        <f t="shared" si="30"/>
        <v>25.34</v>
      </c>
      <c r="R56" s="29">
        <f t="shared" si="26"/>
        <v>1244.44</v>
      </c>
      <c r="S56" s="29">
        <f t="shared" si="27"/>
        <v>553.37</v>
      </c>
      <c r="T56" s="29">
        <f t="shared" si="28"/>
        <v>1797.81</v>
      </c>
      <c r="U56" s="19" t="s">
        <v>74</v>
      </c>
      <c r="V56" s="57"/>
      <c r="W56" s="56"/>
      <c r="X56" s="22"/>
    </row>
    <row r="57" s="1" customFormat="1" ht="15" customHeight="1" spans="1:24">
      <c r="A57" s="25">
        <v>52</v>
      </c>
      <c r="B57" s="24" t="s">
        <v>140</v>
      </c>
      <c r="C57" s="75" t="s">
        <v>141</v>
      </c>
      <c r="D57" s="59" t="s">
        <v>142</v>
      </c>
      <c r="E57" s="39"/>
      <c r="F57" s="27"/>
      <c r="G57" s="30">
        <v>5069</v>
      </c>
      <c r="H57" s="29">
        <f t="shared" si="17"/>
        <v>811.04</v>
      </c>
      <c r="I57" s="29">
        <f t="shared" si="18"/>
        <v>405.52</v>
      </c>
      <c r="J57" s="29">
        <f t="shared" si="19"/>
        <v>25.35</v>
      </c>
      <c r="K57" s="29">
        <f t="shared" si="20"/>
        <v>25.35</v>
      </c>
      <c r="L57" s="29">
        <f t="shared" si="21"/>
        <v>27.88</v>
      </c>
      <c r="M57" s="30">
        <v>5069</v>
      </c>
      <c r="N57" s="29">
        <f t="shared" si="22"/>
        <v>354.83</v>
      </c>
      <c r="O57" s="29">
        <f t="shared" si="23"/>
        <v>101.38</v>
      </c>
      <c r="P57" s="31">
        <f t="shared" si="29"/>
        <v>21.12</v>
      </c>
      <c r="Q57" s="31">
        <f t="shared" si="30"/>
        <v>25.34</v>
      </c>
      <c r="R57" s="29">
        <f t="shared" si="26"/>
        <v>1244.44</v>
      </c>
      <c r="S57" s="29">
        <f t="shared" si="27"/>
        <v>553.37</v>
      </c>
      <c r="T57" s="29">
        <f t="shared" si="28"/>
        <v>1797.81</v>
      </c>
      <c r="U57" s="57" t="s">
        <v>84</v>
      </c>
      <c r="V57" s="57" t="s">
        <v>84</v>
      </c>
      <c r="W57" s="56"/>
      <c r="X57" s="19" t="s">
        <v>74</v>
      </c>
    </row>
    <row r="58" s="1" customFormat="1" ht="15" customHeight="1" spans="1:24">
      <c r="A58" s="25">
        <v>53</v>
      </c>
      <c r="B58" s="75" t="s">
        <v>143</v>
      </c>
      <c r="C58" s="75" t="s">
        <v>144</v>
      </c>
      <c r="D58" s="59" t="s">
        <v>145</v>
      </c>
      <c r="E58" s="19"/>
      <c r="F58" s="11"/>
      <c r="G58" s="30">
        <v>5069</v>
      </c>
      <c r="H58" s="29">
        <f t="shared" si="17"/>
        <v>811.04</v>
      </c>
      <c r="I58" s="29">
        <f t="shared" si="18"/>
        <v>405.52</v>
      </c>
      <c r="J58" s="29">
        <f t="shared" si="19"/>
        <v>25.35</v>
      </c>
      <c r="K58" s="29">
        <f t="shared" si="20"/>
        <v>25.35</v>
      </c>
      <c r="L58" s="29">
        <f t="shared" si="21"/>
        <v>27.88</v>
      </c>
      <c r="M58" s="30">
        <v>5069</v>
      </c>
      <c r="N58" s="29">
        <f t="shared" si="22"/>
        <v>354.83</v>
      </c>
      <c r="O58" s="29">
        <f t="shared" si="23"/>
        <v>101.38</v>
      </c>
      <c r="P58" s="31">
        <f t="shared" si="29"/>
        <v>21.12</v>
      </c>
      <c r="Q58" s="31">
        <f t="shared" si="30"/>
        <v>25.34</v>
      </c>
      <c r="R58" s="29">
        <f t="shared" si="26"/>
        <v>1244.44</v>
      </c>
      <c r="S58" s="29">
        <f t="shared" si="27"/>
        <v>553.37</v>
      </c>
      <c r="T58" s="29">
        <f t="shared" si="28"/>
        <v>1797.81</v>
      </c>
      <c r="U58" s="57" t="s">
        <v>84</v>
      </c>
      <c r="V58" s="57" t="s">
        <v>84</v>
      </c>
      <c r="W58" s="56"/>
      <c r="X58" s="19"/>
    </row>
    <row r="59" s="1" customFormat="1" ht="15" customHeight="1" spans="1:24">
      <c r="A59" s="25">
        <v>54</v>
      </c>
      <c r="B59" s="24" t="s">
        <v>146</v>
      </c>
      <c r="C59" s="24" t="s">
        <v>147</v>
      </c>
      <c r="D59" s="59" t="s">
        <v>148</v>
      </c>
      <c r="E59" s="19"/>
      <c r="F59" s="19"/>
      <c r="G59" s="30">
        <v>5069</v>
      </c>
      <c r="H59" s="29">
        <f t="shared" si="17"/>
        <v>811.04</v>
      </c>
      <c r="I59" s="29">
        <f t="shared" si="18"/>
        <v>405.52</v>
      </c>
      <c r="J59" s="29">
        <f t="shared" si="19"/>
        <v>25.35</v>
      </c>
      <c r="K59" s="29">
        <f t="shared" si="20"/>
        <v>25.35</v>
      </c>
      <c r="L59" s="29">
        <f t="shared" si="21"/>
        <v>27.88</v>
      </c>
      <c r="M59" s="30">
        <v>5069</v>
      </c>
      <c r="N59" s="29">
        <f t="shared" si="22"/>
        <v>354.83</v>
      </c>
      <c r="O59" s="29">
        <f t="shared" si="23"/>
        <v>101.38</v>
      </c>
      <c r="P59" s="31">
        <f t="shared" si="29"/>
        <v>21.12</v>
      </c>
      <c r="Q59" s="31">
        <f t="shared" si="30"/>
        <v>25.34</v>
      </c>
      <c r="R59" s="29">
        <f t="shared" si="26"/>
        <v>1244.44</v>
      </c>
      <c r="S59" s="29">
        <f t="shared" si="27"/>
        <v>553.37</v>
      </c>
      <c r="T59" s="29">
        <f t="shared" si="28"/>
        <v>1797.81</v>
      </c>
      <c r="U59" s="32" t="s">
        <v>32</v>
      </c>
      <c r="V59" s="32" t="s">
        <v>32</v>
      </c>
      <c r="W59" s="56"/>
      <c r="X59" s="22"/>
    </row>
    <row r="60" s="1" customFormat="1" ht="15" customHeight="1" spans="1:24">
      <c r="A60" s="63" t="s">
        <v>34</v>
      </c>
      <c r="B60" s="63"/>
      <c r="C60" s="63"/>
      <c r="D60" s="63"/>
      <c r="E60" s="63"/>
      <c r="F60" s="63"/>
      <c r="G60" s="64">
        <f t="shared" ref="G60:T60" si="31">SUM(G25:G59)</f>
        <v>187277</v>
      </c>
      <c r="H60" s="64">
        <f t="shared" si="31"/>
        <v>29964.32</v>
      </c>
      <c r="I60" s="64">
        <f t="shared" si="31"/>
        <v>14982.16</v>
      </c>
      <c r="J60" s="64">
        <f t="shared" si="31"/>
        <v>936.550000000001</v>
      </c>
      <c r="K60" s="64">
        <f t="shared" si="31"/>
        <v>936.550000000001</v>
      </c>
      <c r="L60" s="64">
        <f t="shared" si="31"/>
        <v>1030.04</v>
      </c>
      <c r="M60" s="64">
        <f t="shared" si="31"/>
        <v>172070</v>
      </c>
      <c r="N60" s="64">
        <f t="shared" si="31"/>
        <v>12044.9</v>
      </c>
      <c r="O60" s="64">
        <f t="shared" si="31"/>
        <v>3441.4</v>
      </c>
      <c r="P60" s="64">
        <f t="shared" si="31"/>
        <v>675.84</v>
      </c>
      <c r="Q60" s="64">
        <f t="shared" si="31"/>
        <v>810.88</v>
      </c>
      <c r="R60" s="64">
        <f t="shared" si="31"/>
        <v>44786.69</v>
      </c>
      <c r="S60" s="64">
        <f t="shared" si="31"/>
        <v>20035.95</v>
      </c>
      <c r="T60" s="64">
        <f t="shared" si="31"/>
        <v>64822.64</v>
      </c>
      <c r="U60" s="42"/>
      <c r="V60" s="42"/>
      <c r="W60" s="56"/>
      <c r="X60" s="22"/>
    </row>
    <row r="61" s="1" customFormat="1" ht="15" customHeight="1" spans="1:24">
      <c r="A61" s="23">
        <v>55</v>
      </c>
      <c r="B61" s="24" t="s">
        <v>149</v>
      </c>
      <c r="C61" s="24" t="s">
        <v>150</v>
      </c>
      <c r="D61" s="25" t="s">
        <v>151</v>
      </c>
      <c r="E61" s="39"/>
      <c r="F61" s="11"/>
      <c r="G61" s="30"/>
      <c r="H61" s="29">
        <f t="shared" ref="H61:H65" si="32">ROUND(G61*0.16,2)</f>
        <v>0</v>
      </c>
      <c r="I61" s="29">
        <f t="shared" ref="I61:I65" si="33">ROUND(G61*0.08,2)</f>
        <v>0</v>
      </c>
      <c r="J61" s="29">
        <f t="shared" ref="J61:J65" si="34">ROUND(G61*0.005,2)</f>
        <v>0</v>
      </c>
      <c r="K61" s="29">
        <f t="shared" ref="K61:K65" si="35">ROUND(G61*0.005,2)</f>
        <v>0</v>
      </c>
      <c r="L61" s="29">
        <f>ROUND(G61*0.004,2)</f>
        <v>0</v>
      </c>
      <c r="M61" s="30">
        <v>3919</v>
      </c>
      <c r="N61" s="37">
        <f t="shared" ref="N61:N64" si="36">ROUND(M61*0.06,2)</f>
        <v>235.14</v>
      </c>
      <c r="O61" s="29"/>
      <c r="P61" s="31">
        <f t="shared" ref="P61:P65" si="37">ROUND(8448*0.25%,2)</f>
        <v>21.12</v>
      </c>
      <c r="Q61" s="31">
        <f t="shared" ref="Q61:Q65" si="38">ROUND(8448*0.3%,2)</f>
        <v>25.34</v>
      </c>
      <c r="R61" s="29">
        <f t="shared" ref="R61:R65" si="39">H61+N61+J61+L61+Q61</f>
        <v>260.48</v>
      </c>
      <c r="S61" s="29">
        <f t="shared" ref="S61:S65" si="40">I61+O61+K61+P61</f>
        <v>21.12</v>
      </c>
      <c r="T61" s="29">
        <f t="shared" ref="T61:T65" si="41">R61+S61</f>
        <v>281.6</v>
      </c>
      <c r="U61" s="58" t="s">
        <v>94</v>
      </c>
      <c r="V61" s="58" t="s">
        <v>94</v>
      </c>
      <c r="W61" s="41" t="s">
        <v>152</v>
      </c>
      <c r="X61" s="19" t="s">
        <v>74</v>
      </c>
    </row>
    <row r="62" s="1" customFormat="1" ht="15" customHeight="1" spans="1:24">
      <c r="A62" s="23">
        <v>56</v>
      </c>
      <c r="B62" s="24" t="s">
        <v>153</v>
      </c>
      <c r="C62" s="24" t="s">
        <v>154</v>
      </c>
      <c r="D62" s="25" t="s">
        <v>155</v>
      </c>
      <c r="E62" s="39"/>
      <c r="F62" s="11"/>
      <c r="G62" s="30"/>
      <c r="H62" s="29">
        <f t="shared" si="32"/>
        <v>0</v>
      </c>
      <c r="I62" s="29">
        <f t="shared" si="33"/>
        <v>0</v>
      </c>
      <c r="J62" s="29">
        <f t="shared" si="34"/>
        <v>0</v>
      </c>
      <c r="K62" s="29">
        <f t="shared" si="35"/>
        <v>0</v>
      </c>
      <c r="L62" s="29">
        <f t="shared" ref="L62:L65" si="42">ROUND(G62*0.0165,2)</f>
        <v>0</v>
      </c>
      <c r="M62" s="30">
        <v>2746</v>
      </c>
      <c r="N62" s="37">
        <f t="shared" si="36"/>
        <v>164.76</v>
      </c>
      <c r="O62" s="29"/>
      <c r="P62" s="31">
        <f t="shared" si="37"/>
        <v>21.12</v>
      </c>
      <c r="Q62" s="31">
        <f t="shared" si="38"/>
        <v>25.34</v>
      </c>
      <c r="R62" s="29">
        <f t="shared" si="39"/>
        <v>190.1</v>
      </c>
      <c r="S62" s="29">
        <f t="shared" si="40"/>
        <v>21.12</v>
      </c>
      <c r="T62" s="29">
        <f t="shared" si="41"/>
        <v>211.22</v>
      </c>
      <c r="U62" s="58" t="s">
        <v>33</v>
      </c>
      <c r="V62" s="58" t="s">
        <v>33</v>
      </c>
      <c r="W62" s="65"/>
      <c r="X62" s="19" t="s">
        <v>74</v>
      </c>
    </row>
    <row r="63" s="1" customFormat="1" ht="15" customHeight="1" spans="1:24">
      <c r="A63" s="23">
        <v>57</v>
      </c>
      <c r="B63" s="24" t="s">
        <v>156</v>
      </c>
      <c r="C63" s="75" t="s">
        <v>157</v>
      </c>
      <c r="D63" s="25" t="s">
        <v>158</v>
      </c>
      <c r="E63" s="39"/>
      <c r="F63" s="11"/>
      <c r="G63" s="30"/>
      <c r="H63" s="29">
        <f t="shared" si="32"/>
        <v>0</v>
      </c>
      <c r="I63" s="29">
        <f t="shared" si="33"/>
        <v>0</v>
      </c>
      <c r="J63" s="29">
        <f t="shared" si="34"/>
        <v>0</v>
      </c>
      <c r="K63" s="29">
        <f t="shared" si="35"/>
        <v>0</v>
      </c>
      <c r="L63" s="29">
        <f t="shared" si="42"/>
        <v>0</v>
      </c>
      <c r="M63" s="30">
        <v>6531</v>
      </c>
      <c r="N63" s="29">
        <f>ROUND(M63*0.07,2)</f>
        <v>457.17</v>
      </c>
      <c r="O63" s="29">
        <f>ROUND(M63*0.02,2)</f>
        <v>130.62</v>
      </c>
      <c r="P63" s="31">
        <f t="shared" si="37"/>
        <v>21.12</v>
      </c>
      <c r="Q63" s="31">
        <f t="shared" si="38"/>
        <v>25.34</v>
      </c>
      <c r="R63" s="29">
        <f t="shared" si="39"/>
        <v>482.51</v>
      </c>
      <c r="S63" s="29">
        <f t="shared" si="40"/>
        <v>151.74</v>
      </c>
      <c r="T63" s="29">
        <f t="shared" si="41"/>
        <v>634.25</v>
      </c>
      <c r="U63" s="42"/>
      <c r="V63" s="42"/>
      <c r="W63" s="65"/>
      <c r="X63" s="19" t="s">
        <v>74</v>
      </c>
    </row>
    <row r="64" s="1" customFormat="1" ht="15" customHeight="1" spans="1:24">
      <c r="A64" s="23">
        <v>58</v>
      </c>
      <c r="B64" s="24" t="s">
        <v>159</v>
      </c>
      <c r="C64" s="24" t="s">
        <v>160</v>
      </c>
      <c r="D64" s="25" t="s">
        <v>161</v>
      </c>
      <c r="E64" s="19"/>
      <c r="F64" s="11"/>
      <c r="G64" s="30"/>
      <c r="H64" s="29">
        <f t="shared" si="32"/>
        <v>0</v>
      </c>
      <c r="I64" s="29">
        <f t="shared" si="33"/>
        <v>0</v>
      </c>
      <c r="J64" s="29">
        <f t="shared" si="34"/>
        <v>0</v>
      </c>
      <c r="K64" s="29">
        <f t="shared" si="35"/>
        <v>0</v>
      </c>
      <c r="L64" s="29">
        <f>ROUND(G64*0.011,2)</f>
        <v>0</v>
      </c>
      <c r="M64" s="30">
        <v>4142</v>
      </c>
      <c r="N64" s="37">
        <f t="shared" si="36"/>
        <v>248.52</v>
      </c>
      <c r="O64" s="29"/>
      <c r="P64" s="31">
        <f t="shared" si="37"/>
        <v>21.12</v>
      </c>
      <c r="Q64" s="31">
        <f t="shared" si="38"/>
        <v>25.34</v>
      </c>
      <c r="R64" s="29">
        <f t="shared" si="39"/>
        <v>273.86</v>
      </c>
      <c r="S64" s="29">
        <f t="shared" si="40"/>
        <v>21.12</v>
      </c>
      <c r="T64" s="29">
        <f t="shared" si="41"/>
        <v>294.98</v>
      </c>
      <c r="U64" s="58" t="s">
        <v>94</v>
      </c>
      <c r="V64" s="58" t="s">
        <v>94</v>
      </c>
      <c r="W64" s="66"/>
      <c r="X64" s="19" t="s">
        <v>74</v>
      </c>
    </row>
    <row r="65" s="1" customFormat="1" ht="15" customHeight="1" spans="1:24">
      <c r="A65" s="23">
        <v>59</v>
      </c>
      <c r="B65" s="24" t="s">
        <v>162</v>
      </c>
      <c r="C65" s="24" t="s">
        <v>163</v>
      </c>
      <c r="D65" s="25" t="s">
        <v>164</v>
      </c>
      <c r="E65" s="44"/>
      <c r="F65" s="27"/>
      <c r="G65" s="30"/>
      <c r="H65" s="29">
        <f t="shared" si="32"/>
        <v>0</v>
      </c>
      <c r="I65" s="29">
        <f t="shared" si="33"/>
        <v>0</v>
      </c>
      <c r="J65" s="29">
        <f t="shared" si="34"/>
        <v>0</v>
      </c>
      <c r="K65" s="29">
        <f t="shared" si="35"/>
        <v>0</v>
      </c>
      <c r="L65" s="29">
        <f t="shared" si="42"/>
        <v>0</v>
      </c>
      <c r="M65" s="30">
        <v>6531</v>
      </c>
      <c r="N65" s="29">
        <f>ROUND(M65*0.07,2)</f>
        <v>457.17</v>
      </c>
      <c r="O65" s="29">
        <f>ROUND(M65*0.02,2)</f>
        <v>130.62</v>
      </c>
      <c r="P65" s="31">
        <f t="shared" si="37"/>
        <v>21.12</v>
      </c>
      <c r="Q65" s="31">
        <f t="shared" si="38"/>
        <v>25.34</v>
      </c>
      <c r="R65" s="29">
        <f t="shared" si="39"/>
        <v>482.51</v>
      </c>
      <c r="S65" s="29">
        <f t="shared" si="40"/>
        <v>151.74</v>
      </c>
      <c r="T65" s="29">
        <f t="shared" si="41"/>
        <v>634.25</v>
      </c>
      <c r="U65" s="58"/>
      <c r="V65" s="58"/>
      <c r="W65" s="66"/>
      <c r="X65" s="19"/>
    </row>
    <row r="66" s="1" customFormat="1" ht="15" customHeight="1" spans="1:24">
      <c r="A66" s="63" t="s">
        <v>34</v>
      </c>
      <c r="B66" s="63"/>
      <c r="C66" s="63"/>
      <c r="D66" s="63"/>
      <c r="E66" s="63"/>
      <c r="F66" s="63"/>
      <c r="G66" s="64">
        <f t="shared" ref="G66:L66" si="43">SUM(G61:G64)</f>
        <v>0</v>
      </c>
      <c r="H66" s="64">
        <f t="shared" si="43"/>
        <v>0</v>
      </c>
      <c r="I66" s="64">
        <f t="shared" si="43"/>
        <v>0</v>
      </c>
      <c r="J66" s="64">
        <f t="shared" si="43"/>
        <v>0</v>
      </c>
      <c r="K66" s="64">
        <f t="shared" si="43"/>
        <v>0</v>
      </c>
      <c r="L66" s="64">
        <f t="shared" si="43"/>
        <v>0</v>
      </c>
      <c r="M66" s="64">
        <f t="shared" ref="M66:T66" si="44">SUM(M61:M65)</f>
        <v>23869</v>
      </c>
      <c r="N66" s="64">
        <f t="shared" si="44"/>
        <v>1562.76</v>
      </c>
      <c r="O66" s="64">
        <f t="shared" si="44"/>
        <v>261.24</v>
      </c>
      <c r="P66" s="64">
        <f t="shared" si="44"/>
        <v>105.6</v>
      </c>
      <c r="Q66" s="64">
        <f t="shared" si="44"/>
        <v>126.7</v>
      </c>
      <c r="R66" s="64">
        <f t="shared" si="44"/>
        <v>1689.46</v>
      </c>
      <c r="S66" s="64">
        <f t="shared" si="44"/>
        <v>366.84</v>
      </c>
      <c r="T66" s="64">
        <f t="shared" si="44"/>
        <v>2056.3</v>
      </c>
      <c r="U66" s="42"/>
      <c r="V66" s="42"/>
      <c r="W66" s="56"/>
      <c r="X66" s="42"/>
    </row>
    <row r="67" s="1" customFormat="1" ht="15" customHeight="1" spans="1:24">
      <c r="A67" s="67" t="s">
        <v>14</v>
      </c>
      <c r="B67" s="68"/>
      <c r="C67" s="68"/>
      <c r="D67" s="69"/>
      <c r="E67" s="70"/>
      <c r="F67" s="70"/>
      <c r="G67" s="71">
        <f t="shared" ref="G67:T67" si="45">G5+G24+G60+G66</f>
        <v>283588</v>
      </c>
      <c r="H67" s="71">
        <f t="shared" si="45"/>
        <v>45374.08</v>
      </c>
      <c r="I67" s="71">
        <f t="shared" si="45"/>
        <v>22687.04</v>
      </c>
      <c r="J67" s="71">
        <f t="shared" si="45"/>
        <v>1418.2</v>
      </c>
      <c r="K67" s="71">
        <f t="shared" si="45"/>
        <v>1418.2</v>
      </c>
      <c r="L67" s="71">
        <f t="shared" si="45"/>
        <v>1559.76</v>
      </c>
      <c r="M67" s="71">
        <f t="shared" si="45"/>
        <v>292250</v>
      </c>
      <c r="N67" s="71">
        <f t="shared" si="45"/>
        <v>20349.43</v>
      </c>
      <c r="O67" s="71">
        <f t="shared" si="45"/>
        <v>5628.86</v>
      </c>
      <c r="P67" s="71">
        <f t="shared" si="45"/>
        <v>1182.72</v>
      </c>
      <c r="Q67" s="71">
        <f t="shared" si="45"/>
        <v>1419.04</v>
      </c>
      <c r="R67" s="71">
        <f t="shared" si="45"/>
        <v>70120.51</v>
      </c>
      <c r="S67" s="71">
        <f t="shared" si="45"/>
        <v>30916.82</v>
      </c>
      <c r="T67" s="71">
        <f t="shared" si="45"/>
        <v>101037.33</v>
      </c>
      <c r="U67" s="42"/>
      <c r="V67" s="42"/>
      <c r="W67" s="56"/>
      <c r="X67" s="42"/>
    </row>
    <row r="68" s="1" customFormat="1" spans="1:24">
      <c r="B68" s="3"/>
      <c r="C68" s="3"/>
      <c r="F68" s="4"/>
      <c r="W68" s="5"/>
    </row>
    <row r="69" s="1" customFormat="1" spans="1:24">
      <c r="B69" s="3"/>
      <c r="C69" s="3"/>
      <c r="F69" s="4"/>
      <c r="T69" s="1">
        <v>102835.14</v>
      </c>
      <c r="W69" s="5"/>
    </row>
    <row r="70" s="1" customFormat="1" spans="1:24">
      <c r="B70" s="3"/>
      <c r="C70" s="3"/>
      <c r="F70" s="4"/>
      <c r="H70" s="1">
        <f>H67+L67+J67</f>
        <v>48352.04</v>
      </c>
      <c r="I70" s="1">
        <f>I67+K67</f>
        <v>24105.24</v>
      </c>
      <c r="N70" s="1">
        <f>Q67+N67</f>
        <v>21768.47</v>
      </c>
      <c r="O70" s="1">
        <f>O67+P67</f>
        <v>6811.58</v>
      </c>
      <c r="T70" s="1">
        <f>T67-T69</f>
        <v>-1797.81000000003</v>
      </c>
      <c r="W70" s="5"/>
    </row>
    <row r="71" s="1" customFormat="1" spans="1:24">
      <c r="B71" s="3"/>
      <c r="C71" s="3"/>
      <c r="F71" s="4"/>
      <c r="W71" s="5"/>
    </row>
    <row r="73" s="1" customFormat="1" spans="1:24">
      <c r="B73" s="3"/>
      <c r="C73" s="3"/>
      <c r="F73" s="4"/>
      <c r="T73" s="1">
        <v>68736.29</v>
      </c>
      <c r="W73" s="5"/>
    </row>
    <row r="74" s="1" customFormat="1" spans="1:24">
      <c r="B74" s="3"/>
      <c r="C74" s="3"/>
      <c r="F74" s="4"/>
      <c r="T74" s="1">
        <f>T67-T73</f>
        <v>32301.04</v>
      </c>
      <c r="W74" s="5"/>
    </row>
    <row r="77" s="1" customFormat="1" spans="1:24">
      <c r="B77" s="3"/>
      <c r="C77" s="3"/>
      <c r="F77" s="4"/>
      <c r="W77" s="5"/>
    </row>
  </sheetData>
  <mergeCells count="24">
    <mergeCell ref="A1:T1"/>
    <mergeCell ref="H2:I2"/>
    <mergeCell ref="J2:K2"/>
    <mergeCell ref="N2:O2"/>
    <mergeCell ref="P2:Q2"/>
    <mergeCell ref="R2:T2"/>
    <mergeCell ref="A5:D5"/>
    <mergeCell ref="A60:F60"/>
    <mergeCell ref="A66:F66"/>
    <mergeCell ref="A67:D67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23"/>
    <mergeCell ref="W61:W64"/>
    <mergeCell ref="X2:X3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7"/>
  <sheetViews>
    <sheetView workbookViewId="0">
      <selection activeCell="A1" sqref="$A1:$XFD1048576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8.875" style="4" customWidth="1"/>
    <col min="7" max="7" width="12.6416666666667" style="1" customWidth="1"/>
    <col min="8" max="9" width="11.9083333333333" style="1" customWidth="1"/>
    <col min="10" max="11" width="10.125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.5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4">
      <c r="A1" s="6" t="s">
        <v>237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15" t="s">
        <v>11</v>
      </c>
      <c r="N2" s="14" t="s">
        <v>12</v>
      </c>
      <c r="O2" s="14"/>
      <c r="P2" s="16" t="s">
        <v>13</v>
      </c>
      <c r="Q2" s="17"/>
      <c r="R2" s="14" t="s">
        <v>14</v>
      </c>
      <c r="S2" s="14"/>
      <c r="T2" s="14"/>
      <c r="U2" s="18" t="s">
        <v>15</v>
      </c>
      <c r="V2" s="18" t="s">
        <v>16</v>
      </c>
      <c r="W2" s="18" t="s">
        <v>17</v>
      </c>
      <c r="X2" s="19" t="s">
        <v>18</v>
      </c>
    </row>
    <row r="3" s="1" customFormat="1" spans="1:24">
      <c r="A3" s="10"/>
      <c r="B3" s="11"/>
      <c r="C3" s="11"/>
      <c r="D3" s="11"/>
      <c r="E3" s="11"/>
      <c r="F3" s="20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21" t="s">
        <v>166</v>
      </c>
      <c r="M3" s="15"/>
      <c r="N3" s="14" t="s">
        <v>24</v>
      </c>
      <c r="O3" s="14" t="s">
        <v>25</v>
      </c>
      <c r="P3" s="14" t="s">
        <v>26</v>
      </c>
      <c r="Q3" s="21" t="s">
        <v>27</v>
      </c>
      <c r="R3" s="14" t="s">
        <v>27</v>
      </c>
      <c r="S3" s="14" t="s">
        <v>26</v>
      </c>
      <c r="T3" s="14" t="s">
        <v>14</v>
      </c>
      <c r="U3" s="18"/>
      <c r="V3" s="18"/>
      <c r="W3" s="18"/>
      <c r="X3" s="22"/>
    </row>
    <row r="4" s="2" customFormat="1" ht="15" customHeight="1" spans="1:24">
      <c r="A4" s="23">
        <v>1</v>
      </c>
      <c r="B4" s="24" t="s">
        <v>28</v>
      </c>
      <c r="C4" s="75" t="s">
        <v>29</v>
      </c>
      <c r="D4" s="25" t="s">
        <v>30</v>
      </c>
      <c r="E4" s="26" t="s">
        <v>31</v>
      </c>
      <c r="F4" s="27"/>
      <c r="G4" s="28">
        <v>5069</v>
      </c>
      <c r="H4" s="29">
        <f t="shared" ref="H4:H23" si="0">ROUND(G4*0.16,2)</f>
        <v>811.04</v>
      </c>
      <c r="I4" s="29">
        <f t="shared" ref="I4:I23" si="1">ROUND(G4*0.08,2)</f>
        <v>405.52</v>
      </c>
      <c r="J4" s="29">
        <f t="shared" ref="J4:J23" si="2">ROUND(G4*0.005,2)</f>
        <v>25.35</v>
      </c>
      <c r="K4" s="29">
        <f t="shared" ref="K4:K23" si="3">ROUND(G4*0.005,2)</f>
        <v>25.35</v>
      </c>
      <c r="L4" s="29">
        <f t="shared" ref="L4:L23" si="4">ROUND(G4*0.0055,2)</f>
        <v>27.88</v>
      </c>
      <c r="M4" s="30">
        <v>5069</v>
      </c>
      <c r="N4" s="29">
        <f t="shared" ref="N4:N23" si="5">ROUND(M4*0.07,2)</f>
        <v>354.83</v>
      </c>
      <c r="O4" s="29">
        <f t="shared" ref="O4:O23" si="6">ROUND(M4*0.02,2)</f>
        <v>101.38</v>
      </c>
      <c r="P4" s="31">
        <f t="shared" ref="P4:P23" si="7">ROUND(8448*0.25%,2)</f>
        <v>21.12</v>
      </c>
      <c r="Q4" s="31">
        <f t="shared" ref="Q4:Q23" si="8">ROUND(8448*0.3%,2)</f>
        <v>25.34</v>
      </c>
      <c r="R4" s="29">
        <f t="shared" ref="R4:R23" si="9">H4+N4+J4+L4+Q4</f>
        <v>1244.44</v>
      </c>
      <c r="S4" s="29">
        <f t="shared" ref="S4:S23" si="10">I4+O4+K4+P4</f>
        <v>553.37</v>
      </c>
      <c r="T4" s="29">
        <f t="shared" ref="T4:T23" si="11">R4+S4</f>
        <v>1797.81</v>
      </c>
      <c r="U4" s="32" t="s">
        <v>32</v>
      </c>
      <c r="V4" s="32" t="s">
        <v>33</v>
      </c>
      <c r="W4" s="33"/>
      <c r="X4" s="33"/>
    </row>
    <row r="5" s="2" customFormat="1" ht="15" customHeight="1" spans="1:24">
      <c r="A5" s="34" t="s">
        <v>34</v>
      </c>
      <c r="B5" s="34"/>
      <c r="C5" s="34"/>
      <c r="D5" s="34"/>
      <c r="E5" s="35"/>
      <c r="F5" s="35"/>
      <c r="G5" s="36">
        <f t="shared" ref="G5:T5" si="12">SUM(G4:G4)</f>
        <v>5069</v>
      </c>
      <c r="H5" s="37">
        <f t="shared" si="12"/>
        <v>811.04</v>
      </c>
      <c r="I5" s="37">
        <f t="shared" si="12"/>
        <v>405.52</v>
      </c>
      <c r="J5" s="37">
        <f t="shared" si="12"/>
        <v>25.35</v>
      </c>
      <c r="K5" s="37">
        <f t="shared" si="12"/>
        <v>25.35</v>
      </c>
      <c r="L5" s="37">
        <f t="shared" si="12"/>
        <v>27.88</v>
      </c>
      <c r="M5" s="38">
        <f t="shared" si="12"/>
        <v>5069</v>
      </c>
      <c r="N5" s="37">
        <f t="shared" si="12"/>
        <v>354.83</v>
      </c>
      <c r="O5" s="37">
        <f t="shared" si="12"/>
        <v>101.38</v>
      </c>
      <c r="P5" s="37">
        <f t="shared" si="12"/>
        <v>21.12</v>
      </c>
      <c r="Q5" s="37">
        <f t="shared" si="12"/>
        <v>25.34</v>
      </c>
      <c r="R5" s="37">
        <f t="shared" si="12"/>
        <v>1244.44</v>
      </c>
      <c r="S5" s="37">
        <f t="shared" si="12"/>
        <v>553.37</v>
      </c>
      <c r="T5" s="37">
        <f t="shared" si="12"/>
        <v>1797.81</v>
      </c>
      <c r="U5" s="33"/>
      <c r="V5" s="33"/>
      <c r="W5" s="33"/>
      <c r="X5" s="33"/>
    </row>
    <row r="6" s="1" customFormat="1" ht="15" customHeight="1" spans="1:24">
      <c r="A6" s="23">
        <v>2</v>
      </c>
      <c r="B6" s="24" t="s">
        <v>35</v>
      </c>
      <c r="C6" s="75" t="s">
        <v>36</v>
      </c>
      <c r="D6" s="25" t="s">
        <v>37</v>
      </c>
      <c r="E6" s="39"/>
      <c r="F6" s="11"/>
      <c r="G6" s="40">
        <v>5069</v>
      </c>
      <c r="H6" s="29">
        <f t="shared" si="0"/>
        <v>811.04</v>
      </c>
      <c r="I6" s="29">
        <f t="shared" si="1"/>
        <v>405.52</v>
      </c>
      <c r="J6" s="29">
        <f t="shared" si="2"/>
        <v>25.35</v>
      </c>
      <c r="K6" s="29">
        <f t="shared" si="3"/>
        <v>25.35</v>
      </c>
      <c r="L6" s="29">
        <f t="shared" si="4"/>
        <v>27.88</v>
      </c>
      <c r="M6" s="29">
        <v>5069</v>
      </c>
      <c r="N6" s="29">
        <f t="shared" si="5"/>
        <v>354.83</v>
      </c>
      <c r="O6" s="29">
        <f t="shared" si="6"/>
        <v>101.38</v>
      </c>
      <c r="P6" s="31">
        <f t="shared" si="7"/>
        <v>21.12</v>
      </c>
      <c r="Q6" s="31">
        <f t="shared" si="8"/>
        <v>25.34</v>
      </c>
      <c r="R6" s="29">
        <f t="shared" si="9"/>
        <v>1244.44</v>
      </c>
      <c r="S6" s="29">
        <f t="shared" si="10"/>
        <v>553.37</v>
      </c>
      <c r="T6" s="29">
        <f t="shared" si="11"/>
        <v>1797.81</v>
      </c>
      <c r="U6" s="32" t="s">
        <v>32</v>
      </c>
      <c r="V6" s="32" t="s">
        <v>33</v>
      </c>
      <c r="W6" s="41" t="s">
        <v>38</v>
      </c>
      <c r="X6" s="42"/>
    </row>
    <row r="7" s="1" customFormat="1" ht="15" customHeight="1" spans="1:24">
      <c r="A7" s="23">
        <v>3</v>
      </c>
      <c r="B7" s="24" t="s">
        <v>39</v>
      </c>
      <c r="C7" s="75" t="s">
        <v>40</v>
      </c>
      <c r="D7" s="25" t="s">
        <v>41</v>
      </c>
      <c r="E7" s="39"/>
      <c r="F7" s="27" t="s">
        <v>42</v>
      </c>
      <c r="G7" s="40">
        <v>5069</v>
      </c>
      <c r="H7" s="29">
        <f t="shared" si="0"/>
        <v>811.04</v>
      </c>
      <c r="I7" s="29">
        <f t="shared" si="1"/>
        <v>405.52</v>
      </c>
      <c r="J7" s="29">
        <f t="shared" si="2"/>
        <v>25.35</v>
      </c>
      <c r="K7" s="29">
        <f t="shared" si="3"/>
        <v>25.35</v>
      </c>
      <c r="L7" s="29">
        <f t="shared" si="4"/>
        <v>27.88</v>
      </c>
      <c r="M7" s="29">
        <v>5069</v>
      </c>
      <c r="N7" s="29">
        <f t="shared" si="5"/>
        <v>354.83</v>
      </c>
      <c r="O7" s="29">
        <f t="shared" si="6"/>
        <v>101.38</v>
      </c>
      <c r="P7" s="31">
        <f t="shared" si="7"/>
        <v>21.12</v>
      </c>
      <c r="Q7" s="31">
        <f t="shared" si="8"/>
        <v>25.34</v>
      </c>
      <c r="R7" s="29">
        <f t="shared" si="9"/>
        <v>1244.44</v>
      </c>
      <c r="S7" s="29">
        <f t="shared" si="10"/>
        <v>553.37</v>
      </c>
      <c r="T7" s="29">
        <f t="shared" si="11"/>
        <v>1797.81</v>
      </c>
      <c r="U7" s="32" t="s">
        <v>32</v>
      </c>
      <c r="V7" s="32" t="s">
        <v>33</v>
      </c>
      <c r="W7" s="43"/>
      <c r="X7" s="42"/>
    </row>
    <row r="8" s="1" customFormat="1" ht="15" customHeight="1" spans="1:24">
      <c r="A8" s="23">
        <v>4</v>
      </c>
      <c r="B8" s="24" t="s">
        <v>43</v>
      </c>
      <c r="C8" s="75" t="s">
        <v>44</v>
      </c>
      <c r="D8" s="25" t="s">
        <v>45</v>
      </c>
      <c r="E8" s="44"/>
      <c r="F8" s="27" t="s">
        <v>42</v>
      </c>
      <c r="G8" s="40">
        <v>5069</v>
      </c>
      <c r="H8" s="29">
        <f t="shared" si="0"/>
        <v>811.04</v>
      </c>
      <c r="I8" s="29">
        <f t="shared" si="1"/>
        <v>405.52</v>
      </c>
      <c r="J8" s="29">
        <f t="shared" si="2"/>
        <v>25.35</v>
      </c>
      <c r="K8" s="29">
        <f t="shared" si="3"/>
        <v>25.35</v>
      </c>
      <c r="L8" s="29">
        <f t="shared" si="4"/>
        <v>27.88</v>
      </c>
      <c r="M8" s="29">
        <v>5069</v>
      </c>
      <c r="N8" s="29">
        <f t="shared" si="5"/>
        <v>354.83</v>
      </c>
      <c r="O8" s="29">
        <f t="shared" si="6"/>
        <v>101.38</v>
      </c>
      <c r="P8" s="31">
        <f t="shared" si="7"/>
        <v>21.12</v>
      </c>
      <c r="Q8" s="31">
        <f t="shared" si="8"/>
        <v>25.34</v>
      </c>
      <c r="R8" s="29">
        <f t="shared" si="9"/>
        <v>1244.44</v>
      </c>
      <c r="S8" s="29">
        <f t="shared" si="10"/>
        <v>553.37</v>
      </c>
      <c r="T8" s="29">
        <f t="shared" si="11"/>
        <v>1797.81</v>
      </c>
      <c r="U8" s="32" t="s">
        <v>32</v>
      </c>
      <c r="V8" s="32" t="s">
        <v>33</v>
      </c>
      <c r="W8" s="43"/>
      <c r="X8" s="42"/>
    </row>
    <row r="9" s="1" customFormat="1" ht="15" customHeight="1" spans="1:24">
      <c r="A9" s="23">
        <v>5</v>
      </c>
      <c r="B9" s="24" t="s">
        <v>47</v>
      </c>
      <c r="C9" s="75" t="s">
        <v>48</v>
      </c>
      <c r="D9" s="25" t="s">
        <v>49</v>
      </c>
      <c r="E9" s="39"/>
      <c r="F9" s="27" t="s">
        <v>50</v>
      </c>
      <c r="G9" s="40">
        <v>5069</v>
      </c>
      <c r="H9" s="29">
        <f t="shared" si="0"/>
        <v>811.04</v>
      </c>
      <c r="I9" s="29">
        <f t="shared" si="1"/>
        <v>405.52</v>
      </c>
      <c r="J9" s="29">
        <f t="shared" si="2"/>
        <v>25.35</v>
      </c>
      <c r="K9" s="29">
        <f t="shared" si="3"/>
        <v>25.35</v>
      </c>
      <c r="L9" s="29">
        <f t="shared" si="4"/>
        <v>27.88</v>
      </c>
      <c r="M9" s="29">
        <v>5069</v>
      </c>
      <c r="N9" s="29">
        <f t="shared" si="5"/>
        <v>354.83</v>
      </c>
      <c r="O9" s="29">
        <f t="shared" si="6"/>
        <v>101.38</v>
      </c>
      <c r="P9" s="31">
        <f t="shared" si="7"/>
        <v>21.12</v>
      </c>
      <c r="Q9" s="31">
        <f t="shared" si="8"/>
        <v>25.34</v>
      </c>
      <c r="R9" s="29">
        <f t="shared" si="9"/>
        <v>1244.44</v>
      </c>
      <c r="S9" s="29">
        <f t="shared" si="10"/>
        <v>553.37</v>
      </c>
      <c r="T9" s="29">
        <f t="shared" si="11"/>
        <v>1797.81</v>
      </c>
      <c r="U9" s="32" t="s">
        <v>32</v>
      </c>
      <c r="V9" s="32" t="s">
        <v>33</v>
      </c>
      <c r="W9" s="43"/>
      <c r="X9" s="42"/>
    </row>
    <row r="10" s="1" customFormat="1" ht="15" customHeight="1" spans="1:24">
      <c r="A10" s="23">
        <v>6</v>
      </c>
      <c r="B10" s="75" t="s">
        <v>220</v>
      </c>
      <c r="C10" s="75" t="s">
        <v>167</v>
      </c>
      <c r="D10" s="25" t="s">
        <v>168</v>
      </c>
      <c r="E10" s="39"/>
      <c r="F10" s="27" t="s">
        <v>169</v>
      </c>
      <c r="G10" s="40">
        <v>5069</v>
      </c>
      <c r="H10" s="29">
        <f t="shared" si="0"/>
        <v>811.04</v>
      </c>
      <c r="I10" s="29">
        <f t="shared" si="1"/>
        <v>405.52</v>
      </c>
      <c r="J10" s="29">
        <f t="shared" si="2"/>
        <v>25.35</v>
      </c>
      <c r="K10" s="29">
        <f t="shared" si="3"/>
        <v>25.35</v>
      </c>
      <c r="L10" s="29">
        <f t="shared" si="4"/>
        <v>27.88</v>
      </c>
      <c r="M10" s="29">
        <v>5069</v>
      </c>
      <c r="N10" s="29">
        <f t="shared" si="5"/>
        <v>354.83</v>
      </c>
      <c r="O10" s="29">
        <f t="shared" si="6"/>
        <v>101.38</v>
      </c>
      <c r="P10" s="31">
        <f t="shared" si="7"/>
        <v>21.12</v>
      </c>
      <c r="Q10" s="31">
        <f t="shared" si="8"/>
        <v>25.34</v>
      </c>
      <c r="R10" s="29">
        <f t="shared" si="9"/>
        <v>1244.44</v>
      </c>
      <c r="S10" s="29">
        <f t="shared" si="10"/>
        <v>553.37</v>
      </c>
      <c r="T10" s="29">
        <f t="shared" si="11"/>
        <v>1797.81</v>
      </c>
      <c r="U10" s="32" t="s">
        <v>32</v>
      </c>
      <c r="V10" s="32" t="s">
        <v>33</v>
      </c>
      <c r="W10" s="43"/>
      <c r="X10" s="42"/>
    </row>
    <row r="11" s="1" customFormat="1" ht="15" customHeight="1" spans="1:24">
      <c r="A11" s="23">
        <v>7</v>
      </c>
      <c r="B11" s="24">
        <v>6513804700</v>
      </c>
      <c r="C11" s="24" t="s">
        <v>170</v>
      </c>
      <c r="D11" s="45" t="s">
        <v>171</v>
      </c>
      <c r="E11" s="46" t="s">
        <v>172</v>
      </c>
      <c r="F11" s="46" t="s">
        <v>172</v>
      </c>
      <c r="G11" s="40">
        <v>5069</v>
      </c>
      <c r="H11" s="29">
        <f t="shared" si="0"/>
        <v>811.04</v>
      </c>
      <c r="I11" s="29">
        <f t="shared" si="1"/>
        <v>405.52</v>
      </c>
      <c r="J11" s="29">
        <f t="shared" si="2"/>
        <v>25.35</v>
      </c>
      <c r="K11" s="29">
        <f t="shared" si="3"/>
        <v>25.35</v>
      </c>
      <c r="L11" s="29">
        <f t="shared" si="4"/>
        <v>27.88</v>
      </c>
      <c r="M11" s="29">
        <v>5069</v>
      </c>
      <c r="N11" s="29">
        <f t="shared" si="5"/>
        <v>354.83</v>
      </c>
      <c r="O11" s="29">
        <f t="shared" si="6"/>
        <v>101.38</v>
      </c>
      <c r="P11" s="31">
        <f t="shared" si="7"/>
        <v>21.12</v>
      </c>
      <c r="Q11" s="31">
        <f t="shared" si="8"/>
        <v>25.34</v>
      </c>
      <c r="R11" s="29">
        <f t="shared" si="9"/>
        <v>1244.44</v>
      </c>
      <c r="S11" s="29">
        <f t="shared" si="10"/>
        <v>553.37</v>
      </c>
      <c r="T11" s="29">
        <f t="shared" si="11"/>
        <v>1797.81</v>
      </c>
      <c r="U11" s="32" t="s">
        <v>32</v>
      </c>
      <c r="V11" s="32" t="s">
        <v>33</v>
      </c>
      <c r="W11" s="43"/>
      <c r="X11" s="42"/>
    </row>
    <row r="12" s="1" customFormat="1" ht="15" customHeight="1" spans="1:24">
      <c r="A12" s="23">
        <v>8</v>
      </c>
      <c r="B12" s="24">
        <v>6508526729</v>
      </c>
      <c r="C12" s="24" t="s">
        <v>173</v>
      </c>
      <c r="D12" s="25" t="s">
        <v>174</v>
      </c>
      <c r="E12" s="46" t="s">
        <v>172</v>
      </c>
      <c r="F12" s="46" t="s">
        <v>172</v>
      </c>
      <c r="G12" s="40">
        <v>5069</v>
      </c>
      <c r="H12" s="29">
        <f t="shared" si="0"/>
        <v>811.04</v>
      </c>
      <c r="I12" s="29">
        <f t="shared" si="1"/>
        <v>405.52</v>
      </c>
      <c r="J12" s="29">
        <f t="shared" si="2"/>
        <v>25.35</v>
      </c>
      <c r="K12" s="29">
        <f t="shared" si="3"/>
        <v>25.35</v>
      </c>
      <c r="L12" s="29">
        <f t="shared" si="4"/>
        <v>27.88</v>
      </c>
      <c r="M12" s="29">
        <v>5069</v>
      </c>
      <c r="N12" s="29">
        <f t="shared" si="5"/>
        <v>354.83</v>
      </c>
      <c r="O12" s="29">
        <f t="shared" si="6"/>
        <v>101.38</v>
      </c>
      <c r="P12" s="31">
        <f t="shared" si="7"/>
        <v>21.12</v>
      </c>
      <c r="Q12" s="31">
        <f t="shared" si="8"/>
        <v>25.34</v>
      </c>
      <c r="R12" s="29">
        <f t="shared" si="9"/>
        <v>1244.44</v>
      </c>
      <c r="S12" s="29">
        <f t="shared" si="10"/>
        <v>553.37</v>
      </c>
      <c r="T12" s="29">
        <f t="shared" si="11"/>
        <v>1797.81</v>
      </c>
      <c r="U12" s="32" t="s">
        <v>32</v>
      </c>
      <c r="V12" s="32" t="s">
        <v>33</v>
      </c>
      <c r="W12" s="43"/>
      <c r="X12" s="42"/>
    </row>
    <row r="13" s="1" customFormat="1" ht="15" customHeight="1" spans="1:24">
      <c r="A13" s="23">
        <v>9</v>
      </c>
      <c r="B13" s="24">
        <v>6512315886</v>
      </c>
      <c r="C13" s="24" t="s">
        <v>175</v>
      </c>
      <c r="D13" s="25" t="s">
        <v>176</v>
      </c>
      <c r="E13" s="46" t="s">
        <v>177</v>
      </c>
      <c r="F13" s="46" t="s">
        <v>177</v>
      </c>
      <c r="G13" s="40">
        <v>5069</v>
      </c>
      <c r="H13" s="29">
        <f t="shared" si="0"/>
        <v>811.04</v>
      </c>
      <c r="I13" s="29">
        <f t="shared" si="1"/>
        <v>405.52</v>
      </c>
      <c r="J13" s="29">
        <f t="shared" si="2"/>
        <v>25.35</v>
      </c>
      <c r="K13" s="29">
        <f t="shared" si="3"/>
        <v>25.35</v>
      </c>
      <c r="L13" s="29">
        <f t="shared" si="4"/>
        <v>27.88</v>
      </c>
      <c r="M13" s="29">
        <v>5069</v>
      </c>
      <c r="N13" s="29">
        <f t="shared" si="5"/>
        <v>354.83</v>
      </c>
      <c r="O13" s="29">
        <f t="shared" si="6"/>
        <v>101.38</v>
      </c>
      <c r="P13" s="31">
        <f t="shared" si="7"/>
        <v>21.12</v>
      </c>
      <c r="Q13" s="31">
        <f t="shared" si="8"/>
        <v>25.34</v>
      </c>
      <c r="R13" s="29">
        <f t="shared" si="9"/>
        <v>1244.44</v>
      </c>
      <c r="S13" s="29">
        <f t="shared" si="10"/>
        <v>553.37</v>
      </c>
      <c r="T13" s="29">
        <f t="shared" si="11"/>
        <v>1797.81</v>
      </c>
      <c r="U13" s="32" t="s">
        <v>32</v>
      </c>
      <c r="V13" s="32" t="s">
        <v>33</v>
      </c>
      <c r="W13" s="43"/>
      <c r="X13" s="42"/>
    </row>
    <row r="14" s="1" customFormat="1" ht="15" customHeight="1" spans="1:24">
      <c r="A14" s="23">
        <v>10</v>
      </c>
      <c r="B14" s="24">
        <v>6506320166</v>
      </c>
      <c r="C14" s="24" t="s">
        <v>178</v>
      </c>
      <c r="D14" s="25" t="s">
        <v>179</v>
      </c>
      <c r="E14" s="46" t="s">
        <v>177</v>
      </c>
      <c r="F14" s="46" t="s">
        <v>177</v>
      </c>
      <c r="G14" s="40">
        <v>5069</v>
      </c>
      <c r="H14" s="29">
        <f t="shared" si="0"/>
        <v>811.04</v>
      </c>
      <c r="I14" s="29">
        <f t="shared" si="1"/>
        <v>405.52</v>
      </c>
      <c r="J14" s="29">
        <f t="shared" si="2"/>
        <v>25.35</v>
      </c>
      <c r="K14" s="29">
        <f t="shared" si="3"/>
        <v>25.35</v>
      </c>
      <c r="L14" s="29">
        <f t="shared" si="4"/>
        <v>27.88</v>
      </c>
      <c r="M14" s="29">
        <v>5069</v>
      </c>
      <c r="N14" s="29">
        <f t="shared" si="5"/>
        <v>354.83</v>
      </c>
      <c r="O14" s="29">
        <f t="shared" si="6"/>
        <v>101.38</v>
      </c>
      <c r="P14" s="31">
        <f t="shared" si="7"/>
        <v>21.12</v>
      </c>
      <c r="Q14" s="31">
        <f t="shared" si="8"/>
        <v>25.34</v>
      </c>
      <c r="R14" s="29">
        <f t="shared" si="9"/>
        <v>1244.44</v>
      </c>
      <c r="S14" s="29">
        <f t="shared" si="10"/>
        <v>553.37</v>
      </c>
      <c r="T14" s="29">
        <f t="shared" si="11"/>
        <v>1797.81</v>
      </c>
      <c r="U14" s="32" t="s">
        <v>32</v>
      </c>
      <c r="V14" s="32" t="s">
        <v>33</v>
      </c>
      <c r="W14" s="43"/>
      <c r="X14" s="42"/>
    </row>
    <row r="15" s="1" customFormat="1" ht="15" customHeight="1" spans="1:24">
      <c r="A15" s="23">
        <v>11</v>
      </c>
      <c r="B15" s="24">
        <v>6508187938</v>
      </c>
      <c r="C15" s="24" t="s">
        <v>180</v>
      </c>
      <c r="D15" s="25" t="s">
        <v>181</v>
      </c>
      <c r="E15" s="47" t="s">
        <v>177</v>
      </c>
      <c r="F15" s="47" t="s">
        <v>177</v>
      </c>
      <c r="G15" s="40">
        <v>5069</v>
      </c>
      <c r="H15" s="29">
        <f t="shared" si="0"/>
        <v>811.04</v>
      </c>
      <c r="I15" s="29">
        <f t="shared" si="1"/>
        <v>405.52</v>
      </c>
      <c r="J15" s="29">
        <f t="shared" si="2"/>
        <v>25.35</v>
      </c>
      <c r="K15" s="29">
        <f t="shared" si="3"/>
        <v>25.35</v>
      </c>
      <c r="L15" s="29">
        <f t="shared" si="4"/>
        <v>27.88</v>
      </c>
      <c r="M15" s="29">
        <v>5069</v>
      </c>
      <c r="N15" s="29">
        <f t="shared" si="5"/>
        <v>354.83</v>
      </c>
      <c r="O15" s="29">
        <f t="shared" si="6"/>
        <v>101.38</v>
      </c>
      <c r="P15" s="31">
        <f t="shared" si="7"/>
        <v>21.12</v>
      </c>
      <c r="Q15" s="31">
        <f t="shared" si="8"/>
        <v>25.34</v>
      </c>
      <c r="R15" s="29">
        <f t="shared" si="9"/>
        <v>1244.44</v>
      </c>
      <c r="S15" s="29">
        <f t="shared" si="10"/>
        <v>553.37</v>
      </c>
      <c r="T15" s="29">
        <f t="shared" si="11"/>
        <v>1797.81</v>
      </c>
      <c r="U15" s="32" t="s">
        <v>32</v>
      </c>
      <c r="V15" s="32" t="s">
        <v>33</v>
      </c>
      <c r="W15" s="43"/>
      <c r="X15" s="42"/>
    </row>
    <row r="16" s="1" customFormat="1" ht="15" customHeight="1" spans="1:24">
      <c r="A16" s="23">
        <v>12</v>
      </c>
      <c r="B16" s="24">
        <v>6512523750</v>
      </c>
      <c r="C16" s="24" t="s">
        <v>182</v>
      </c>
      <c r="D16" s="25" t="s">
        <v>183</v>
      </c>
      <c r="E16" s="47" t="s">
        <v>184</v>
      </c>
      <c r="F16" s="47" t="s">
        <v>184</v>
      </c>
      <c r="G16" s="40">
        <v>5069</v>
      </c>
      <c r="H16" s="29">
        <f t="shared" si="0"/>
        <v>811.04</v>
      </c>
      <c r="I16" s="29">
        <f t="shared" si="1"/>
        <v>405.52</v>
      </c>
      <c r="J16" s="29">
        <f t="shared" si="2"/>
        <v>25.35</v>
      </c>
      <c r="K16" s="29">
        <f t="shared" si="3"/>
        <v>25.35</v>
      </c>
      <c r="L16" s="29">
        <f t="shared" si="4"/>
        <v>27.88</v>
      </c>
      <c r="M16" s="29">
        <v>5069</v>
      </c>
      <c r="N16" s="29">
        <f t="shared" si="5"/>
        <v>354.83</v>
      </c>
      <c r="O16" s="29">
        <f t="shared" si="6"/>
        <v>101.38</v>
      </c>
      <c r="P16" s="31">
        <f t="shared" si="7"/>
        <v>21.12</v>
      </c>
      <c r="Q16" s="31">
        <f t="shared" si="8"/>
        <v>25.34</v>
      </c>
      <c r="R16" s="29">
        <f t="shared" si="9"/>
        <v>1244.44</v>
      </c>
      <c r="S16" s="29">
        <f t="shared" si="10"/>
        <v>553.37</v>
      </c>
      <c r="T16" s="29">
        <f t="shared" si="11"/>
        <v>1797.81</v>
      </c>
      <c r="U16" s="32" t="s">
        <v>32</v>
      </c>
      <c r="V16" s="32" t="s">
        <v>33</v>
      </c>
      <c r="W16" s="43"/>
      <c r="X16" s="42"/>
    </row>
    <row r="17" s="1" customFormat="1" ht="15" customHeight="1" spans="1:24">
      <c r="A17" s="23">
        <v>13</v>
      </c>
      <c r="B17" s="75" t="s">
        <v>187</v>
      </c>
      <c r="C17" s="24" t="s">
        <v>188</v>
      </c>
      <c r="D17" s="19" t="s">
        <v>189</v>
      </c>
      <c r="E17" s="46" t="s">
        <v>177</v>
      </c>
      <c r="F17" s="46" t="s">
        <v>177</v>
      </c>
      <c r="G17" s="48">
        <v>5069</v>
      </c>
      <c r="H17" s="29">
        <f t="shared" si="0"/>
        <v>811.04</v>
      </c>
      <c r="I17" s="29">
        <f t="shared" si="1"/>
        <v>405.52</v>
      </c>
      <c r="J17" s="29">
        <f t="shared" si="2"/>
        <v>25.35</v>
      </c>
      <c r="K17" s="29">
        <f t="shared" si="3"/>
        <v>25.35</v>
      </c>
      <c r="L17" s="29">
        <f t="shared" si="4"/>
        <v>27.88</v>
      </c>
      <c r="M17" s="29">
        <v>5069</v>
      </c>
      <c r="N17" s="29">
        <f t="shared" si="5"/>
        <v>354.83</v>
      </c>
      <c r="O17" s="29">
        <f t="shared" si="6"/>
        <v>101.38</v>
      </c>
      <c r="P17" s="31">
        <f t="shared" si="7"/>
        <v>21.12</v>
      </c>
      <c r="Q17" s="31">
        <f t="shared" si="8"/>
        <v>25.34</v>
      </c>
      <c r="R17" s="29">
        <f t="shared" si="9"/>
        <v>1244.44</v>
      </c>
      <c r="S17" s="29">
        <f t="shared" si="10"/>
        <v>553.37</v>
      </c>
      <c r="T17" s="29">
        <f t="shared" si="11"/>
        <v>1797.81</v>
      </c>
      <c r="U17" s="32" t="s">
        <v>32</v>
      </c>
      <c r="V17" s="32" t="s">
        <v>33</v>
      </c>
      <c r="W17" s="43"/>
      <c r="X17" s="42"/>
    </row>
    <row r="18" s="1" customFormat="1" ht="15" customHeight="1" spans="1:24">
      <c r="A18" s="23">
        <v>14</v>
      </c>
      <c r="B18" s="24">
        <v>6512610571</v>
      </c>
      <c r="C18" s="75" t="s">
        <v>190</v>
      </c>
      <c r="D18" s="19" t="s">
        <v>191</v>
      </c>
      <c r="E18" s="49" t="s">
        <v>172</v>
      </c>
      <c r="F18" s="49" t="s">
        <v>172</v>
      </c>
      <c r="G18" s="48">
        <v>5069</v>
      </c>
      <c r="H18" s="29">
        <f t="shared" si="0"/>
        <v>811.04</v>
      </c>
      <c r="I18" s="29">
        <f t="shared" si="1"/>
        <v>405.52</v>
      </c>
      <c r="J18" s="29">
        <f t="shared" si="2"/>
        <v>25.35</v>
      </c>
      <c r="K18" s="29">
        <f t="shared" si="3"/>
        <v>25.35</v>
      </c>
      <c r="L18" s="29">
        <f t="shared" si="4"/>
        <v>27.88</v>
      </c>
      <c r="M18" s="29">
        <v>5069</v>
      </c>
      <c r="N18" s="29">
        <f t="shared" si="5"/>
        <v>354.83</v>
      </c>
      <c r="O18" s="29">
        <f t="shared" si="6"/>
        <v>101.38</v>
      </c>
      <c r="P18" s="31">
        <f t="shared" si="7"/>
        <v>21.12</v>
      </c>
      <c r="Q18" s="31">
        <f t="shared" si="8"/>
        <v>25.34</v>
      </c>
      <c r="R18" s="29">
        <f t="shared" si="9"/>
        <v>1244.44</v>
      </c>
      <c r="S18" s="29">
        <f t="shared" si="10"/>
        <v>553.37</v>
      </c>
      <c r="T18" s="29">
        <f t="shared" si="11"/>
        <v>1797.81</v>
      </c>
      <c r="U18" s="32" t="s">
        <v>32</v>
      </c>
      <c r="V18" s="32" t="s">
        <v>33</v>
      </c>
      <c r="W18" s="43"/>
      <c r="X18" s="42"/>
    </row>
    <row r="19" s="1" customFormat="1" ht="15" customHeight="1" spans="1:24">
      <c r="A19" s="23">
        <v>15</v>
      </c>
      <c r="B19" s="24">
        <v>6513133694</v>
      </c>
      <c r="C19" s="75" t="s">
        <v>192</v>
      </c>
      <c r="D19" s="50" t="s">
        <v>193</v>
      </c>
      <c r="E19" s="49" t="s">
        <v>177</v>
      </c>
      <c r="F19" s="49" t="s">
        <v>177</v>
      </c>
      <c r="G19" s="48">
        <v>5069</v>
      </c>
      <c r="H19" s="29">
        <f t="shared" si="0"/>
        <v>811.04</v>
      </c>
      <c r="I19" s="29">
        <f t="shared" si="1"/>
        <v>405.52</v>
      </c>
      <c r="J19" s="29">
        <f t="shared" si="2"/>
        <v>25.35</v>
      </c>
      <c r="K19" s="29">
        <f t="shared" si="3"/>
        <v>25.35</v>
      </c>
      <c r="L19" s="29">
        <f t="shared" si="4"/>
        <v>27.88</v>
      </c>
      <c r="M19" s="29">
        <v>5069</v>
      </c>
      <c r="N19" s="29">
        <f t="shared" si="5"/>
        <v>354.83</v>
      </c>
      <c r="O19" s="29">
        <f t="shared" si="6"/>
        <v>101.38</v>
      </c>
      <c r="P19" s="31">
        <f t="shared" si="7"/>
        <v>21.12</v>
      </c>
      <c r="Q19" s="31">
        <f t="shared" si="8"/>
        <v>25.34</v>
      </c>
      <c r="R19" s="29">
        <f t="shared" si="9"/>
        <v>1244.44</v>
      </c>
      <c r="S19" s="29">
        <f t="shared" si="10"/>
        <v>553.37</v>
      </c>
      <c r="T19" s="29">
        <f t="shared" si="11"/>
        <v>1797.81</v>
      </c>
      <c r="U19" s="32" t="s">
        <v>32</v>
      </c>
      <c r="V19" s="32" t="s">
        <v>33</v>
      </c>
      <c r="W19" s="43"/>
      <c r="X19" s="42"/>
    </row>
    <row r="20" s="1" customFormat="1" ht="15" customHeight="1" spans="1:24">
      <c r="A20" s="23">
        <v>16</v>
      </c>
      <c r="B20" s="76" t="s">
        <v>194</v>
      </c>
      <c r="C20" s="76" t="s">
        <v>195</v>
      </c>
      <c r="D20" s="51" t="s">
        <v>196</v>
      </c>
      <c r="E20" s="51" t="s">
        <v>172</v>
      </c>
      <c r="F20" s="51" t="s">
        <v>172</v>
      </c>
      <c r="G20" s="48">
        <v>5069</v>
      </c>
      <c r="H20" s="29">
        <f t="shared" si="0"/>
        <v>811.04</v>
      </c>
      <c r="I20" s="29">
        <f t="shared" si="1"/>
        <v>405.52</v>
      </c>
      <c r="J20" s="29">
        <f t="shared" si="2"/>
        <v>25.35</v>
      </c>
      <c r="K20" s="29">
        <f t="shared" si="3"/>
        <v>25.35</v>
      </c>
      <c r="L20" s="29">
        <f t="shared" si="4"/>
        <v>27.88</v>
      </c>
      <c r="M20" s="29">
        <v>5069</v>
      </c>
      <c r="N20" s="29">
        <f t="shared" si="5"/>
        <v>354.83</v>
      </c>
      <c r="O20" s="29">
        <f t="shared" si="6"/>
        <v>101.38</v>
      </c>
      <c r="P20" s="31">
        <f t="shared" si="7"/>
        <v>21.12</v>
      </c>
      <c r="Q20" s="31">
        <f t="shared" si="8"/>
        <v>25.34</v>
      </c>
      <c r="R20" s="29">
        <f t="shared" si="9"/>
        <v>1244.44</v>
      </c>
      <c r="S20" s="29">
        <f t="shared" si="10"/>
        <v>553.37</v>
      </c>
      <c r="T20" s="29">
        <f t="shared" si="11"/>
        <v>1797.81</v>
      </c>
      <c r="U20" s="32" t="s">
        <v>32</v>
      </c>
      <c r="V20" s="32" t="s">
        <v>33</v>
      </c>
      <c r="W20" s="43"/>
      <c r="X20" s="42"/>
    </row>
    <row r="21" s="1" customFormat="1" ht="15" customHeight="1" spans="1:24">
      <c r="A21" s="23">
        <v>17</v>
      </c>
      <c r="B21" s="76" t="s">
        <v>197</v>
      </c>
      <c r="C21" s="47" t="s">
        <v>198</v>
      </c>
      <c r="D21" s="51" t="s">
        <v>199</v>
      </c>
      <c r="E21" s="51" t="s">
        <v>200</v>
      </c>
      <c r="F21" s="51" t="s">
        <v>200</v>
      </c>
      <c r="G21" s="48">
        <v>5069</v>
      </c>
      <c r="H21" s="29">
        <f t="shared" si="0"/>
        <v>811.04</v>
      </c>
      <c r="I21" s="29">
        <f t="shared" si="1"/>
        <v>405.52</v>
      </c>
      <c r="J21" s="29">
        <f t="shared" si="2"/>
        <v>25.35</v>
      </c>
      <c r="K21" s="29">
        <f t="shared" si="3"/>
        <v>25.35</v>
      </c>
      <c r="L21" s="29">
        <f t="shared" si="4"/>
        <v>27.88</v>
      </c>
      <c r="M21" s="29">
        <v>5069</v>
      </c>
      <c r="N21" s="29">
        <f t="shared" si="5"/>
        <v>354.83</v>
      </c>
      <c r="O21" s="29">
        <f t="shared" si="6"/>
        <v>101.38</v>
      </c>
      <c r="P21" s="31">
        <f t="shared" si="7"/>
        <v>21.12</v>
      </c>
      <c r="Q21" s="31">
        <f t="shared" si="8"/>
        <v>25.34</v>
      </c>
      <c r="R21" s="29">
        <f t="shared" si="9"/>
        <v>1244.44</v>
      </c>
      <c r="S21" s="29">
        <f t="shared" si="10"/>
        <v>553.37</v>
      </c>
      <c r="T21" s="29">
        <f t="shared" si="11"/>
        <v>1797.81</v>
      </c>
      <c r="U21" s="32" t="s">
        <v>32</v>
      </c>
      <c r="V21" s="32" t="s">
        <v>33</v>
      </c>
      <c r="W21" s="43"/>
      <c r="X21" s="42"/>
    </row>
    <row r="22" s="1" customFormat="1" ht="15" customHeight="1" spans="1:24">
      <c r="A22" s="23">
        <v>18</v>
      </c>
      <c r="B22" s="76" t="s">
        <v>221</v>
      </c>
      <c r="C22" s="76" t="s">
        <v>217</v>
      </c>
      <c r="D22" s="51" t="s">
        <v>218</v>
      </c>
      <c r="E22" s="51"/>
      <c r="F22" s="51" t="s">
        <v>169</v>
      </c>
      <c r="G22" s="48">
        <v>5069</v>
      </c>
      <c r="H22" s="29">
        <f t="shared" si="0"/>
        <v>811.04</v>
      </c>
      <c r="I22" s="29">
        <f t="shared" si="1"/>
        <v>405.52</v>
      </c>
      <c r="J22" s="29">
        <f t="shared" si="2"/>
        <v>25.35</v>
      </c>
      <c r="K22" s="29">
        <f t="shared" si="3"/>
        <v>25.35</v>
      </c>
      <c r="L22" s="29">
        <f t="shared" si="4"/>
        <v>27.88</v>
      </c>
      <c r="M22" s="29">
        <v>5069</v>
      </c>
      <c r="N22" s="29">
        <f t="shared" si="5"/>
        <v>354.83</v>
      </c>
      <c r="O22" s="29">
        <f t="shared" si="6"/>
        <v>101.38</v>
      </c>
      <c r="P22" s="31">
        <f t="shared" si="7"/>
        <v>21.12</v>
      </c>
      <c r="Q22" s="31">
        <f t="shared" si="8"/>
        <v>25.34</v>
      </c>
      <c r="R22" s="29">
        <f t="shared" si="9"/>
        <v>1244.44</v>
      </c>
      <c r="S22" s="29">
        <f t="shared" si="10"/>
        <v>553.37</v>
      </c>
      <c r="T22" s="29">
        <f t="shared" si="11"/>
        <v>1797.81</v>
      </c>
      <c r="U22" s="32" t="s">
        <v>32</v>
      </c>
      <c r="V22" s="32" t="s">
        <v>33</v>
      </c>
      <c r="W22" s="43"/>
      <c r="X22" s="42"/>
    </row>
    <row r="23" s="1" customFormat="1" ht="15" customHeight="1" spans="1:24">
      <c r="A23" s="23">
        <v>19</v>
      </c>
      <c r="B23" s="24" t="s">
        <v>51</v>
      </c>
      <c r="C23" s="75" t="s">
        <v>52</v>
      </c>
      <c r="D23" s="25" t="s">
        <v>53</v>
      </c>
      <c r="E23" s="39"/>
      <c r="F23" s="27" t="s">
        <v>42</v>
      </c>
      <c r="G23" s="40">
        <v>5069</v>
      </c>
      <c r="H23" s="29">
        <f t="shared" si="0"/>
        <v>811.04</v>
      </c>
      <c r="I23" s="29">
        <f t="shared" si="1"/>
        <v>405.52</v>
      </c>
      <c r="J23" s="29">
        <f t="shared" si="2"/>
        <v>25.35</v>
      </c>
      <c r="K23" s="29">
        <f t="shared" si="3"/>
        <v>25.35</v>
      </c>
      <c r="L23" s="29">
        <f t="shared" si="4"/>
        <v>27.88</v>
      </c>
      <c r="M23" s="29">
        <v>5069</v>
      </c>
      <c r="N23" s="29">
        <f t="shared" si="5"/>
        <v>354.83</v>
      </c>
      <c r="O23" s="29">
        <f t="shared" si="6"/>
        <v>101.38</v>
      </c>
      <c r="P23" s="31">
        <f t="shared" si="7"/>
        <v>21.12</v>
      </c>
      <c r="Q23" s="31">
        <f t="shared" si="8"/>
        <v>25.34</v>
      </c>
      <c r="R23" s="29">
        <f t="shared" si="9"/>
        <v>1244.44</v>
      </c>
      <c r="S23" s="29">
        <f t="shared" si="10"/>
        <v>553.37</v>
      </c>
      <c r="T23" s="29">
        <f t="shared" si="11"/>
        <v>1797.81</v>
      </c>
      <c r="U23" s="32" t="s">
        <v>32</v>
      </c>
      <c r="V23" s="32" t="s">
        <v>33</v>
      </c>
      <c r="W23" s="53"/>
      <c r="X23" s="42"/>
    </row>
    <row r="24" s="1" customFormat="1" ht="15" customHeight="1" spans="1:24">
      <c r="A24" s="34" t="s">
        <v>34</v>
      </c>
      <c r="B24" s="34"/>
      <c r="C24" s="34"/>
      <c r="D24" s="34"/>
      <c r="E24" s="54"/>
      <c r="F24" s="34"/>
      <c r="G24" s="55">
        <f t="shared" ref="G24:T24" si="13">SUM(G6:G23)</f>
        <v>91242</v>
      </c>
      <c r="H24" s="55">
        <f t="shared" si="13"/>
        <v>14598.72</v>
      </c>
      <c r="I24" s="55">
        <f t="shared" si="13"/>
        <v>7299.36</v>
      </c>
      <c r="J24" s="55">
        <f t="shared" si="13"/>
        <v>456.3</v>
      </c>
      <c r="K24" s="55">
        <f t="shared" si="13"/>
        <v>456.3</v>
      </c>
      <c r="L24" s="55">
        <f t="shared" si="13"/>
        <v>501.84</v>
      </c>
      <c r="M24" s="55">
        <f t="shared" si="13"/>
        <v>91242</v>
      </c>
      <c r="N24" s="55">
        <f t="shared" si="13"/>
        <v>6386.94</v>
      </c>
      <c r="O24" s="55">
        <f t="shared" si="13"/>
        <v>1824.84</v>
      </c>
      <c r="P24" s="55">
        <f t="shared" si="13"/>
        <v>380.16</v>
      </c>
      <c r="Q24" s="55">
        <f t="shared" si="13"/>
        <v>456.12</v>
      </c>
      <c r="R24" s="55">
        <f t="shared" si="13"/>
        <v>22399.92</v>
      </c>
      <c r="S24" s="55">
        <f t="shared" si="13"/>
        <v>9960.66</v>
      </c>
      <c r="T24" s="55">
        <f t="shared" si="13"/>
        <v>32360.58</v>
      </c>
      <c r="U24" s="42"/>
      <c r="V24" s="42"/>
      <c r="W24" s="56"/>
      <c r="X24" s="42"/>
    </row>
    <row r="25" s="1" customFormat="1" ht="15" customHeight="1" spans="1:24">
      <c r="A25" s="25">
        <v>20</v>
      </c>
      <c r="B25" s="75" t="s">
        <v>57</v>
      </c>
      <c r="C25" s="75" t="s">
        <v>58</v>
      </c>
      <c r="D25" s="25" t="s">
        <v>59</v>
      </c>
      <c r="E25" s="19"/>
      <c r="F25" s="11"/>
      <c r="G25" s="30">
        <v>5069</v>
      </c>
      <c r="H25" s="29">
        <f t="shared" ref="H25:H59" si="14">ROUND(G25*0.16,2)</f>
        <v>811.04</v>
      </c>
      <c r="I25" s="29">
        <f t="shared" ref="I25:I59" si="15">ROUND(G25*0.08,2)</f>
        <v>405.52</v>
      </c>
      <c r="J25" s="29">
        <f t="shared" ref="J25:J59" si="16">ROUND(G25*0.005,2)</f>
        <v>25.35</v>
      </c>
      <c r="K25" s="29">
        <f t="shared" ref="K25:K59" si="17">ROUND(G25*0.005,2)</f>
        <v>25.35</v>
      </c>
      <c r="L25" s="29">
        <f t="shared" ref="L25:L59" si="18">ROUND(G25*0.0055,2)</f>
        <v>27.88</v>
      </c>
      <c r="M25" s="30">
        <v>5069</v>
      </c>
      <c r="N25" s="29">
        <f t="shared" ref="N25:N59" si="19">ROUND(M25*0.07,2)</f>
        <v>354.83</v>
      </c>
      <c r="O25" s="29">
        <f t="shared" ref="O25:O59" si="20">ROUND(M25*0.02,2)</f>
        <v>101.38</v>
      </c>
      <c r="P25" s="31">
        <f t="shared" ref="P25:P36" si="21">ROUND(8448*0.25%,2)</f>
        <v>21.12</v>
      </c>
      <c r="Q25" s="31">
        <f t="shared" ref="Q25:Q36" si="22">ROUND(8448*0.3%,2)</f>
        <v>25.34</v>
      </c>
      <c r="R25" s="29">
        <f t="shared" ref="R25:R59" si="23">H25+N25+J25+L25+Q25</f>
        <v>1244.44</v>
      </c>
      <c r="S25" s="29">
        <f t="shared" ref="S25:S59" si="24">I25+O25+K25+P25</f>
        <v>553.37</v>
      </c>
      <c r="T25" s="29">
        <f t="shared" ref="T25:T59" si="25">R25+S25</f>
        <v>1797.81</v>
      </c>
      <c r="U25" s="57" t="s">
        <v>46</v>
      </c>
      <c r="V25" s="57" t="s">
        <v>46</v>
      </c>
      <c r="W25" s="56"/>
      <c r="X25" s="42"/>
    </row>
    <row r="26" s="1" customFormat="1" ht="15" customHeight="1" spans="1:24">
      <c r="A26" s="25">
        <v>21</v>
      </c>
      <c r="B26" s="75" t="s">
        <v>60</v>
      </c>
      <c r="C26" s="75" t="s">
        <v>61</v>
      </c>
      <c r="D26" s="25" t="s">
        <v>62</v>
      </c>
      <c r="E26" s="19"/>
      <c r="F26" s="11"/>
      <c r="G26" s="30">
        <v>5069</v>
      </c>
      <c r="H26" s="29">
        <f t="shared" si="14"/>
        <v>811.04</v>
      </c>
      <c r="I26" s="29">
        <f t="shared" si="15"/>
        <v>405.52</v>
      </c>
      <c r="J26" s="29">
        <f t="shared" si="16"/>
        <v>25.35</v>
      </c>
      <c r="K26" s="29">
        <f t="shared" si="17"/>
        <v>25.35</v>
      </c>
      <c r="L26" s="29">
        <f t="shared" si="18"/>
        <v>27.88</v>
      </c>
      <c r="M26" s="30">
        <f>G26</f>
        <v>5069</v>
      </c>
      <c r="N26" s="29">
        <f t="shared" si="19"/>
        <v>354.83</v>
      </c>
      <c r="O26" s="29">
        <f t="shared" si="20"/>
        <v>101.38</v>
      </c>
      <c r="P26" s="31">
        <f t="shared" si="21"/>
        <v>21.12</v>
      </c>
      <c r="Q26" s="31">
        <f t="shared" si="22"/>
        <v>25.34</v>
      </c>
      <c r="R26" s="29">
        <f t="shared" si="23"/>
        <v>1244.44</v>
      </c>
      <c r="S26" s="29">
        <f t="shared" si="24"/>
        <v>553.37</v>
      </c>
      <c r="T26" s="29">
        <f t="shared" si="25"/>
        <v>1797.81</v>
      </c>
      <c r="U26" s="57" t="s">
        <v>63</v>
      </c>
      <c r="V26" s="57" t="s">
        <v>63</v>
      </c>
      <c r="W26" s="56"/>
      <c r="X26" s="42"/>
    </row>
    <row r="27" s="1" customFormat="1" ht="15" customHeight="1" spans="1:24">
      <c r="A27" s="25">
        <v>22</v>
      </c>
      <c r="B27" s="75" t="s">
        <v>64</v>
      </c>
      <c r="C27" s="75" t="s">
        <v>65</v>
      </c>
      <c r="D27" s="25" t="s">
        <v>66</v>
      </c>
      <c r="E27" s="19"/>
      <c r="F27" s="11"/>
      <c r="G27" s="30">
        <v>5069</v>
      </c>
      <c r="H27" s="29">
        <f t="shared" si="14"/>
        <v>811.04</v>
      </c>
      <c r="I27" s="29">
        <f t="shared" si="15"/>
        <v>405.52</v>
      </c>
      <c r="J27" s="29">
        <f t="shared" si="16"/>
        <v>25.35</v>
      </c>
      <c r="K27" s="29">
        <f t="shared" si="17"/>
        <v>25.35</v>
      </c>
      <c r="L27" s="29">
        <f t="shared" si="18"/>
        <v>27.88</v>
      </c>
      <c r="M27" s="30">
        <f>G27</f>
        <v>5069</v>
      </c>
      <c r="N27" s="29">
        <f t="shared" si="19"/>
        <v>354.83</v>
      </c>
      <c r="O27" s="29">
        <f t="shared" si="20"/>
        <v>101.38</v>
      </c>
      <c r="P27" s="31">
        <f t="shared" si="21"/>
        <v>21.12</v>
      </c>
      <c r="Q27" s="31">
        <f t="shared" si="22"/>
        <v>25.34</v>
      </c>
      <c r="R27" s="29">
        <f t="shared" si="23"/>
        <v>1244.44</v>
      </c>
      <c r="S27" s="29">
        <f t="shared" si="24"/>
        <v>553.37</v>
      </c>
      <c r="T27" s="29">
        <f t="shared" si="25"/>
        <v>1797.81</v>
      </c>
      <c r="U27" s="57" t="s">
        <v>63</v>
      </c>
      <c r="V27" s="57" t="s">
        <v>63</v>
      </c>
      <c r="W27" s="56"/>
      <c r="X27" s="42"/>
    </row>
    <row r="28" s="1" customFormat="1" ht="15" customHeight="1" spans="1:24">
      <c r="A28" s="25">
        <v>23</v>
      </c>
      <c r="B28" s="24" t="s">
        <v>70</v>
      </c>
      <c r="C28" s="75" t="s">
        <v>71</v>
      </c>
      <c r="D28" s="25" t="s">
        <v>72</v>
      </c>
      <c r="E28" s="39"/>
      <c r="F28" s="11"/>
      <c r="G28" s="30">
        <v>10000</v>
      </c>
      <c r="H28" s="29">
        <f t="shared" si="14"/>
        <v>1600</v>
      </c>
      <c r="I28" s="29">
        <f t="shared" si="15"/>
        <v>800</v>
      </c>
      <c r="J28" s="29">
        <f t="shared" si="16"/>
        <v>50</v>
      </c>
      <c r="K28" s="29">
        <f t="shared" si="17"/>
        <v>50</v>
      </c>
      <c r="L28" s="29">
        <f t="shared" si="18"/>
        <v>55</v>
      </c>
      <c r="M28" s="30">
        <v>10000</v>
      </c>
      <c r="N28" s="29">
        <f t="shared" si="19"/>
        <v>700</v>
      </c>
      <c r="O28" s="29">
        <f t="shared" si="20"/>
        <v>200</v>
      </c>
      <c r="P28" s="31">
        <f t="shared" si="21"/>
        <v>21.12</v>
      </c>
      <c r="Q28" s="31">
        <f t="shared" si="22"/>
        <v>25.34</v>
      </c>
      <c r="R28" s="29">
        <f t="shared" si="23"/>
        <v>2430.34</v>
      </c>
      <c r="S28" s="29">
        <f t="shared" si="24"/>
        <v>1071.12</v>
      </c>
      <c r="T28" s="29">
        <f t="shared" si="25"/>
        <v>3501.46</v>
      </c>
      <c r="U28" s="58" t="s">
        <v>73</v>
      </c>
      <c r="V28" s="58" t="s">
        <v>73</v>
      </c>
      <c r="W28" s="56"/>
      <c r="X28" s="19" t="s">
        <v>74</v>
      </c>
    </row>
    <row r="29" s="1" customFormat="1" ht="15" customHeight="1" spans="1:24">
      <c r="A29" s="25">
        <v>24</v>
      </c>
      <c r="B29" s="24" t="s">
        <v>75</v>
      </c>
      <c r="C29" s="24" t="s">
        <v>76</v>
      </c>
      <c r="D29" s="25" t="s">
        <v>77</v>
      </c>
      <c r="E29" s="39"/>
      <c r="F29" s="11"/>
      <c r="G29" s="30">
        <v>5069</v>
      </c>
      <c r="H29" s="29">
        <f t="shared" si="14"/>
        <v>811.04</v>
      </c>
      <c r="I29" s="29">
        <f t="shared" si="15"/>
        <v>405.52</v>
      </c>
      <c r="J29" s="29">
        <f t="shared" si="16"/>
        <v>25.35</v>
      </c>
      <c r="K29" s="29">
        <f t="shared" si="17"/>
        <v>25.35</v>
      </c>
      <c r="L29" s="29">
        <f t="shared" si="18"/>
        <v>27.88</v>
      </c>
      <c r="M29" s="30">
        <v>5069</v>
      </c>
      <c r="N29" s="29">
        <f t="shared" si="19"/>
        <v>354.83</v>
      </c>
      <c r="O29" s="29">
        <f t="shared" si="20"/>
        <v>101.38</v>
      </c>
      <c r="P29" s="31">
        <f t="shared" si="21"/>
        <v>21.12</v>
      </c>
      <c r="Q29" s="31">
        <f t="shared" si="22"/>
        <v>25.34</v>
      </c>
      <c r="R29" s="29">
        <f t="shared" si="23"/>
        <v>1244.44</v>
      </c>
      <c r="S29" s="29">
        <f t="shared" si="24"/>
        <v>553.37</v>
      </c>
      <c r="T29" s="29">
        <f t="shared" si="25"/>
        <v>1797.81</v>
      </c>
      <c r="U29" s="57" t="s">
        <v>84</v>
      </c>
      <c r="V29" s="57" t="s">
        <v>84</v>
      </c>
      <c r="W29" s="56"/>
      <c r="X29" s="19" t="s">
        <v>74</v>
      </c>
    </row>
    <row r="30" s="1" customFormat="1" ht="15" customHeight="1" spans="1:24">
      <c r="A30" s="25">
        <v>25</v>
      </c>
      <c r="B30" s="24" t="s">
        <v>78</v>
      </c>
      <c r="C30" s="24" t="s">
        <v>79</v>
      </c>
      <c r="D30" s="25" t="s">
        <v>80</v>
      </c>
      <c r="E30" s="39"/>
      <c r="F30" s="11"/>
      <c r="G30" s="30">
        <v>10000</v>
      </c>
      <c r="H30" s="29">
        <f t="shared" si="14"/>
        <v>1600</v>
      </c>
      <c r="I30" s="29">
        <f t="shared" si="15"/>
        <v>800</v>
      </c>
      <c r="J30" s="29">
        <f t="shared" si="16"/>
        <v>50</v>
      </c>
      <c r="K30" s="29">
        <f t="shared" si="17"/>
        <v>50</v>
      </c>
      <c r="L30" s="29">
        <f t="shared" si="18"/>
        <v>55</v>
      </c>
      <c r="M30" s="30">
        <v>10000</v>
      </c>
      <c r="N30" s="29">
        <f t="shared" si="19"/>
        <v>700</v>
      </c>
      <c r="O30" s="29">
        <f t="shared" si="20"/>
        <v>200</v>
      </c>
      <c r="P30" s="31">
        <f t="shared" si="21"/>
        <v>21.12</v>
      </c>
      <c r="Q30" s="31">
        <f t="shared" si="22"/>
        <v>25.34</v>
      </c>
      <c r="R30" s="29">
        <f t="shared" si="23"/>
        <v>2430.34</v>
      </c>
      <c r="S30" s="29">
        <f t="shared" si="24"/>
        <v>1071.12</v>
      </c>
      <c r="T30" s="29">
        <f t="shared" si="25"/>
        <v>3501.46</v>
      </c>
      <c r="U30" s="58" t="s">
        <v>73</v>
      </c>
      <c r="V30" s="58" t="s">
        <v>73</v>
      </c>
      <c r="W30" s="56"/>
      <c r="X30" s="19" t="s">
        <v>74</v>
      </c>
    </row>
    <row r="31" s="1" customFormat="1" ht="15" customHeight="1" spans="1:24">
      <c r="A31" s="25">
        <v>26</v>
      </c>
      <c r="B31" s="75" t="s">
        <v>81</v>
      </c>
      <c r="C31" s="75" t="s">
        <v>82</v>
      </c>
      <c r="D31" s="25" t="s">
        <v>83</v>
      </c>
      <c r="E31" s="19"/>
      <c r="F31" s="11"/>
      <c r="G31" s="30">
        <v>5069</v>
      </c>
      <c r="H31" s="29">
        <f t="shared" si="14"/>
        <v>811.04</v>
      </c>
      <c r="I31" s="29">
        <f t="shared" si="15"/>
        <v>405.52</v>
      </c>
      <c r="J31" s="29">
        <f t="shared" si="16"/>
        <v>25.35</v>
      </c>
      <c r="K31" s="29">
        <f t="shared" si="17"/>
        <v>25.35</v>
      </c>
      <c r="L31" s="29">
        <f t="shared" si="18"/>
        <v>27.88</v>
      </c>
      <c r="M31" s="30">
        <v>5069</v>
      </c>
      <c r="N31" s="29">
        <f t="shared" si="19"/>
        <v>354.83</v>
      </c>
      <c r="O31" s="29">
        <f t="shared" si="20"/>
        <v>101.38</v>
      </c>
      <c r="P31" s="31">
        <f t="shared" si="21"/>
        <v>21.12</v>
      </c>
      <c r="Q31" s="31">
        <f t="shared" si="22"/>
        <v>25.34</v>
      </c>
      <c r="R31" s="29">
        <f t="shared" si="23"/>
        <v>1244.44</v>
      </c>
      <c r="S31" s="29">
        <f t="shared" si="24"/>
        <v>553.37</v>
      </c>
      <c r="T31" s="29">
        <f t="shared" si="25"/>
        <v>1797.81</v>
      </c>
      <c r="U31" s="57" t="s">
        <v>84</v>
      </c>
      <c r="V31" s="57" t="s">
        <v>84</v>
      </c>
      <c r="W31" s="56"/>
      <c r="X31" s="19" t="s">
        <v>74</v>
      </c>
    </row>
    <row r="32" s="1" customFormat="1" ht="15" customHeight="1" spans="1:24">
      <c r="A32" s="25">
        <v>27</v>
      </c>
      <c r="B32" s="24" t="s">
        <v>85</v>
      </c>
      <c r="C32" s="75" t="s">
        <v>86</v>
      </c>
      <c r="D32" s="25" t="s">
        <v>87</v>
      </c>
      <c r="E32" s="19"/>
      <c r="F32" s="11"/>
      <c r="G32" s="30">
        <v>5069</v>
      </c>
      <c r="H32" s="29">
        <f t="shared" si="14"/>
        <v>811.04</v>
      </c>
      <c r="I32" s="29">
        <f t="shared" si="15"/>
        <v>405.52</v>
      </c>
      <c r="J32" s="29">
        <f t="shared" si="16"/>
        <v>25.35</v>
      </c>
      <c r="K32" s="29">
        <f t="shared" si="17"/>
        <v>25.35</v>
      </c>
      <c r="L32" s="29">
        <f t="shared" si="18"/>
        <v>27.88</v>
      </c>
      <c r="M32" s="30">
        <v>5069</v>
      </c>
      <c r="N32" s="29">
        <f t="shared" si="19"/>
        <v>354.83</v>
      </c>
      <c r="O32" s="29">
        <f t="shared" si="20"/>
        <v>101.38</v>
      </c>
      <c r="P32" s="31">
        <f t="shared" si="21"/>
        <v>21.12</v>
      </c>
      <c r="Q32" s="31">
        <f t="shared" si="22"/>
        <v>25.34</v>
      </c>
      <c r="R32" s="29">
        <f t="shared" si="23"/>
        <v>1244.44</v>
      </c>
      <c r="S32" s="29">
        <f t="shared" si="24"/>
        <v>553.37</v>
      </c>
      <c r="T32" s="29">
        <f t="shared" si="25"/>
        <v>1797.81</v>
      </c>
      <c r="U32" s="57" t="s">
        <v>84</v>
      </c>
      <c r="V32" s="57" t="s">
        <v>84</v>
      </c>
      <c r="W32" s="56"/>
      <c r="X32" s="19" t="s">
        <v>74</v>
      </c>
    </row>
    <row r="33" s="1" customFormat="1" ht="15" customHeight="1" spans="1:24">
      <c r="A33" s="25">
        <v>28</v>
      </c>
      <c r="B33" s="24" t="s">
        <v>88</v>
      </c>
      <c r="C33" s="24" t="s">
        <v>89</v>
      </c>
      <c r="D33" s="25" t="s">
        <v>90</v>
      </c>
      <c r="E33" s="19"/>
      <c r="F33" s="11"/>
      <c r="G33" s="30">
        <v>5069</v>
      </c>
      <c r="H33" s="29">
        <f t="shared" si="14"/>
        <v>811.04</v>
      </c>
      <c r="I33" s="29">
        <f t="shared" si="15"/>
        <v>405.52</v>
      </c>
      <c r="J33" s="29">
        <f t="shared" si="16"/>
        <v>25.35</v>
      </c>
      <c r="K33" s="29">
        <f t="shared" si="17"/>
        <v>25.35</v>
      </c>
      <c r="L33" s="29">
        <f t="shared" si="18"/>
        <v>27.88</v>
      </c>
      <c r="M33" s="30">
        <v>5069</v>
      </c>
      <c r="N33" s="29">
        <f t="shared" si="19"/>
        <v>354.83</v>
      </c>
      <c r="O33" s="29">
        <f t="shared" si="20"/>
        <v>101.38</v>
      </c>
      <c r="P33" s="31">
        <f t="shared" si="21"/>
        <v>21.12</v>
      </c>
      <c r="Q33" s="31">
        <f t="shared" si="22"/>
        <v>25.34</v>
      </c>
      <c r="R33" s="29">
        <f t="shared" si="23"/>
        <v>1244.44</v>
      </c>
      <c r="S33" s="29">
        <f t="shared" si="24"/>
        <v>553.37</v>
      </c>
      <c r="T33" s="29">
        <f t="shared" si="25"/>
        <v>1797.81</v>
      </c>
      <c r="U33" s="57" t="s">
        <v>84</v>
      </c>
      <c r="V33" s="57" t="s">
        <v>84</v>
      </c>
      <c r="W33" s="56"/>
      <c r="X33" s="19" t="s">
        <v>74</v>
      </c>
    </row>
    <row r="34" s="1" customFormat="1" ht="15" customHeight="1" spans="1:24">
      <c r="A34" s="25">
        <v>29</v>
      </c>
      <c r="B34" s="24" t="s">
        <v>91</v>
      </c>
      <c r="C34" s="75" t="s">
        <v>92</v>
      </c>
      <c r="D34" s="25" t="s">
        <v>93</v>
      </c>
      <c r="E34" s="19"/>
      <c r="F34" s="11"/>
      <c r="G34" s="30">
        <v>5069</v>
      </c>
      <c r="H34" s="29">
        <f t="shared" si="14"/>
        <v>811.04</v>
      </c>
      <c r="I34" s="29">
        <f t="shared" si="15"/>
        <v>405.52</v>
      </c>
      <c r="J34" s="29">
        <f t="shared" si="16"/>
        <v>25.35</v>
      </c>
      <c r="K34" s="29">
        <f t="shared" si="17"/>
        <v>25.35</v>
      </c>
      <c r="L34" s="29">
        <f t="shared" si="18"/>
        <v>27.88</v>
      </c>
      <c r="M34" s="30">
        <v>5069</v>
      </c>
      <c r="N34" s="29">
        <f t="shared" si="19"/>
        <v>354.83</v>
      </c>
      <c r="O34" s="29">
        <f t="shared" si="20"/>
        <v>101.38</v>
      </c>
      <c r="P34" s="31">
        <f t="shared" si="21"/>
        <v>21.12</v>
      </c>
      <c r="Q34" s="31">
        <f t="shared" si="22"/>
        <v>25.34</v>
      </c>
      <c r="R34" s="29">
        <f t="shared" si="23"/>
        <v>1244.44</v>
      </c>
      <c r="S34" s="29">
        <f t="shared" si="24"/>
        <v>553.37</v>
      </c>
      <c r="T34" s="29">
        <f t="shared" si="25"/>
        <v>1797.81</v>
      </c>
      <c r="U34" s="58" t="s">
        <v>94</v>
      </c>
      <c r="V34" s="58" t="s">
        <v>94</v>
      </c>
      <c r="W34" s="56"/>
      <c r="X34" s="19" t="s">
        <v>74</v>
      </c>
    </row>
    <row r="35" s="1" customFormat="1" ht="15" customHeight="1" spans="1:24">
      <c r="A35" s="25">
        <v>30</v>
      </c>
      <c r="B35" s="24" t="s">
        <v>95</v>
      </c>
      <c r="C35" s="24" t="s">
        <v>96</v>
      </c>
      <c r="D35" s="25" t="s">
        <v>97</v>
      </c>
      <c r="E35" s="44"/>
      <c r="F35" s="27"/>
      <c r="G35" s="30">
        <v>5069</v>
      </c>
      <c r="H35" s="29">
        <f t="shared" si="14"/>
        <v>811.04</v>
      </c>
      <c r="I35" s="29">
        <f t="shared" si="15"/>
        <v>405.52</v>
      </c>
      <c r="J35" s="29">
        <f t="shared" si="16"/>
        <v>25.35</v>
      </c>
      <c r="K35" s="29">
        <f t="shared" si="17"/>
        <v>25.35</v>
      </c>
      <c r="L35" s="29">
        <f t="shared" si="18"/>
        <v>27.88</v>
      </c>
      <c r="M35" s="30">
        <v>5069</v>
      </c>
      <c r="N35" s="29">
        <f t="shared" si="19"/>
        <v>354.83</v>
      </c>
      <c r="O35" s="29">
        <f t="shared" si="20"/>
        <v>101.38</v>
      </c>
      <c r="P35" s="31">
        <f t="shared" si="21"/>
        <v>21.12</v>
      </c>
      <c r="Q35" s="31">
        <f t="shared" si="22"/>
        <v>25.34</v>
      </c>
      <c r="R35" s="29">
        <f t="shared" si="23"/>
        <v>1244.44</v>
      </c>
      <c r="S35" s="29">
        <f t="shared" si="24"/>
        <v>553.37</v>
      </c>
      <c r="T35" s="29">
        <f t="shared" si="25"/>
        <v>1797.81</v>
      </c>
      <c r="U35" s="57" t="s">
        <v>84</v>
      </c>
      <c r="V35" s="57" t="s">
        <v>84</v>
      </c>
      <c r="W35" s="56"/>
      <c r="X35" s="19" t="s">
        <v>74</v>
      </c>
    </row>
    <row r="36" s="1" customFormat="1" ht="15" customHeight="1" spans="1:24">
      <c r="A36" s="25">
        <v>31</v>
      </c>
      <c r="B36" s="24" t="s">
        <v>98</v>
      </c>
      <c r="C36" s="75" t="s">
        <v>99</v>
      </c>
      <c r="D36" s="25" t="s">
        <v>100</v>
      </c>
      <c r="E36" s="44"/>
      <c r="F36" s="27"/>
      <c r="G36" s="30">
        <v>5069</v>
      </c>
      <c r="H36" s="29">
        <f t="shared" si="14"/>
        <v>811.04</v>
      </c>
      <c r="I36" s="29">
        <f t="shared" si="15"/>
        <v>405.52</v>
      </c>
      <c r="J36" s="29">
        <f t="shared" si="16"/>
        <v>25.35</v>
      </c>
      <c r="K36" s="29">
        <f t="shared" si="17"/>
        <v>25.35</v>
      </c>
      <c r="L36" s="29">
        <f t="shared" si="18"/>
        <v>27.88</v>
      </c>
      <c r="M36" s="30">
        <v>5069</v>
      </c>
      <c r="N36" s="29">
        <f t="shared" si="19"/>
        <v>354.83</v>
      </c>
      <c r="O36" s="29">
        <f t="shared" si="20"/>
        <v>101.38</v>
      </c>
      <c r="P36" s="31">
        <f t="shared" si="21"/>
        <v>21.12</v>
      </c>
      <c r="Q36" s="31">
        <f t="shared" si="22"/>
        <v>25.34</v>
      </c>
      <c r="R36" s="29">
        <f t="shared" si="23"/>
        <v>1244.44</v>
      </c>
      <c r="S36" s="29">
        <f t="shared" si="24"/>
        <v>553.37</v>
      </c>
      <c r="T36" s="29">
        <f t="shared" si="25"/>
        <v>1797.81</v>
      </c>
      <c r="U36" s="57" t="s">
        <v>84</v>
      </c>
      <c r="V36" s="57" t="s">
        <v>84</v>
      </c>
      <c r="W36" s="56"/>
      <c r="X36" s="19" t="s">
        <v>74</v>
      </c>
    </row>
    <row r="37" s="1" customFormat="1" ht="15" customHeight="1" spans="1:24">
      <c r="A37" s="25">
        <v>32</v>
      </c>
      <c r="B37" s="75" t="s">
        <v>101</v>
      </c>
      <c r="C37" s="75" t="s">
        <v>102</v>
      </c>
      <c r="D37" s="59" t="s">
        <v>103</v>
      </c>
      <c r="E37" s="42"/>
      <c r="F37" s="57"/>
      <c r="G37" s="30">
        <v>5069</v>
      </c>
      <c r="H37" s="30">
        <f t="shared" si="14"/>
        <v>811.04</v>
      </c>
      <c r="I37" s="30">
        <f t="shared" si="15"/>
        <v>405.52</v>
      </c>
      <c r="J37" s="30">
        <f t="shared" si="16"/>
        <v>25.35</v>
      </c>
      <c r="K37" s="29">
        <f t="shared" si="17"/>
        <v>25.35</v>
      </c>
      <c r="L37" s="29">
        <f t="shared" si="18"/>
        <v>27.88</v>
      </c>
      <c r="M37" s="30"/>
      <c r="N37" s="30">
        <f t="shared" si="19"/>
        <v>0</v>
      </c>
      <c r="O37" s="30">
        <f t="shared" si="20"/>
        <v>0</v>
      </c>
      <c r="P37" s="30"/>
      <c r="Q37" s="30"/>
      <c r="R37" s="30">
        <f t="shared" si="23"/>
        <v>864.27</v>
      </c>
      <c r="S37" s="30">
        <f t="shared" si="24"/>
        <v>430.87</v>
      </c>
      <c r="T37" s="29">
        <f t="shared" si="25"/>
        <v>1295.14</v>
      </c>
      <c r="U37" s="19" t="s">
        <v>74</v>
      </c>
      <c r="V37" s="32"/>
      <c r="W37" s="56"/>
      <c r="X37" s="19"/>
    </row>
    <row r="38" s="1" customFormat="1" ht="15" customHeight="1" spans="1:24">
      <c r="A38" s="25">
        <v>33</v>
      </c>
      <c r="B38" s="75" t="s">
        <v>104</v>
      </c>
      <c r="C38" s="75" t="s">
        <v>105</v>
      </c>
      <c r="D38" s="59" t="s">
        <v>106</v>
      </c>
      <c r="E38" s="42"/>
      <c r="F38" s="57"/>
      <c r="G38" s="30">
        <v>5069</v>
      </c>
      <c r="H38" s="30">
        <f t="shared" si="14"/>
        <v>811.04</v>
      </c>
      <c r="I38" s="30">
        <f t="shared" si="15"/>
        <v>405.52</v>
      </c>
      <c r="J38" s="30">
        <f t="shared" si="16"/>
        <v>25.35</v>
      </c>
      <c r="K38" s="29">
        <f t="shared" si="17"/>
        <v>25.35</v>
      </c>
      <c r="L38" s="29">
        <f t="shared" si="18"/>
        <v>27.88</v>
      </c>
      <c r="M38" s="30"/>
      <c r="N38" s="30">
        <f t="shared" si="19"/>
        <v>0</v>
      </c>
      <c r="O38" s="30">
        <f t="shared" si="20"/>
        <v>0</v>
      </c>
      <c r="P38" s="30"/>
      <c r="Q38" s="30"/>
      <c r="R38" s="30">
        <f t="shared" si="23"/>
        <v>864.27</v>
      </c>
      <c r="S38" s="30">
        <f t="shared" si="24"/>
        <v>430.87</v>
      </c>
      <c r="T38" s="29">
        <f t="shared" si="25"/>
        <v>1295.14</v>
      </c>
      <c r="U38" s="19" t="s">
        <v>74</v>
      </c>
      <c r="V38" s="32"/>
      <c r="W38" s="56"/>
      <c r="X38" s="19"/>
    </row>
    <row r="39" s="1" customFormat="1" ht="15" customHeight="1" spans="1:24">
      <c r="A39" s="25">
        <v>34</v>
      </c>
      <c r="B39" s="75" t="s">
        <v>107</v>
      </c>
      <c r="C39" s="75" t="s">
        <v>108</v>
      </c>
      <c r="D39" s="59" t="s">
        <v>109</v>
      </c>
      <c r="E39" s="42"/>
      <c r="F39" s="57"/>
      <c r="G39" s="30">
        <v>5069</v>
      </c>
      <c r="H39" s="30">
        <f t="shared" si="14"/>
        <v>811.04</v>
      </c>
      <c r="I39" s="30">
        <f t="shared" si="15"/>
        <v>405.52</v>
      </c>
      <c r="J39" s="30">
        <f t="shared" si="16"/>
        <v>25.35</v>
      </c>
      <c r="K39" s="29">
        <f t="shared" si="17"/>
        <v>25.35</v>
      </c>
      <c r="L39" s="29">
        <f t="shared" si="18"/>
        <v>27.88</v>
      </c>
      <c r="M39" s="30"/>
      <c r="N39" s="30">
        <f t="shared" si="19"/>
        <v>0</v>
      </c>
      <c r="O39" s="30">
        <f t="shared" si="20"/>
        <v>0</v>
      </c>
      <c r="P39" s="30"/>
      <c r="Q39" s="30"/>
      <c r="R39" s="30">
        <f t="shared" si="23"/>
        <v>864.27</v>
      </c>
      <c r="S39" s="30">
        <f t="shared" si="24"/>
        <v>430.87</v>
      </c>
      <c r="T39" s="29">
        <f t="shared" si="25"/>
        <v>1295.14</v>
      </c>
      <c r="U39" s="19" t="s">
        <v>74</v>
      </c>
      <c r="V39" s="32"/>
      <c r="W39" s="56"/>
      <c r="X39" s="19"/>
    </row>
    <row r="40" s="1" customFormat="1" ht="15" customHeight="1" spans="1:24">
      <c r="A40" s="25">
        <v>35</v>
      </c>
      <c r="B40" s="75" t="s">
        <v>222</v>
      </c>
      <c r="C40" s="77" t="s">
        <v>223</v>
      </c>
      <c r="D40" s="61" t="s">
        <v>224</v>
      </c>
      <c r="E40" s="42"/>
      <c r="F40" s="57"/>
      <c r="G40" s="30">
        <v>5069</v>
      </c>
      <c r="H40" s="30">
        <f t="shared" si="14"/>
        <v>811.04</v>
      </c>
      <c r="I40" s="30">
        <f t="shared" si="15"/>
        <v>405.52</v>
      </c>
      <c r="J40" s="30">
        <f t="shared" si="16"/>
        <v>25.35</v>
      </c>
      <c r="K40" s="29">
        <f t="shared" si="17"/>
        <v>25.35</v>
      </c>
      <c r="L40" s="29">
        <f t="shared" si="18"/>
        <v>27.88</v>
      </c>
      <c r="M40" s="30">
        <v>5069</v>
      </c>
      <c r="N40" s="30">
        <f t="shared" si="19"/>
        <v>354.83</v>
      </c>
      <c r="O40" s="30">
        <f t="shared" si="20"/>
        <v>101.38</v>
      </c>
      <c r="P40" s="31">
        <f t="shared" ref="P40:P59" si="26">ROUND(8448*0.25%,2)</f>
        <v>21.12</v>
      </c>
      <c r="Q40" s="31">
        <f t="shared" ref="Q40:Q59" si="27">ROUND(8448*0.3%,2)</f>
        <v>25.34</v>
      </c>
      <c r="R40" s="30">
        <f t="shared" si="23"/>
        <v>1244.44</v>
      </c>
      <c r="S40" s="30">
        <f t="shared" si="24"/>
        <v>553.37</v>
      </c>
      <c r="T40" s="29">
        <f t="shared" si="25"/>
        <v>1797.81</v>
      </c>
      <c r="U40" s="19" t="s">
        <v>74</v>
      </c>
      <c r="V40" s="32"/>
      <c r="W40" s="56"/>
      <c r="X40" s="19"/>
    </row>
    <row r="41" s="1" customFormat="1" ht="15" customHeight="1" spans="1:24">
      <c r="A41" s="25">
        <v>36</v>
      </c>
      <c r="B41" s="75" t="s">
        <v>225</v>
      </c>
      <c r="C41" s="60" t="s">
        <v>226</v>
      </c>
      <c r="D41" s="61" t="s">
        <v>227</v>
      </c>
      <c r="E41" s="42"/>
      <c r="F41" s="57"/>
      <c r="G41" s="30">
        <v>5069</v>
      </c>
      <c r="H41" s="30">
        <f t="shared" si="14"/>
        <v>811.04</v>
      </c>
      <c r="I41" s="30">
        <f t="shared" si="15"/>
        <v>405.52</v>
      </c>
      <c r="J41" s="30">
        <f t="shared" si="16"/>
        <v>25.35</v>
      </c>
      <c r="K41" s="29">
        <f t="shared" si="17"/>
        <v>25.35</v>
      </c>
      <c r="L41" s="29">
        <f t="shared" si="18"/>
        <v>27.88</v>
      </c>
      <c r="M41" s="30">
        <v>5069</v>
      </c>
      <c r="N41" s="30">
        <f t="shared" si="19"/>
        <v>354.83</v>
      </c>
      <c r="O41" s="30">
        <f t="shared" si="20"/>
        <v>101.38</v>
      </c>
      <c r="P41" s="31">
        <f t="shared" si="26"/>
        <v>21.12</v>
      </c>
      <c r="Q41" s="31">
        <f t="shared" si="27"/>
        <v>25.34</v>
      </c>
      <c r="R41" s="30">
        <f t="shared" si="23"/>
        <v>1244.44</v>
      </c>
      <c r="S41" s="30">
        <f t="shared" si="24"/>
        <v>553.37</v>
      </c>
      <c r="T41" s="29">
        <f t="shared" si="25"/>
        <v>1797.81</v>
      </c>
      <c r="U41" s="19" t="s">
        <v>74</v>
      </c>
      <c r="V41" s="32"/>
      <c r="W41" s="56"/>
      <c r="X41" s="19"/>
    </row>
    <row r="42" s="1" customFormat="1" ht="15" customHeight="1" spans="1:24">
      <c r="A42" s="25">
        <v>37</v>
      </c>
      <c r="B42" s="75" t="s">
        <v>115</v>
      </c>
      <c r="C42" s="75" t="s">
        <v>116</v>
      </c>
      <c r="D42" s="59" t="s">
        <v>117</v>
      </c>
      <c r="E42" s="42"/>
      <c r="F42" s="57"/>
      <c r="G42" s="30">
        <v>5069</v>
      </c>
      <c r="H42" s="30">
        <f t="shared" si="14"/>
        <v>811.04</v>
      </c>
      <c r="I42" s="30">
        <f t="shared" si="15"/>
        <v>405.52</v>
      </c>
      <c r="J42" s="30">
        <f t="shared" si="16"/>
        <v>25.35</v>
      </c>
      <c r="K42" s="29">
        <f t="shared" si="17"/>
        <v>25.35</v>
      </c>
      <c r="L42" s="29">
        <f t="shared" si="18"/>
        <v>27.88</v>
      </c>
      <c r="M42" s="30">
        <v>5069</v>
      </c>
      <c r="N42" s="30">
        <f t="shared" si="19"/>
        <v>354.83</v>
      </c>
      <c r="O42" s="30">
        <f t="shared" si="20"/>
        <v>101.38</v>
      </c>
      <c r="P42" s="31">
        <f t="shared" si="26"/>
        <v>21.12</v>
      </c>
      <c r="Q42" s="31">
        <f t="shared" si="27"/>
        <v>25.34</v>
      </c>
      <c r="R42" s="30">
        <f t="shared" si="23"/>
        <v>1244.44</v>
      </c>
      <c r="S42" s="30">
        <f t="shared" si="24"/>
        <v>553.37</v>
      </c>
      <c r="T42" s="29">
        <f t="shared" si="25"/>
        <v>1797.81</v>
      </c>
      <c r="U42" s="19" t="s">
        <v>74</v>
      </c>
      <c r="V42" s="32"/>
      <c r="W42" s="56"/>
      <c r="X42" s="19"/>
    </row>
    <row r="43" s="1" customFormat="1" ht="15" customHeight="1" spans="1:24">
      <c r="A43" s="25">
        <v>38</v>
      </c>
      <c r="B43" s="75" t="s">
        <v>118</v>
      </c>
      <c r="C43" s="75" t="s">
        <v>119</v>
      </c>
      <c r="D43" s="59" t="s">
        <v>120</v>
      </c>
      <c r="E43" s="42"/>
      <c r="F43" s="57"/>
      <c r="G43" s="30">
        <v>5069</v>
      </c>
      <c r="H43" s="30">
        <f t="shared" si="14"/>
        <v>811.04</v>
      </c>
      <c r="I43" s="30">
        <f t="shared" si="15"/>
        <v>405.52</v>
      </c>
      <c r="J43" s="30">
        <f t="shared" si="16"/>
        <v>25.35</v>
      </c>
      <c r="K43" s="29">
        <f t="shared" si="17"/>
        <v>25.35</v>
      </c>
      <c r="L43" s="29">
        <f t="shared" si="18"/>
        <v>27.88</v>
      </c>
      <c r="M43" s="30">
        <v>5069</v>
      </c>
      <c r="N43" s="30">
        <f t="shared" si="19"/>
        <v>354.83</v>
      </c>
      <c r="O43" s="30">
        <f t="shared" si="20"/>
        <v>101.38</v>
      </c>
      <c r="P43" s="31">
        <f t="shared" si="26"/>
        <v>21.12</v>
      </c>
      <c r="Q43" s="31">
        <f t="shared" si="27"/>
        <v>25.34</v>
      </c>
      <c r="R43" s="30">
        <f t="shared" si="23"/>
        <v>1244.44</v>
      </c>
      <c r="S43" s="30">
        <f t="shared" si="24"/>
        <v>553.37</v>
      </c>
      <c r="T43" s="29">
        <f t="shared" si="25"/>
        <v>1797.81</v>
      </c>
      <c r="U43" s="19" t="s">
        <v>74</v>
      </c>
      <c r="V43" s="32"/>
      <c r="W43" s="56"/>
      <c r="X43" s="19"/>
    </row>
    <row r="44" s="1" customFormat="1" ht="15" customHeight="1" spans="1:24">
      <c r="A44" s="25">
        <v>39</v>
      </c>
      <c r="B44" s="75" t="s">
        <v>121</v>
      </c>
      <c r="C44" s="75" t="s">
        <v>122</v>
      </c>
      <c r="D44" s="59" t="s">
        <v>123</v>
      </c>
      <c r="E44" s="42"/>
      <c r="F44" s="57"/>
      <c r="G44" s="30">
        <v>5069</v>
      </c>
      <c r="H44" s="30">
        <f t="shared" si="14"/>
        <v>811.04</v>
      </c>
      <c r="I44" s="30">
        <f t="shared" si="15"/>
        <v>405.52</v>
      </c>
      <c r="J44" s="30">
        <f t="shared" si="16"/>
        <v>25.35</v>
      </c>
      <c r="K44" s="29">
        <f t="shared" si="17"/>
        <v>25.35</v>
      </c>
      <c r="L44" s="29">
        <f t="shared" si="18"/>
        <v>27.88</v>
      </c>
      <c r="M44" s="30">
        <v>5069</v>
      </c>
      <c r="N44" s="30">
        <f t="shared" si="19"/>
        <v>354.83</v>
      </c>
      <c r="O44" s="30">
        <f t="shared" si="20"/>
        <v>101.38</v>
      </c>
      <c r="P44" s="31">
        <f t="shared" si="26"/>
        <v>21.12</v>
      </c>
      <c r="Q44" s="31">
        <f t="shared" si="27"/>
        <v>25.34</v>
      </c>
      <c r="R44" s="30">
        <f t="shared" si="23"/>
        <v>1244.44</v>
      </c>
      <c r="S44" s="30">
        <f t="shared" si="24"/>
        <v>553.37</v>
      </c>
      <c r="T44" s="29">
        <f t="shared" si="25"/>
        <v>1797.81</v>
      </c>
      <c r="U44" s="19" t="s">
        <v>74</v>
      </c>
      <c r="V44" s="32"/>
      <c r="W44" s="56"/>
      <c r="X44" s="19"/>
    </row>
    <row r="45" s="1" customFormat="1" ht="15" customHeight="1" spans="1:24">
      <c r="A45" s="25">
        <v>40</v>
      </c>
      <c r="B45" s="75" t="s">
        <v>124</v>
      </c>
      <c r="C45" s="75" t="s">
        <v>125</v>
      </c>
      <c r="D45" s="59" t="s">
        <v>126</v>
      </c>
      <c r="E45" s="42"/>
      <c r="F45" s="57"/>
      <c r="G45" s="30">
        <v>5069</v>
      </c>
      <c r="H45" s="30">
        <f t="shared" si="14"/>
        <v>811.04</v>
      </c>
      <c r="I45" s="30">
        <f t="shared" si="15"/>
        <v>405.52</v>
      </c>
      <c r="J45" s="30">
        <f t="shared" si="16"/>
        <v>25.35</v>
      </c>
      <c r="K45" s="29">
        <f t="shared" si="17"/>
        <v>25.35</v>
      </c>
      <c r="L45" s="29">
        <f t="shared" si="18"/>
        <v>27.88</v>
      </c>
      <c r="M45" s="30">
        <v>5069</v>
      </c>
      <c r="N45" s="30">
        <f t="shared" si="19"/>
        <v>354.83</v>
      </c>
      <c r="O45" s="30">
        <f t="shared" si="20"/>
        <v>101.38</v>
      </c>
      <c r="P45" s="31">
        <f t="shared" si="26"/>
        <v>21.12</v>
      </c>
      <c r="Q45" s="31">
        <f t="shared" si="27"/>
        <v>25.34</v>
      </c>
      <c r="R45" s="30">
        <f t="shared" si="23"/>
        <v>1244.44</v>
      </c>
      <c r="S45" s="30">
        <f t="shared" si="24"/>
        <v>553.37</v>
      </c>
      <c r="T45" s="29">
        <f t="shared" si="25"/>
        <v>1797.81</v>
      </c>
      <c r="U45" s="19" t="s">
        <v>74</v>
      </c>
      <c r="V45" s="32"/>
      <c r="W45" s="56"/>
      <c r="X45" s="19"/>
    </row>
    <row r="46" s="1" customFormat="1" ht="15" customHeight="1" spans="1:24">
      <c r="A46" s="25">
        <v>41</v>
      </c>
      <c r="B46" s="75" t="s">
        <v>228</v>
      </c>
      <c r="C46" s="77" t="s">
        <v>229</v>
      </c>
      <c r="D46" s="61" t="s">
        <v>230</v>
      </c>
      <c r="E46" s="42"/>
      <c r="F46" s="57"/>
      <c r="G46" s="30">
        <v>5069</v>
      </c>
      <c r="H46" s="30">
        <f t="shared" si="14"/>
        <v>811.04</v>
      </c>
      <c r="I46" s="30">
        <f t="shared" si="15"/>
        <v>405.52</v>
      </c>
      <c r="J46" s="30">
        <f t="shared" si="16"/>
        <v>25.35</v>
      </c>
      <c r="K46" s="29">
        <f t="shared" si="17"/>
        <v>25.35</v>
      </c>
      <c r="L46" s="29">
        <f t="shared" si="18"/>
        <v>27.88</v>
      </c>
      <c r="M46" s="30">
        <v>5069</v>
      </c>
      <c r="N46" s="30">
        <f t="shared" si="19"/>
        <v>354.83</v>
      </c>
      <c r="O46" s="30">
        <f t="shared" si="20"/>
        <v>101.38</v>
      </c>
      <c r="P46" s="31">
        <f t="shared" si="26"/>
        <v>21.12</v>
      </c>
      <c r="Q46" s="31">
        <f t="shared" si="27"/>
        <v>25.34</v>
      </c>
      <c r="R46" s="30">
        <f t="shared" si="23"/>
        <v>1244.44</v>
      </c>
      <c r="S46" s="30">
        <f t="shared" si="24"/>
        <v>553.37</v>
      </c>
      <c r="T46" s="29">
        <f t="shared" si="25"/>
        <v>1797.81</v>
      </c>
      <c r="U46" s="19" t="s">
        <v>74</v>
      </c>
      <c r="V46" s="32"/>
      <c r="W46" s="56"/>
      <c r="X46" s="19"/>
    </row>
    <row r="47" s="1" customFormat="1" ht="15" customHeight="1" spans="1:24">
      <c r="A47" s="25">
        <v>42</v>
      </c>
      <c r="B47" s="75" t="s">
        <v>231</v>
      </c>
      <c r="C47" s="77" t="s">
        <v>232</v>
      </c>
      <c r="D47" s="61" t="s">
        <v>233</v>
      </c>
      <c r="E47" s="42"/>
      <c r="F47" s="57"/>
      <c r="G47" s="30">
        <v>5069</v>
      </c>
      <c r="H47" s="30">
        <f t="shared" si="14"/>
        <v>811.04</v>
      </c>
      <c r="I47" s="30">
        <f t="shared" si="15"/>
        <v>405.52</v>
      </c>
      <c r="J47" s="30">
        <f t="shared" si="16"/>
        <v>25.35</v>
      </c>
      <c r="K47" s="29">
        <f t="shared" si="17"/>
        <v>25.35</v>
      </c>
      <c r="L47" s="29">
        <f t="shared" si="18"/>
        <v>27.88</v>
      </c>
      <c r="M47" s="30">
        <v>5069</v>
      </c>
      <c r="N47" s="30">
        <f t="shared" si="19"/>
        <v>354.83</v>
      </c>
      <c r="O47" s="30">
        <f t="shared" si="20"/>
        <v>101.38</v>
      </c>
      <c r="P47" s="31">
        <f t="shared" si="26"/>
        <v>21.12</v>
      </c>
      <c r="Q47" s="31">
        <f t="shared" si="27"/>
        <v>25.34</v>
      </c>
      <c r="R47" s="30">
        <f t="shared" si="23"/>
        <v>1244.44</v>
      </c>
      <c r="S47" s="30">
        <f t="shared" si="24"/>
        <v>553.37</v>
      </c>
      <c r="T47" s="29">
        <f t="shared" si="25"/>
        <v>1797.81</v>
      </c>
      <c r="U47" s="19" t="s">
        <v>74</v>
      </c>
      <c r="V47" s="32"/>
      <c r="W47" s="56"/>
      <c r="X47" s="19"/>
    </row>
    <row r="48" s="1" customFormat="1" ht="15" customHeight="1" spans="1:24">
      <c r="A48" s="25">
        <v>43</v>
      </c>
      <c r="B48" s="75" t="s">
        <v>234</v>
      </c>
      <c r="C48" s="77" t="s">
        <v>235</v>
      </c>
      <c r="D48" s="61" t="s">
        <v>236</v>
      </c>
      <c r="E48" s="42"/>
      <c r="F48" s="57"/>
      <c r="G48" s="30">
        <v>5069</v>
      </c>
      <c r="H48" s="30">
        <f t="shared" si="14"/>
        <v>811.04</v>
      </c>
      <c r="I48" s="30">
        <f t="shared" si="15"/>
        <v>405.52</v>
      </c>
      <c r="J48" s="30">
        <f t="shared" si="16"/>
        <v>25.35</v>
      </c>
      <c r="K48" s="29">
        <f t="shared" si="17"/>
        <v>25.35</v>
      </c>
      <c r="L48" s="29">
        <f t="shared" si="18"/>
        <v>27.88</v>
      </c>
      <c r="M48" s="30">
        <v>5069</v>
      </c>
      <c r="N48" s="30">
        <f t="shared" si="19"/>
        <v>354.83</v>
      </c>
      <c r="O48" s="30">
        <f t="shared" si="20"/>
        <v>101.38</v>
      </c>
      <c r="P48" s="31">
        <f t="shared" si="26"/>
        <v>21.12</v>
      </c>
      <c r="Q48" s="31">
        <f t="shared" si="27"/>
        <v>25.34</v>
      </c>
      <c r="R48" s="30">
        <f t="shared" si="23"/>
        <v>1244.44</v>
      </c>
      <c r="S48" s="30">
        <f t="shared" si="24"/>
        <v>553.37</v>
      </c>
      <c r="T48" s="29">
        <f t="shared" si="25"/>
        <v>1797.81</v>
      </c>
      <c r="U48" s="19" t="s">
        <v>74</v>
      </c>
      <c r="V48" s="32"/>
      <c r="W48" s="56"/>
      <c r="X48" s="19"/>
    </row>
    <row r="49" s="1" customFormat="1" ht="15" customHeight="1" spans="1:24">
      <c r="A49" s="25">
        <v>44</v>
      </c>
      <c r="B49" s="24" t="s">
        <v>136</v>
      </c>
      <c r="C49" s="75" t="s">
        <v>137</v>
      </c>
      <c r="D49" s="59" t="s">
        <v>138</v>
      </c>
      <c r="E49" s="62"/>
      <c r="F49" s="11"/>
      <c r="G49" s="30">
        <v>5069</v>
      </c>
      <c r="H49" s="29">
        <f t="shared" si="14"/>
        <v>811.04</v>
      </c>
      <c r="I49" s="29">
        <f t="shared" si="15"/>
        <v>405.52</v>
      </c>
      <c r="J49" s="29">
        <f t="shared" si="16"/>
        <v>25.35</v>
      </c>
      <c r="K49" s="29">
        <f t="shared" si="17"/>
        <v>25.35</v>
      </c>
      <c r="L49" s="29">
        <f t="shared" si="18"/>
        <v>27.88</v>
      </c>
      <c r="M49" s="30">
        <v>5069</v>
      </c>
      <c r="N49" s="29">
        <f t="shared" si="19"/>
        <v>354.83</v>
      </c>
      <c r="O49" s="29">
        <f t="shared" si="20"/>
        <v>101.38</v>
      </c>
      <c r="P49" s="31">
        <f t="shared" si="26"/>
        <v>21.12</v>
      </c>
      <c r="Q49" s="31">
        <f t="shared" si="27"/>
        <v>25.34</v>
      </c>
      <c r="R49" s="29">
        <f t="shared" si="23"/>
        <v>1244.44</v>
      </c>
      <c r="S49" s="29">
        <f t="shared" si="24"/>
        <v>553.37</v>
      </c>
      <c r="T49" s="29">
        <f t="shared" si="25"/>
        <v>1797.81</v>
      </c>
      <c r="U49" s="57" t="s">
        <v>139</v>
      </c>
      <c r="V49" s="57" t="s">
        <v>139</v>
      </c>
      <c r="W49" s="56"/>
      <c r="X49" s="22"/>
    </row>
    <row r="50" s="1" customFormat="1" ht="15" customHeight="1" spans="1:24">
      <c r="A50" s="25">
        <v>45</v>
      </c>
      <c r="B50" s="24">
        <v>6506152728</v>
      </c>
      <c r="C50" s="24" t="s">
        <v>201</v>
      </c>
      <c r="D50" s="59" t="s">
        <v>202</v>
      </c>
      <c r="E50" s="62"/>
      <c r="F50" s="11"/>
      <c r="G50" s="30">
        <v>5069</v>
      </c>
      <c r="H50" s="29">
        <f t="shared" si="14"/>
        <v>811.04</v>
      </c>
      <c r="I50" s="29">
        <f t="shared" si="15"/>
        <v>405.52</v>
      </c>
      <c r="J50" s="29">
        <f t="shared" si="16"/>
        <v>25.35</v>
      </c>
      <c r="K50" s="29">
        <f t="shared" si="17"/>
        <v>25.35</v>
      </c>
      <c r="L50" s="29">
        <f t="shared" si="18"/>
        <v>27.88</v>
      </c>
      <c r="M50" s="30">
        <v>5069</v>
      </c>
      <c r="N50" s="29">
        <f t="shared" si="19"/>
        <v>354.83</v>
      </c>
      <c r="O50" s="29">
        <f t="shared" si="20"/>
        <v>101.38</v>
      </c>
      <c r="P50" s="31">
        <f t="shared" si="26"/>
        <v>21.12</v>
      </c>
      <c r="Q50" s="31">
        <f t="shared" si="27"/>
        <v>25.34</v>
      </c>
      <c r="R50" s="29">
        <f t="shared" si="23"/>
        <v>1244.44</v>
      </c>
      <c r="S50" s="29">
        <f t="shared" si="24"/>
        <v>553.37</v>
      </c>
      <c r="T50" s="29">
        <f t="shared" si="25"/>
        <v>1797.81</v>
      </c>
      <c r="U50" s="19" t="s">
        <v>74</v>
      </c>
      <c r="V50" s="57"/>
      <c r="W50" s="56"/>
      <c r="X50" s="22"/>
    </row>
    <row r="51" s="1" customFormat="1" ht="15" customHeight="1" spans="1:24">
      <c r="A51" s="25">
        <v>46</v>
      </c>
      <c r="B51" s="24">
        <v>6506387569</v>
      </c>
      <c r="C51" s="24" t="s">
        <v>203</v>
      </c>
      <c r="D51" s="59" t="s">
        <v>204</v>
      </c>
      <c r="E51" s="62"/>
      <c r="F51" s="11"/>
      <c r="G51" s="30">
        <v>5069</v>
      </c>
      <c r="H51" s="29">
        <f t="shared" si="14"/>
        <v>811.04</v>
      </c>
      <c r="I51" s="29">
        <f t="shared" si="15"/>
        <v>405.52</v>
      </c>
      <c r="J51" s="29">
        <f t="shared" si="16"/>
        <v>25.35</v>
      </c>
      <c r="K51" s="29">
        <f t="shared" si="17"/>
        <v>25.35</v>
      </c>
      <c r="L51" s="29">
        <f t="shared" si="18"/>
        <v>27.88</v>
      </c>
      <c r="M51" s="30">
        <v>5069</v>
      </c>
      <c r="N51" s="29">
        <f t="shared" si="19"/>
        <v>354.83</v>
      </c>
      <c r="O51" s="29">
        <f t="shared" si="20"/>
        <v>101.38</v>
      </c>
      <c r="P51" s="31">
        <f t="shared" si="26"/>
        <v>21.12</v>
      </c>
      <c r="Q51" s="31">
        <f t="shared" si="27"/>
        <v>25.34</v>
      </c>
      <c r="R51" s="29">
        <f t="shared" si="23"/>
        <v>1244.44</v>
      </c>
      <c r="S51" s="29">
        <f t="shared" si="24"/>
        <v>553.37</v>
      </c>
      <c r="T51" s="29">
        <f t="shared" si="25"/>
        <v>1797.81</v>
      </c>
      <c r="U51" s="19" t="s">
        <v>74</v>
      </c>
      <c r="V51" s="57"/>
      <c r="W51" s="56"/>
      <c r="X51" s="22"/>
    </row>
    <row r="52" s="1" customFormat="1" ht="15" customHeight="1" spans="1:24">
      <c r="A52" s="25">
        <v>47</v>
      </c>
      <c r="B52" s="24">
        <v>6506152725</v>
      </c>
      <c r="C52" s="24" t="s">
        <v>205</v>
      </c>
      <c r="D52" s="59" t="s">
        <v>206</v>
      </c>
      <c r="E52" s="62"/>
      <c r="F52" s="11"/>
      <c r="G52" s="30">
        <v>5069</v>
      </c>
      <c r="H52" s="29">
        <f t="shared" si="14"/>
        <v>811.04</v>
      </c>
      <c r="I52" s="29">
        <f t="shared" si="15"/>
        <v>405.52</v>
      </c>
      <c r="J52" s="29">
        <f t="shared" si="16"/>
        <v>25.35</v>
      </c>
      <c r="K52" s="29">
        <f t="shared" si="17"/>
        <v>25.35</v>
      </c>
      <c r="L52" s="29">
        <f t="shared" si="18"/>
        <v>27.88</v>
      </c>
      <c r="M52" s="30">
        <v>5069</v>
      </c>
      <c r="N52" s="29">
        <f t="shared" si="19"/>
        <v>354.83</v>
      </c>
      <c r="O52" s="29">
        <f t="shared" si="20"/>
        <v>101.38</v>
      </c>
      <c r="P52" s="31">
        <f t="shared" si="26"/>
        <v>21.12</v>
      </c>
      <c r="Q52" s="31">
        <f t="shared" si="27"/>
        <v>25.34</v>
      </c>
      <c r="R52" s="29">
        <f t="shared" si="23"/>
        <v>1244.44</v>
      </c>
      <c r="S52" s="29">
        <f t="shared" si="24"/>
        <v>553.37</v>
      </c>
      <c r="T52" s="29">
        <f t="shared" si="25"/>
        <v>1797.81</v>
      </c>
      <c r="U52" s="19" t="s">
        <v>74</v>
      </c>
      <c r="V52" s="57"/>
      <c r="W52" s="56"/>
      <c r="X52" s="22"/>
    </row>
    <row r="53" s="1" customFormat="1" ht="15" customHeight="1" spans="1:24">
      <c r="A53" s="25">
        <v>48</v>
      </c>
      <c r="B53" s="24">
        <v>6506681771</v>
      </c>
      <c r="C53" s="24" t="s">
        <v>207</v>
      </c>
      <c r="D53" s="59" t="s">
        <v>208</v>
      </c>
      <c r="E53" s="62"/>
      <c r="F53" s="11"/>
      <c r="G53" s="30">
        <v>5069</v>
      </c>
      <c r="H53" s="29">
        <f t="shared" si="14"/>
        <v>811.04</v>
      </c>
      <c r="I53" s="29">
        <f t="shared" si="15"/>
        <v>405.52</v>
      </c>
      <c r="J53" s="29">
        <f t="shared" si="16"/>
        <v>25.35</v>
      </c>
      <c r="K53" s="29">
        <f t="shared" si="17"/>
        <v>25.35</v>
      </c>
      <c r="L53" s="29">
        <f t="shared" si="18"/>
        <v>27.88</v>
      </c>
      <c r="M53" s="30">
        <v>5069</v>
      </c>
      <c r="N53" s="29">
        <f t="shared" si="19"/>
        <v>354.83</v>
      </c>
      <c r="O53" s="29">
        <f t="shared" si="20"/>
        <v>101.38</v>
      </c>
      <c r="P53" s="31">
        <f t="shared" si="26"/>
        <v>21.12</v>
      </c>
      <c r="Q53" s="31">
        <f t="shared" si="27"/>
        <v>25.34</v>
      </c>
      <c r="R53" s="29">
        <f t="shared" si="23"/>
        <v>1244.44</v>
      </c>
      <c r="S53" s="29">
        <f t="shared" si="24"/>
        <v>553.37</v>
      </c>
      <c r="T53" s="29">
        <f t="shared" si="25"/>
        <v>1797.81</v>
      </c>
      <c r="U53" s="19" t="s">
        <v>74</v>
      </c>
      <c r="V53" s="57"/>
      <c r="W53" s="56"/>
      <c r="X53" s="22"/>
    </row>
    <row r="54" s="1" customFormat="1" ht="15" customHeight="1" spans="1:24">
      <c r="A54" s="25">
        <v>49</v>
      </c>
      <c r="B54" s="24">
        <v>6506636808</v>
      </c>
      <c r="C54" s="24" t="s">
        <v>209</v>
      </c>
      <c r="D54" s="59" t="s">
        <v>210</v>
      </c>
      <c r="E54" s="62"/>
      <c r="F54" s="11"/>
      <c r="G54" s="30">
        <v>5069</v>
      </c>
      <c r="H54" s="29">
        <f t="shared" si="14"/>
        <v>811.04</v>
      </c>
      <c r="I54" s="29">
        <f t="shared" si="15"/>
        <v>405.52</v>
      </c>
      <c r="J54" s="29">
        <f t="shared" si="16"/>
        <v>25.35</v>
      </c>
      <c r="K54" s="29">
        <f t="shared" si="17"/>
        <v>25.35</v>
      </c>
      <c r="L54" s="29">
        <f t="shared" si="18"/>
        <v>27.88</v>
      </c>
      <c r="M54" s="30">
        <v>5069</v>
      </c>
      <c r="N54" s="29">
        <f t="shared" si="19"/>
        <v>354.83</v>
      </c>
      <c r="O54" s="29">
        <f t="shared" si="20"/>
        <v>101.38</v>
      </c>
      <c r="P54" s="31">
        <f t="shared" si="26"/>
        <v>21.12</v>
      </c>
      <c r="Q54" s="31">
        <f t="shared" si="27"/>
        <v>25.34</v>
      </c>
      <c r="R54" s="29">
        <f t="shared" si="23"/>
        <v>1244.44</v>
      </c>
      <c r="S54" s="29">
        <f t="shared" si="24"/>
        <v>553.37</v>
      </c>
      <c r="T54" s="29">
        <f t="shared" si="25"/>
        <v>1797.81</v>
      </c>
      <c r="U54" s="19" t="s">
        <v>74</v>
      </c>
      <c r="V54" s="57"/>
      <c r="W54" s="56"/>
      <c r="X54" s="22"/>
    </row>
    <row r="55" s="1" customFormat="1" ht="15" customHeight="1" spans="1:24">
      <c r="A55" s="25">
        <v>50</v>
      </c>
      <c r="B55" s="24">
        <v>6505436867</v>
      </c>
      <c r="C55" s="24" t="s">
        <v>211</v>
      </c>
      <c r="D55" s="59" t="s">
        <v>212</v>
      </c>
      <c r="E55" s="62"/>
      <c r="F55" s="11"/>
      <c r="G55" s="30">
        <v>5069</v>
      </c>
      <c r="H55" s="29">
        <f t="shared" si="14"/>
        <v>811.04</v>
      </c>
      <c r="I55" s="29">
        <f t="shared" si="15"/>
        <v>405.52</v>
      </c>
      <c r="J55" s="29">
        <f t="shared" si="16"/>
        <v>25.35</v>
      </c>
      <c r="K55" s="29">
        <f t="shared" si="17"/>
        <v>25.35</v>
      </c>
      <c r="L55" s="29">
        <f t="shared" si="18"/>
        <v>27.88</v>
      </c>
      <c r="M55" s="30">
        <v>5069</v>
      </c>
      <c r="N55" s="29">
        <f t="shared" si="19"/>
        <v>354.83</v>
      </c>
      <c r="O55" s="29">
        <f t="shared" si="20"/>
        <v>101.38</v>
      </c>
      <c r="P55" s="31">
        <f t="shared" si="26"/>
        <v>21.12</v>
      </c>
      <c r="Q55" s="31">
        <f t="shared" si="27"/>
        <v>25.34</v>
      </c>
      <c r="R55" s="29">
        <f t="shared" si="23"/>
        <v>1244.44</v>
      </c>
      <c r="S55" s="29">
        <f t="shared" si="24"/>
        <v>553.37</v>
      </c>
      <c r="T55" s="29">
        <f t="shared" si="25"/>
        <v>1797.81</v>
      </c>
      <c r="U55" s="19" t="s">
        <v>74</v>
      </c>
      <c r="V55" s="57"/>
      <c r="W55" s="56"/>
      <c r="X55" s="22"/>
    </row>
    <row r="56" s="1" customFormat="1" ht="15" customHeight="1" spans="1:24">
      <c r="A56" s="25">
        <v>51</v>
      </c>
      <c r="B56" s="24">
        <v>6513790270</v>
      </c>
      <c r="C56" s="24" t="s">
        <v>213</v>
      </c>
      <c r="D56" s="59" t="s">
        <v>214</v>
      </c>
      <c r="E56" s="62"/>
      <c r="F56" s="11"/>
      <c r="G56" s="30">
        <v>5069</v>
      </c>
      <c r="H56" s="29">
        <f t="shared" si="14"/>
        <v>811.04</v>
      </c>
      <c r="I56" s="29">
        <f t="shared" si="15"/>
        <v>405.52</v>
      </c>
      <c r="J56" s="29">
        <f t="shared" si="16"/>
        <v>25.35</v>
      </c>
      <c r="K56" s="29">
        <f t="shared" si="17"/>
        <v>25.35</v>
      </c>
      <c r="L56" s="29">
        <f t="shared" si="18"/>
        <v>27.88</v>
      </c>
      <c r="M56" s="30">
        <v>5069</v>
      </c>
      <c r="N56" s="29">
        <f t="shared" si="19"/>
        <v>354.83</v>
      </c>
      <c r="O56" s="29">
        <f t="shared" si="20"/>
        <v>101.38</v>
      </c>
      <c r="P56" s="31">
        <f t="shared" si="26"/>
        <v>21.12</v>
      </c>
      <c r="Q56" s="31">
        <f t="shared" si="27"/>
        <v>25.34</v>
      </c>
      <c r="R56" s="29">
        <f t="shared" si="23"/>
        <v>1244.44</v>
      </c>
      <c r="S56" s="29">
        <f t="shared" si="24"/>
        <v>553.37</v>
      </c>
      <c r="T56" s="29">
        <f t="shared" si="25"/>
        <v>1797.81</v>
      </c>
      <c r="U56" s="19" t="s">
        <v>74</v>
      </c>
      <c r="V56" s="57"/>
      <c r="W56" s="56"/>
      <c r="X56" s="22"/>
    </row>
    <row r="57" s="1" customFormat="1" ht="15" customHeight="1" spans="1:24">
      <c r="A57" s="25">
        <v>52</v>
      </c>
      <c r="B57" s="24" t="s">
        <v>140</v>
      </c>
      <c r="C57" s="75" t="s">
        <v>141</v>
      </c>
      <c r="D57" s="59" t="s">
        <v>142</v>
      </c>
      <c r="E57" s="39"/>
      <c r="F57" s="27"/>
      <c r="G57" s="30">
        <v>5069</v>
      </c>
      <c r="H57" s="29">
        <f t="shared" si="14"/>
        <v>811.04</v>
      </c>
      <c r="I57" s="29">
        <f t="shared" si="15"/>
        <v>405.52</v>
      </c>
      <c r="J57" s="29">
        <f t="shared" si="16"/>
        <v>25.35</v>
      </c>
      <c r="K57" s="29">
        <f t="shared" si="17"/>
        <v>25.35</v>
      </c>
      <c r="L57" s="29">
        <f t="shared" si="18"/>
        <v>27.88</v>
      </c>
      <c r="M57" s="30">
        <v>5069</v>
      </c>
      <c r="N57" s="29">
        <f t="shared" si="19"/>
        <v>354.83</v>
      </c>
      <c r="O57" s="29">
        <f t="shared" si="20"/>
        <v>101.38</v>
      </c>
      <c r="P57" s="31">
        <f t="shared" si="26"/>
        <v>21.12</v>
      </c>
      <c r="Q57" s="31">
        <f t="shared" si="27"/>
        <v>25.34</v>
      </c>
      <c r="R57" s="29">
        <f t="shared" si="23"/>
        <v>1244.44</v>
      </c>
      <c r="S57" s="29">
        <f t="shared" si="24"/>
        <v>553.37</v>
      </c>
      <c r="T57" s="29">
        <f t="shared" si="25"/>
        <v>1797.81</v>
      </c>
      <c r="U57" s="57" t="s">
        <v>84</v>
      </c>
      <c r="V57" s="57" t="s">
        <v>84</v>
      </c>
      <c r="W57" s="56"/>
      <c r="X57" s="19" t="s">
        <v>74</v>
      </c>
    </row>
    <row r="58" s="1" customFormat="1" ht="15" customHeight="1" spans="1:24">
      <c r="A58" s="25">
        <v>53</v>
      </c>
      <c r="B58" s="75" t="s">
        <v>143</v>
      </c>
      <c r="C58" s="75" t="s">
        <v>144</v>
      </c>
      <c r="D58" s="59" t="s">
        <v>145</v>
      </c>
      <c r="E58" s="19"/>
      <c r="F58" s="11"/>
      <c r="G58" s="30">
        <v>5069</v>
      </c>
      <c r="H58" s="29">
        <f t="shared" si="14"/>
        <v>811.04</v>
      </c>
      <c r="I58" s="29">
        <f t="shared" si="15"/>
        <v>405.52</v>
      </c>
      <c r="J58" s="29">
        <f t="shared" si="16"/>
        <v>25.35</v>
      </c>
      <c r="K58" s="29">
        <f t="shared" si="17"/>
        <v>25.35</v>
      </c>
      <c r="L58" s="29">
        <f t="shared" si="18"/>
        <v>27.88</v>
      </c>
      <c r="M58" s="30">
        <v>5069</v>
      </c>
      <c r="N58" s="29">
        <f t="shared" si="19"/>
        <v>354.83</v>
      </c>
      <c r="O58" s="29">
        <f t="shared" si="20"/>
        <v>101.38</v>
      </c>
      <c r="P58" s="31">
        <f t="shared" si="26"/>
        <v>21.12</v>
      </c>
      <c r="Q58" s="31">
        <f t="shared" si="27"/>
        <v>25.34</v>
      </c>
      <c r="R58" s="29">
        <f t="shared" si="23"/>
        <v>1244.44</v>
      </c>
      <c r="S58" s="29">
        <f t="shared" si="24"/>
        <v>553.37</v>
      </c>
      <c r="T58" s="29">
        <f t="shared" si="25"/>
        <v>1797.81</v>
      </c>
      <c r="U58" s="57" t="s">
        <v>84</v>
      </c>
      <c r="V58" s="57" t="s">
        <v>84</v>
      </c>
      <c r="W58" s="56"/>
      <c r="X58" s="19"/>
    </row>
    <row r="59" s="1" customFormat="1" ht="15" customHeight="1" spans="1:24">
      <c r="A59" s="25">
        <v>54</v>
      </c>
      <c r="B59" s="24" t="s">
        <v>146</v>
      </c>
      <c r="C59" s="24" t="s">
        <v>147</v>
      </c>
      <c r="D59" s="59" t="s">
        <v>148</v>
      </c>
      <c r="E59" s="19"/>
      <c r="F59" s="19"/>
      <c r="G59" s="30">
        <v>5069</v>
      </c>
      <c r="H59" s="29">
        <f t="shared" si="14"/>
        <v>811.04</v>
      </c>
      <c r="I59" s="29">
        <f t="shared" si="15"/>
        <v>405.52</v>
      </c>
      <c r="J59" s="29">
        <f t="shared" si="16"/>
        <v>25.35</v>
      </c>
      <c r="K59" s="29">
        <f t="shared" si="17"/>
        <v>25.35</v>
      </c>
      <c r="L59" s="29">
        <f t="shared" si="18"/>
        <v>27.88</v>
      </c>
      <c r="M59" s="30">
        <v>5069</v>
      </c>
      <c r="N59" s="29">
        <f t="shared" si="19"/>
        <v>354.83</v>
      </c>
      <c r="O59" s="29">
        <f t="shared" si="20"/>
        <v>101.38</v>
      </c>
      <c r="P59" s="31">
        <f t="shared" si="26"/>
        <v>21.12</v>
      </c>
      <c r="Q59" s="31">
        <f t="shared" si="27"/>
        <v>25.34</v>
      </c>
      <c r="R59" s="29">
        <f t="shared" si="23"/>
        <v>1244.44</v>
      </c>
      <c r="S59" s="29">
        <f t="shared" si="24"/>
        <v>553.37</v>
      </c>
      <c r="T59" s="29">
        <f t="shared" si="25"/>
        <v>1797.81</v>
      </c>
      <c r="U59" s="32" t="s">
        <v>32</v>
      </c>
      <c r="V59" s="32" t="s">
        <v>32</v>
      </c>
      <c r="W59" s="56"/>
      <c r="X59" s="22"/>
    </row>
    <row r="60" s="1" customFormat="1" ht="15" customHeight="1" spans="1:24">
      <c r="A60" s="63" t="s">
        <v>34</v>
      </c>
      <c r="B60" s="63"/>
      <c r="C60" s="63"/>
      <c r="D60" s="63"/>
      <c r="E60" s="63"/>
      <c r="F60" s="63"/>
      <c r="G60" s="64">
        <f t="shared" ref="G60:T60" si="28">SUM(G25:G59)</f>
        <v>187277</v>
      </c>
      <c r="H60" s="64">
        <f t="shared" si="28"/>
        <v>29964.32</v>
      </c>
      <c r="I60" s="64">
        <f t="shared" si="28"/>
        <v>14982.16</v>
      </c>
      <c r="J60" s="64">
        <f t="shared" si="28"/>
        <v>936.550000000001</v>
      </c>
      <c r="K60" s="64">
        <f t="shared" si="28"/>
        <v>936.550000000001</v>
      </c>
      <c r="L60" s="64">
        <f t="shared" si="28"/>
        <v>1030.04</v>
      </c>
      <c r="M60" s="64">
        <f t="shared" si="28"/>
        <v>172070</v>
      </c>
      <c r="N60" s="64">
        <f t="shared" si="28"/>
        <v>12044.9</v>
      </c>
      <c r="O60" s="64">
        <f t="shared" si="28"/>
        <v>3441.4</v>
      </c>
      <c r="P60" s="64">
        <f t="shared" si="28"/>
        <v>675.84</v>
      </c>
      <c r="Q60" s="64">
        <f t="shared" si="28"/>
        <v>810.88</v>
      </c>
      <c r="R60" s="64">
        <f t="shared" si="28"/>
        <v>44786.69</v>
      </c>
      <c r="S60" s="64">
        <f t="shared" si="28"/>
        <v>20035.95</v>
      </c>
      <c r="T60" s="64">
        <f t="shared" si="28"/>
        <v>64822.64</v>
      </c>
      <c r="U60" s="42"/>
      <c r="V60" s="42"/>
      <c r="W60" s="56"/>
      <c r="X60" s="22"/>
    </row>
    <row r="61" s="1" customFormat="1" ht="15" customHeight="1" spans="1:24">
      <c r="A61" s="23">
        <v>55</v>
      </c>
      <c r="B61" s="24" t="s">
        <v>149</v>
      </c>
      <c r="C61" s="24" t="s">
        <v>150</v>
      </c>
      <c r="D61" s="25" t="s">
        <v>151</v>
      </c>
      <c r="E61" s="39"/>
      <c r="F61" s="11"/>
      <c r="G61" s="30"/>
      <c r="H61" s="29">
        <f t="shared" ref="H61:H65" si="29">ROUND(G61*0.16,2)</f>
        <v>0</v>
      </c>
      <c r="I61" s="29">
        <f t="shared" ref="I61:I65" si="30">ROUND(G61*0.08,2)</f>
        <v>0</v>
      </c>
      <c r="J61" s="29">
        <f t="shared" ref="J61:J65" si="31">ROUND(G61*0.005,2)</f>
        <v>0</v>
      </c>
      <c r="K61" s="29">
        <f t="shared" ref="K61:K65" si="32">ROUND(G61*0.005,2)</f>
        <v>0</v>
      </c>
      <c r="L61" s="29">
        <f>ROUND(G61*0.004,2)</f>
        <v>0</v>
      </c>
      <c r="M61" s="30">
        <v>3919</v>
      </c>
      <c r="N61" s="37">
        <f t="shared" ref="N61:N64" si="33">ROUND(M61*0.06,2)</f>
        <v>235.14</v>
      </c>
      <c r="O61" s="29"/>
      <c r="P61" s="31">
        <f t="shared" ref="P61:P65" si="34">ROUND(8448*0.25%,2)</f>
        <v>21.12</v>
      </c>
      <c r="Q61" s="31">
        <f t="shared" ref="Q61:Q65" si="35">ROUND(8448*0.3%,2)</f>
        <v>25.34</v>
      </c>
      <c r="R61" s="29">
        <f t="shared" ref="R61:R65" si="36">H61+N61+J61+L61+Q61</f>
        <v>260.48</v>
      </c>
      <c r="S61" s="29">
        <f t="shared" ref="S61:S65" si="37">I61+O61+K61+P61</f>
        <v>21.12</v>
      </c>
      <c r="T61" s="29">
        <f t="shared" ref="T61:T65" si="38">R61+S61</f>
        <v>281.6</v>
      </c>
      <c r="U61" s="58" t="s">
        <v>94</v>
      </c>
      <c r="V61" s="58" t="s">
        <v>94</v>
      </c>
      <c r="W61" s="41" t="s">
        <v>152</v>
      </c>
      <c r="X61" s="19" t="s">
        <v>74</v>
      </c>
    </row>
    <row r="62" s="1" customFormat="1" ht="15" customHeight="1" spans="1:24">
      <c r="A62" s="23">
        <v>56</v>
      </c>
      <c r="B62" s="24" t="s">
        <v>153</v>
      </c>
      <c r="C62" s="24" t="s">
        <v>154</v>
      </c>
      <c r="D62" s="25" t="s">
        <v>155</v>
      </c>
      <c r="E62" s="39"/>
      <c r="F62" s="11"/>
      <c r="G62" s="30"/>
      <c r="H62" s="29">
        <f t="shared" si="29"/>
        <v>0</v>
      </c>
      <c r="I62" s="29">
        <f t="shared" si="30"/>
        <v>0</v>
      </c>
      <c r="J62" s="29">
        <f t="shared" si="31"/>
        <v>0</v>
      </c>
      <c r="K62" s="29">
        <f t="shared" si="32"/>
        <v>0</v>
      </c>
      <c r="L62" s="29">
        <f t="shared" ref="L62:L65" si="39">ROUND(G62*0.0165,2)</f>
        <v>0</v>
      </c>
      <c r="M62" s="30">
        <v>2746</v>
      </c>
      <c r="N62" s="37">
        <f t="shared" si="33"/>
        <v>164.76</v>
      </c>
      <c r="O62" s="29"/>
      <c r="P62" s="31">
        <f t="shared" si="34"/>
        <v>21.12</v>
      </c>
      <c r="Q62" s="31">
        <f t="shared" si="35"/>
        <v>25.34</v>
      </c>
      <c r="R62" s="29">
        <f t="shared" si="36"/>
        <v>190.1</v>
      </c>
      <c r="S62" s="29">
        <f t="shared" si="37"/>
        <v>21.12</v>
      </c>
      <c r="T62" s="29">
        <f t="shared" si="38"/>
        <v>211.22</v>
      </c>
      <c r="U62" s="58" t="s">
        <v>33</v>
      </c>
      <c r="V62" s="58" t="s">
        <v>33</v>
      </c>
      <c r="W62" s="65"/>
      <c r="X62" s="19" t="s">
        <v>74</v>
      </c>
    </row>
    <row r="63" s="1" customFormat="1" ht="15" customHeight="1" spans="1:24">
      <c r="A63" s="23">
        <v>57</v>
      </c>
      <c r="B63" s="24" t="s">
        <v>156</v>
      </c>
      <c r="C63" s="75" t="s">
        <v>157</v>
      </c>
      <c r="D63" s="25" t="s">
        <v>158</v>
      </c>
      <c r="E63" s="39"/>
      <c r="F63" s="11"/>
      <c r="G63" s="30"/>
      <c r="H63" s="29">
        <f t="shared" si="29"/>
        <v>0</v>
      </c>
      <c r="I63" s="29">
        <f t="shared" si="30"/>
        <v>0</v>
      </c>
      <c r="J63" s="29">
        <f t="shared" si="31"/>
        <v>0</v>
      </c>
      <c r="K63" s="29">
        <f t="shared" si="32"/>
        <v>0</v>
      </c>
      <c r="L63" s="29">
        <f t="shared" si="39"/>
        <v>0</v>
      </c>
      <c r="M63" s="30">
        <v>6531</v>
      </c>
      <c r="N63" s="29">
        <f>ROUND(M63*0.07,2)</f>
        <v>457.17</v>
      </c>
      <c r="O63" s="29">
        <f>ROUND(M63*0.02,2)</f>
        <v>130.62</v>
      </c>
      <c r="P63" s="31">
        <f t="shared" si="34"/>
        <v>21.12</v>
      </c>
      <c r="Q63" s="31">
        <f t="shared" si="35"/>
        <v>25.34</v>
      </c>
      <c r="R63" s="29">
        <f t="shared" si="36"/>
        <v>482.51</v>
      </c>
      <c r="S63" s="29">
        <f t="shared" si="37"/>
        <v>151.74</v>
      </c>
      <c r="T63" s="29">
        <f t="shared" si="38"/>
        <v>634.25</v>
      </c>
      <c r="U63" s="42"/>
      <c r="V63" s="42"/>
      <c r="W63" s="65"/>
      <c r="X63" s="19" t="s">
        <v>74</v>
      </c>
    </row>
    <row r="64" s="1" customFormat="1" ht="15" customHeight="1" spans="1:24">
      <c r="A64" s="23">
        <v>58</v>
      </c>
      <c r="B64" s="24" t="s">
        <v>159</v>
      </c>
      <c r="C64" s="24" t="s">
        <v>160</v>
      </c>
      <c r="D64" s="25" t="s">
        <v>161</v>
      </c>
      <c r="E64" s="19"/>
      <c r="F64" s="11"/>
      <c r="G64" s="30"/>
      <c r="H64" s="29">
        <f t="shared" si="29"/>
        <v>0</v>
      </c>
      <c r="I64" s="29">
        <f t="shared" si="30"/>
        <v>0</v>
      </c>
      <c r="J64" s="29">
        <f t="shared" si="31"/>
        <v>0</v>
      </c>
      <c r="K64" s="29">
        <f t="shared" si="32"/>
        <v>0</v>
      </c>
      <c r="L64" s="29">
        <f>ROUND(G64*0.011,2)</f>
        <v>0</v>
      </c>
      <c r="M64" s="30">
        <v>4142</v>
      </c>
      <c r="N64" s="37">
        <f t="shared" si="33"/>
        <v>248.52</v>
      </c>
      <c r="O64" s="29"/>
      <c r="P64" s="31">
        <f t="shared" si="34"/>
        <v>21.12</v>
      </c>
      <c r="Q64" s="31">
        <f t="shared" si="35"/>
        <v>25.34</v>
      </c>
      <c r="R64" s="29">
        <f t="shared" si="36"/>
        <v>273.86</v>
      </c>
      <c r="S64" s="29">
        <f t="shared" si="37"/>
        <v>21.12</v>
      </c>
      <c r="T64" s="29">
        <f t="shared" si="38"/>
        <v>294.98</v>
      </c>
      <c r="U64" s="58" t="s">
        <v>94</v>
      </c>
      <c r="V64" s="58" t="s">
        <v>94</v>
      </c>
      <c r="W64" s="66"/>
      <c r="X64" s="19" t="s">
        <v>74</v>
      </c>
    </row>
    <row r="65" s="1" customFormat="1" ht="15" customHeight="1" spans="1:24">
      <c r="A65" s="23">
        <v>59</v>
      </c>
      <c r="B65" s="24" t="s">
        <v>162</v>
      </c>
      <c r="C65" s="24" t="s">
        <v>163</v>
      </c>
      <c r="D65" s="25" t="s">
        <v>164</v>
      </c>
      <c r="E65" s="44"/>
      <c r="F65" s="27"/>
      <c r="G65" s="30"/>
      <c r="H65" s="29">
        <f t="shared" si="29"/>
        <v>0</v>
      </c>
      <c r="I65" s="29">
        <f t="shared" si="30"/>
        <v>0</v>
      </c>
      <c r="J65" s="29">
        <f t="shared" si="31"/>
        <v>0</v>
      </c>
      <c r="K65" s="29">
        <f t="shared" si="32"/>
        <v>0</v>
      </c>
      <c r="L65" s="29">
        <f t="shared" si="39"/>
        <v>0</v>
      </c>
      <c r="M65" s="30">
        <v>6531</v>
      </c>
      <c r="N65" s="29">
        <f>ROUND(M65*0.07,2)</f>
        <v>457.17</v>
      </c>
      <c r="O65" s="29">
        <f>ROUND(M65*0.02,2)</f>
        <v>130.62</v>
      </c>
      <c r="P65" s="31">
        <f t="shared" si="34"/>
        <v>21.12</v>
      </c>
      <c r="Q65" s="31">
        <f t="shared" si="35"/>
        <v>25.34</v>
      </c>
      <c r="R65" s="29">
        <f t="shared" si="36"/>
        <v>482.51</v>
      </c>
      <c r="S65" s="29">
        <f t="shared" si="37"/>
        <v>151.74</v>
      </c>
      <c r="T65" s="29">
        <f t="shared" si="38"/>
        <v>634.25</v>
      </c>
      <c r="U65" s="58"/>
      <c r="V65" s="58"/>
      <c r="W65" s="66"/>
      <c r="X65" s="19"/>
    </row>
    <row r="66" s="1" customFormat="1" ht="15" customHeight="1" spans="1:24">
      <c r="A66" s="63" t="s">
        <v>34</v>
      </c>
      <c r="B66" s="63"/>
      <c r="C66" s="63"/>
      <c r="D66" s="63"/>
      <c r="E66" s="63"/>
      <c r="F66" s="63"/>
      <c r="G66" s="64">
        <f t="shared" ref="G66:L66" si="40">SUM(G61:G64)</f>
        <v>0</v>
      </c>
      <c r="H66" s="64">
        <f t="shared" si="40"/>
        <v>0</v>
      </c>
      <c r="I66" s="64">
        <f t="shared" si="40"/>
        <v>0</v>
      </c>
      <c r="J66" s="64">
        <f t="shared" si="40"/>
        <v>0</v>
      </c>
      <c r="K66" s="64">
        <f t="shared" si="40"/>
        <v>0</v>
      </c>
      <c r="L66" s="64">
        <f t="shared" si="40"/>
        <v>0</v>
      </c>
      <c r="M66" s="64">
        <f t="shared" ref="M66:T66" si="41">SUM(M61:M65)</f>
        <v>23869</v>
      </c>
      <c r="N66" s="64">
        <f t="shared" si="41"/>
        <v>1562.76</v>
      </c>
      <c r="O66" s="64">
        <f t="shared" si="41"/>
        <v>261.24</v>
      </c>
      <c r="P66" s="64">
        <f t="shared" si="41"/>
        <v>105.6</v>
      </c>
      <c r="Q66" s="64">
        <f t="shared" si="41"/>
        <v>126.7</v>
      </c>
      <c r="R66" s="64">
        <f t="shared" si="41"/>
        <v>1689.46</v>
      </c>
      <c r="S66" s="64">
        <f t="shared" si="41"/>
        <v>366.84</v>
      </c>
      <c r="T66" s="64">
        <f t="shared" si="41"/>
        <v>2056.3</v>
      </c>
      <c r="U66" s="42"/>
      <c r="V66" s="42"/>
      <c r="W66" s="56"/>
      <c r="X66" s="42"/>
    </row>
    <row r="67" s="1" customFormat="1" ht="15" customHeight="1" spans="1:24">
      <c r="A67" s="67" t="s">
        <v>14</v>
      </c>
      <c r="B67" s="68"/>
      <c r="C67" s="68"/>
      <c r="D67" s="69"/>
      <c r="E67" s="70"/>
      <c r="F67" s="70"/>
      <c r="G67" s="71">
        <f t="shared" ref="G67:T67" si="42">G5+G24+G60+G66</f>
        <v>283588</v>
      </c>
      <c r="H67" s="71">
        <f t="shared" si="42"/>
        <v>45374.08</v>
      </c>
      <c r="I67" s="71">
        <f t="shared" si="42"/>
        <v>22687.04</v>
      </c>
      <c r="J67" s="71">
        <f t="shared" si="42"/>
        <v>1418.2</v>
      </c>
      <c r="K67" s="71">
        <f t="shared" si="42"/>
        <v>1418.2</v>
      </c>
      <c r="L67" s="71">
        <f t="shared" si="42"/>
        <v>1559.76</v>
      </c>
      <c r="M67" s="71">
        <f t="shared" si="42"/>
        <v>292250</v>
      </c>
      <c r="N67" s="71">
        <f t="shared" si="42"/>
        <v>20349.43</v>
      </c>
      <c r="O67" s="71">
        <f t="shared" si="42"/>
        <v>5628.86</v>
      </c>
      <c r="P67" s="71">
        <f t="shared" si="42"/>
        <v>1182.72</v>
      </c>
      <c r="Q67" s="71">
        <f t="shared" si="42"/>
        <v>1419.04</v>
      </c>
      <c r="R67" s="71">
        <f t="shared" si="42"/>
        <v>70120.51</v>
      </c>
      <c r="S67" s="71">
        <f t="shared" si="42"/>
        <v>30916.82</v>
      </c>
      <c r="T67" s="71">
        <f t="shared" si="42"/>
        <v>101037.33</v>
      </c>
      <c r="U67" s="42"/>
      <c r="V67" s="42"/>
      <c r="W67" s="56"/>
      <c r="X67" s="42"/>
    </row>
    <row r="68" s="1" customFormat="1" spans="1:24">
      <c r="B68" s="3"/>
      <c r="C68" s="3"/>
      <c r="F68" s="4"/>
      <c r="W68" s="5"/>
    </row>
    <row r="69" s="1" customFormat="1" spans="1:24">
      <c r="B69" s="3"/>
      <c r="C69" s="3"/>
      <c r="F69" s="4"/>
      <c r="W69" s="5"/>
    </row>
    <row r="70" s="1" customFormat="1" spans="1:24">
      <c r="B70" s="3"/>
      <c r="C70" s="3"/>
      <c r="F70" s="4"/>
      <c r="H70" s="1">
        <f>H67+L67+J67</f>
        <v>48352.04</v>
      </c>
      <c r="I70" s="1">
        <f>I67+K67</f>
        <v>24105.24</v>
      </c>
      <c r="N70" s="1">
        <f>Q67+N67</f>
        <v>21768.47</v>
      </c>
      <c r="O70" s="1">
        <f>O67+P67</f>
        <v>6811.58</v>
      </c>
      <c r="W70" s="5"/>
    </row>
    <row r="71" s="1" customFormat="1" spans="1:24">
      <c r="B71" s="3"/>
      <c r="C71" s="3"/>
      <c r="F71" s="4"/>
      <c r="W71" s="5"/>
    </row>
    <row r="73" s="1" customFormat="1" spans="1:24">
      <c r="B73" s="3"/>
      <c r="C73" s="3"/>
      <c r="F73" s="4"/>
      <c r="W73" s="5"/>
    </row>
    <row r="74" s="1" customFormat="1" spans="1:24">
      <c r="B74" s="3"/>
      <c r="C74" s="3"/>
      <c r="F74" s="4"/>
      <c r="W74" s="5"/>
    </row>
    <row r="77" s="1" customFormat="1" spans="1:24">
      <c r="B77" s="3"/>
      <c r="C77" s="3"/>
      <c r="F77" s="4"/>
      <c r="W77" s="5"/>
    </row>
  </sheetData>
  <mergeCells count="24">
    <mergeCell ref="A1:T1"/>
    <mergeCell ref="H2:I2"/>
    <mergeCell ref="J2:K2"/>
    <mergeCell ref="N2:O2"/>
    <mergeCell ref="P2:Q2"/>
    <mergeCell ref="R2:T2"/>
    <mergeCell ref="A5:D5"/>
    <mergeCell ref="A60:F60"/>
    <mergeCell ref="A66:F66"/>
    <mergeCell ref="A67:D67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23"/>
    <mergeCell ref="W61:W64"/>
    <mergeCell ref="X2:X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8"/>
  <sheetViews>
    <sheetView tabSelected="1" workbookViewId="0">
      <selection activeCell="L21" sqref="L21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8.875" style="4" customWidth="1"/>
    <col min="7" max="7" width="12.6416666666667" style="1" customWidth="1"/>
    <col min="8" max="9" width="11.9083333333333" style="1" customWidth="1"/>
    <col min="10" max="11" width="10.125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.5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4">
      <c r="A1" s="6" t="s">
        <v>238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15" t="s">
        <v>11</v>
      </c>
      <c r="N2" s="14" t="s">
        <v>12</v>
      </c>
      <c r="O2" s="14"/>
      <c r="P2" s="16" t="s">
        <v>13</v>
      </c>
      <c r="Q2" s="17"/>
      <c r="R2" s="14" t="s">
        <v>14</v>
      </c>
      <c r="S2" s="14"/>
      <c r="T2" s="14"/>
      <c r="U2" s="18" t="s">
        <v>15</v>
      </c>
      <c r="V2" s="18" t="s">
        <v>16</v>
      </c>
      <c r="W2" s="18" t="s">
        <v>17</v>
      </c>
      <c r="X2" s="19" t="s">
        <v>18</v>
      </c>
    </row>
    <row r="3" s="1" customFormat="1" spans="1:24">
      <c r="A3" s="10"/>
      <c r="B3" s="11"/>
      <c r="C3" s="11"/>
      <c r="D3" s="11"/>
      <c r="E3" s="11"/>
      <c r="F3" s="20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21" t="s">
        <v>166</v>
      </c>
      <c r="M3" s="15"/>
      <c r="N3" s="14" t="s">
        <v>24</v>
      </c>
      <c r="O3" s="14" t="s">
        <v>25</v>
      </c>
      <c r="P3" s="14" t="s">
        <v>26</v>
      </c>
      <c r="Q3" s="21" t="s">
        <v>27</v>
      </c>
      <c r="R3" s="14" t="s">
        <v>27</v>
      </c>
      <c r="S3" s="14" t="s">
        <v>26</v>
      </c>
      <c r="T3" s="14" t="s">
        <v>14</v>
      </c>
      <c r="U3" s="18"/>
      <c r="V3" s="18"/>
      <c r="W3" s="18"/>
      <c r="X3" s="22"/>
    </row>
    <row r="4" s="2" customFormat="1" ht="15" customHeight="1" spans="1:24">
      <c r="A4" s="23">
        <v>1</v>
      </c>
      <c r="B4" s="24" t="s">
        <v>28</v>
      </c>
      <c r="C4" s="75" t="s">
        <v>29</v>
      </c>
      <c r="D4" s="25" t="s">
        <v>30</v>
      </c>
      <c r="E4" s="26" t="s">
        <v>31</v>
      </c>
      <c r="F4" s="27"/>
      <c r="G4" s="28">
        <v>5069</v>
      </c>
      <c r="H4" s="29">
        <f t="shared" ref="H4:H23" si="0">ROUND(G4*0.16,2)</f>
        <v>811.04</v>
      </c>
      <c r="I4" s="29">
        <f t="shared" ref="I4:I23" si="1">ROUND(G4*0.08,2)</f>
        <v>405.52</v>
      </c>
      <c r="J4" s="29">
        <f t="shared" ref="J4:J23" si="2">ROUND(G4*0.005,2)</f>
        <v>25.35</v>
      </c>
      <c r="K4" s="29">
        <f t="shared" ref="K4:K23" si="3">ROUND(G4*0.005,2)</f>
        <v>25.35</v>
      </c>
      <c r="L4" s="29">
        <f t="shared" ref="L4:L23" si="4">ROUND(G4*0.0055,2)</f>
        <v>27.88</v>
      </c>
      <c r="M4" s="30">
        <v>5069</v>
      </c>
      <c r="N4" s="29">
        <f t="shared" ref="N4:N23" si="5">ROUND(M4*0.07,2)</f>
        <v>354.83</v>
      </c>
      <c r="O4" s="29">
        <f t="shared" ref="O4:O23" si="6">ROUND(M4*0.02,2)</f>
        <v>101.38</v>
      </c>
      <c r="P4" s="31">
        <f t="shared" ref="P4:P23" si="7">ROUND(8448*0.25%,2)</f>
        <v>21.12</v>
      </c>
      <c r="Q4" s="31">
        <f t="shared" ref="Q4:Q23" si="8">ROUND(8448*0.3%,2)</f>
        <v>25.34</v>
      </c>
      <c r="R4" s="29">
        <f t="shared" ref="R4:R23" si="9">H4+N4+J4+L4+Q4</f>
        <v>1244.44</v>
      </c>
      <c r="S4" s="29">
        <f t="shared" ref="S4:S23" si="10">I4+O4+K4+P4</f>
        <v>553.37</v>
      </c>
      <c r="T4" s="29">
        <f t="shared" ref="T4:T23" si="11">R4+S4</f>
        <v>1797.81</v>
      </c>
      <c r="U4" s="32" t="s">
        <v>32</v>
      </c>
      <c r="V4" s="32" t="s">
        <v>33</v>
      </c>
      <c r="W4" s="33"/>
      <c r="X4" s="33"/>
    </row>
    <row r="5" s="2" customFormat="1" ht="15" customHeight="1" spans="1:24">
      <c r="A5" s="34" t="s">
        <v>34</v>
      </c>
      <c r="B5" s="34"/>
      <c r="C5" s="34"/>
      <c r="D5" s="34"/>
      <c r="E5" s="35"/>
      <c r="F5" s="35"/>
      <c r="G5" s="36">
        <f t="shared" ref="G5:T5" si="12">SUM(G4:G4)</f>
        <v>5069</v>
      </c>
      <c r="H5" s="37">
        <f t="shared" si="12"/>
        <v>811.04</v>
      </c>
      <c r="I5" s="37">
        <f t="shared" si="12"/>
        <v>405.52</v>
      </c>
      <c r="J5" s="37">
        <f t="shared" si="12"/>
        <v>25.35</v>
      </c>
      <c r="K5" s="37">
        <f t="shared" si="12"/>
        <v>25.35</v>
      </c>
      <c r="L5" s="37">
        <f t="shared" si="12"/>
        <v>27.88</v>
      </c>
      <c r="M5" s="38">
        <f t="shared" si="12"/>
        <v>5069</v>
      </c>
      <c r="N5" s="37">
        <f t="shared" si="12"/>
        <v>354.83</v>
      </c>
      <c r="O5" s="37">
        <f t="shared" si="12"/>
        <v>101.38</v>
      </c>
      <c r="P5" s="37">
        <f t="shared" si="12"/>
        <v>21.12</v>
      </c>
      <c r="Q5" s="37">
        <f t="shared" si="12"/>
        <v>25.34</v>
      </c>
      <c r="R5" s="37">
        <f t="shared" si="12"/>
        <v>1244.44</v>
      </c>
      <c r="S5" s="37">
        <f t="shared" si="12"/>
        <v>553.37</v>
      </c>
      <c r="T5" s="37">
        <f t="shared" si="12"/>
        <v>1797.81</v>
      </c>
      <c r="U5" s="33"/>
      <c r="V5" s="33"/>
      <c r="W5" s="33"/>
      <c r="X5" s="33"/>
    </row>
    <row r="6" s="1" customFormat="1" ht="15" customHeight="1" spans="1:24">
      <c r="A6" s="23">
        <v>2</v>
      </c>
      <c r="B6" s="24" t="s">
        <v>35</v>
      </c>
      <c r="C6" s="75" t="s">
        <v>36</v>
      </c>
      <c r="D6" s="25" t="s">
        <v>37</v>
      </c>
      <c r="E6" s="39"/>
      <c r="F6" s="11"/>
      <c r="G6" s="40">
        <v>5069</v>
      </c>
      <c r="H6" s="29">
        <f t="shared" si="0"/>
        <v>811.04</v>
      </c>
      <c r="I6" s="29">
        <f t="shared" si="1"/>
        <v>405.52</v>
      </c>
      <c r="J6" s="29">
        <f t="shared" si="2"/>
        <v>25.35</v>
      </c>
      <c r="K6" s="29">
        <f t="shared" si="3"/>
        <v>25.35</v>
      </c>
      <c r="L6" s="29">
        <f t="shared" si="4"/>
        <v>27.88</v>
      </c>
      <c r="M6" s="29">
        <v>5069</v>
      </c>
      <c r="N6" s="29">
        <f t="shared" si="5"/>
        <v>354.83</v>
      </c>
      <c r="O6" s="29">
        <f t="shared" si="6"/>
        <v>101.38</v>
      </c>
      <c r="P6" s="31">
        <f t="shared" si="7"/>
        <v>21.12</v>
      </c>
      <c r="Q6" s="31">
        <f t="shared" si="8"/>
        <v>25.34</v>
      </c>
      <c r="R6" s="29">
        <f t="shared" si="9"/>
        <v>1244.44</v>
      </c>
      <c r="S6" s="29">
        <f t="shared" si="10"/>
        <v>553.37</v>
      </c>
      <c r="T6" s="29">
        <f t="shared" si="11"/>
        <v>1797.81</v>
      </c>
      <c r="U6" s="32" t="s">
        <v>32</v>
      </c>
      <c r="V6" s="32" t="s">
        <v>33</v>
      </c>
      <c r="W6" s="41" t="s">
        <v>38</v>
      </c>
      <c r="X6" s="42"/>
    </row>
    <row r="7" s="1" customFormat="1" ht="15" customHeight="1" spans="1:24">
      <c r="A7" s="23">
        <v>3</v>
      </c>
      <c r="B7" s="24" t="s">
        <v>39</v>
      </c>
      <c r="C7" s="75" t="s">
        <v>40</v>
      </c>
      <c r="D7" s="25" t="s">
        <v>41</v>
      </c>
      <c r="E7" s="39"/>
      <c r="F7" s="27" t="s">
        <v>42</v>
      </c>
      <c r="G7" s="40">
        <v>5069</v>
      </c>
      <c r="H7" s="29">
        <f t="shared" si="0"/>
        <v>811.04</v>
      </c>
      <c r="I7" s="29">
        <f t="shared" si="1"/>
        <v>405.52</v>
      </c>
      <c r="J7" s="29">
        <f t="shared" si="2"/>
        <v>25.35</v>
      </c>
      <c r="K7" s="29">
        <f t="shared" si="3"/>
        <v>25.35</v>
      </c>
      <c r="L7" s="29">
        <f t="shared" si="4"/>
        <v>27.88</v>
      </c>
      <c r="M7" s="29">
        <v>5069</v>
      </c>
      <c r="N7" s="29">
        <f t="shared" si="5"/>
        <v>354.83</v>
      </c>
      <c r="O7" s="29">
        <f t="shared" si="6"/>
        <v>101.38</v>
      </c>
      <c r="P7" s="31">
        <f t="shared" si="7"/>
        <v>21.12</v>
      </c>
      <c r="Q7" s="31">
        <f t="shared" si="8"/>
        <v>25.34</v>
      </c>
      <c r="R7" s="29">
        <f t="shared" si="9"/>
        <v>1244.44</v>
      </c>
      <c r="S7" s="29">
        <f t="shared" si="10"/>
        <v>553.37</v>
      </c>
      <c r="T7" s="29">
        <f t="shared" si="11"/>
        <v>1797.81</v>
      </c>
      <c r="U7" s="32" t="s">
        <v>32</v>
      </c>
      <c r="V7" s="32" t="s">
        <v>33</v>
      </c>
      <c r="W7" s="43"/>
      <c r="X7" s="42"/>
    </row>
    <row r="8" s="1" customFormat="1" ht="15" customHeight="1" spans="1:24">
      <c r="A8" s="23">
        <v>4</v>
      </c>
      <c r="B8" s="24" t="s">
        <v>43</v>
      </c>
      <c r="C8" s="75" t="s">
        <v>44</v>
      </c>
      <c r="D8" s="25" t="s">
        <v>45</v>
      </c>
      <c r="E8" s="44"/>
      <c r="F8" s="27" t="s">
        <v>42</v>
      </c>
      <c r="G8" s="40">
        <v>5069</v>
      </c>
      <c r="H8" s="29">
        <f t="shared" si="0"/>
        <v>811.04</v>
      </c>
      <c r="I8" s="29">
        <f t="shared" si="1"/>
        <v>405.52</v>
      </c>
      <c r="J8" s="29">
        <f t="shared" si="2"/>
        <v>25.35</v>
      </c>
      <c r="K8" s="29">
        <f t="shared" si="3"/>
        <v>25.35</v>
      </c>
      <c r="L8" s="29">
        <f t="shared" si="4"/>
        <v>27.88</v>
      </c>
      <c r="M8" s="29">
        <v>5069</v>
      </c>
      <c r="N8" s="29">
        <f t="shared" si="5"/>
        <v>354.83</v>
      </c>
      <c r="O8" s="29">
        <f t="shared" si="6"/>
        <v>101.38</v>
      </c>
      <c r="P8" s="31">
        <f t="shared" si="7"/>
        <v>21.12</v>
      </c>
      <c r="Q8" s="31">
        <f t="shared" si="8"/>
        <v>25.34</v>
      </c>
      <c r="R8" s="29">
        <f t="shared" si="9"/>
        <v>1244.44</v>
      </c>
      <c r="S8" s="29">
        <f t="shared" si="10"/>
        <v>553.37</v>
      </c>
      <c r="T8" s="29">
        <f t="shared" si="11"/>
        <v>1797.81</v>
      </c>
      <c r="U8" s="32" t="s">
        <v>32</v>
      </c>
      <c r="V8" s="32" t="s">
        <v>33</v>
      </c>
      <c r="W8" s="43"/>
      <c r="X8" s="42"/>
    </row>
    <row r="9" s="1" customFormat="1" ht="15" customHeight="1" spans="1:24">
      <c r="A9" s="23">
        <v>5</v>
      </c>
      <c r="B9" s="24" t="s">
        <v>47</v>
      </c>
      <c r="C9" s="75" t="s">
        <v>48</v>
      </c>
      <c r="D9" s="25" t="s">
        <v>49</v>
      </c>
      <c r="E9" s="39"/>
      <c r="F9" s="27" t="s">
        <v>50</v>
      </c>
      <c r="G9" s="40">
        <v>5069</v>
      </c>
      <c r="H9" s="29">
        <f t="shared" si="0"/>
        <v>811.04</v>
      </c>
      <c r="I9" s="29">
        <f t="shared" si="1"/>
        <v>405.52</v>
      </c>
      <c r="J9" s="29">
        <f t="shared" si="2"/>
        <v>25.35</v>
      </c>
      <c r="K9" s="29">
        <f t="shared" si="3"/>
        <v>25.35</v>
      </c>
      <c r="L9" s="29">
        <f t="shared" si="4"/>
        <v>27.88</v>
      </c>
      <c r="M9" s="29">
        <v>5069</v>
      </c>
      <c r="N9" s="29">
        <f t="shared" si="5"/>
        <v>354.83</v>
      </c>
      <c r="O9" s="29">
        <f t="shared" si="6"/>
        <v>101.38</v>
      </c>
      <c r="P9" s="31">
        <f t="shared" si="7"/>
        <v>21.12</v>
      </c>
      <c r="Q9" s="31">
        <f t="shared" si="8"/>
        <v>25.34</v>
      </c>
      <c r="R9" s="29">
        <f t="shared" si="9"/>
        <v>1244.44</v>
      </c>
      <c r="S9" s="29">
        <f t="shared" si="10"/>
        <v>553.37</v>
      </c>
      <c r="T9" s="29">
        <f t="shared" si="11"/>
        <v>1797.81</v>
      </c>
      <c r="U9" s="32" t="s">
        <v>32</v>
      </c>
      <c r="V9" s="32" t="s">
        <v>33</v>
      </c>
      <c r="W9" s="43"/>
      <c r="X9" s="42"/>
    </row>
    <row r="10" s="1" customFormat="1" ht="15" customHeight="1" spans="1:24">
      <c r="A10" s="23">
        <v>6</v>
      </c>
      <c r="B10" s="75" t="s">
        <v>220</v>
      </c>
      <c r="C10" s="75" t="s">
        <v>167</v>
      </c>
      <c r="D10" s="25" t="s">
        <v>168</v>
      </c>
      <c r="E10" s="39"/>
      <c r="F10" s="27" t="s">
        <v>169</v>
      </c>
      <c r="G10" s="40">
        <v>5069</v>
      </c>
      <c r="H10" s="29">
        <f t="shared" si="0"/>
        <v>811.04</v>
      </c>
      <c r="I10" s="29">
        <f t="shared" si="1"/>
        <v>405.52</v>
      </c>
      <c r="J10" s="29">
        <f t="shared" si="2"/>
        <v>25.35</v>
      </c>
      <c r="K10" s="29">
        <f t="shared" si="3"/>
        <v>25.35</v>
      </c>
      <c r="L10" s="29">
        <f t="shared" si="4"/>
        <v>27.88</v>
      </c>
      <c r="M10" s="29">
        <v>5069</v>
      </c>
      <c r="N10" s="29">
        <f t="shared" si="5"/>
        <v>354.83</v>
      </c>
      <c r="O10" s="29">
        <f t="shared" si="6"/>
        <v>101.38</v>
      </c>
      <c r="P10" s="31">
        <f t="shared" si="7"/>
        <v>21.12</v>
      </c>
      <c r="Q10" s="31">
        <f t="shared" si="8"/>
        <v>25.34</v>
      </c>
      <c r="R10" s="29">
        <f t="shared" si="9"/>
        <v>1244.44</v>
      </c>
      <c r="S10" s="29">
        <f t="shared" si="10"/>
        <v>553.37</v>
      </c>
      <c r="T10" s="29">
        <f t="shared" si="11"/>
        <v>1797.81</v>
      </c>
      <c r="U10" s="32" t="s">
        <v>32</v>
      </c>
      <c r="V10" s="32" t="s">
        <v>33</v>
      </c>
      <c r="W10" s="43"/>
      <c r="X10" s="42"/>
    </row>
    <row r="11" s="1" customFormat="1" ht="15" customHeight="1" spans="1:24">
      <c r="A11" s="23">
        <v>7</v>
      </c>
      <c r="B11" s="24">
        <v>6513804700</v>
      </c>
      <c r="C11" s="24" t="s">
        <v>170</v>
      </c>
      <c r="D11" s="45" t="s">
        <v>171</v>
      </c>
      <c r="E11" s="46" t="s">
        <v>172</v>
      </c>
      <c r="F11" s="46" t="s">
        <v>172</v>
      </c>
      <c r="G11" s="40">
        <v>5069</v>
      </c>
      <c r="H11" s="29">
        <f t="shared" si="0"/>
        <v>811.04</v>
      </c>
      <c r="I11" s="29">
        <f t="shared" si="1"/>
        <v>405.52</v>
      </c>
      <c r="J11" s="29">
        <f t="shared" si="2"/>
        <v>25.35</v>
      </c>
      <c r="K11" s="29">
        <f t="shared" si="3"/>
        <v>25.35</v>
      </c>
      <c r="L11" s="29">
        <f t="shared" si="4"/>
        <v>27.88</v>
      </c>
      <c r="M11" s="29">
        <v>5069</v>
      </c>
      <c r="N11" s="29">
        <f t="shared" si="5"/>
        <v>354.83</v>
      </c>
      <c r="O11" s="29">
        <f t="shared" si="6"/>
        <v>101.38</v>
      </c>
      <c r="P11" s="31">
        <f t="shared" si="7"/>
        <v>21.12</v>
      </c>
      <c r="Q11" s="31">
        <f t="shared" si="8"/>
        <v>25.34</v>
      </c>
      <c r="R11" s="29">
        <f t="shared" si="9"/>
        <v>1244.44</v>
      </c>
      <c r="S11" s="29">
        <f t="shared" si="10"/>
        <v>553.37</v>
      </c>
      <c r="T11" s="29">
        <f t="shared" si="11"/>
        <v>1797.81</v>
      </c>
      <c r="U11" s="32" t="s">
        <v>32</v>
      </c>
      <c r="V11" s="32" t="s">
        <v>33</v>
      </c>
      <c r="W11" s="43"/>
      <c r="X11" s="42"/>
    </row>
    <row r="12" s="1" customFormat="1" ht="15" customHeight="1" spans="1:24">
      <c r="A12" s="23">
        <v>8</v>
      </c>
      <c r="B12" s="24">
        <v>6508526729</v>
      </c>
      <c r="C12" s="24" t="s">
        <v>173</v>
      </c>
      <c r="D12" s="25" t="s">
        <v>174</v>
      </c>
      <c r="E12" s="46" t="s">
        <v>172</v>
      </c>
      <c r="F12" s="46" t="s">
        <v>172</v>
      </c>
      <c r="G12" s="40">
        <v>5069</v>
      </c>
      <c r="H12" s="29">
        <f t="shared" si="0"/>
        <v>811.04</v>
      </c>
      <c r="I12" s="29">
        <f t="shared" si="1"/>
        <v>405.52</v>
      </c>
      <c r="J12" s="29">
        <f t="shared" si="2"/>
        <v>25.35</v>
      </c>
      <c r="K12" s="29">
        <f t="shared" si="3"/>
        <v>25.35</v>
      </c>
      <c r="L12" s="29">
        <f t="shared" si="4"/>
        <v>27.88</v>
      </c>
      <c r="M12" s="29">
        <v>5069</v>
      </c>
      <c r="N12" s="29">
        <f t="shared" si="5"/>
        <v>354.83</v>
      </c>
      <c r="O12" s="29">
        <f t="shared" si="6"/>
        <v>101.38</v>
      </c>
      <c r="P12" s="31">
        <f t="shared" si="7"/>
        <v>21.12</v>
      </c>
      <c r="Q12" s="31">
        <f t="shared" si="8"/>
        <v>25.34</v>
      </c>
      <c r="R12" s="29">
        <f t="shared" si="9"/>
        <v>1244.44</v>
      </c>
      <c r="S12" s="29">
        <f t="shared" si="10"/>
        <v>553.37</v>
      </c>
      <c r="T12" s="29">
        <f t="shared" si="11"/>
        <v>1797.81</v>
      </c>
      <c r="U12" s="32" t="s">
        <v>32</v>
      </c>
      <c r="V12" s="32" t="s">
        <v>33</v>
      </c>
      <c r="W12" s="43"/>
      <c r="X12" s="42"/>
    </row>
    <row r="13" s="1" customFormat="1" ht="15" customHeight="1" spans="1:24">
      <c r="A13" s="23">
        <v>9</v>
      </c>
      <c r="B13" s="24">
        <v>6512315886</v>
      </c>
      <c r="C13" s="24" t="s">
        <v>175</v>
      </c>
      <c r="D13" s="25" t="s">
        <v>176</v>
      </c>
      <c r="E13" s="46" t="s">
        <v>177</v>
      </c>
      <c r="F13" s="46" t="s">
        <v>177</v>
      </c>
      <c r="G13" s="40">
        <v>5069</v>
      </c>
      <c r="H13" s="29">
        <f t="shared" si="0"/>
        <v>811.04</v>
      </c>
      <c r="I13" s="29">
        <f t="shared" si="1"/>
        <v>405.52</v>
      </c>
      <c r="J13" s="29">
        <f t="shared" si="2"/>
        <v>25.35</v>
      </c>
      <c r="K13" s="29">
        <f t="shared" si="3"/>
        <v>25.35</v>
      </c>
      <c r="L13" s="29">
        <f t="shared" si="4"/>
        <v>27.88</v>
      </c>
      <c r="M13" s="29">
        <v>5069</v>
      </c>
      <c r="N13" s="29">
        <f t="shared" si="5"/>
        <v>354.83</v>
      </c>
      <c r="O13" s="29">
        <f t="shared" si="6"/>
        <v>101.38</v>
      </c>
      <c r="P13" s="31">
        <f t="shared" si="7"/>
        <v>21.12</v>
      </c>
      <c r="Q13" s="31">
        <f t="shared" si="8"/>
        <v>25.34</v>
      </c>
      <c r="R13" s="29">
        <f t="shared" si="9"/>
        <v>1244.44</v>
      </c>
      <c r="S13" s="29">
        <f t="shared" si="10"/>
        <v>553.37</v>
      </c>
      <c r="T13" s="29">
        <f t="shared" si="11"/>
        <v>1797.81</v>
      </c>
      <c r="U13" s="32" t="s">
        <v>32</v>
      </c>
      <c r="V13" s="32" t="s">
        <v>33</v>
      </c>
      <c r="W13" s="43"/>
      <c r="X13" s="42"/>
    </row>
    <row r="14" s="1" customFormat="1" ht="15" customHeight="1" spans="1:24">
      <c r="A14" s="23">
        <v>10</v>
      </c>
      <c r="B14" s="24">
        <v>6506320166</v>
      </c>
      <c r="C14" s="24" t="s">
        <v>178</v>
      </c>
      <c r="D14" s="25" t="s">
        <v>179</v>
      </c>
      <c r="E14" s="46" t="s">
        <v>177</v>
      </c>
      <c r="F14" s="46" t="s">
        <v>177</v>
      </c>
      <c r="G14" s="40">
        <v>5069</v>
      </c>
      <c r="H14" s="29">
        <f t="shared" si="0"/>
        <v>811.04</v>
      </c>
      <c r="I14" s="29">
        <f t="shared" si="1"/>
        <v>405.52</v>
      </c>
      <c r="J14" s="29">
        <f t="shared" si="2"/>
        <v>25.35</v>
      </c>
      <c r="K14" s="29">
        <f t="shared" si="3"/>
        <v>25.35</v>
      </c>
      <c r="L14" s="29">
        <f t="shared" si="4"/>
        <v>27.88</v>
      </c>
      <c r="M14" s="29">
        <v>5069</v>
      </c>
      <c r="N14" s="29">
        <f t="shared" si="5"/>
        <v>354.83</v>
      </c>
      <c r="O14" s="29">
        <f t="shared" si="6"/>
        <v>101.38</v>
      </c>
      <c r="P14" s="31">
        <f t="shared" si="7"/>
        <v>21.12</v>
      </c>
      <c r="Q14" s="31">
        <f t="shared" si="8"/>
        <v>25.34</v>
      </c>
      <c r="R14" s="29">
        <f t="shared" si="9"/>
        <v>1244.44</v>
      </c>
      <c r="S14" s="29">
        <f t="shared" si="10"/>
        <v>553.37</v>
      </c>
      <c r="T14" s="29">
        <f t="shared" si="11"/>
        <v>1797.81</v>
      </c>
      <c r="U14" s="32" t="s">
        <v>32</v>
      </c>
      <c r="V14" s="32" t="s">
        <v>33</v>
      </c>
      <c r="W14" s="43"/>
      <c r="X14" s="42"/>
    </row>
    <row r="15" s="1" customFormat="1" ht="15" customHeight="1" spans="1:24">
      <c r="A15" s="23">
        <v>11</v>
      </c>
      <c r="B15" s="24">
        <v>6508187938</v>
      </c>
      <c r="C15" s="24" t="s">
        <v>180</v>
      </c>
      <c r="D15" s="25" t="s">
        <v>181</v>
      </c>
      <c r="E15" s="47" t="s">
        <v>177</v>
      </c>
      <c r="F15" s="47" t="s">
        <v>177</v>
      </c>
      <c r="G15" s="40">
        <v>5069</v>
      </c>
      <c r="H15" s="29">
        <f t="shared" si="0"/>
        <v>811.04</v>
      </c>
      <c r="I15" s="29">
        <f t="shared" si="1"/>
        <v>405.52</v>
      </c>
      <c r="J15" s="29">
        <f t="shared" si="2"/>
        <v>25.35</v>
      </c>
      <c r="K15" s="29">
        <f t="shared" si="3"/>
        <v>25.35</v>
      </c>
      <c r="L15" s="29">
        <f t="shared" si="4"/>
        <v>27.88</v>
      </c>
      <c r="M15" s="29">
        <v>5069</v>
      </c>
      <c r="N15" s="29">
        <f t="shared" si="5"/>
        <v>354.83</v>
      </c>
      <c r="O15" s="29">
        <f t="shared" si="6"/>
        <v>101.38</v>
      </c>
      <c r="P15" s="31">
        <f t="shared" si="7"/>
        <v>21.12</v>
      </c>
      <c r="Q15" s="31">
        <f t="shared" si="8"/>
        <v>25.34</v>
      </c>
      <c r="R15" s="29">
        <f t="shared" si="9"/>
        <v>1244.44</v>
      </c>
      <c r="S15" s="29">
        <f t="shared" si="10"/>
        <v>553.37</v>
      </c>
      <c r="T15" s="29">
        <f t="shared" si="11"/>
        <v>1797.81</v>
      </c>
      <c r="U15" s="32" t="s">
        <v>32</v>
      </c>
      <c r="V15" s="32" t="s">
        <v>33</v>
      </c>
      <c r="W15" s="43"/>
      <c r="X15" s="42"/>
    </row>
    <row r="16" s="1" customFormat="1" ht="15" customHeight="1" spans="1:24">
      <c r="A16" s="23">
        <v>12</v>
      </c>
      <c r="B16" s="24">
        <v>6512523750</v>
      </c>
      <c r="C16" s="24" t="s">
        <v>182</v>
      </c>
      <c r="D16" s="25" t="s">
        <v>183</v>
      </c>
      <c r="E16" s="47" t="s">
        <v>184</v>
      </c>
      <c r="F16" s="47" t="s">
        <v>184</v>
      </c>
      <c r="G16" s="40">
        <v>5069</v>
      </c>
      <c r="H16" s="29">
        <f t="shared" si="0"/>
        <v>811.04</v>
      </c>
      <c r="I16" s="29">
        <f t="shared" si="1"/>
        <v>405.52</v>
      </c>
      <c r="J16" s="29">
        <f t="shared" si="2"/>
        <v>25.35</v>
      </c>
      <c r="K16" s="29">
        <f t="shared" si="3"/>
        <v>25.35</v>
      </c>
      <c r="L16" s="29">
        <f t="shared" si="4"/>
        <v>27.88</v>
      </c>
      <c r="M16" s="29">
        <v>5069</v>
      </c>
      <c r="N16" s="29">
        <f t="shared" si="5"/>
        <v>354.83</v>
      </c>
      <c r="O16" s="29">
        <f t="shared" si="6"/>
        <v>101.38</v>
      </c>
      <c r="P16" s="31">
        <f t="shared" si="7"/>
        <v>21.12</v>
      </c>
      <c r="Q16" s="31">
        <f t="shared" si="8"/>
        <v>25.34</v>
      </c>
      <c r="R16" s="29">
        <f t="shared" si="9"/>
        <v>1244.44</v>
      </c>
      <c r="S16" s="29">
        <f t="shared" si="10"/>
        <v>553.37</v>
      </c>
      <c r="T16" s="29">
        <f t="shared" si="11"/>
        <v>1797.81</v>
      </c>
      <c r="U16" s="32" t="s">
        <v>32</v>
      </c>
      <c r="V16" s="32" t="s">
        <v>33</v>
      </c>
      <c r="W16" s="43"/>
      <c r="X16" s="42"/>
    </row>
    <row r="17" s="1" customFormat="1" ht="15" customHeight="1" spans="1:24">
      <c r="A17" s="23">
        <v>13</v>
      </c>
      <c r="B17" s="75" t="s">
        <v>187</v>
      </c>
      <c r="C17" s="24" t="s">
        <v>188</v>
      </c>
      <c r="D17" s="19" t="s">
        <v>189</v>
      </c>
      <c r="E17" s="46" t="s">
        <v>177</v>
      </c>
      <c r="F17" s="46" t="s">
        <v>177</v>
      </c>
      <c r="G17" s="48">
        <v>5069</v>
      </c>
      <c r="H17" s="29">
        <f t="shared" si="0"/>
        <v>811.04</v>
      </c>
      <c r="I17" s="29">
        <f t="shared" si="1"/>
        <v>405.52</v>
      </c>
      <c r="J17" s="29">
        <f t="shared" si="2"/>
        <v>25.35</v>
      </c>
      <c r="K17" s="29">
        <f t="shared" si="3"/>
        <v>25.35</v>
      </c>
      <c r="L17" s="29">
        <f t="shared" si="4"/>
        <v>27.88</v>
      </c>
      <c r="M17" s="29">
        <v>5069</v>
      </c>
      <c r="N17" s="29">
        <f t="shared" si="5"/>
        <v>354.83</v>
      </c>
      <c r="O17" s="29">
        <f t="shared" si="6"/>
        <v>101.38</v>
      </c>
      <c r="P17" s="31">
        <f t="shared" si="7"/>
        <v>21.12</v>
      </c>
      <c r="Q17" s="31">
        <f t="shared" si="8"/>
        <v>25.34</v>
      </c>
      <c r="R17" s="29">
        <f t="shared" si="9"/>
        <v>1244.44</v>
      </c>
      <c r="S17" s="29">
        <f t="shared" si="10"/>
        <v>553.37</v>
      </c>
      <c r="T17" s="29">
        <f t="shared" si="11"/>
        <v>1797.81</v>
      </c>
      <c r="U17" s="32" t="s">
        <v>32</v>
      </c>
      <c r="V17" s="32" t="s">
        <v>33</v>
      </c>
      <c r="W17" s="43"/>
      <c r="X17" s="42"/>
    </row>
    <row r="18" s="1" customFormat="1" ht="15" customHeight="1" spans="1:24">
      <c r="A18" s="23">
        <v>14</v>
      </c>
      <c r="B18" s="24">
        <v>6512610571</v>
      </c>
      <c r="C18" s="75" t="s">
        <v>190</v>
      </c>
      <c r="D18" s="19" t="s">
        <v>191</v>
      </c>
      <c r="E18" s="49" t="s">
        <v>172</v>
      </c>
      <c r="F18" s="49" t="s">
        <v>172</v>
      </c>
      <c r="G18" s="48">
        <v>5069</v>
      </c>
      <c r="H18" s="29">
        <f t="shared" si="0"/>
        <v>811.04</v>
      </c>
      <c r="I18" s="29">
        <f t="shared" si="1"/>
        <v>405.52</v>
      </c>
      <c r="J18" s="29">
        <f t="shared" si="2"/>
        <v>25.35</v>
      </c>
      <c r="K18" s="29">
        <f t="shared" si="3"/>
        <v>25.35</v>
      </c>
      <c r="L18" s="29">
        <f t="shared" si="4"/>
        <v>27.88</v>
      </c>
      <c r="M18" s="29">
        <v>5069</v>
      </c>
      <c r="N18" s="29">
        <f t="shared" si="5"/>
        <v>354.83</v>
      </c>
      <c r="O18" s="29">
        <f t="shared" si="6"/>
        <v>101.38</v>
      </c>
      <c r="P18" s="31">
        <f t="shared" si="7"/>
        <v>21.12</v>
      </c>
      <c r="Q18" s="31">
        <f t="shared" si="8"/>
        <v>25.34</v>
      </c>
      <c r="R18" s="29">
        <f t="shared" si="9"/>
        <v>1244.44</v>
      </c>
      <c r="S18" s="29">
        <f t="shared" si="10"/>
        <v>553.37</v>
      </c>
      <c r="T18" s="29">
        <f t="shared" si="11"/>
        <v>1797.81</v>
      </c>
      <c r="U18" s="32" t="s">
        <v>32</v>
      </c>
      <c r="V18" s="32" t="s">
        <v>33</v>
      </c>
      <c r="W18" s="43"/>
      <c r="X18" s="42"/>
    </row>
    <row r="19" s="1" customFormat="1" ht="15" customHeight="1" spans="1:24">
      <c r="A19" s="23">
        <v>15</v>
      </c>
      <c r="B19" s="24">
        <v>6513133694</v>
      </c>
      <c r="C19" s="75" t="s">
        <v>192</v>
      </c>
      <c r="D19" s="50" t="s">
        <v>193</v>
      </c>
      <c r="E19" s="49" t="s">
        <v>177</v>
      </c>
      <c r="F19" s="49" t="s">
        <v>177</v>
      </c>
      <c r="G19" s="48">
        <v>5069</v>
      </c>
      <c r="H19" s="29">
        <f t="shared" si="0"/>
        <v>811.04</v>
      </c>
      <c r="I19" s="29">
        <f t="shared" si="1"/>
        <v>405.52</v>
      </c>
      <c r="J19" s="29">
        <f t="shared" si="2"/>
        <v>25.35</v>
      </c>
      <c r="K19" s="29">
        <f t="shared" si="3"/>
        <v>25.35</v>
      </c>
      <c r="L19" s="29">
        <f t="shared" si="4"/>
        <v>27.88</v>
      </c>
      <c r="M19" s="29">
        <v>5069</v>
      </c>
      <c r="N19" s="29">
        <f t="shared" si="5"/>
        <v>354.83</v>
      </c>
      <c r="O19" s="29">
        <f t="shared" si="6"/>
        <v>101.38</v>
      </c>
      <c r="P19" s="31">
        <f t="shared" si="7"/>
        <v>21.12</v>
      </c>
      <c r="Q19" s="31">
        <f t="shared" si="8"/>
        <v>25.34</v>
      </c>
      <c r="R19" s="29">
        <f t="shared" si="9"/>
        <v>1244.44</v>
      </c>
      <c r="S19" s="29">
        <f t="shared" si="10"/>
        <v>553.37</v>
      </c>
      <c r="T19" s="29">
        <f t="shared" si="11"/>
        <v>1797.81</v>
      </c>
      <c r="U19" s="32" t="s">
        <v>32</v>
      </c>
      <c r="V19" s="32" t="s">
        <v>33</v>
      </c>
      <c r="W19" s="43"/>
      <c r="X19" s="42"/>
    </row>
    <row r="20" s="1" customFormat="1" ht="15" customHeight="1" spans="1:24">
      <c r="A20" s="23">
        <v>16</v>
      </c>
      <c r="B20" s="76" t="s">
        <v>194</v>
      </c>
      <c r="C20" s="76" t="s">
        <v>195</v>
      </c>
      <c r="D20" s="51" t="s">
        <v>196</v>
      </c>
      <c r="E20" s="51" t="s">
        <v>172</v>
      </c>
      <c r="F20" s="51" t="s">
        <v>172</v>
      </c>
      <c r="G20" s="48">
        <v>5069</v>
      </c>
      <c r="H20" s="29">
        <f t="shared" si="0"/>
        <v>811.04</v>
      </c>
      <c r="I20" s="29">
        <f t="shared" si="1"/>
        <v>405.52</v>
      </c>
      <c r="J20" s="29">
        <f t="shared" si="2"/>
        <v>25.35</v>
      </c>
      <c r="K20" s="29">
        <f t="shared" si="3"/>
        <v>25.35</v>
      </c>
      <c r="L20" s="29">
        <f t="shared" si="4"/>
        <v>27.88</v>
      </c>
      <c r="M20" s="29">
        <v>5069</v>
      </c>
      <c r="N20" s="29">
        <f t="shared" si="5"/>
        <v>354.83</v>
      </c>
      <c r="O20" s="29">
        <f t="shared" si="6"/>
        <v>101.38</v>
      </c>
      <c r="P20" s="31">
        <f t="shared" si="7"/>
        <v>21.12</v>
      </c>
      <c r="Q20" s="31">
        <f t="shared" si="8"/>
        <v>25.34</v>
      </c>
      <c r="R20" s="29">
        <f t="shared" si="9"/>
        <v>1244.44</v>
      </c>
      <c r="S20" s="29">
        <f t="shared" si="10"/>
        <v>553.37</v>
      </c>
      <c r="T20" s="29">
        <f t="shared" si="11"/>
        <v>1797.81</v>
      </c>
      <c r="U20" s="32" t="s">
        <v>32</v>
      </c>
      <c r="V20" s="32" t="s">
        <v>33</v>
      </c>
      <c r="W20" s="43"/>
      <c r="X20" s="42"/>
    </row>
    <row r="21" s="1" customFormat="1" ht="15" customHeight="1" spans="1:24">
      <c r="A21" s="23">
        <v>17</v>
      </c>
      <c r="B21" s="76" t="s">
        <v>197</v>
      </c>
      <c r="C21" s="47" t="s">
        <v>198</v>
      </c>
      <c r="D21" s="51" t="s">
        <v>199</v>
      </c>
      <c r="E21" s="51" t="s">
        <v>200</v>
      </c>
      <c r="F21" s="51" t="s">
        <v>200</v>
      </c>
      <c r="G21" s="48">
        <v>5069</v>
      </c>
      <c r="H21" s="29">
        <f t="shared" si="0"/>
        <v>811.04</v>
      </c>
      <c r="I21" s="29">
        <f t="shared" si="1"/>
        <v>405.52</v>
      </c>
      <c r="J21" s="29">
        <f t="shared" si="2"/>
        <v>25.35</v>
      </c>
      <c r="K21" s="29">
        <f t="shared" si="3"/>
        <v>25.35</v>
      </c>
      <c r="L21" s="29">
        <f t="shared" si="4"/>
        <v>27.88</v>
      </c>
      <c r="M21" s="29">
        <v>5069</v>
      </c>
      <c r="N21" s="29">
        <f t="shared" si="5"/>
        <v>354.83</v>
      </c>
      <c r="O21" s="29">
        <f t="shared" si="6"/>
        <v>101.38</v>
      </c>
      <c r="P21" s="31">
        <f t="shared" si="7"/>
        <v>21.12</v>
      </c>
      <c r="Q21" s="31">
        <f t="shared" si="8"/>
        <v>25.34</v>
      </c>
      <c r="R21" s="29">
        <f t="shared" si="9"/>
        <v>1244.44</v>
      </c>
      <c r="S21" s="29">
        <f t="shared" si="10"/>
        <v>553.37</v>
      </c>
      <c r="T21" s="29">
        <f t="shared" si="11"/>
        <v>1797.81</v>
      </c>
      <c r="U21" s="32" t="s">
        <v>32</v>
      </c>
      <c r="V21" s="32" t="s">
        <v>33</v>
      </c>
      <c r="W21" s="43"/>
      <c r="X21" s="42"/>
    </row>
    <row r="22" s="1" customFormat="1" ht="15" customHeight="1" spans="1:24">
      <c r="A22" s="23">
        <v>18</v>
      </c>
      <c r="B22" s="76" t="s">
        <v>221</v>
      </c>
      <c r="C22" s="76" t="s">
        <v>217</v>
      </c>
      <c r="D22" s="51" t="s">
        <v>218</v>
      </c>
      <c r="E22" s="51"/>
      <c r="F22" s="51" t="s">
        <v>169</v>
      </c>
      <c r="G22" s="48">
        <v>5069</v>
      </c>
      <c r="H22" s="29">
        <f t="shared" si="0"/>
        <v>811.04</v>
      </c>
      <c r="I22" s="29">
        <f t="shared" si="1"/>
        <v>405.52</v>
      </c>
      <c r="J22" s="29">
        <f t="shared" si="2"/>
        <v>25.35</v>
      </c>
      <c r="K22" s="29">
        <f t="shared" si="3"/>
        <v>25.35</v>
      </c>
      <c r="L22" s="29">
        <f t="shared" si="4"/>
        <v>27.88</v>
      </c>
      <c r="M22" s="29">
        <v>5069</v>
      </c>
      <c r="N22" s="29">
        <f t="shared" si="5"/>
        <v>354.83</v>
      </c>
      <c r="O22" s="29">
        <f t="shared" si="6"/>
        <v>101.38</v>
      </c>
      <c r="P22" s="31">
        <f t="shared" si="7"/>
        <v>21.12</v>
      </c>
      <c r="Q22" s="31">
        <f t="shared" si="8"/>
        <v>25.34</v>
      </c>
      <c r="R22" s="29">
        <f t="shared" si="9"/>
        <v>1244.44</v>
      </c>
      <c r="S22" s="29">
        <f t="shared" si="10"/>
        <v>553.37</v>
      </c>
      <c r="T22" s="29">
        <f t="shared" si="11"/>
        <v>1797.81</v>
      </c>
      <c r="U22" s="32" t="s">
        <v>32</v>
      </c>
      <c r="V22" s="32" t="s">
        <v>33</v>
      </c>
      <c r="W22" s="43"/>
      <c r="X22" s="42"/>
    </row>
    <row r="23" s="1" customFormat="1" ht="15" customHeight="1" spans="1:24">
      <c r="A23" s="23">
        <v>19</v>
      </c>
      <c r="B23" s="76" t="s">
        <v>239</v>
      </c>
      <c r="C23" s="76" t="s">
        <v>240</v>
      </c>
      <c r="D23" s="51" t="s">
        <v>241</v>
      </c>
      <c r="E23" s="51"/>
      <c r="F23" s="51" t="s">
        <v>172</v>
      </c>
      <c r="G23" s="48">
        <v>5069</v>
      </c>
      <c r="H23" s="29">
        <f>ROUND(G23*0.16,2)</f>
        <v>811.04</v>
      </c>
      <c r="I23" s="29">
        <f>ROUND(G23*0.08,2)</f>
        <v>405.52</v>
      </c>
      <c r="J23" s="29">
        <f>ROUND(G23*0.005,2)</f>
        <v>25.35</v>
      </c>
      <c r="K23" s="29">
        <f>ROUND(G23*0.005,2)</f>
        <v>25.35</v>
      </c>
      <c r="L23" s="29">
        <f>ROUND(G23*0.0055,2)</f>
        <v>27.88</v>
      </c>
      <c r="M23" s="29">
        <v>5069</v>
      </c>
      <c r="N23" s="29">
        <f>ROUND(M23*0.07,2)</f>
        <v>354.83</v>
      </c>
      <c r="O23" s="29">
        <f>ROUND(M23*0.02,2)</f>
        <v>101.38</v>
      </c>
      <c r="P23" s="31">
        <f>ROUND(8448*0.25%,2)</f>
        <v>21.12</v>
      </c>
      <c r="Q23" s="31">
        <f>ROUND(8448*0.3%,2)</f>
        <v>25.34</v>
      </c>
      <c r="R23" s="29">
        <f>H23+N23+J23+L23+Q23</f>
        <v>1244.44</v>
      </c>
      <c r="S23" s="29">
        <f>I23+O23+K23+P23</f>
        <v>553.37</v>
      </c>
      <c r="T23" s="29">
        <f>R23+S23</f>
        <v>1797.81</v>
      </c>
      <c r="U23" s="32" t="s">
        <v>32</v>
      </c>
      <c r="V23" s="32" t="s">
        <v>33</v>
      </c>
      <c r="W23" s="52"/>
      <c r="X23" s="42"/>
    </row>
    <row r="24" s="1" customFormat="1" ht="15" customHeight="1" spans="1:24">
      <c r="A24" s="23">
        <v>20</v>
      </c>
      <c r="B24" s="24" t="s">
        <v>51</v>
      </c>
      <c r="C24" s="75" t="s">
        <v>52</v>
      </c>
      <c r="D24" s="25" t="s">
        <v>53</v>
      </c>
      <c r="E24" s="39"/>
      <c r="F24" s="27" t="s">
        <v>42</v>
      </c>
      <c r="G24" s="40">
        <v>5069</v>
      </c>
      <c r="H24" s="29">
        <f>ROUND(G24*0.16,2)</f>
        <v>811.04</v>
      </c>
      <c r="I24" s="29">
        <f>ROUND(G24*0.08,2)</f>
        <v>405.52</v>
      </c>
      <c r="J24" s="29">
        <f>ROUND(G24*0.005,2)</f>
        <v>25.35</v>
      </c>
      <c r="K24" s="29">
        <f>ROUND(G24*0.005,2)</f>
        <v>25.35</v>
      </c>
      <c r="L24" s="29">
        <f>ROUND(G24*0.0055,2)</f>
        <v>27.88</v>
      </c>
      <c r="M24" s="29">
        <v>5069</v>
      </c>
      <c r="N24" s="29">
        <f>ROUND(M24*0.07,2)</f>
        <v>354.83</v>
      </c>
      <c r="O24" s="29">
        <f>ROUND(M24*0.02,2)</f>
        <v>101.38</v>
      </c>
      <c r="P24" s="31">
        <f>ROUND(8448*0.25%,2)</f>
        <v>21.12</v>
      </c>
      <c r="Q24" s="31">
        <f>ROUND(8448*0.3%,2)</f>
        <v>25.34</v>
      </c>
      <c r="R24" s="29">
        <f>H24+N24+J24+L24+Q24</f>
        <v>1244.44</v>
      </c>
      <c r="S24" s="29">
        <f>I24+O24+K24+P24</f>
        <v>553.37</v>
      </c>
      <c r="T24" s="29">
        <f>R24+S24</f>
        <v>1797.81</v>
      </c>
      <c r="U24" s="32" t="s">
        <v>32</v>
      </c>
      <c r="V24" s="32" t="s">
        <v>33</v>
      </c>
      <c r="W24" s="53"/>
      <c r="X24" s="42"/>
    </row>
    <row r="25" s="1" customFormat="1" ht="15" customHeight="1" spans="1:24">
      <c r="A25" s="34" t="s">
        <v>34</v>
      </c>
      <c r="B25" s="34"/>
      <c r="C25" s="34"/>
      <c r="D25" s="34"/>
      <c r="E25" s="54"/>
      <c r="F25" s="34"/>
      <c r="G25" s="55">
        <f t="shared" ref="G25:T25" si="13">SUM(G6:G24)</f>
        <v>96311</v>
      </c>
      <c r="H25" s="55">
        <f t="shared" si="13"/>
        <v>15409.76</v>
      </c>
      <c r="I25" s="55">
        <f t="shared" si="13"/>
        <v>7704.88</v>
      </c>
      <c r="J25" s="55">
        <f t="shared" si="13"/>
        <v>481.65</v>
      </c>
      <c r="K25" s="55">
        <f t="shared" si="13"/>
        <v>481.65</v>
      </c>
      <c r="L25" s="55">
        <f t="shared" si="13"/>
        <v>529.72</v>
      </c>
      <c r="M25" s="55">
        <f t="shared" si="13"/>
        <v>96311</v>
      </c>
      <c r="N25" s="55">
        <f t="shared" si="13"/>
        <v>6741.77</v>
      </c>
      <c r="O25" s="55">
        <f t="shared" si="13"/>
        <v>1926.22</v>
      </c>
      <c r="P25" s="55">
        <f t="shared" si="13"/>
        <v>401.28</v>
      </c>
      <c r="Q25" s="55">
        <f t="shared" si="13"/>
        <v>481.46</v>
      </c>
      <c r="R25" s="55">
        <f t="shared" si="13"/>
        <v>23644.36</v>
      </c>
      <c r="S25" s="55">
        <f t="shared" si="13"/>
        <v>10514.03</v>
      </c>
      <c r="T25" s="55">
        <f t="shared" si="13"/>
        <v>34158.39</v>
      </c>
      <c r="U25" s="42"/>
      <c r="V25" s="42"/>
      <c r="W25" s="56"/>
      <c r="X25" s="42"/>
    </row>
    <row r="26" s="1" customFormat="1" ht="15" customHeight="1" spans="1:24">
      <c r="A26" s="25">
        <v>21</v>
      </c>
      <c r="B26" s="75" t="s">
        <v>57</v>
      </c>
      <c r="C26" s="75" t="s">
        <v>58</v>
      </c>
      <c r="D26" s="25" t="s">
        <v>59</v>
      </c>
      <c r="E26" s="19"/>
      <c r="F26" s="11"/>
      <c r="G26" s="30">
        <v>5069</v>
      </c>
      <c r="H26" s="29">
        <f t="shared" ref="H26:H60" si="14">ROUND(G26*0.16,2)</f>
        <v>811.04</v>
      </c>
      <c r="I26" s="29">
        <f t="shared" ref="I26:I60" si="15">ROUND(G26*0.08,2)</f>
        <v>405.52</v>
      </c>
      <c r="J26" s="29">
        <f t="shared" ref="J26:J60" si="16">ROUND(G26*0.005,2)</f>
        <v>25.35</v>
      </c>
      <c r="K26" s="29">
        <f t="shared" ref="K26:K60" si="17">ROUND(G26*0.005,2)</f>
        <v>25.35</v>
      </c>
      <c r="L26" s="29">
        <f t="shared" ref="L26:L60" si="18">ROUND(G26*0.0055,2)</f>
        <v>27.88</v>
      </c>
      <c r="M26" s="30">
        <v>5069</v>
      </c>
      <c r="N26" s="29">
        <f t="shared" ref="N26:N60" si="19">ROUND(M26*0.07,2)</f>
        <v>354.83</v>
      </c>
      <c r="O26" s="29">
        <f t="shared" ref="O26:O60" si="20">ROUND(M26*0.02,2)</f>
        <v>101.38</v>
      </c>
      <c r="P26" s="31">
        <f t="shared" ref="P26:P37" si="21">ROUND(8448*0.25%,2)</f>
        <v>21.12</v>
      </c>
      <c r="Q26" s="31">
        <f t="shared" ref="Q26:Q37" si="22">ROUND(8448*0.3%,2)</f>
        <v>25.34</v>
      </c>
      <c r="R26" s="29">
        <f t="shared" ref="R26:R60" si="23">H26+N26+J26+L26+Q26</f>
        <v>1244.44</v>
      </c>
      <c r="S26" s="29">
        <f t="shared" ref="S26:S60" si="24">I26+O26+K26+P26</f>
        <v>553.37</v>
      </c>
      <c r="T26" s="29">
        <f t="shared" ref="T26:T60" si="25">R26+S26</f>
        <v>1797.81</v>
      </c>
      <c r="U26" s="57" t="s">
        <v>46</v>
      </c>
      <c r="V26" s="57" t="s">
        <v>46</v>
      </c>
      <c r="W26" s="56"/>
      <c r="X26" s="42"/>
    </row>
    <row r="27" s="1" customFormat="1" ht="15" customHeight="1" spans="1:24">
      <c r="A27" s="25">
        <v>22</v>
      </c>
      <c r="B27" s="75" t="s">
        <v>60</v>
      </c>
      <c r="C27" s="75" t="s">
        <v>61</v>
      </c>
      <c r="D27" s="25" t="s">
        <v>62</v>
      </c>
      <c r="E27" s="19"/>
      <c r="F27" s="11"/>
      <c r="G27" s="30">
        <v>5069</v>
      </c>
      <c r="H27" s="29">
        <f t="shared" si="14"/>
        <v>811.04</v>
      </c>
      <c r="I27" s="29">
        <f t="shared" si="15"/>
        <v>405.52</v>
      </c>
      <c r="J27" s="29">
        <f t="shared" si="16"/>
        <v>25.35</v>
      </c>
      <c r="K27" s="29">
        <f t="shared" si="17"/>
        <v>25.35</v>
      </c>
      <c r="L27" s="29">
        <f t="shared" si="18"/>
        <v>27.88</v>
      </c>
      <c r="M27" s="30">
        <f>G27</f>
        <v>5069</v>
      </c>
      <c r="N27" s="29">
        <f t="shared" si="19"/>
        <v>354.83</v>
      </c>
      <c r="O27" s="29">
        <f t="shared" si="20"/>
        <v>101.38</v>
      </c>
      <c r="P27" s="31">
        <f t="shared" si="21"/>
        <v>21.12</v>
      </c>
      <c r="Q27" s="31">
        <f t="shared" si="22"/>
        <v>25.34</v>
      </c>
      <c r="R27" s="29">
        <f t="shared" si="23"/>
        <v>1244.44</v>
      </c>
      <c r="S27" s="29">
        <f t="shared" si="24"/>
        <v>553.37</v>
      </c>
      <c r="T27" s="29">
        <f t="shared" si="25"/>
        <v>1797.81</v>
      </c>
      <c r="U27" s="57" t="s">
        <v>63</v>
      </c>
      <c r="V27" s="57" t="s">
        <v>63</v>
      </c>
      <c r="W27" s="56"/>
      <c r="X27" s="42"/>
    </row>
    <row r="28" s="1" customFormat="1" ht="15" customHeight="1" spans="1:24">
      <c r="A28" s="25">
        <v>23</v>
      </c>
      <c r="B28" s="75" t="s">
        <v>64</v>
      </c>
      <c r="C28" s="75" t="s">
        <v>65</v>
      </c>
      <c r="D28" s="25" t="s">
        <v>66</v>
      </c>
      <c r="E28" s="19"/>
      <c r="F28" s="11"/>
      <c r="G28" s="30">
        <v>5069</v>
      </c>
      <c r="H28" s="29">
        <f t="shared" si="14"/>
        <v>811.04</v>
      </c>
      <c r="I28" s="29">
        <f t="shared" si="15"/>
        <v>405.52</v>
      </c>
      <c r="J28" s="29">
        <f t="shared" si="16"/>
        <v>25.35</v>
      </c>
      <c r="K28" s="29">
        <f t="shared" si="17"/>
        <v>25.35</v>
      </c>
      <c r="L28" s="29">
        <f t="shared" si="18"/>
        <v>27.88</v>
      </c>
      <c r="M28" s="30">
        <f>G28</f>
        <v>5069</v>
      </c>
      <c r="N28" s="29">
        <f t="shared" si="19"/>
        <v>354.83</v>
      </c>
      <c r="O28" s="29">
        <f t="shared" si="20"/>
        <v>101.38</v>
      </c>
      <c r="P28" s="31">
        <f t="shared" si="21"/>
        <v>21.12</v>
      </c>
      <c r="Q28" s="31">
        <f t="shared" si="22"/>
        <v>25.34</v>
      </c>
      <c r="R28" s="29">
        <f t="shared" si="23"/>
        <v>1244.44</v>
      </c>
      <c r="S28" s="29">
        <f t="shared" si="24"/>
        <v>553.37</v>
      </c>
      <c r="T28" s="29">
        <f t="shared" si="25"/>
        <v>1797.81</v>
      </c>
      <c r="U28" s="57" t="s">
        <v>63</v>
      </c>
      <c r="V28" s="57" t="s">
        <v>63</v>
      </c>
      <c r="W28" s="56"/>
      <c r="X28" s="42"/>
    </row>
    <row r="29" s="1" customFormat="1" ht="15" customHeight="1" spans="1:24">
      <c r="A29" s="25">
        <v>24</v>
      </c>
      <c r="B29" s="24" t="s">
        <v>70</v>
      </c>
      <c r="C29" s="75" t="s">
        <v>71</v>
      </c>
      <c r="D29" s="25" t="s">
        <v>72</v>
      </c>
      <c r="E29" s="39"/>
      <c r="F29" s="11"/>
      <c r="G29" s="30">
        <v>10000</v>
      </c>
      <c r="H29" s="29">
        <f t="shared" si="14"/>
        <v>1600</v>
      </c>
      <c r="I29" s="29">
        <f t="shared" si="15"/>
        <v>800</v>
      </c>
      <c r="J29" s="29">
        <f t="shared" si="16"/>
        <v>50</v>
      </c>
      <c r="K29" s="29">
        <f t="shared" si="17"/>
        <v>50</v>
      </c>
      <c r="L29" s="29">
        <f t="shared" si="18"/>
        <v>55</v>
      </c>
      <c r="M29" s="30">
        <v>10000</v>
      </c>
      <c r="N29" s="29">
        <f t="shared" si="19"/>
        <v>700</v>
      </c>
      <c r="O29" s="29">
        <f t="shared" si="20"/>
        <v>200</v>
      </c>
      <c r="P29" s="31">
        <f t="shared" si="21"/>
        <v>21.12</v>
      </c>
      <c r="Q29" s="31">
        <f t="shared" si="22"/>
        <v>25.34</v>
      </c>
      <c r="R29" s="29">
        <f t="shared" si="23"/>
        <v>2430.34</v>
      </c>
      <c r="S29" s="29">
        <f t="shared" si="24"/>
        <v>1071.12</v>
      </c>
      <c r="T29" s="29">
        <f t="shared" si="25"/>
        <v>3501.46</v>
      </c>
      <c r="U29" s="58" t="s">
        <v>73</v>
      </c>
      <c r="V29" s="58" t="s">
        <v>73</v>
      </c>
      <c r="W29" s="56"/>
      <c r="X29" s="19" t="s">
        <v>74</v>
      </c>
    </row>
    <row r="30" s="1" customFormat="1" ht="15" customHeight="1" spans="1:24">
      <c r="A30" s="25">
        <v>25</v>
      </c>
      <c r="B30" s="24" t="s">
        <v>75</v>
      </c>
      <c r="C30" s="24" t="s">
        <v>76</v>
      </c>
      <c r="D30" s="25" t="s">
        <v>77</v>
      </c>
      <c r="E30" s="39"/>
      <c r="F30" s="11"/>
      <c r="G30" s="30">
        <v>5069</v>
      </c>
      <c r="H30" s="29">
        <f t="shared" si="14"/>
        <v>811.04</v>
      </c>
      <c r="I30" s="29">
        <f t="shared" si="15"/>
        <v>405.52</v>
      </c>
      <c r="J30" s="29">
        <f t="shared" si="16"/>
        <v>25.35</v>
      </c>
      <c r="K30" s="29">
        <f t="shared" si="17"/>
        <v>25.35</v>
      </c>
      <c r="L30" s="29">
        <f t="shared" si="18"/>
        <v>27.88</v>
      </c>
      <c r="M30" s="30">
        <v>5069</v>
      </c>
      <c r="N30" s="29">
        <f t="shared" si="19"/>
        <v>354.83</v>
      </c>
      <c r="O30" s="29">
        <f t="shared" si="20"/>
        <v>101.38</v>
      </c>
      <c r="P30" s="31">
        <f t="shared" si="21"/>
        <v>21.12</v>
      </c>
      <c r="Q30" s="31">
        <f t="shared" si="22"/>
        <v>25.34</v>
      </c>
      <c r="R30" s="29">
        <f t="shared" si="23"/>
        <v>1244.44</v>
      </c>
      <c r="S30" s="29">
        <f t="shared" si="24"/>
        <v>553.37</v>
      </c>
      <c r="T30" s="29">
        <f t="shared" si="25"/>
        <v>1797.81</v>
      </c>
      <c r="U30" s="57" t="s">
        <v>84</v>
      </c>
      <c r="V30" s="57" t="s">
        <v>84</v>
      </c>
      <c r="W30" s="56"/>
      <c r="X30" s="19" t="s">
        <v>74</v>
      </c>
    </row>
    <row r="31" s="1" customFormat="1" ht="15" customHeight="1" spans="1:24">
      <c r="A31" s="25">
        <v>26</v>
      </c>
      <c r="B31" s="24" t="s">
        <v>78</v>
      </c>
      <c r="C31" s="24" t="s">
        <v>79</v>
      </c>
      <c r="D31" s="25" t="s">
        <v>80</v>
      </c>
      <c r="E31" s="39"/>
      <c r="F31" s="11"/>
      <c r="G31" s="30">
        <v>10000</v>
      </c>
      <c r="H31" s="29">
        <f t="shared" si="14"/>
        <v>1600</v>
      </c>
      <c r="I31" s="29">
        <f t="shared" si="15"/>
        <v>800</v>
      </c>
      <c r="J31" s="29">
        <f t="shared" si="16"/>
        <v>50</v>
      </c>
      <c r="K31" s="29">
        <f t="shared" si="17"/>
        <v>50</v>
      </c>
      <c r="L31" s="29">
        <f t="shared" si="18"/>
        <v>55</v>
      </c>
      <c r="M31" s="30">
        <v>10000</v>
      </c>
      <c r="N31" s="29">
        <f t="shared" si="19"/>
        <v>700</v>
      </c>
      <c r="O31" s="29">
        <f t="shared" si="20"/>
        <v>200</v>
      </c>
      <c r="P31" s="31">
        <f t="shared" si="21"/>
        <v>21.12</v>
      </c>
      <c r="Q31" s="31">
        <f t="shared" si="22"/>
        <v>25.34</v>
      </c>
      <c r="R31" s="29">
        <f t="shared" si="23"/>
        <v>2430.34</v>
      </c>
      <c r="S31" s="29">
        <f t="shared" si="24"/>
        <v>1071.12</v>
      </c>
      <c r="T31" s="29">
        <f t="shared" si="25"/>
        <v>3501.46</v>
      </c>
      <c r="U31" s="58" t="s">
        <v>73</v>
      </c>
      <c r="V31" s="58" t="s">
        <v>73</v>
      </c>
      <c r="W31" s="56"/>
      <c r="X31" s="19" t="s">
        <v>74</v>
      </c>
    </row>
    <row r="32" s="1" customFormat="1" ht="15" customHeight="1" spans="1:24">
      <c r="A32" s="25">
        <v>27</v>
      </c>
      <c r="B32" s="75" t="s">
        <v>81</v>
      </c>
      <c r="C32" s="75" t="s">
        <v>82</v>
      </c>
      <c r="D32" s="25" t="s">
        <v>83</v>
      </c>
      <c r="E32" s="19"/>
      <c r="F32" s="11"/>
      <c r="G32" s="30">
        <v>5069</v>
      </c>
      <c r="H32" s="29">
        <f t="shared" si="14"/>
        <v>811.04</v>
      </c>
      <c r="I32" s="29">
        <f t="shared" si="15"/>
        <v>405.52</v>
      </c>
      <c r="J32" s="29">
        <f t="shared" si="16"/>
        <v>25.35</v>
      </c>
      <c r="K32" s="29">
        <f t="shared" si="17"/>
        <v>25.35</v>
      </c>
      <c r="L32" s="29">
        <f t="shared" si="18"/>
        <v>27.88</v>
      </c>
      <c r="M32" s="30">
        <v>5069</v>
      </c>
      <c r="N32" s="29">
        <f t="shared" si="19"/>
        <v>354.83</v>
      </c>
      <c r="O32" s="29">
        <f t="shared" si="20"/>
        <v>101.38</v>
      </c>
      <c r="P32" s="31">
        <f t="shared" si="21"/>
        <v>21.12</v>
      </c>
      <c r="Q32" s="31">
        <f t="shared" si="22"/>
        <v>25.34</v>
      </c>
      <c r="R32" s="29">
        <f t="shared" si="23"/>
        <v>1244.44</v>
      </c>
      <c r="S32" s="29">
        <f t="shared" si="24"/>
        <v>553.37</v>
      </c>
      <c r="T32" s="29">
        <f t="shared" si="25"/>
        <v>1797.81</v>
      </c>
      <c r="U32" s="57" t="s">
        <v>84</v>
      </c>
      <c r="V32" s="57" t="s">
        <v>84</v>
      </c>
      <c r="W32" s="56"/>
      <c r="X32" s="19" t="s">
        <v>74</v>
      </c>
    </row>
    <row r="33" s="1" customFormat="1" ht="15" customHeight="1" spans="1:24">
      <c r="A33" s="25">
        <v>28</v>
      </c>
      <c r="B33" s="24" t="s">
        <v>85</v>
      </c>
      <c r="C33" s="75" t="s">
        <v>86</v>
      </c>
      <c r="D33" s="25" t="s">
        <v>87</v>
      </c>
      <c r="E33" s="19"/>
      <c r="F33" s="11"/>
      <c r="G33" s="30">
        <v>5069</v>
      </c>
      <c r="H33" s="29">
        <f t="shared" si="14"/>
        <v>811.04</v>
      </c>
      <c r="I33" s="29">
        <f t="shared" si="15"/>
        <v>405.52</v>
      </c>
      <c r="J33" s="29">
        <f t="shared" si="16"/>
        <v>25.35</v>
      </c>
      <c r="K33" s="29">
        <f t="shared" si="17"/>
        <v>25.35</v>
      </c>
      <c r="L33" s="29">
        <f t="shared" si="18"/>
        <v>27.88</v>
      </c>
      <c r="M33" s="30">
        <v>5069</v>
      </c>
      <c r="N33" s="29">
        <f t="shared" si="19"/>
        <v>354.83</v>
      </c>
      <c r="O33" s="29">
        <f t="shared" si="20"/>
        <v>101.38</v>
      </c>
      <c r="P33" s="31">
        <f t="shared" si="21"/>
        <v>21.12</v>
      </c>
      <c r="Q33" s="31">
        <f t="shared" si="22"/>
        <v>25.34</v>
      </c>
      <c r="R33" s="29">
        <f t="shared" si="23"/>
        <v>1244.44</v>
      </c>
      <c r="S33" s="29">
        <f t="shared" si="24"/>
        <v>553.37</v>
      </c>
      <c r="T33" s="29">
        <f t="shared" si="25"/>
        <v>1797.81</v>
      </c>
      <c r="U33" s="57" t="s">
        <v>84</v>
      </c>
      <c r="V33" s="57" t="s">
        <v>84</v>
      </c>
      <c r="W33" s="56"/>
      <c r="X33" s="19" t="s">
        <v>74</v>
      </c>
    </row>
    <row r="34" s="1" customFormat="1" ht="15" customHeight="1" spans="1:24">
      <c r="A34" s="25">
        <v>29</v>
      </c>
      <c r="B34" s="24" t="s">
        <v>88</v>
      </c>
      <c r="C34" s="24" t="s">
        <v>89</v>
      </c>
      <c r="D34" s="25" t="s">
        <v>90</v>
      </c>
      <c r="E34" s="19"/>
      <c r="F34" s="11"/>
      <c r="G34" s="30">
        <v>5069</v>
      </c>
      <c r="H34" s="29">
        <f t="shared" si="14"/>
        <v>811.04</v>
      </c>
      <c r="I34" s="29">
        <f t="shared" si="15"/>
        <v>405.52</v>
      </c>
      <c r="J34" s="29">
        <f t="shared" si="16"/>
        <v>25.35</v>
      </c>
      <c r="K34" s="29">
        <f t="shared" si="17"/>
        <v>25.35</v>
      </c>
      <c r="L34" s="29">
        <f t="shared" si="18"/>
        <v>27.88</v>
      </c>
      <c r="M34" s="30">
        <v>5069</v>
      </c>
      <c r="N34" s="29">
        <f t="shared" si="19"/>
        <v>354.83</v>
      </c>
      <c r="O34" s="29">
        <f t="shared" si="20"/>
        <v>101.38</v>
      </c>
      <c r="P34" s="31">
        <f t="shared" si="21"/>
        <v>21.12</v>
      </c>
      <c r="Q34" s="31">
        <f t="shared" si="22"/>
        <v>25.34</v>
      </c>
      <c r="R34" s="29">
        <f t="shared" si="23"/>
        <v>1244.44</v>
      </c>
      <c r="S34" s="29">
        <f t="shared" si="24"/>
        <v>553.37</v>
      </c>
      <c r="T34" s="29">
        <f t="shared" si="25"/>
        <v>1797.81</v>
      </c>
      <c r="U34" s="57" t="s">
        <v>84</v>
      </c>
      <c r="V34" s="57" t="s">
        <v>84</v>
      </c>
      <c r="W34" s="56"/>
      <c r="X34" s="19" t="s">
        <v>74</v>
      </c>
    </row>
    <row r="35" s="1" customFormat="1" ht="15" customHeight="1" spans="1:24">
      <c r="A35" s="25">
        <v>30</v>
      </c>
      <c r="B35" s="24" t="s">
        <v>91</v>
      </c>
      <c r="C35" s="75" t="s">
        <v>92</v>
      </c>
      <c r="D35" s="25" t="s">
        <v>93</v>
      </c>
      <c r="E35" s="19"/>
      <c r="F35" s="11"/>
      <c r="G35" s="30">
        <v>5069</v>
      </c>
      <c r="H35" s="29">
        <f t="shared" si="14"/>
        <v>811.04</v>
      </c>
      <c r="I35" s="29">
        <f t="shared" si="15"/>
        <v>405.52</v>
      </c>
      <c r="J35" s="29">
        <f t="shared" si="16"/>
        <v>25.35</v>
      </c>
      <c r="K35" s="29">
        <f t="shared" si="17"/>
        <v>25.35</v>
      </c>
      <c r="L35" s="29">
        <f t="shared" si="18"/>
        <v>27.88</v>
      </c>
      <c r="M35" s="30">
        <v>5069</v>
      </c>
      <c r="N35" s="29">
        <f t="shared" si="19"/>
        <v>354.83</v>
      </c>
      <c r="O35" s="29">
        <f t="shared" si="20"/>
        <v>101.38</v>
      </c>
      <c r="P35" s="31">
        <f t="shared" si="21"/>
        <v>21.12</v>
      </c>
      <c r="Q35" s="31">
        <f t="shared" si="22"/>
        <v>25.34</v>
      </c>
      <c r="R35" s="29">
        <f t="shared" si="23"/>
        <v>1244.44</v>
      </c>
      <c r="S35" s="29">
        <f t="shared" si="24"/>
        <v>553.37</v>
      </c>
      <c r="T35" s="29">
        <f t="shared" si="25"/>
        <v>1797.81</v>
      </c>
      <c r="U35" s="58" t="s">
        <v>94</v>
      </c>
      <c r="V35" s="58" t="s">
        <v>94</v>
      </c>
      <c r="W35" s="56"/>
      <c r="X35" s="19" t="s">
        <v>74</v>
      </c>
    </row>
    <row r="36" s="1" customFormat="1" ht="15" customHeight="1" spans="1:24">
      <c r="A36" s="25">
        <v>31</v>
      </c>
      <c r="B36" s="24" t="s">
        <v>95</v>
      </c>
      <c r="C36" s="24" t="s">
        <v>96</v>
      </c>
      <c r="D36" s="25" t="s">
        <v>97</v>
      </c>
      <c r="E36" s="44"/>
      <c r="F36" s="27"/>
      <c r="G36" s="30">
        <v>5069</v>
      </c>
      <c r="H36" s="29">
        <f t="shared" si="14"/>
        <v>811.04</v>
      </c>
      <c r="I36" s="29">
        <f t="shared" si="15"/>
        <v>405.52</v>
      </c>
      <c r="J36" s="29">
        <f t="shared" si="16"/>
        <v>25.35</v>
      </c>
      <c r="K36" s="29">
        <f t="shared" si="17"/>
        <v>25.35</v>
      </c>
      <c r="L36" s="29">
        <f t="shared" si="18"/>
        <v>27.88</v>
      </c>
      <c r="M36" s="30">
        <v>5069</v>
      </c>
      <c r="N36" s="29">
        <f t="shared" si="19"/>
        <v>354.83</v>
      </c>
      <c r="O36" s="29">
        <f t="shared" si="20"/>
        <v>101.38</v>
      </c>
      <c r="P36" s="31">
        <f t="shared" si="21"/>
        <v>21.12</v>
      </c>
      <c r="Q36" s="31">
        <f t="shared" si="22"/>
        <v>25.34</v>
      </c>
      <c r="R36" s="29">
        <f t="shared" si="23"/>
        <v>1244.44</v>
      </c>
      <c r="S36" s="29">
        <f t="shared" si="24"/>
        <v>553.37</v>
      </c>
      <c r="T36" s="29">
        <f t="shared" si="25"/>
        <v>1797.81</v>
      </c>
      <c r="U36" s="57" t="s">
        <v>84</v>
      </c>
      <c r="V36" s="57" t="s">
        <v>84</v>
      </c>
      <c r="W36" s="56"/>
      <c r="X36" s="19" t="s">
        <v>74</v>
      </c>
    </row>
    <row r="37" s="1" customFormat="1" ht="15" customHeight="1" spans="1:24">
      <c r="A37" s="25">
        <v>32</v>
      </c>
      <c r="B37" s="24" t="s">
        <v>98</v>
      </c>
      <c r="C37" s="75" t="s">
        <v>99</v>
      </c>
      <c r="D37" s="25" t="s">
        <v>100</v>
      </c>
      <c r="E37" s="44"/>
      <c r="F37" s="27"/>
      <c r="G37" s="30">
        <v>5069</v>
      </c>
      <c r="H37" s="29">
        <f t="shared" si="14"/>
        <v>811.04</v>
      </c>
      <c r="I37" s="29">
        <f t="shared" si="15"/>
        <v>405.52</v>
      </c>
      <c r="J37" s="29">
        <f t="shared" si="16"/>
        <v>25.35</v>
      </c>
      <c r="K37" s="29">
        <f t="shared" si="17"/>
        <v>25.35</v>
      </c>
      <c r="L37" s="29">
        <f t="shared" si="18"/>
        <v>27.88</v>
      </c>
      <c r="M37" s="30">
        <v>5069</v>
      </c>
      <c r="N37" s="29">
        <f t="shared" si="19"/>
        <v>354.83</v>
      </c>
      <c r="O37" s="29">
        <f t="shared" si="20"/>
        <v>101.38</v>
      </c>
      <c r="P37" s="31">
        <f t="shared" si="21"/>
        <v>21.12</v>
      </c>
      <c r="Q37" s="31">
        <f t="shared" si="22"/>
        <v>25.34</v>
      </c>
      <c r="R37" s="29">
        <f t="shared" si="23"/>
        <v>1244.44</v>
      </c>
      <c r="S37" s="29">
        <f t="shared" si="24"/>
        <v>553.37</v>
      </c>
      <c r="T37" s="29">
        <f t="shared" si="25"/>
        <v>1797.81</v>
      </c>
      <c r="U37" s="57" t="s">
        <v>84</v>
      </c>
      <c r="V37" s="57" t="s">
        <v>84</v>
      </c>
      <c r="W37" s="56"/>
      <c r="X37" s="19" t="s">
        <v>74</v>
      </c>
    </row>
    <row r="38" s="1" customFormat="1" ht="15" customHeight="1" spans="1:24">
      <c r="A38" s="25">
        <v>33</v>
      </c>
      <c r="B38" s="75" t="s">
        <v>101</v>
      </c>
      <c r="C38" s="75" t="s">
        <v>102</v>
      </c>
      <c r="D38" s="59" t="s">
        <v>103</v>
      </c>
      <c r="E38" s="42"/>
      <c r="F38" s="57"/>
      <c r="G38" s="30">
        <v>5069</v>
      </c>
      <c r="H38" s="30">
        <f t="shared" si="14"/>
        <v>811.04</v>
      </c>
      <c r="I38" s="30">
        <f t="shared" si="15"/>
        <v>405.52</v>
      </c>
      <c r="J38" s="30">
        <f t="shared" si="16"/>
        <v>25.35</v>
      </c>
      <c r="K38" s="29">
        <f t="shared" si="17"/>
        <v>25.35</v>
      </c>
      <c r="L38" s="29">
        <f t="shared" si="18"/>
        <v>27.88</v>
      </c>
      <c r="M38" s="30"/>
      <c r="N38" s="30">
        <f t="shared" si="19"/>
        <v>0</v>
      </c>
      <c r="O38" s="30">
        <f t="shared" si="20"/>
        <v>0</v>
      </c>
      <c r="P38" s="30"/>
      <c r="Q38" s="30"/>
      <c r="R38" s="30">
        <f t="shared" si="23"/>
        <v>864.27</v>
      </c>
      <c r="S38" s="30">
        <f t="shared" si="24"/>
        <v>430.87</v>
      </c>
      <c r="T38" s="29">
        <f t="shared" si="25"/>
        <v>1295.14</v>
      </c>
      <c r="U38" s="19" t="s">
        <v>74</v>
      </c>
      <c r="V38" s="32"/>
      <c r="W38" s="56"/>
      <c r="X38" s="19"/>
    </row>
    <row r="39" s="1" customFormat="1" ht="15" customHeight="1" spans="1:24">
      <c r="A39" s="25">
        <v>34</v>
      </c>
      <c r="B39" s="75" t="s">
        <v>104</v>
      </c>
      <c r="C39" s="75" t="s">
        <v>105</v>
      </c>
      <c r="D39" s="59" t="s">
        <v>106</v>
      </c>
      <c r="E39" s="42"/>
      <c r="F39" s="57"/>
      <c r="G39" s="30">
        <v>5069</v>
      </c>
      <c r="H39" s="30">
        <f t="shared" si="14"/>
        <v>811.04</v>
      </c>
      <c r="I39" s="30">
        <f t="shared" si="15"/>
        <v>405.52</v>
      </c>
      <c r="J39" s="30">
        <f t="shared" si="16"/>
        <v>25.35</v>
      </c>
      <c r="K39" s="29">
        <f t="shared" si="17"/>
        <v>25.35</v>
      </c>
      <c r="L39" s="29">
        <f t="shared" si="18"/>
        <v>27.88</v>
      </c>
      <c r="M39" s="30"/>
      <c r="N39" s="30">
        <f t="shared" si="19"/>
        <v>0</v>
      </c>
      <c r="O39" s="30">
        <f t="shared" si="20"/>
        <v>0</v>
      </c>
      <c r="P39" s="30"/>
      <c r="Q39" s="30"/>
      <c r="R39" s="30">
        <f t="shared" si="23"/>
        <v>864.27</v>
      </c>
      <c r="S39" s="30">
        <f t="shared" si="24"/>
        <v>430.87</v>
      </c>
      <c r="T39" s="29">
        <f t="shared" si="25"/>
        <v>1295.14</v>
      </c>
      <c r="U39" s="19" t="s">
        <v>74</v>
      </c>
      <c r="V39" s="32"/>
      <c r="W39" s="56"/>
      <c r="X39" s="19"/>
    </row>
    <row r="40" s="1" customFormat="1" ht="15" customHeight="1" spans="1:24">
      <c r="A40" s="25">
        <v>35</v>
      </c>
      <c r="B40" s="75" t="s">
        <v>107</v>
      </c>
      <c r="C40" s="75" t="s">
        <v>108</v>
      </c>
      <c r="D40" s="59" t="s">
        <v>109</v>
      </c>
      <c r="E40" s="42"/>
      <c r="F40" s="57"/>
      <c r="G40" s="30">
        <v>5069</v>
      </c>
      <c r="H40" s="30">
        <f t="shared" si="14"/>
        <v>811.04</v>
      </c>
      <c r="I40" s="30">
        <f t="shared" si="15"/>
        <v>405.52</v>
      </c>
      <c r="J40" s="30">
        <f t="shared" si="16"/>
        <v>25.35</v>
      </c>
      <c r="K40" s="29">
        <f t="shared" si="17"/>
        <v>25.35</v>
      </c>
      <c r="L40" s="29">
        <f t="shared" si="18"/>
        <v>27.88</v>
      </c>
      <c r="M40" s="30"/>
      <c r="N40" s="30">
        <f t="shared" si="19"/>
        <v>0</v>
      </c>
      <c r="O40" s="30">
        <f t="shared" si="20"/>
        <v>0</v>
      </c>
      <c r="P40" s="30"/>
      <c r="Q40" s="30"/>
      <c r="R40" s="30">
        <f t="shared" si="23"/>
        <v>864.27</v>
      </c>
      <c r="S40" s="30">
        <f t="shared" si="24"/>
        <v>430.87</v>
      </c>
      <c r="T40" s="29">
        <f t="shared" si="25"/>
        <v>1295.14</v>
      </c>
      <c r="U40" s="19" t="s">
        <v>74</v>
      </c>
      <c r="V40" s="32"/>
      <c r="W40" s="56"/>
      <c r="X40" s="19"/>
    </row>
    <row r="41" s="1" customFormat="1" ht="15" customHeight="1" spans="1:24">
      <c r="A41" s="25">
        <v>36</v>
      </c>
      <c r="B41" s="75" t="s">
        <v>222</v>
      </c>
      <c r="C41" s="77" t="s">
        <v>223</v>
      </c>
      <c r="D41" s="61" t="s">
        <v>224</v>
      </c>
      <c r="E41" s="42"/>
      <c r="F41" s="57"/>
      <c r="G41" s="30">
        <v>5069</v>
      </c>
      <c r="H41" s="30">
        <f t="shared" si="14"/>
        <v>811.04</v>
      </c>
      <c r="I41" s="30">
        <f t="shared" si="15"/>
        <v>405.52</v>
      </c>
      <c r="J41" s="30">
        <f t="shared" si="16"/>
        <v>25.35</v>
      </c>
      <c r="K41" s="29">
        <f t="shared" si="17"/>
        <v>25.35</v>
      </c>
      <c r="L41" s="29">
        <f t="shared" si="18"/>
        <v>27.88</v>
      </c>
      <c r="M41" s="30">
        <v>5069</v>
      </c>
      <c r="N41" s="30">
        <f t="shared" si="19"/>
        <v>354.83</v>
      </c>
      <c r="O41" s="30">
        <f t="shared" si="20"/>
        <v>101.38</v>
      </c>
      <c r="P41" s="31">
        <f t="shared" ref="P41:P60" si="26">ROUND(8448*0.25%,2)</f>
        <v>21.12</v>
      </c>
      <c r="Q41" s="31">
        <f t="shared" ref="Q41:Q60" si="27">ROUND(8448*0.3%,2)</f>
        <v>25.34</v>
      </c>
      <c r="R41" s="30">
        <f t="shared" si="23"/>
        <v>1244.44</v>
      </c>
      <c r="S41" s="30">
        <f t="shared" si="24"/>
        <v>553.37</v>
      </c>
      <c r="T41" s="29">
        <f t="shared" si="25"/>
        <v>1797.81</v>
      </c>
      <c r="U41" s="19" t="s">
        <v>74</v>
      </c>
      <c r="V41" s="32"/>
      <c r="W41" s="56"/>
      <c r="X41" s="19"/>
    </row>
    <row r="42" s="1" customFormat="1" ht="15" customHeight="1" spans="1:24">
      <c r="A42" s="25">
        <v>37</v>
      </c>
      <c r="B42" s="75" t="s">
        <v>225</v>
      </c>
      <c r="C42" s="60" t="s">
        <v>226</v>
      </c>
      <c r="D42" s="61" t="s">
        <v>227</v>
      </c>
      <c r="E42" s="42"/>
      <c r="F42" s="57"/>
      <c r="G42" s="30">
        <v>5069</v>
      </c>
      <c r="H42" s="30">
        <f t="shared" si="14"/>
        <v>811.04</v>
      </c>
      <c r="I42" s="30">
        <f t="shared" si="15"/>
        <v>405.52</v>
      </c>
      <c r="J42" s="30">
        <f t="shared" si="16"/>
        <v>25.35</v>
      </c>
      <c r="K42" s="29">
        <f t="shared" si="17"/>
        <v>25.35</v>
      </c>
      <c r="L42" s="29">
        <f t="shared" si="18"/>
        <v>27.88</v>
      </c>
      <c r="M42" s="30">
        <v>5069</v>
      </c>
      <c r="N42" s="30">
        <f t="shared" si="19"/>
        <v>354.83</v>
      </c>
      <c r="O42" s="30">
        <f t="shared" si="20"/>
        <v>101.38</v>
      </c>
      <c r="P42" s="31">
        <f t="shared" si="26"/>
        <v>21.12</v>
      </c>
      <c r="Q42" s="31">
        <f t="shared" si="27"/>
        <v>25.34</v>
      </c>
      <c r="R42" s="30">
        <f t="shared" si="23"/>
        <v>1244.44</v>
      </c>
      <c r="S42" s="30">
        <f t="shared" si="24"/>
        <v>553.37</v>
      </c>
      <c r="T42" s="29">
        <f t="shared" si="25"/>
        <v>1797.81</v>
      </c>
      <c r="U42" s="19" t="s">
        <v>74</v>
      </c>
      <c r="V42" s="32"/>
      <c r="W42" s="56"/>
      <c r="X42" s="19"/>
    </row>
    <row r="43" s="1" customFormat="1" ht="15" customHeight="1" spans="1:24">
      <c r="A43" s="25">
        <v>38</v>
      </c>
      <c r="B43" s="75" t="s">
        <v>115</v>
      </c>
      <c r="C43" s="75" t="s">
        <v>116</v>
      </c>
      <c r="D43" s="59" t="s">
        <v>117</v>
      </c>
      <c r="E43" s="42"/>
      <c r="F43" s="57"/>
      <c r="G43" s="30">
        <v>5069</v>
      </c>
      <c r="H43" s="30">
        <f t="shared" si="14"/>
        <v>811.04</v>
      </c>
      <c r="I43" s="30">
        <f t="shared" si="15"/>
        <v>405.52</v>
      </c>
      <c r="J43" s="30">
        <f t="shared" si="16"/>
        <v>25.35</v>
      </c>
      <c r="K43" s="29">
        <f t="shared" si="17"/>
        <v>25.35</v>
      </c>
      <c r="L43" s="29">
        <f t="shared" si="18"/>
        <v>27.88</v>
      </c>
      <c r="M43" s="30">
        <v>5069</v>
      </c>
      <c r="N43" s="30">
        <f t="shared" si="19"/>
        <v>354.83</v>
      </c>
      <c r="O43" s="30">
        <f t="shared" si="20"/>
        <v>101.38</v>
      </c>
      <c r="P43" s="31">
        <f t="shared" si="26"/>
        <v>21.12</v>
      </c>
      <c r="Q43" s="31">
        <f t="shared" si="27"/>
        <v>25.34</v>
      </c>
      <c r="R43" s="30">
        <f t="shared" si="23"/>
        <v>1244.44</v>
      </c>
      <c r="S43" s="30">
        <f t="shared" si="24"/>
        <v>553.37</v>
      </c>
      <c r="T43" s="29">
        <f t="shared" si="25"/>
        <v>1797.81</v>
      </c>
      <c r="U43" s="19" t="s">
        <v>74</v>
      </c>
      <c r="V43" s="32"/>
      <c r="W43" s="56"/>
      <c r="X43" s="19"/>
    </row>
    <row r="44" s="1" customFormat="1" ht="15" customHeight="1" spans="1:24">
      <c r="A44" s="25">
        <v>39</v>
      </c>
      <c r="B44" s="75" t="s">
        <v>118</v>
      </c>
      <c r="C44" s="75" t="s">
        <v>119</v>
      </c>
      <c r="D44" s="59" t="s">
        <v>120</v>
      </c>
      <c r="E44" s="42"/>
      <c r="F44" s="57"/>
      <c r="G44" s="30">
        <v>5069</v>
      </c>
      <c r="H44" s="30">
        <f t="shared" si="14"/>
        <v>811.04</v>
      </c>
      <c r="I44" s="30">
        <f t="shared" si="15"/>
        <v>405.52</v>
      </c>
      <c r="J44" s="30">
        <f t="shared" si="16"/>
        <v>25.35</v>
      </c>
      <c r="K44" s="29">
        <f t="shared" si="17"/>
        <v>25.35</v>
      </c>
      <c r="L44" s="29">
        <f t="shared" si="18"/>
        <v>27.88</v>
      </c>
      <c r="M44" s="30">
        <v>5069</v>
      </c>
      <c r="N44" s="30">
        <f t="shared" si="19"/>
        <v>354.83</v>
      </c>
      <c r="O44" s="30">
        <f t="shared" si="20"/>
        <v>101.38</v>
      </c>
      <c r="P44" s="31">
        <f t="shared" si="26"/>
        <v>21.12</v>
      </c>
      <c r="Q44" s="31">
        <f t="shared" si="27"/>
        <v>25.34</v>
      </c>
      <c r="R44" s="30">
        <f t="shared" si="23"/>
        <v>1244.44</v>
      </c>
      <c r="S44" s="30">
        <f t="shared" si="24"/>
        <v>553.37</v>
      </c>
      <c r="T44" s="29">
        <f t="shared" si="25"/>
        <v>1797.81</v>
      </c>
      <c r="U44" s="19" t="s">
        <v>74</v>
      </c>
      <c r="V44" s="32"/>
      <c r="W44" s="56"/>
      <c r="X44" s="19"/>
    </row>
    <row r="45" s="1" customFormat="1" ht="15" customHeight="1" spans="1:24">
      <c r="A45" s="25">
        <v>40</v>
      </c>
      <c r="B45" s="75" t="s">
        <v>121</v>
      </c>
      <c r="C45" s="75" t="s">
        <v>122</v>
      </c>
      <c r="D45" s="59" t="s">
        <v>123</v>
      </c>
      <c r="E45" s="42"/>
      <c r="F45" s="57"/>
      <c r="G45" s="30">
        <v>5069</v>
      </c>
      <c r="H45" s="30">
        <f t="shared" si="14"/>
        <v>811.04</v>
      </c>
      <c r="I45" s="30">
        <f t="shared" si="15"/>
        <v>405.52</v>
      </c>
      <c r="J45" s="30">
        <f t="shared" si="16"/>
        <v>25.35</v>
      </c>
      <c r="K45" s="29">
        <f t="shared" si="17"/>
        <v>25.35</v>
      </c>
      <c r="L45" s="29">
        <f t="shared" si="18"/>
        <v>27.88</v>
      </c>
      <c r="M45" s="30">
        <v>5069</v>
      </c>
      <c r="N45" s="30">
        <f t="shared" si="19"/>
        <v>354.83</v>
      </c>
      <c r="O45" s="30">
        <f t="shared" si="20"/>
        <v>101.38</v>
      </c>
      <c r="P45" s="31">
        <f t="shared" si="26"/>
        <v>21.12</v>
      </c>
      <c r="Q45" s="31">
        <f t="shared" si="27"/>
        <v>25.34</v>
      </c>
      <c r="R45" s="30">
        <f t="shared" si="23"/>
        <v>1244.44</v>
      </c>
      <c r="S45" s="30">
        <f t="shared" si="24"/>
        <v>553.37</v>
      </c>
      <c r="T45" s="29">
        <f t="shared" si="25"/>
        <v>1797.81</v>
      </c>
      <c r="U45" s="19" t="s">
        <v>74</v>
      </c>
      <c r="V45" s="32"/>
      <c r="W45" s="56"/>
      <c r="X45" s="19"/>
    </row>
    <row r="46" s="1" customFormat="1" ht="15" customHeight="1" spans="1:24">
      <c r="A46" s="25">
        <v>41</v>
      </c>
      <c r="B46" s="75" t="s">
        <v>124</v>
      </c>
      <c r="C46" s="75" t="s">
        <v>125</v>
      </c>
      <c r="D46" s="59" t="s">
        <v>126</v>
      </c>
      <c r="E46" s="42"/>
      <c r="F46" s="57"/>
      <c r="G46" s="30">
        <v>5069</v>
      </c>
      <c r="H46" s="30">
        <f t="shared" si="14"/>
        <v>811.04</v>
      </c>
      <c r="I46" s="30">
        <f t="shared" si="15"/>
        <v>405.52</v>
      </c>
      <c r="J46" s="30">
        <f t="shared" si="16"/>
        <v>25.35</v>
      </c>
      <c r="K46" s="29">
        <f t="shared" si="17"/>
        <v>25.35</v>
      </c>
      <c r="L46" s="29">
        <f t="shared" si="18"/>
        <v>27.88</v>
      </c>
      <c r="M46" s="30">
        <v>5069</v>
      </c>
      <c r="N46" s="30">
        <f t="shared" si="19"/>
        <v>354.83</v>
      </c>
      <c r="O46" s="30">
        <f t="shared" si="20"/>
        <v>101.38</v>
      </c>
      <c r="P46" s="31">
        <f t="shared" si="26"/>
        <v>21.12</v>
      </c>
      <c r="Q46" s="31">
        <f t="shared" si="27"/>
        <v>25.34</v>
      </c>
      <c r="R46" s="30">
        <f t="shared" si="23"/>
        <v>1244.44</v>
      </c>
      <c r="S46" s="30">
        <f t="shared" si="24"/>
        <v>553.37</v>
      </c>
      <c r="T46" s="29">
        <f t="shared" si="25"/>
        <v>1797.81</v>
      </c>
      <c r="U46" s="19" t="s">
        <v>74</v>
      </c>
      <c r="V46" s="32"/>
      <c r="W46" s="56"/>
      <c r="X46" s="19"/>
    </row>
    <row r="47" s="1" customFormat="1" ht="15" customHeight="1" spans="1:24">
      <c r="A47" s="25">
        <v>42</v>
      </c>
      <c r="B47" s="75" t="s">
        <v>228</v>
      </c>
      <c r="C47" s="77" t="s">
        <v>229</v>
      </c>
      <c r="D47" s="61" t="s">
        <v>230</v>
      </c>
      <c r="E47" s="42"/>
      <c r="F47" s="57"/>
      <c r="G47" s="30">
        <v>5069</v>
      </c>
      <c r="H47" s="30">
        <f t="shared" si="14"/>
        <v>811.04</v>
      </c>
      <c r="I47" s="30">
        <f t="shared" si="15"/>
        <v>405.52</v>
      </c>
      <c r="J47" s="30">
        <f t="shared" si="16"/>
        <v>25.35</v>
      </c>
      <c r="K47" s="29">
        <f t="shared" si="17"/>
        <v>25.35</v>
      </c>
      <c r="L47" s="29">
        <f t="shared" si="18"/>
        <v>27.88</v>
      </c>
      <c r="M47" s="30">
        <v>5069</v>
      </c>
      <c r="N47" s="30">
        <f t="shared" si="19"/>
        <v>354.83</v>
      </c>
      <c r="O47" s="30">
        <f t="shared" si="20"/>
        <v>101.38</v>
      </c>
      <c r="P47" s="31">
        <f t="shared" si="26"/>
        <v>21.12</v>
      </c>
      <c r="Q47" s="31">
        <f t="shared" si="27"/>
        <v>25.34</v>
      </c>
      <c r="R47" s="30">
        <f t="shared" si="23"/>
        <v>1244.44</v>
      </c>
      <c r="S47" s="30">
        <f t="shared" si="24"/>
        <v>553.37</v>
      </c>
      <c r="T47" s="29">
        <f t="shared" si="25"/>
        <v>1797.81</v>
      </c>
      <c r="U47" s="19" t="s">
        <v>74</v>
      </c>
      <c r="V47" s="32"/>
      <c r="W47" s="56"/>
      <c r="X47" s="19"/>
    </row>
    <row r="48" s="1" customFormat="1" ht="15" customHeight="1" spans="1:24">
      <c r="A48" s="25">
        <v>43</v>
      </c>
      <c r="B48" s="75" t="s">
        <v>231</v>
      </c>
      <c r="C48" s="77" t="s">
        <v>232</v>
      </c>
      <c r="D48" s="61" t="s">
        <v>233</v>
      </c>
      <c r="E48" s="42"/>
      <c r="F48" s="57"/>
      <c r="G48" s="30">
        <v>5069</v>
      </c>
      <c r="H48" s="30">
        <f t="shared" si="14"/>
        <v>811.04</v>
      </c>
      <c r="I48" s="30">
        <f t="shared" si="15"/>
        <v>405.52</v>
      </c>
      <c r="J48" s="30">
        <f t="shared" si="16"/>
        <v>25.35</v>
      </c>
      <c r="K48" s="29">
        <f t="shared" si="17"/>
        <v>25.35</v>
      </c>
      <c r="L48" s="29">
        <f t="shared" si="18"/>
        <v>27.88</v>
      </c>
      <c r="M48" s="30">
        <v>5069</v>
      </c>
      <c r="N48" s="30">
        <f t="shared" si="19"/>
        <v>354.83</v>
      </c>
      <c r="O48" s="30">
        <f t="shared" si="20"/>
        <v>101.38</v>
      </c>
      <c r="P48" s="31">
        <f t="shared" si="26"/>
        <v>21.12</v>
      </c>
      <c r="Q48" s="31">
        <f t="shared" si="27"/>
        <v>25.34</v>
      </c>
      <c r="R48" s="30">
        <f t="shared" si="23"/>
        <v>1244.44</v>
      </c>
      <c r="S48" s="30">
        <f t="shared" si="24"/>
        <v>553.37</v>
      </c>
      <c r="T48" s="29">
        <f t="shared" si="25"/>
        <v>1797.81</v>
      </c>
      <c r="U48" s="19" t="s">
        <v>74</v>
      </c>
      <c r="V48" s="32"/>
      <c r="W48" s="56"/>
      <c r="X48" s="19"/>
    </row>
    <row r="49" s="1" customFormat="1" ht="15" customHeight="1" spans="1:24">
      <c r="A49" s="25">
        <v>44</v>
      </c>
      <c r="B49" s="75" t="s">
        <v>234</v>
      </c>
      <c r="C49" s="77" t="s">
        <v>235</v>
      </c>
      <c r="D49" s="61" t="s">
        <v>236</v>
      </c>
      <c r="E49" s="42"/>
      <c r="F49" s="57"/>
      <c r="G49" s="30">
        <v>5069</v>
      </c>
      <c r="H49" s="30">
        <f t="shared" si="14"/>
        <v>811.04</v>
      </c>
      <c r="I49" s="30">
        <f t="shared" si="15"/>
        <v>405.52</v>
      </c>
      <c r="J49" s="30">
        <f t="shared" si="16"/>
        <v>25.35</v>
      </c>
      <c r="K49" s="29">
        <f t="shared" si="17"/>
        <v>25.35</v>
      </c>
      <c r="L49" s="29">
        <f t="shared" si="18"/>
        <v>27.88</v>
      </c>
      <c r="M49" s="30">
        <v>5069</v>
      </c>
      <c r="N49" s="30">
        <f t="shared" si="19"/>
        <v>354.83</v>
      </c>
      <c r="O49" s="30">
        <f t="shared" si="20"/>
        <v>101.38</v>
      </c>
      <c r="P49" s="31">
        <f t="shared" si="26"/>
        <v>21.12</v>
      </c>
      <c r="Q49" s="31">
        <f t="shared" si="27"/>
        <v>25.34</v>
      </c>
      <c r="R49" s="30">
        <f t="shared" si="23"/>
        <v>1244.44</v>
      </c>
      <c r="S49" s="30">
        <f t="shared" si="24"/>
        <v>553.37</v>
      </c>
      <c r="T49" s="29">
        <f t="shared" si="25"/>
        <v>1797.81</v>
      </c>
      <c r="U49" s="19" t="s">
        <v>74</v>
      </c>
      <c r="V49" s="32"/>
      <c r="W49" s="56"/>
      <c r="X49" s="19"/>
    </row>
    <row r="50" s="1" customFormat="1" ht="15" customHeight="1" spans="1:24">
      <c r="A50" s="25">
        <v>45</v>
      </c>
      <c r="B50" s="24" t="s">
        <v>136</v>
      </c>
      <c r="C50" s="75" t="s">
        <v>137</v>
      </c>
      <c r="D50" s="59" t="s">
        <v>138</v>
      </c>
      <c r="E50" s="62"/>
      <c r="F50" s="11"/>
      <c r="G50" s="30">
        <v>5069</v>
      </c>
      <c r="H50" s="29">
        <f t="shared" si="14"/>
        <v>811.04</v>
      </c>
      <c r="I50" s="29">
        <f t="shared" si="15"/>
        <v>405.52</v>
      </c>
      <c r="J50" s="29">
        <f t="shared" si="16"/>
        <v>25.35</v>
      </c>
      <c r="K50" s="29">
        <f t="shared" si="17"/>
        <v>25.35</v>
      </c>
      <c r="L50" s="29">
        <f t="shared" si="18"/>
        <v>27.88</v>
      </c>
      <c r="M50" s="30">
        <v>5069</v>
      </c>
      <c r="N50" s="29">
        <f t="shared" si="19"/>
        <v>354.83</v>
      </c>
      <c r="O50" s="29">
        <f t="shared" si="20"/>
        <v>101.38</v>
      </c>
      <c r="P50" s="31">
        <f t="shared" si="26"/>
        <v>21.12</v>
      </c>
      <c r="Q50" s="31">
        <f t="shared" si="27"/>
        <v>25.34</v>
      </c>
      <c r="R50" s="29">
        <f t="shared" si="23"/>
        <v>1244.44</v>
      </c>
      <c r="S50" s="29">
        <f t="shared" si="24"/>
        <v>553.37</v>
      </c>
      <c r="T50" s="29">
        <f t="shared" si="25"/>
        <v>1797.81</v>
      </c>
      <c r="U50" s="57" t="s">
        <v>139</v>
      </c>
      <c r="V50" s="57" t="s">
        <v>139</v>
      </c>
      <c r="W50" s="56"/>
      <c r="X50" s="22"/>
    </row>
    <row r="51" s="1" customFormat="1" ht="15" customHeight="1" spans="1:24">
      <c r="A51" s="25">
        <v>46</v>
      </c>
      <c r="B51" s="24">
        <v>6506152728</v>
      </c>
      <c r="C51" s="24" t="s">
        <v>201</v>
      </c>
      <c r="D51" s="59" t="s">
        <v>202</v>
      </c>
      <c r="E51" s="62"/>
      <c r="F51" s="11"/>
      <c r="G51" s="30">
        <v>5069</v>
      </c>
      <c r="H51" s="29">
        <f t="shared" si="14"/>
        <v>811.04</v>
      </c>
      <c r="I51" s="29">
        <f t="shared" si="15"/>
        <v>405.52</v>
      </c>
      <c r="J51" s="29">
        <f t="shared" si="16"/>
        <v>25.35</v>
      </c>
      <c r="K51" s="29">
        <f t="shared" si="17"/>
        <v>25.35</v>
      </c>
      <c r="L51" s="29">
        <f t="shared" si="18"/>
        <v>27.88</v>
      </c>
      <c r="M51" s="30">
        <v>5069</v>
      </c>
      <c r="N51" s="29">
        <f t="shared" si="19"/>
        <v>354.83</v>
      </c>
      <c r="O51" s="29">
        <f t="shared" si="20"/>
        <v>101.38</v>
      </c>
      <c r="P51" s="31">
        <f t="shared" si="26"/>
        <v>21.12</v>
      </c>
      <c r="Q51" s="31">
        <f t="shared" si="27"/>
        <v>25.34</v>
      </c>
      <c r="R51" s="29">
        <f t="shared" si="23"/>
        <v>1244.44</v>
      </c>
      <c r="S51" s="29">
        <f t="shared" si="24"/>
        <v>553.37</v>
      </c>
      <c r="T51" s="29">
        <f t="shared" si="25"/>
        <v>1797.81</v>
      </c>
      <c r="U51" s="19" t="s">
        <v>74</v>
      </c>
      <c r="V51" s="57"/>
      <c r="W51" s="56"/>
      <c r="X51" s="22"/>
    </row>
    <row r="52" s="1" customFormat="1" ht="15" customHeight="1" spans="1:24">
      <c r="A52" s="25">
        <v>47</v>
      </c>
      <c r="B52" s="24">
        <v>6506387569</v>
      </c>
      <c r="C52" s="24" t="s">
        <v>203</v>
      </c>
      <c r="D52" s="59" t="s">
        <v>204</v>
      </c>
      <c r="E52" s="62"/>
      <c r="F52" s="11"/>
      <c r="G52" s="30">
        <v>5069</v>
      </c>
      <c r="H52" s="29">
        <f t="shared" si="14"/>
        <v>811.04</v>
      </c>
      <c r="I52" s="29">
        <f t="shared" si="15"/>
        <v>405.52</v>
      </c>
      <c r="J52" s="29">
        <f t="shared" si="16"/>
        <v>25.35</v>
      </c>
      <c r="K52" s="29">
        <f t="shared" si="17"/>
        <v>25.35</v>
      </c>
      <c r="L52" s="29">
        <f t="shared" si="18"/>
        <v>27.88</v>
      </c>
      <c r="M52" s="30">
        <v>5069</v>
      </c>
      <c r="N52" s="29">
        <f t="shared" si="19"/>
        <v>354.83</v>
      </c>
      <c r="O52" s="29">
        <f t="shared" si="20"/>
        <v>101.38</v>
      </c>
      <c r="P52" s="31">
        <f t="shared" si="26"/>
        <v>21.12</v>
      </c>
      <c r="Q52" s="31">
        <f t="shared" si="27"/>
        <v>25.34</v>
      </c>
      <c r="R52" s="29">
        <f t="shared" si="23"/>
        <v>1244.44</v>
      </c>
      <c r="S52" s="29">
        <f t="shared" si="24"/>
        <v>553.37</v>
      </c>
      <c r="T52" s="29">
        <f t="shared" si="25"/>
        <v>1797.81</v>
      </c>
      <c r="U52" s="19" t="s">
        <v>74</v>
      </c>
      <c r="V52" s="57"/>
      <c r="W52" s="56"/>
      <c r="X52" s="22"/>
    </row>
    <row r="53" s="1" customFormat="1" ht="15" customHeight="1" spans="1:24">
      <c r="A53" s="25">
        <v>48</v>
      </c>
      <c r="B53" s="24">
        <v>6506152725</v>
      </c>
      <c r="C53" s="24" t="s">
        <v>205</v>
      </c>
      <c r="D53" s="59" t="s">
        <v>206</v>
      </c>
      <c r="E53" s="62"/>
      <c r="F53" s="11"/>
      <c r="G53" s="30">
        <v>5069</v>
      </c>
      <c r="H53" s="29">
        <f t="shared" si="14"/>
        <v>811.04</v>
      </c>
      <c r="I53" s="29">
        <f t="shared" si="15"/>
        <v>405.52</v>
      </c>
      <c r="J53" s="29">
        <f t="shared" si="16"/>
        <v>25.35</v>
      </c>
      <c r="K53" s="29">
        <f t="shared" si="17"/>
        <v>25.35</v>
      </c>
      <c r="L53" s="29">
        <f t="shared" si="18"/>
        <v>27.88</v>
      </c>
      <c r="M53" s="30">
        <v>5069</v>
      </c>
      <c r="N53" s="29">
        <f t="shared" si="19"/>
        <v>354.83</v>
      </c>
      <c r="O53" s="29">
        <f t="shared" si="20"/>
        <v>101.38</v>
      </c>
      <c r="P53" s="31">
        <f t="shared" si="26"/>
        <v>21.12</v>
      </c>
      <c r="Q53" s="31">
        <f t="shared" si="27"/>
        <v>25.34</v>
      </c>
      <c r="R53" s="29">
        <f t="shared" si="23"/>
        <v>1244.44</v>
      </c>
      <c r="S53" s="29">
        <f t="shared" si="24"/>
        <v>553.37</v>
      </c>
      <c r="T53" s="29">
        <f t="shared" si="25"/>
        <v>1797.81</v>
      </c>
      <c r="U53" s="19" t="s">
        <v>74</v>
      </c>
      <c r="V53" s="57"/>
      <c r="W53" s="56"/>
      <c r="X53" s="22"/>
    </row>
    <row r="54" s="1" customFormat="1" ht="15" customHeight="1" spans="1:24">
      <c r="A54" s="25">
        <v>49</v>
      </c>
      <c r="B54" s="24">
        <v>6506681771</v>
      </c>
      <c r="C54" s="24" t="s">
        <v>207</v>
      </c>
      <c r="D54" s="59" t="s">
        <v>208</v>
      </c>
      <c r="E54" s="62"/>
      <c r="F54" s="11"/>
      <c r="G54" s="30">
        <v>5069</v>
      </c>
      <c r="H54" s="29">
        <f t="shared" si="14"/>
        <v>811.04</v>
      </c>
      <c r="I54" s="29">
        <f t="shared" si="15"/>
        <v>405.52</v>
      </c>
      <c r="J54" s="29">
        <f t="shared" si="16"/>
        <v>25.35</v>
      </c>
      <c r="K54" s="29">
        <f t="shared" si="17"/>
        <v>25.35</v>
      </c>
      <c r="L54" s="29">
        <f t="shared" si="18"/>
        <v>27.88</v>
      </c>
      <c r="M54" s="30">
        <v>5069</v>
      </c>
      <c r="N54" s="29">
        <f t="shared" si="19"/>
        <v>354.83</v>
      </c>
      <c r="O54" s="29">
        <f t="shared" si="20"/>
        <v>101.38</v>
      </c>
      <c r="P54" s="31">
        <f t="shared" si="26"/>
        <v>21.12</v>
      </c>
      <c r="Q54" s="31">
        <f t="shared" si="27"/>
        <v>25.34</v>
      </c>
      <c r="R54" s="29">
        <f t="shared" si="23"/>
        <v>1244.44</v>
      </c>
      <c r="S54" s="29">
        <f t="shared" si="24"/>
        <v>553.37</v>
      </c>
      <c r="T54" s="29">
        <f t="shared" si="25"/>
        <v>1797.81</v>
      </c>
      <c r="U54" s="19" t="s">
        <v>74</v>
      </c>
      <c r="V54" s="57"/>
      <c r="W54" s="56"/>
      <c r="X54" s="22"/>
    </row>
    <row r="55" s="1" customFormat="1" ht="15" customHeight="1" spans="1:24">
      <c r="A55" s="25">
        <v>50</v>
      </c>
      <c r="B55" s="24">
        <v>6506636808</v>
      </c>
      <c r="C55" s="24" t="s">
        <v>209</v>
      </c>
      <c r="D55" s="59" t="s">
        <v>210</v>
      </c>
      <c r="E55" s="62"/>
      <c r="F55" s="11"/>
      <c r="G55" s="30">
        <v>5069</v>
      </c>
      <c r="H55" s="29">
        <f t="shared" si="14"/>
        <v>811.04</v>
      </c>
      <c r="I55" s="29">
        <f t="shared" si="15"/>
        <v>405.52</v>
      </c>
      <c r="J55" s="29">
        <f t="shared" si="16"/>
        <v>25.35</v>
      </c>
      <c r="K55" s="29">
        <f t="shared" si="17"/>
        <v>25.35</v>
      </c>
      <c r="L55" s="29">
        <f t="shared" si="18"/>
        <v>27.88</v>
      </c>
      <c r="M55" s="30">
        <v>5069</v>
      </c>
      <c r="N55" s="29">
        <f t="shared" si="19"/>
        <v>354.83</v>
      </c>
      <c r="O55" s="29">
        <f t="shared" si="20"/>
        <v>101.38</v>
      </c>
      <c r="P55" s="31">
        <f t="shared" si="26"/>
        <v>21.12</v>
      </c>
      <c r="Q55" s="31">
        <f t="shared" si="27"/>
        <v>25.34</v>
      </c>
      <c r="R55" s="29">
        <f t="shared" si="23"/>
        <v>1244.44</v>
      </c>
      <c r="S55" s="29">
        <f t="shared" si="24"/>
        <v>553.37</v>
      </c>
      <c r="T55" s="29">
        <f t="shared" si="25"/>
        <v>1797.81</v>
      </c>
      <c r="U55" s="19" t="s">
        <v>74</v>
      </c>
      <c r="V55" s="57"/>
      <c r="W55" s="56"/>
      <c r="X55" s="22"/>
    </row>
    <row r="56" s="1" customFormat="1" ht="15" customHeight="1" spans="1:24">
      <c r="A56" s="25">
        <v>51</v>
      </c>
      <c r="B56" s="24">
        <v>6505436867</v>
      </c>
      <c r="C56" s="24" t="s">
        <v>211</v>
      </c>
      <c r="D56" s="59" t="s">
        <v>212</v>
      </c>
      <c r="E56" s="62"/>
      <c r="F56" s="11"/>
      <c r="G56" s="30">
        <v>5069</v>
      </c>
      <c r="H56" s="29">
        <f t="shared" si="14"/>
        <v>811.04</v>
      </c>
      <c r="I56" s="29">
        <f t="shared" si="15"/>
        <v>405.52</v>
      </c>
      <c r="J56" s="29">
        <f t="shared" si="16"/>
        <v>25.35</v>
      </c>
      <c r="K56" s="29">
        <f t="shared" si="17"/>
        <v>25.35</v>
      </c>
      <c r="L56" s="29">
        <f t="shared" si="18"/>
        <v>27.88</v>
      </c>
      <c r="M56" s="30">
        <v>5069</v>
      </c>
      <c r="N56" s="29">
        <f t="shared" si="19"/>
        <v>354.83</v>
      </c>
      <c r="O56" s="29">
        <f t="shared" si="20"/>
        <v>101.38</v>
      </c>
      <c r="P56" s="31">
        <f t="shared" si="26"/>
        <v>21.12</v>
      </c>
      <c r="Q56" s="31">
        <f t="shared" si="27"/>
        <v>25.34</v>
      </c>
      <c r="R56" s="29">
        <f t="shared" si="23"/>
        <v>1244.44</v>
      </c>
      <c r="S56" s="29">
        <f t="shared" si="24"/>
        <v>553.37</v>
      </c>
      <c r="T56" s="29">
        <f t="shared" si="25"/>
        <v>1797.81</v>
      </c>
      <c r="U56" s="19" t="s">
        <v>74</v>
      </c>
      <c r="V56" s="57"/>
      <c r="W56" s="56"/>
      <c r="X56" s="22"/>
    </row>
    <row r="57" s="1" customFormat="1" ht="15" customHeight="1" spans="1:24">
      <c r="A57" s="25">
        <v>52</v>
      </c>
      <c r="B57" s="24">
        <v>6513790270</v>
      </c>
      <c r="C57" s="24" t="s">
        <v>213</v>
      </c>
      <c r="D57" s="59" t="s">
        <v>214</v>
      </c>
      <c r="E57" s="62"/>
      <c r="F57" s="11"/>
      <c r="G57" s="30">
        <v>5069</v>
      </c>
      <c r="H57" s="29">
        <f t="shared" si="14"/>
        <v>811.04</v>
      </c>
      <c r="I57" s="29">
        <f t="shared" si="15"/>
        <v>405.52</v>
      </c>
      <c r="J57" s="29">
        <f t="shared" si="16"/>
        <v>25.35</v>
      </c>
      <c r="K57" s="29">
        <f t="shared" si="17"/>
        <v>25.35</v>
      </c>
      <c r="L57" s="29">
        <f t="shared" si="18"/>
        <v>27.88</v>
      </c>
      <c r="M57" s="30">
        <v>5069</v>
      </c>
      <c r="N57" s="29">
        <f t="shared" si="19"/>
        <v>354.83</v>
      </c>
      <c r="O57" s="29">
        <f t="shared" si="20"/>
        <v>101.38</v>
      </c>
      <c r="P57" s="31">
        <f t="shared" si="26"/>
        <v>21.12</v>
      </c>
      <c r="Q57" s="31">
        <f t="shared" si="27"/>
        <v>25.34</v>
      </c>
      <c r="R57" s="29">
        <f t="shared" si="23"/>
        <v>1244.44</v>
      </c>
      <c r="S57" s="29">
        <f t="shared" si="24"/>
        <v>553.37</v>
      </c>
      <c r="T57" s="29">
        <f t="shared" si="25"/>
        <v>1797.81</v>
      </c>
      <c r="U57" s="19" t="s">
        <v>74</v>
      </c>
      <c r="V57" s="57"/>
      <c r="W57" s="56"/>
      <c r="X57" s="22"/>
    </row>
    <row r="58" s="1" customFormat="1" ht="15" customHeight="1" spans="1:24">
      <c r="A58" s="25">
        <v>53</v>
      </c>
      <c r="B58" s="24" t="s">
        <v>140</v>
      </c>
      <c r="C58" s="75" t="s">
        <v>141</v>
      </c>
      <c r="D58" s="59" t="s">
        <v>142</v>
      </c>
      <c r="E58" s="39"/>
      <c r="F58" s="27"/>
      <c r="G58" s="30">
        <v>5069</v>
      </c>
      <c r="H58" s="29">
        <f t="shared" si="14"/>
        <v>811.04</v>
      </c>
      <c r="I58" s="29">
        <f t="shared" si="15"/>
        <v>405.52</v>
      </c>
      <c r="J58" s="29">
        <f t="shared" si="16"/>
        <v>25.35</v>
      </c>
      <c r="K58" s="29">
        <f t="shared" si="17"/>
        <v>25.35</v>
      </c>
      <c r="L58" s="29">
        <f t="shared" si="18"/>
        <v>27.88</v>
      </c>
      <c r="M58" s="30">
        <v>5069</v>
      </c>
      <c r="N58" s="29">
        <f t="shared" si="19"/>
        <v>354.83</v>
      </c>
      <c r="O58" s="29">
        <f t="shared" si="20"/>
        <v>101.38</v>
      </c>
      <c r="P58" s="31">
        <f t="shared" si="26"/>
        <v>21.12</v>
      </c>
      <c r="Q58" s="31">
        <f t="shared" si="27"/>
        <v>25.34</v>
      </c>
      <c r="R58" s="29">
        <f t="shared" si="23"/>
        <v>1244.44</v>
      </c>
      <c r="S58" s="29">
        <f t="shared" si="24"/>
        <v>553.37</v>
      </c>
      <c r="T58" s="29">
        <f t="shared" si="25"/>
        <v>1797.81</v>
      </c>
      <c r="U58" s="57" t="s">
        <v>84</v>
      </c>
      <c r="V58" s="57" t="s">
        <v>84</v>
      </c>
      <c r="W58" s="56"/>
      <c r="X58" s="19" t="s">
        <v>74</v>
      </c>
    </row>
    <row r="59" s="1" customFormat="1" ht="15" customHeight="1" spans="1:24">
      <c r="A59" s="25">
        <v>54</v>
      </c>
      <c r="B59" s="75" t="s">
        <v>143</v>
      </c>
      <c r="C59" s="75" t="s">
        <v>144</v>
      </c>
      <c r="D59" s="59" t="s">
        <v>145</v>
      </c>
      <c r="E59" s="19"/>
      <c r="F59" s="11"/>
      <c r="G59" s="30">
        <v>5069</v>
      </c>
      <c r="H59" s="29">
        <f t="shared" si="14"/>
        <v>811.04</v>
      </c>
      <c r="I59" s="29">
        <f t="shared" si="15"/>
        <v>405.52</v>
      </c>
      <c r="J59" s="29">
        <f t="shared" si="16"/>
        <v>25.35</v>
      </c>
      <c r="K59" s="29">
        <f t="shared" si="17"/>
        <v>25.35</v>
      </c>
      <c r="L59" s="29">
        <f t="shared" si="18"/>
        <v>27.88</v>
      </c>
      <c r="M59" s="30">
        <v>5069</v>
      </c>
      <c r="N59" s="29">
        <f t="shared" si="19"/>
        <v>354.83</v>
      </c>
      <c r="O59" s="29">
        <f t="shared" si="20"/>
        <v>101.38</v>
      </c>
      <c r="P59" s="31">
        <f t="shared" si="26"/>
        <v>21.12</v>
      </c>
      <c r="Q59" s="31">
        <f t="shared" si="27"/>
        <v>25.34</v>
      </c>
      <c r="R59" s="29">
        <f t="shared" si="23"/>
        <v>1244.44</v>
      </c>
      <c r="S59" s="29">
        <f t="shared" si="24"/>
        <v>553.37</v>
      </c>
      <c r="T59" s="29">
        <f t="shared" si="25"/>
        <v>1797.81</v>
      </c>
      <c r="U59" s="57" t="s">
        <v>84</v>
      </c>
      <c r="V59" s="57" t="s">
        <v>84</v>
      </c>
      <c r="W59" s="56"/>
      <c r="X59" s="19"/>
    </row>
    <row r="60" s="1" customFormat="1" ht="15" customHeight="1" spans="1:24">
      <c r="A60" s="25">
        <v>55</v>
      </c>
      <c r="B60" s="24" t="s">
        <v>146</v>
      </c>
      <c r="C60" s="24" t="s">
        <v>147</v>
      </c>
      <c r="D60" s="59" t="s">
        <v>148</v>
      </c>
      <c r="E60" s="19"/>
      <c r="F60" s="19"/>
      <c r="G60" s="30">
        <v>5069</v>
      </c>
      <c r="H60" s="29">
        <f t="shared" si="14"/>
        <v>811.04</v>
      </c>
      <c r="I60" s="29">
        <f t="shared" si="15"/>
        <v>405.52</v>
      </c>
      <c r="J60" s="29">
        <f t="shared" si="16"/>
        <v>25.35</v>
      </c>
      <c r="K60" s="29">
        <f t="shared" si="17"/>
        <v>25.35</v>
      </c>
      <c r="L60" s="29">
        <f t="shared" si="18"/>
        <v>27.88</v>
      </c>
      <c r="M60" s="30">
        <v>5069</v>
      </c>
      <c r="N60" s="29">
        <f t="shared" si="19"/>
        <v>354.83</v>
      </c>
      <c r="O60" s="29">
        <f t="shared" si="20"/>
        <v>101.38</v>
      </c>
      <c r="P60" s="31">
        <f t="shared" si="26"/>
        <v>21.12</v>
      </c>
      <c r="Q60" s="31">
        <f t="shared" si="27"/>
        <v>25.34</v>
      </c>
      <c r="R60" s="29">
        <f t="shared" si="23"/>
        <v>1244.44</v>
      </c>
      <c r="S60" s="29">
        <f t="shared" si="24"/>
        <v>553.37</v>
      </c>
      <c r="T60" s="29">
        <f t="shared" si="25"/>
        <v>1797.81</v>
      </c>
      <c r="U60" s="32" t="s">
        <v>32</v>
      </c>
      <c r="V60" s="32" t="s">
        <v>32</v>
      </c>
      <c r="W60" s="56"/>
      <c r="X60" s="22"/>
    </row>
    <row r="61" s="1" customFormat="1" ht="15" customHeight="1" spans="1:24">
      <c r="A61" s="63" t="s">
        <v>34</v>
      </c>
      <c r="B61" s="63"/>
      <c r="C61" s="63"/>
      <c r="D61" s="63"/>
      <c r="E61" s="63"/>
      <c r="F61" s="63"/>
      <c r="G61" s="64">
        <f t="shared" ref="G61:T61" si="28">SUM(G26:G60)</f>
        <v>187277</v>
      </c>
      <c r="H61" s="64">
        <f t="shared" si="28"/>
        <v>29964.32</v>
      </c>
      <c r="I61" s="64">
        <f t="shared" si="28"/>
        <v>14982.16</v>
      </c>
      <c r="J61" s="64">
        <f t="shared" si="28"/>
        <v>936.550000000001</v>
      </c>
      <c r="K61" s="64">
        <f t="shared" si="28"/>
        <v>936.550000000001</v>
      </c>
      <c r="L61" s="64">
        <f t="shared" si="28"/>
        <v>1030.04</v>
      </c>
      <c r="M61" s="64">
        <f t="shared" si="28"/>
        <v>172070</v>
      </c>
      <c r="N61" s="64">
        <f t="shared" si="28"/>
        <v>12044.9</v>
      </c>
      <c r="O61" s="64">
        <f t="shared" si="28"/>
        <v>3441.4</v>
      </c>
      <c r="P61" s="64">
        <f t="shared" si="28"/>
        <v>675.84</v>
      </c>
      <c r="Q61" s="64">
        <f t="shared" si="28"/>
        <v>810.88</v>
      </c>
      <c r="R61" s="64">
        <f t="shared" si="28"/>
        <v>44786.69</v>
      </c>
      <c r="S61" s="64">
        <f t="shared" si="28"/>
        <v>20035.95</v>
      </c>
      <c r="T61" s="64">
        <f t="shared" si="28"/>
        <v>64822.64</v>
      </c>
      <c r="U61" s="42"/>
      <c r="V61" s="42"/>
      <c r="W61" s="56"/>
      <c r="X61" s="22"/>
    </row>
    <row r="62" s="1" customFormat="1" ht="15" customHeight="1" spans="1:24">
      <c r="A62" s="23">
        <v>56</v>
      </c>
      <c r="B62" s="24" t="s">
        <v>149</v>
      </c>
      <c r="C62" s="24" t="s">
        <v>150</v>
      </c>
      <c r="D62" s="25" t="s">
        <v>151</v>
      </c>
      <c r="E62" s="39"/>
      <c r="F62" s="11"/>
      <c r="G62" s="30"/>
      <c r="H62" s="29">
        <f t="shared" ref="H62:H66" si="29">ROUND(G62*0.16,2)</f>
        <v>0</v>
      </c>
      <c r="I62" s="29">
        <f t="shared" ref="I62:I66" si="30">ROUND(G62*0.08,2)</f>
        <v>0</v>
      </c>
      <c r="J62" s="29">
        <f t="shared" ref="J62:J66" si="31">ROUND(G62*0.005,2)</f>
        <v>0</v>
      </c>
      <c r="K62" s="29">
        <f t="shared" ref="K62:K66" si="32">ROUND(G62*0.005,2)</f>
        <v>0</v>
      </c>
      <c r="L62" s="29">
        <f>ROUND(G62*0.004,2)</f>
        <v>0</v>
      </c>
      <c r="M62" s="30">
        <v>3919</v>
      </c>
      <c r="N62" s="37">
        <f t="shared" ref="N62:N65" si="33">ROUND(M62*0.06,2)</f>
        <v>235.14</v>
      </c>
      <c r="O62" s="29"/>
      <c r="P62" s="31">
        <f t="shared" ref="P62:P66" si="34">ROUND(8448*0.25%,2)</f>
        <v>21.12</v>
      </c>
      <c r="Q62" s="31">
        <f t="shared" ref="Q62:Q66" si="35">ROUND(8448*0.3%,2)</f>
        <v>25.34</v>
      </c>
      <c r="R62" s="29">
        <f t="shared" ref="R62:R66" si="36">H62+N62+J62+L62+Q62</f>
        <v>260.48</v>
      </c>
      <c r="S62" s="29">
        <f t="shared" ref="S62:S66" si="37">I62+O62+K62+P62</f>
        <v>21.12</v>
      </c>
      <c r="T62" s="29">
        <f t="shared" ref="T62:T66" si="38">R62+S62</f>
        <v>281.6</v>
      </c>
      <c r="U62" s="58" t="s">
        <v>94</v>
      </c>
      <c r="V62" s="58" t="s">
        <v>94</v>
      </c>
      <c r="W62" s="41" t="s">
        <v>152</v>
      </c>
      <c r="X62" s="19" t="s">
        <v>74</v>
      </c>
    </row>
    <row r="63" s="1" customFormat="1" ht="15" customHeight="1" spans="1:24">
      <c r="A63" s="23">
        <v>57</v>
      </c>
      <c r="B63" s="24" t="s">
        <v>153</v>
      </c>
      <c r="C63" s="24" t="s">
        <v>154</v>
      </c>
      <c r="D63" s="25" t="s">
        <v>155</v>
      </c>
      <c r="E63" s="39"/>
      <c r="F63" s="11"/>
      <c r="G63" s="30"/>
      <c r="H63" s="29">
        <f t="shared" si="29"/>
        <v>0</v>
      </c>
      <c r="I63" s="29">
        <f t="shared" si="30"/>
        <v>0</v>
      </c>
      <c r="J63" s="29">
        <f t="shared" si="31"/>
        <v>0</v>
      </c>
      <c r="K63" s="29">
        <f t="shared" si="32"/>
        <v>0</v>
      </c>
      <c r="L63" s="29">
        <f t="shared" ref="L63:L66" si="39">ROUND(G63*0.0165,2)</f>
        <v>0</v>
      </c>
      <c r="M63" s="30">
        <v>2746</v>
      </c>
      <c r="N63" s="37">
        <f t="shared" si="33"/>
        <v>164.76</v>
      </c>
      <c r="O63" s="29"/>
      <c r="P63" s="31">
        <f t="shared" si="34"/>
        <v>21.12</v>
      </c>
      <c r="Q63" s="31">
        <f t="shared" si="35"/>
        <v>25.34</v>
      </c>
      <c r="R63" s="29">
        <f t="shared" si="36"/>
        <v>190.1</v>
      </c>
      <c r="S63" s="29">
        <f t="shared" si="37"/>
        <v>21.12</v>
      </c>
      <c r="T63" s="29">
        <f t="shared" si="38"/>
        <v>211.22</v>
      </c>
      <c r="U63" s="58" t="s">
        <v>33</v>
      </c>
      <c r="V63" s="58" t="s">
        <v>33</v>
      </c>
      <c r="W63" s="65"/>
      <c r="X63" s="19" t="s">
        <v>74</v>
      </c>
    </row>
    <row r="64" s="1" customFormat="1" ht="15" customHeight="1" spans="1:24">
      <c r="A64" s="23">
        <v>58</v>
      </c>
      <c r="B64" s="24" t="s">
        <v>156</v>
      </c>
      <c r="C64" s="75" t="s">
        <v>157</v>
      </c>
      <c r="D64" s="25" t="s">
        <v>158</v>
      </c>
      <c r="E64" s="39"/>
      <c r="F64" s="11"/>
      <c r="G64" s="30"/>
      <c r="H64" s="29">
        <f t="shared" si="29"/>
        <v>0</v>
      </c>
      <c r="I64" s="29">
        <f t="shared" si="30"/>
        <v>0</v>
      </c>
      <c r="J64" s="29">
        <f t="shared" si="31"/>
        <v>0</v>
      </c>
      <c r="K64" s="29">
        <f t="shared" si="32"/>
        <v>0</v>
      </c>
      <c r="L64" s="29">
        <f t="shared" si="39"/>
        <v>0</v>
      </c>
      <c r="M64" s="30">
        <v>6531</v>
      </c>
      <c r="N64" s="29">
        <f>ROUND(M64*0.07,2)</f>
        <v>457.17</v>
      </c>
      <c r="O64" s="29">
        <f>ROUND(M64*0.02,2)</f>
        <v>130.62</v>
      </c>
      <c r="P64" s="31">
        <f t="shared" si="34"/>
        <v>21.12</v>
      </c>
      <c r="Q64" s="31">
        <f t="shared" si="35"/>
        <v>25.34</v>
      </c>
      <c r="R64" s="29">
        <f t="shared" si="36"/>
        <v>482.51</v>
      </c>
      <c r="S64" s="29">
        <f t="shared" si="37"/>
        <v>151.74</v>
      </c>
      <c r="T64" s="29">
        <f t="shared" si="38"/>
        <v>634.25</v>
      </c>
      <c r="U64" s="42"/>
      <c r="V64" s="42"/>
      <c r="W64" s="65"/>
      <c r="X64" s="19" t="s">
        <v>74</v>
      </c>
    </row>
    <row r="65" s="1" customFormat="1" ht="15" customHeight="1" spans="1:24">
      <c r="A65" s="23">
        <v>59</v>
      </c>
      <c r="B65" s="24" t="s">
        <v>159</v>
      </c>
      <c r="C65" s="24" t="s">
        <v>160</v>
      </c>
      <c r="D65" s="25" t="s">
        <v>161</v>
      </c>
      <c r="E65" s="19"/>
      <c r="F65" s="11"/>
      <c r="G65" s="30"/>
      <c r="H65" s="29">
        <f t="shared" si="29"/>
        <v>0</v>
      </c>
      <c r="I65" s="29">
        <f t="shared" si="30"/>
        <v>0</v>
      </c>
      <c r="J65" s="29">
        <f t="shared" si="31"/>
        <v>0</v>
      </c>
      <c r="K65" s="29">
        <f t="shared" si="32"/>
        <v>0</v>
      </c>
      <c r="L65" s="29">
        <f>ROUND(G65*0.011,2)</f>
        <v>0</v>
      </c>
      <c r="M65" s="30">
        <v>4142</v>
      </c>
      <c r="N65" s="37">
        <f t="shared" si="33"/>
        <v>248.52</v>
      </c>
      <c r="O65" s="29"/>
      <c r="P65" s="31">
        <f t="shared" si="34"/>
        <v>21.12</v>
      </c>
      <c r="Q65" s="31">
        <f t="shared" si="35"/>
        <v>25.34</v>
      </c>
      <c r="R65" s="29">
        <f t="shared" si="36"/>
        <v>273.86</v>
      </c>
      <c r="S65" s="29">
        <f t="shared" si="37"/>
        <v>21.12</v>
      </c>
      <c r="T65" s="29">
        <f t="shared" si="38"/>
        <v>294.98</v>
      </c>
      <c r="U65" s="58" t="s">
        <v>94</v>
      </c>
      <c r="V65" s="58" t="s">
        <v>94</v>
      </c>
      <c r="W65" s="66"/>
      <c r="X65" s="19" t="s">
        <v>74</v>
      </c>
    </row>
    <row r="66" s="1" customFormat="1" ht="15" customHeight="1" spans="1:24">
      <c r="A66" s="23">
        <v>60</v>
      </c>
      <c r="B66" s="24" t="s">
        <v>162</v>
      </c>
      <c r="C66" s="24" t="s">
        <v>163</v>
      </c>
      <c r="D66" s="25" t="s">
        <v>164</v>
      </c>
      <c r="E66" s="44"/>
      <c r="F66" s="27"/>
      <c r="G66" s="30"/>
      <c r="H66" s="29">
        <f t="shared" si="29"/>
        <v>0</v>
      </c>
      <c r="I66" s="29">
        <f t="shared" si="30"/>
        <v>0</v>
      </c>
      <c r="J66" s="29">
        <f t="shared" si="31"/>
        <v>0</v>
      </c>
      <c r="K66" s="29">
        <f t="shared" si="32"/>
        <v>0</v>
      </c>
      <c r="L66" s="29">
        <f t="shared" si="39"/>
        <v>0</v>
      </c>
      <c r="M66" s="30">
        <v>6531</v>
      </c>
      <c r="N66" s="29">
        <f>ROUND(M66*0.07,2)</f>
        <v>457.17</v>
      </c>
      <c r="O66" s="29">
        <f>ROUND(M66*0.02,2)</f>
        <v>130.62</v>
      </c>
      <c r="P66" s="31">
        <f t="shared" si="34"/>
        <v>21.12</v>
      </c>
      <c r="Q66" s="31">
        <f t="shared" si="35"/>
        <v>25.34</v>
      </c>
      <c r="R66" s="29">
        <f t="shared" si="36"/>
        <v>482.51</v>
      </c>
      <c r="S66" s="29">
        <f t="shared" si="37"/>
        <v>151.74</v>
      </c>
      <c r="T66" s="29">
        <f t="shared" si="38"/>
        <v>634.25</v>
      </c>
      <c r="U66" s="58"/>
      <c r="V66" s="58"/>
      <c r="W66" s="66"/>
      <c r="X66" s="19"/>
    </row>
    <row r="67" s="1" customFormat="1" ht="15" customHeight="1" spans="1:24">
      <c r="A67" s="63" t="s">
        <v>34</v>
      </c>
      <c r="B67" s="63"/>
      <c r="C67" s="63"/>
      <c r="D67" s="63"/>
      <c r="E67" s="63"/>
      <c r="F67" s="63"/>
      <c r="G67" s="64">
        <f t="shared" ref="G67:L67" si="40">SUM(G62:G65)</f>
        <v>0</v>
      </c>
      <c r="H67" s="64">
        <f t="shared" si="40"/>
        <v>0</v>
      </c>
      <c r="I67" s="64">
        <f t="shared" si="40"/>
        <v>0</v>
      </c>
      <c r="J67" s="64">
        <f t="shared" si="40"/>
        <v>0</v>
      </c>
      <c r="K67" s="64">
        <f t="shared" si="40"/>
        <v>0</v>
      </c>
      <c r="L67" s="64">
        <f t="shared" si="40"/>
        <v>0</v>
      </c>
      <c r="M67" s="64">
        <f t="shared" ref="M67:T67" si="41">SUM(M62:M66)</f>
        <v>23869</v>
      </c>
      <c r="N67" s="64">
        <f t="shared" si="41"/>
        <v>1562.76</v>
      </c>
      <c r="O67" s="64">
        <f t="shared" si="41"/>
        <v>261.24</v>
      </c>
      <c r="P67" s="64">
        <f t="shared" si="41"/>
        <v>105.6</v>
      </c>
      <c r="Q67" s="64">
        <f t="shared" si="41"/>
        <v>126.7</v>
      </c>
      <c r="R67" s="64">
        <f t="shared" si="41"/>
        <v>1689.46</v>
      </c>
      <c r="S67" s="64">
        <f t="shared" si="41"/>
        <v>366.84</v>
      </c>
      <c r="T67" s="64">
        <f t="shared" si="41"/>
        <v>2056.3</v>
      </c>
      <c r="U67" s="42"/>
      <c r="V67" s="42"/>
      <c r="W67" s="56"/>
      <c r="X67" s="42"/>
    </row>
    <row r="68" s="1" customFormat="1" ht="15" customHeight="1" spans="1:24">
      <c r="A68" s="67" t="s">
        <v>14</v>
      </c>
      <c r="B68" s="68"/>
      <c r="C68" s="68"/>
      <c r="D68" s="69"/>
      <c r="E68" s="70"/>
      <c r="F68" s="70"/>
      <c r="G68" s="71">
        <f t="shared" ref="G68:T68" si="42">G5+G25+G61+G67</f>
        <v>288657</v>
      </c>
      <c r="H68" s="71">
        <f t="shared" si="42"/>
        <v>46185.12</v>
      </c>
      <c r="I68" s="71">
        <f t="shared" si="42"/>
        <v>23092.56</v>
      </c>
      <c r="J68" s="71">
        <f t="shared" si="42"/>
        <v>1443.55</v>
      </c>
      <c r="K68" s="71">
        <f t="shared" si="42"/>
        <v>1443.55</v>
      </c>
      <c r="L68" s="71">
        <f t="shared" si="42"/>
        <v>1587.64</v>
      </c>
      <c r="M68" s="71">
        <f t="shared" si="42"/>
        <v>297319</v>
      </c>
      <c r="N68" s="71">
        <f t="shared" si="42"/>
        <v>20704.26</v>
      </c>
      <c r="O68" s="71">
        <f t="shared" si="42"/>
        <v>5730.24</v>
      </c>
      <c r="P68" s="71">
        <f t="shared" si="42"/>
        <v>1203.84</v>
      </c>
      <c r="Q68" s="71">
        <f t="shared" si="42"/>
        <v>1444.38</v>
      </c>
      <c r="R68" s="71">
        <f t="shared" si="42"/>
        <v>71364.95</v>
      </c>
      <c r="S68" s="71">
        <f t="shared" si="42"/>
        <v>31470.19</v>
      </c>
      <c r="T68" s="71">
        <f t="shared" si="42"/>
        <v>102835.14</v>
      </c>
      <c r="U68" s="42"/>
      <c r="V68" s="42"/>
      <c r="W68" s="56"/>
      <c r="X68" s="42"/>
    </row>
    <row r="69" s="1" customFormat="1" spans="1:24">
      <c r="B69" s="3"/>
      <c r="C69" s="3"/>
      <c r="F69" s="4"/>
      <c r="W69" s="5"/>
    </row>
    <row r="70" s="1" customFormat="1" spans="1:24">
      <c r="B70" s="3"/>
      <c r="C70" s="3"/>
      <c r="F70" s="4"/>
      <c r="W70" s="5"/>
    </row>
    <row r="71" s="1" customFormat="1" spans="1:24">
      <c r="B71" s="3"/>
      <c r="C71" s="3"/>
      <c r="F71" s="4"/>
      <c r="H71" s="1">
        <f>H68+L68+J68</f>
        <v>49216.31</v>
      </c>
      <c r="I71" s="1">
        <f>I68+K68</f>
        <v>24536.11</v>
      </c>
      <c r="N71" s="1">
        <f>Q68+N68</f>
        <v>22148.64</v>
      </c>
      <c r="O71" s="1">
        <f>O68+P68</f>
        <v>6934.08</v>
      </c>
      <c r="W71" s="5"/>
    </row>
    <row r="72" s="1" customFormat="1" spans="1:24">
      <c r="B72" s="3"/>
      <c r="C72" s="3"/>
      <c r="F72" s="4"/>
      <c r="W72" s="5"/>
    </row>
    <row r="74" s="1" customFormat="1" spans="1:24">
      <c r="B74" s="3"/>
      <c r="C74" s="3"/>
      <c r="F74" s="4"/>
      <c r="W74" s="5"/>
    </row>
    <row r="75" s="1" customFormat="1" spans="1:24">
      <c r="B75" s="3"/>
      <c r="C75" s="3"/>
      <c r="F75" s="4"/>
      <c r="W75" s="5"/>
    </row>
    <row r="78" s="1" customFormat="1" spans="1:24">
      <c r="B78" s="3"/>
      <c r="C78" s="3"/>
      <c r="F78" s="4"/>
      <c r="W78" s="5"/>
    </row>
  </sheetData>
  <mergeCells count="24">
    <mergeCell ref="A1:T1"/>
    <mergeCell ref="H2:I2"/>
    <mergeCell ref="J2:K2"/>
    <mergeCell ref="N2:O2"/>
    <mergeCell ref="P2:Q2"/>
    <mergeCell ref="R2:T2"/>
    <mergeCell ref="A5:D5"/>
    <mergeCell ref="A61:F61"/>
    <mergeCell ref="A67:F67"/>
    <mergeCell ref="A68:D68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24"/>
    <mergeCell ref="W62:W65"/>
    <mergeCell ref="X2:X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1月</vt:lpstr>
      <vt:lpstr>2月</vt:lpstr>
      <vt:lpstr>3月</vt:lpstr>
      <vt:lpstr>4月</vt:lpstr>
      <vt:lpstr>5月</vt:lpstr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管丽萍</cp:lastModifiedBy>
  <dcterms:created xsi:type="dcterms:W3CDTF">2026-01-14T08:22:00Z</dcterms:created>
  <dcterms:modified xsi:type="dcterms:W3CDTF">2026-06-03T06:21:48Z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DC8E3F561B644D05B019B084804BF78E_11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