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/>
  </bookViews>
  <sheets>
    <sheet name="单方成本核算" sheetId="1" r:id="rId1"/>
    <sheet name="二期暂估明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<sst xmlns="http://schemas.openxmlformats.org/spreadsheetml/2006/main" count="43" uniqueCount="43">
  <si>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项目</t>
  </si>
  <si>
    <t>可售面积</t>
  </si>
  <si>
    <t>2025年末成本总计</t>
  </si>
  <si>
    <t>2025年末所得税单方成本</t>
  </si>
  <si>
    <t>2025年末已售面积</t>
  </si>
  <si>
    <t>应确认扣除成本</t>
  </si>
  <si>
    <t>2025年已扣除成本（开发产品）</t>
  </si>
  <si>
    <t>2025年四季度应补确认结转成本</t>
  </si>
  <si>
    <t>XM202.01.01  画堂春锦苑一期</t>
  </si>
  <si>
    <t>XM202.01.02  画堂春锦苑二期</t>
  </si>
  <si>
    <t>总计</t>
  </si>
  <si>
    <t>二期完工面积</t>
  </si>
  <si>
    <t>二期未完工面积</t>
  </si>
  <si>
    <t>合计</t>
  </si>
  <si>
    <t>面积</t>
  </si>
  <si>
    <t>总价</t>
  </si>
  <si>
    <t>已收</t>
  </si>
  <si>
    <t>已售面积</t>
  </si>
  <si>
    <t>总已售面积</t>
  </si>
  <si>
    <t>13#14#15#17#18#</t>
  </si>
  <si>
    <t>9-12#</t>
  </si>
  <si>
    <t>1-3#5#7#</t>
  </si>
  <si>
    <t>8#</t>
  </si>
  <si>
    <t>总额</t>
  </si>
  <si>
    <t>不含税价</t>
  </si>
  <si>
    <t>通力建设合同总价</t>
  </si>
  <si>
    <t>房产分包合同总价</t>
  </si>
  <si>
    <t>房产与股份合同明细暂估金额</t>
  </si>
  <si>
    <t>合同名称</t>
  </si>
  <si>
    <t>原合同金额</t>
  </si>
  <si>
    <t>原合同+补充协议金额</t>
  </si>
  <si>
    <t>截止2025.11.30支付金额</t>
  </si>
  <si>
    <t>2025.12月支付</t>
  </si>
  <si>
    <t>支付合计（已开票）</t>
  </si>
  <si>
    <t>未开发发票金额</t>
  </si>
  <si>
    <t>未开发票不含税（暂估金额）</t>
  </si>
  <si>
    <t>建设工程施工合同 画堂春锦苑二期1#-3#5#7#住宅楼及防空地下室（二期）</t>
  </si>
  <si>
    <t>建设工程施工合同 画堂春锦苑8#住宅楼（三期）</t>
  </si>
  <si>
    <t>画堂春锦苑4#6#住宅楼16#19#商业楼非人防车库（4-6#楼）1-3#连廊、1#直梯（五期）</t>
  </si>
  <si>
    <t>合计：</t>
  </si>
  <si>
    <t>通力股份合同</t>
  </si>
  <si>
    <t>欧总要求</t>
  </si>
  <si>
    <t>合计暂估：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</si>
</sst>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9"/>
      <color rgb="FF000000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43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vertical="center"/>
    </xf>
    <xf numFmtId="177" fontId="0" fillId="0" borderId="0" xfId="0" applyNumberForma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49" fontId="5" fillId="3" borderId="5" xfId="0" applyNumberFormat="1" applyFont="1" applyFill="1" applyBorder="1" applyAlignment="1">
      <alignment horizontal="left" vertical="center" readingOrder="1"/>
    </xf>
    <xf numFmtId="49" fontId="5" fillId="3" borderId="4" xfId="0" applyNumberFormat="1" applyFont="1" applyFill="1" applyBorder="1" applyAlignment="1">
      <alignment horizontal="center" vertical="center" readingOrder="1"/>
    </xf>
    <xf numFmtId="4" fontId="5" fillId="4" borderId="4" xfId="0" applyNumberFormat="1" applyFont="1" applyFill="1" applyBorder="1" applyAlignment="1">
      <alignment horizontal="right" vertical="center" readingOrder="1"/>
    </xf>
    <xf numFmtId="49" fontId="5" fillId="3" borderId="6" xfId="0" applyNumberFormat="1" applyFont="1" applyFill="1" applyBorder="1" applyAlignment="1">
      <alignment horizontal="left" vertical="center" readingOrder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23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I28" sqref="I28"/>
    </sheetView>
  </sheetViews>
  <sheetFormatPr defaultColWidth="9" defaultRowHeight="14.25"/>
  <cols>
    <col min="1" max="1" width="9" style="13"/>
    <col min="2" max="2" width="19.375" style="13" customWidth="1"/>
    <col min="3" max="3" width="7.375" style="13" customWidth="1"/>
    <col min="4" max="4" width="16" style="13" customWidth="1"/>
    <col min="5" max="5" width="16.125" style="13" customWidth="1"/>
    <col min="6" max="6" width="20.375" style="13" customWidth="1"/>
    <col min="7" max="7" width="17" style="13" customWidth="1"/>
    <col min="8" max="8" width="17.75" style="13" customWidth="1"/>
    <col min="9" max="9" width="26" style="13" customWidth="1"/>
    <col min="10" max="10" width="24.5" style="13" customWidth="1"/>
    <col min="11" max="11" width="13.75" style="13"/>
    <col min="12" max="16384" width="9" style="13"/>
  </cols>
  <sheetData>
    <row r="1" s="13" customFormat="1" spans="1:10">
      <c r="A1" s="14"/>
      <c r="B1" s="14"/>
      <c r="C1" s="14"/>
      <c r="D1" s="14"/>
      <c r="E1" s="14"/>
      <c r="F1" s="14"/>
    </row>
    <row r="2" s="13" customFormat="1" ht="36" customHeight="1" spans="1:10">
      <c r="A2" s="15" t="s">
        <v>0</v>
      </c>
      <c r="B2" s="15"/>
      <c r="C2" s="15"/>
      <c r="D2" s="16" t="s">
        <v>1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</row>
    <row r="3" s="13" customFormat="1" ht="27" customHeight="1" spans="1:10">
      <c r="A3" s="15" t="s">
        <v>8</v>
      </c>
      <c r="B3" s="15"/>
      <c r="C3" s="15"/>
      <c r="D3" s="17">
        <v>42371.35</v>
      </c>
      <c r="E3" s="17">
        <v>170376241.61</v>
      </c>
      <c r="F3" s="17">
        <f>E3/D3</f>
        <v>4021.02462182583</v>
      </c>
      <c r="G3" s="17">
        <v>38879.9665234533</v>
      </c>
      <c r="H3" s="17">
        <f>G3*F3</f>
        <v>156337302.68657</v>
      </c>
      <c r="I3" s="17">
        <v>150674062.55</v>
      </c>
      <c r="J3" s="17">
        <f>H3-I3</f>
        <v>5663240.13656986</v>
      </c>
    </row>
    <row r="4" s="13" customFormat="1" ht="27" customHeight="1" spans="1:10">
      <c r="A4" s="15" t="s">
        <v>9</v>
      </c>
      <c r="B4" s="15"/>
      <c r="C4" s="15"/>
      <c r="D4" s="17">
        <v>75518.12</v>
      </c>
      <c r="E4" s="17">
        <f>209785305.87+70242136.47+31844357.88+30000000</f>
        <v>341871800.22</v>
      </c>
      <c r="F4" s="17">
        <f>E4/D4</f>
        <v>4527.01683013295</v>
      </c>
      <c r="G4" s="17">
        <v>48150.850246083</v>
      </c>
      <c r="H4" s="17">
        <f>G4*F4</f>
        <v>217979709.449229</v>
      </c>
      <c r="I4" s="17">
        <v>182346537.54</v>
      </c>
      <c r="J4" s="17">
        <f>H4-I4</f>
        <v>35633171.9092292</v>
      </c>
    </row>
    <row r="5" s="13" customFormat="1" ht="27" customHeight="1" spans="1:10">
      <c r="A5" s="18" t="s">
        <v>10</v>
      </c>
      <c r="B5" s="18"/>
      <c r="C5" s="18"/>
      <c r="D5" s="19"/>
      <c r="E5" s="19"/>
      <c r="F5" s="19"/>
      <c r="G5" s="20"/>
      <c r="H5" s="20"/>
      <c r="I5" s="20"/>
      <c r="J5" s="20"/>
    </row>
    <row r="7" s="13" customFormat="1" spans="1:10">
      <c r="G7" s="21"/>
    </row>
    <row r="10" s="13" customFormat="1" spans="1:10">
      <c r="D10" s="13">
        <v>13634.58</v>
      </c>
      <c r="E10" s="13" t="s">
        <v>11</v>
      </c>
      <c r="F10" s="21">
        <v>44636.5699999999</v>
      </c>
      <c r="G10" s="21">
        <f>(F10+F11)/F14</f>
        <v>0.701097034724911</v>
      </c>
    </row>
    <row r="11" s="13" customFormat="1" spans="1:10">
      <c r="D11" s="13">
        <v>28736.77</v>
      </c>
      <c r="F11" s="13">
        <v>8308.96</v>
      </c>
    </row>
    <row r="12" s="13" customFormat="1" spans="1:10">
      <c r="E12" s="13" t="s">
        <v>12</v>
      </c>
      <c r="F12" s="13">
        <v>17850.35</v>
      </c>
    </row>
    <row r="13" s="13" customFormat="1" spans="1:10">
      <c r="F13" s="21">
        <v>4722.23999999999</v>
      </c>
      <c r="J13" s="21">
        <v>22168214.635926</v>
      </c>
    </row>
    <row r="14" s="13" customFormat="1" spans="1:10">
      <c r="E14" s="13" t="s">
        <v>13</v>
      </c>
      <c r="F14" s="13">
        <f>SUM(F10:F13)</f>
        <v>75518.1199999999</v>
      </c>
      <c r="J14" s="21">
        <v>41296412.0457991</v>
      </c>
    </row>
    <row r="15" spans="1:10">
      <c r="J15" s="13">
        <f>J14-J13</f>
        <v>19128197.4098731</v>
      </c>
    </row>
    <row r="17" s="13" customFormat="1" spans="2:8">
      <c r="C17" s="13" t="s">
        <v>14</v>
      </c>
      <c r="D17" s="13" t="s">
        <v>15</v>
      </c>
      <c r="E17" s="13" t="s">
        <v>16</v>
      </c>
      <c r="F17" s="13" t="s">
        <v>17</v>
      </c>
      <c r="H17" s="13" t="s">
        <v>18</v>
      </c>
    </row>
    <row r="18" s="13" customFormat="1" spans="2:8">
      <c r="B18" s="22" t="s">
        <v>19</v>
      </c>
      <c r="C18" s="20"/>
      <c r="D18" s="20"/>
      <c r="E18" s="20"/>
      <c r="F18" s="23"/>
      <c r="G18" s="20"/>
      <c r="H18" s="20"/>
    </row>
    <row r="19" s="13" customFormat="1" spans="2:8">
      <c r="B19" s="22"/>
      <c r="C19" s="20">
        <v>898.79</v>
      </c>
      <c r="D19" s="20">
        <v>7525569</v>
      </c>
      <c r="E19" s="20">
        <v>857000</v>
      </c>
      <c r="F19" s="23">
        <f t="shared" ref="F19:F31" si="0">C19*(E19/D19)</f>
        <v>102.352796180594</v>
      </c>
      <c r="G19" s="20">
        <v>11045.56</v>
      </c>
      <c r="H19" s="24">
        <f>G19+F19+F20</f>
        <v>11167.3265234533</v>
      </c>
    </row>
    <row r="20" s="13" customFormat="1" spans="2:8">
      <c r="B20" s="22"/>
      <c r="C20" s="20">
        <v>346.53</v>
      </c>
      <c r="D20" s="20">
        <v>3811830</v>
      </c>
      <c r="E20" s="20">
        <v>213551</v>
      </c>
      <c r="F20" s="23">
        <f t="shared" si="0"/>
        <v>19.4137272727273</v>
      </c>
      <c r="G20" s="20"/>
      <c r="H20" s="20"/>
    </row>
    <row r="21" s="13" customFormat="1" spans="2:8">
      <c r="B21" s="20" t="s">
        <v>20</v>
      </c>
      <c r="C21" s="20"/>
      <c r="D21" s="20"/>
      <c r="E21" s="20"/>
      <c r="F21" s="20"/>
      <c r="G21" s="20"/>
      <c r="H21" s="20">
        <v>27712.64</v>
      </c>
    </row>
    <row r="22" s="13" customFormat="1" spans="2:8">
      <c r="B22" s="22" t="s">
        <v>21</v>
      </c>
      <c r="C22" s="20">
        <v>117.97</v>
      </c>
      <c r="D22" s="20">
        <v>585000</v>
      </c>
      <c r="E22" s="20">
        <v>395895.27</v>
      </c>
      <c r="F22" s="23">
        <f t="shared" si="0"/>
        <v>79.8354957297436</v>
      </c>
      <c r="G22" s="25">
        <v>40118.84</v>
      </c>
      <c r="H22" s="25">
        <f>G22+F22+F23+F24+F25+F26+F27+F28+F29+F30</f>
        <v>40530.686246083</v>
      </c>
    </row>
    <row r="23" s="13" customFormat="1" spans="2:8">
      <c r="B23" s="22"/>
      <c r="C23" s="20">
        <v>117.6</v>
      </c>
      <c r="D23" s="20">
        <v>687960</v>
      </c>
      <c r="E23" s="20">
        <v>237960</v>
      </c>
      <c r="F23" s="23">
        <f t="shared" si="0"/>
        <v>40.6769230769231</v>
      </c>
      <c r="G23" s="25"/>
      <c r="H23" s="25"/>
    </row>
    <row r="24" s="13" customFormat="1" spans="2:8">
      <c r="B24" s="22"/>
      <c r="C24" s="20">
        <v>117.6</v>
      </c>
      <c r="D24" s="20">
        <v>727233</v>
      </c>
      <c r="E24" s="20">
        <v>400000</v>
      </c>
      <c r="F24" s="23">
        <f t="shared" si="0"/>
        <v>64.6835333380086</v>
      </c>
      <c r="G24" s="25"/>
      <c r="H24" s="25"/>
    </row>
    <row r="25" s="13" customFormat="1" spans="2:8">
      <c r="B25" s="22"/>
      <c r="C25" s="20">
        <v>117.6</v>
      </c>
      <c r="D25" s="20">
        <v>711666</v>
      </c>
      <c r="E25" s="20">
        <v>301666</v>
      </c>
      <c r="F25" s="23">
        <f t="shared" si="0"/>
        <v>49.8491168609994</v>
      </c>
      <c r="G25" s="25"/>
      <c r="H25" s="25"/>
    </row>
    <row r="26" s="13" customFormat="1" spans="2:8">
      <c r="B26" s="22"/>
      <c r="C26" s="20">
        <v>117.97</v>
      </c>
      <c r="D26" s="20">
        <v>755598</v>
      </c>
      <c r="E26" s="20">
        <v>425598</v>
      </c>
      <c r="F26" s="23">
        <f t="shared" si="0"/>
        <v>66.4477619845473</v>
      </c>
      <c r="G26" s="25"/>
      <c r="H26" s="25"/>
    </row>
    <row r="27" s="13" customFormat="1" spans="2:8">
      <c r="B27" s="22"/>
      <c r="C27" s="20">
        <v>86.14</v>
      </c>
      <c r="D27" s="20">
        <v>566000</v>
      </c>
      <c r="E27" s="20">
        <v>86000</v>
      </c>
      <c r="F27" s="23">
        <f t="shared" si="0"/>
        <v>13.0884098939929</v>
      </c>
      <c r="G27" s="25"/>
      <c r="H27" s="25"/>
    </row>
    <row r="28" s="13" customFormat="1" spans="2:8">
      <c r="B28" s="22"/>
      <c r="C28" s="20">
        <v>132.34</v>
      </c>
      <c r="D28" s="20">
        <v>684860</v>
      </c>
      <c r="E28" s="20">
        <v>350000</v>
      </c>
      <c r="F28" s="23">
        <f t="shared" si="0"/>
        <v>67.6328008644102</v>
      </c>
      <c r="G28" s="25"/>
      <c r="H28" s="25"/>
    </row>
    <row r="29" s="13" customFormat="1" spans="2:8">
      <c r="B29" s="22"/>
      <c r="C29" s="20">
        <v>126.5</v>
      </c>
      <c r="D29" s="20">
        <v>646000</v>
      </c>
      <c r="E29" s="20">
        <v>10000</v>
      </c>
      <c r="F29" s="23">
        <f t="shared" si="0"/>
        <v>1.95820433436533</v>
      </c>
      <c r="G29" s="25"/>
      <c r="H29" s="25"/>
    </row>
    <row r="30" s="13" customFormat="1" spans="2:8">
      <c r="B30" s="22"/>
      <c r="C30" s="20">
        <v>138.37</v>
      </c>
      <c r="D30" s="20">
        <v>950000</v>
      </c>
      <c r="E30" s="20">
        <v>190000</v>
      </c>
      <c r="F30" s="23">
        <f t="shared" si="0"/>
        <v>27.674</v>
      </c>
      <c r="G30" s="25"/>
      <c r="H30" s="25"/>
    </row>
    <row r="31" s="13" customFormat="1" spans="2:8">
      <c r="B31" s="20" t="s">
        <v>22</v>
      </c>
      <c r="C31" s="20">
        <v>117.84</v>
      </c>
      <c r="D31" s="20">
        <v>600000</v>
      </c>
      <c r="E31" s="20">
        <v>10000</v>
      </c>
      <c r="F31" s="23">
        <f t="shared" si="0"/>
        <v>1.964</v>
      </c>
      <c r="G31" s="20">
        <v>7618.2</v>
      </c>
      <c r="H31" s="24">
        <f>G31+F31</f>
        <v>7620.164</v>
      </c>
    </row>
    <row r="38" s="13" customFormat="1" spans="2:4">
      <c r="C38" s="13" t="s">
        <v>23</v>
      </c>
      <c r="D38" s="13" t="s">
        <v>24</v>
      </c>
    </row>
    <row r="39" s="13" customFormat="1" spans="2:4">
      <c r="B39" s="13" t="s">
        <v>25</v>
      </c>
      <c r="C39" s="13">
        <v>406645146.69</v>
      </c>
      <c r="D39" s="13">
        <f>C39/1.09</f>
        <v>373068941.917431</v>
      </c>
    </row>
    <row r="40" s="13" customFormat="1" spans="2:4">
      <c r="B40" s="13" t="s">
        <v>26</v>
      </c>
      <c r="C40" s="13">
        <v>23292186.57</v>
      </c>
      <c r="D40" s="21">
        <v>22316050.9792488</v>
      </c>
    </row>
  </sheetData>
  <mergeCells count="8">
    <mergeCell ref="A2:C2"/>
    <mergeCell ref="A3:C3"/>
    <mergeCell ref="A4:C4"/>
    <mergeCell ref="A5:C5"/>
    <mergeCell ref="B18:B20"/>
    <mergeCell ref="B22:B30"/>
    <mergeCell ref="G22:G30"/>
    <mergeCell ref="H22:H3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D14" sqref="D14"/>
    </sheetView>
  </sheetViews>
  <sheetFormatPr defaultColWidth="14.375" defaultRowHeight="13.5"/>
  <cols>
    <col min="1" max="1" width="59.625" style="1" customWidth="1"/>
    <col min="2" max="2" width="20" style="1" customWidth="1"/>
    <col min="3" max="3" width="18.625" style="1" customWidth="1"/>
    <col min="4" max="4" width="23.375" style="1" customWidth="1"/>
    <col min="5" max="5" width="15.375" style="1" customWidth="1"/>
    <col min="6" max="6" width="18.625" style="1" customWidth="1"/>
    <col min="7" max="7" width="16.75" style="1" customWidth="1"/>
    <col min="8" max="8" width="27.5" style="1" customWidth="1"/>
    <col min="9" max="16384" width="14.375" style="1" customWidth="1"/>
  </cols>
  <sheetData>
    <row r="1" s="1" customFormat="1" ht="36" customHeight="1" spans="1:9">
      <c r="A1" s="2" t="s">
        <v>27</v>
      </c>
      <c r="B1" s="3"/>
      <c r="C1" s="3"/>
      <c r="D1" s="3"/>
      <c r="E1" s="3"/>
      <c r="F1" s="3"/>
      <c r="G1" s="3"/>
      <c r="H1" s="4"/>
    </row>
    <row r="2" s="1" customFormat="1" ht="17" customHeight="1" spans="1:9">
      <c r="A2" s="5" t="s">
        <v>28</v>
      </c>
      <c r="B2" s="5" t="s">
        <v>29</v>
      </c>
      <c r="C2" s="6" t="s">
        <v>30</v>
      </c>
      <c r="D2" s="6" t="s">
        <v>31</v>
      </c>
      <c r="E2" s="5" t="s">
        <v>32</v>
      </c>
      <c r="F2" s="6" t="s">
        <v>33</v>
      </c>
      <c r="G2" s="6" t="s">
        <v>34</v>
      </c>
      <c r="H2" s="6" t="s">
        <v>35</v>
      </c>
    </row>
    <row r="3" s="1" customFormat="1" ht="63" customHeight="1" spans="1:9">
      <c r="A3" s="7" t="s">
        <v>36</v>
      </c>
      <c r="B3" s="8">
        <v>141040225</v>
      </c>
      <c r="C3" s="8">
        <v>171531631.82</v>
      </c>
      <c r="D3" s="8">
        <v>118057931.67</v>
      </c>
      <c r="E3" s="8">
        <f>167360+134400</f>
        <v>301760</v>
      </c>
      <c r="F3" s="8">
        <f>E3+D3</f>
        <v>118359691.67</v>
      </c>
      <c r="G3" s="8">
        <f>C3-F3-857000</f>
        <v>52314940.15</v>
      </c>
      <c r="H3" s="8">
        <f>G3/1.09</f>
        <v>47995357.9357798</v>
      </c>
    </row>
    <row r="4" s="1" customFormat="1" ht="63" customHeight="1" spans="1:9">
      <c r="A4" s="7" t="s">
        <v>37</v>
      </c>
      <c r="B4" s="8">
        <v>15185395.5</v>
      </c>
      <c r="C4" s="8">
        <v>16731816.72</v>
      </c>
      <c r="D4" s="8">
        <v>10394591.62</v>
      </c>
      <c r="E4" s="8">
        <v>496863</v>
      </c>
      <c r="F4" s="8">
        <f>E4+D4</f>
        <v>10891454.62</v>
      </c>
      <c r="G4" s="8">
        <f>C4-F4</f>
        <v>5840362.1</v>
      </c>
      <c r="H4" s="8">
        <f>G4/1.09</f>
        <v>5358130.36697248</v>
      </c>
    </row>
    <row r="5" s="1" customFormat="1" ht="63" customHeight="1" spans="1:9">
      <c r="A5" s="9" t="s">
        <v>38</v>
      </c>
      <c r="B5" s="8">
        <v>53686948.86</v>
      </c>
      <c r="C5" s="8">
        <v>56853754.3</v>
      </c>
      <c r="D5" s="8">
        <v>30056867.8</v>
      </c>
      <c r="E5" s="8">
        <f>259750+8066158+62352</f>
        <v>8388260</v>
      </c>
      <c r="F5" s="8">
        <f>E5+D5</f>
        <v>38445127.8</v>
      </c>
      <c r="G5" s="8">
        <f>C5-F5</f>
        <v>18408626.5</v>
      </c>
      <c r="H5" s="8">
        <f>G5/1.09</f>
        <v>16888648.1651376</v>
      </c>
    </row>
    <row r="6" s="1" customFormat="1" ht="33" customHeight="1" spans="1:9">
      <c r="A6" s="10" t="s">
        <v>39</v>
      </c>
      <c r="B6" s="11">
        <f>SUBTOTAL(9,B3:B5)</f>
        <v>209912569.36</v>
      </c>
      <c r="C6" s="8">
        <f>SUM(C3:C5)</f>
        <v>245117202.84</v>
      </c>
      <c r="D6" s="8">
        <f>SUM(D3:D5)</f>
        <v>158509391.09</v>
      </c>
      <c r="E6" s="8">
        <f>SUM(E3:E5)</f>
        <v>9186883</v>
      </c>
      <c r="F6" s="8">
        <f>E6+D6</f>
        <v>167696274.09</v>
      </c>
      <c r="G6" s="8">
        <f>SUM(G3:G5)</f>
        <v>76563928.75</v>
      </c>
      <c r="H6" s="8">
        <f>G6/1.09</f>
        <v>70242136.4678899</v>
      </c>
      <c r="I6" s="1" t="s">
        <v>40</v>
      </c>
    </row>
    <row r="7" s="1" customFormat="1" ht="30" customHeight="1" spans="1:9">
      <c r="D7" s="12"/>
      <c r="H7" s="1">
        <v>30000000</v>
      </c>
      <c r="I7" s="1" t="s">
        <v>41</v>
      </c>
    </row>
    <row r="8" spans="1:9">
      <c r="G8" s="1" t="s">
        <v>42</v>
      </c>
      <c r="H8" s="12">
        <f>H7+H6</f>
        <v>100242136.46789</v>
      </c>
    </row>
    <row r="11" s="1" customFormat="1" spans="1:9">
      <c r="D11" s="12"/>
      <c r="E11" s="1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单方成本核算</vt:lpstr>
      <vt:lpstr>二期暂估明细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WPS_1567389243</cp:lastModifiedBy>
  <dcterms:created xsi:type="dcterms:W3CDTF">2026-01-09T05:27:00Z</dcterms:created>
  <dcterms:modified xsi:type="dcterms:W3CDTF">2026-01-09T08:38:44Z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4FED605623CF444D967799C5E9DC7002_11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