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2" r:id="rId1"/>
  </sheets>
  <definedNames>
    <definedName name="_xlnm._FilterDatabase" localSheetId="0" hidden="1">'Sheet0 (2)'!$A$3:$W$16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<sst xmlns="http://schemas.openxmlformats.org/spreadsheetml/2006/main" count="100" uniqueCount="88">
  <si>
    <t>通力房产12月应交房产税明细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</si>
  <si>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</si>
  <si>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</si>
  <si>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</si>
  <si>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</si>
  <si>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</si>
  <si>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</si>
  <si>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</si>
  <si>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</si>
  <si>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</si>
  <si>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</si>
  <si>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</si>
  <si>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</si>
  <si>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</si>
  <si>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</si>
  <si>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</si>
  <si>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</si>
  <si>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</si>
  <si>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</si>
  <si>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</si>
  <si>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</si>
  <si>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</si>
  <si>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</si>
  <si>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</si>
  <si>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</si>
  <si>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</si>
  <si>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</si>
  <si>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</si>
  <si>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</si>
  <si>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</si>
  <si>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</si>
  <si>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</si>
  <si>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</si>
  <si>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</si>
  <si>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</si>
  <si>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</si>
  <si>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</si>
  <si>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</si>
  <si>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</si>
  <si>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</si>
  <si>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</si>
  <si>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</si>
  <si>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</si>
  <si>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10月已全额结转</t>
  </si>
  <si>
    <t>HT20250314</t>
  </si>
  <si>
    <t>养征大厦1层-05#</t>
  </si>
  <si>
    <t>戈玉林</t>
  </si>
  <si>
    <t>2025-03-14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</si>
  <si>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</si>
  <si>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</si>
  <si>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</si>
  <si>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</si>
  <si>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</si>
  <si>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</si>
  <si>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</si>
  <si>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</si>
  <si>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</si>
  <si>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</si>
  <si>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</si>
  <si>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</si>
  <si>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</si>
  <si>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</si>
  <si>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</si>
  <si>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</si>
  <si>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</si>
  <si>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</si>
  <si>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</si>
  <si>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</si>
  <si>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</si>
  <si>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</si>
  <si>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</si>
  <si>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</si>
  <si>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</si>
  <si>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</si>
  <si>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</si>
  <si>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</si>
  <si>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</si>
  <si>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</si>
  <si>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</si>
  <si>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</si>
  <si>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</si>
  <si>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合计</t>
  </si>
  <si>
    <t>注：1、上表中房产税月计税依据均按照合同总租金计算，另：月计税依据等于月结转收入金额。</t>
  </si>
  <si>
    <t>本月结转</t>
  </si>
  <si>
    <t>收入</t>
  </si>
  <si>
    <t>城建税</t>
  </si>
  <si>
    <t>地方教育附加</t>
  </si>
  <si>
    <t>房产税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</si>
</sst>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0" xfId="0" applyNumberFormat="1" applyFont="1" applyAlignment="1">
      <alignment horizontal="left" vertical="center"/>
    </xf>
    <xf numFmtId="177" fontId="0" fillId="0" borderId="0" xfId="0" applyNumberFormat="1" applyFont="1" applyFill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5"/>
  <sheetViews>
    <sheetView tabSelected="1" workbookViewId="0">
      <pane xSplit="8" ySplit="3" topLeftCell="X4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4.4"/>
  <cols>
    <col min="1" max="1" width="18.5555555555556" style="3" customWidth="1"/>
    <col min="2" max="2" width="23.2222222222222" style="3" customWidth="1"/>
    <col min="3" max="3" width="20.2222222222222" style="4" customWidth="1"/>
    <col min="4" max="4" width="8.11111111111111" style="5" customWidth="1"/>
    <col min="5" max="5" width="14.3518518518519" style="6" customWidth="1"/>
    <col min="6" max="8" width="14.3518518518519" style="5" customWidth="1"/>
    <col min="9" max="9" width="7.77777777777778" style="7" customWidth="1"/>
    <col min="10" max="10" width="14.3518518518519" style="8" customWidth="1"/>
    <col min="11" max="11" width="14.3518518518519" style="9" customWidth="1"/>
    <col min="12" max="19" width="14.3518518518519" style="8" customWidth="1"/>
    <col min="20" max="21" width="14.7777777777778" style="8" customWidth="1"/>
    <col min="22" max="22" width="8.44444444444444" style="10" customWidth="1"/>
    <col min="23" max="23" width="11.1111111111111" style="8" customWidth="1"/>
    <col min="24" max="25" width="12.7777777777778" style="8" customWidth="1"/>
    <col min="26" max="26" width="8.33333333333333" style="10" customWidth="1"/>
    <col min="27" max="27" width="13.2222222222222" style="8" customWidth="1"/>
    <col min="28" max="28" width="23.7777777777778" style="4" customWidth="1"/>
    <col min="29" max="16384" width="9" style="4"/>
  </cols>
  <sheetData>
    <row r="1" s="1" customFormat="1" ht="36" customHeight="1" spans="1:28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7"/>
      <c r="W1" s="15"/>
      <c r="X1" s="18"/>
      <c r="Y1" s="18"/>
      <c r="Z1" s="19"/>
      <c r="AA1" s="18"/>
    </row>
    <row r="2" s="1" customFormat="1" ht="18" customHeight="1" spans="1:28">
      <c r="A2" s="20" t="s">
        <v>1</v>
      </c>
      <c r="B2" s="20" t="s">
        <v>2</v>
      </c>
      <c r="C2" s="21" t="s">
        <v>3</v>
      </c>
      <c r="D2" s="21" t="s">
        <v>4</v>
      </c>
      <c r="E2" s="22" t="s">
        <v>5</v>
      </c>
      <c r="F2" s="21" t="s">
        <v>6</v>
      </c>
      <c r="G2" s="21" t="s">
        <v>7</v>
      </c>
      <c r="H2" s="21" t="s">
        <v>8</v>
      </c>
      <c r="I2" s="23" t="s">
        <v>9</v>
      </c>
      <c r="J2" s="24" t="s">
        <v>10</v>
      </c>
      <c r="K2" s="25" t="s">
        <v>11</v>
      </c>
      <c r="L2" s="24" t="s">
        <v>12</v>
      </c>
      <c r="M2" s="26" t="s">
        <v>13</v>
      </c>
      <c r="N2" s="27"/>
      <c r="O2" s="27"/>
      <c r="P2" s="27"/>
      <c r="Q2" s="28"/>
      <c r="R2" s="24" t="s">
        <v>14</v>
      </c>
      <c r="S2" s="24" t="s">
        <v>15</v>
      </c>
      <c r="T2" s="29" t="s">
        <v>16</v>
      </c>
      <c r="U2" s="30"/>
      <c r="V2" s="31"/>
      <c r="W2" s="30"/>
      <c r="X2" s="30" t="s">
        <v>17</v>
      </c>
      <c r="Y2" s="30"/>
      <c r="Z2" s="31"/>
      <c r="AA2" s="30"/>
      <c r="AB2" s="32" t="s">
        <v>18</v>
      </c>
    </row>
    <row r="3" s="1" customFormat="1" ht="42" customHeight="1" spans="1:28">
      <c r="A3" s="33"/>
      <c r="B3" s="33"/>
      <c r="C3" s="34"/>
      <c r="D3" s="34"/>
      <c r="E3" s="35"/>
      <c r="F3" s="34"/>
      <c r="G3" s="34"/>
      <c r="H3" s="34"/>
      <c r="I3" s="36"/>
      <c r="J3" s="37"/>
      <c r="K3" s="38"/>
      <c r="L3" s="37"/>
      <c r="M3" s="39" t="s">
        <v>19</v>
      </c>
      <c r="N3" s="40" t="s">
        <v>20</v>
      </c>
      <c r="O3" s="40" t="s">
        <v>21</v>
      </c>
      <c r="P3" s="40" t="s">
        <v>22</v>
      </c>
      <c r="Q3" s="41" t="s">
        <v>23</v>
      </c>
      <c r="R3" s="37"/>
      <c r="S3" s="37"/>
      <c r="T3" s="29" t="s">
        <v>24</v>
      </c>
      <c r="U3" s="42" t="s">
        <v>25</v>
      </c>
      <c r="V3" s="43" t="s">
        <v>26</v>
      </c>
      <c r="W3" s="42" t="s">
        <v>27</v>
      </c>
      <c r="X3" s="30" t="s">
        <v>24</v>
      </c>
      <c r="Y3" s="42" t="s">
        <v>25</v>
      </c>
      <c r="Z3" s="43" t="s">
        <v>26</v>
      </c>
      <c r="AA3" s="42" t="s">
        <v>27</v>
      </c>
      <c r="AB3" s="32"/>
    </row>
    <row r="4" ht="18" customHeight="1" spans="1:28">
      <c r="A4" s="44" t="s">
        <v>28</v>
      </c>
      <c r="B4" s="44" t="s">
        <v>29</v>
      </c>
      <c r="C4" s="45" t="s">
        <v>30</v>
      </c>
      <c r="D4" s="46">
        <v>109.83</v>
      </c>
      <c r="E4" s="47" t="s">
        <v>31</v>
      </c>
      <c r="F4" s="46" t="s">
        <v>32</v>
      </c>
      <c r="G4" s="48">
        <v>46051</v>
      </c>
      <c r="H4" s="48">
        <v>46231</v>
      </c>
      <c r="I4" s="49">
        <f>(H4-G4)/365*12</f>
        <v>5.91780821917808</v>
      </c>
      <c r="J4" s="50">
        <v>65000</v>
      </c>
      <c r="K4" s="51">
        <v>65000</v>
      </c>
      <c r="L4" s="50">
        <f>J4-K4</f>
        <v>0</v>
      </c>
      <c r="M4" s="50">
        <f>K4/1.05*5%</f>
        <v>3095.2380952381</v>
      </c>
      <c r="N4" s="50">
        <f>M4*7%</f>
        <v>216.666666666667</v>
      </c>
      <c r="O4" s="50">
        <f>M4*3%</f>
        <v>92.8571428571429</v>
      </c>
      <c r="P4" s="50">
        <f>M4*2%</f>
        <v>61.9047619047619</v>
      </c>
      <c r="Q4" s="50">
        <f>K4*0.1%</f>
        <v>65</v>
      </c>
      <c r="R4" s="50">
        <f>J4/1.05/I4</f>
        <v>10460.758377425</v>
      </c>
      <c r="S4" s="50">
        <f>R4*12%</f>
        <v>1255.29100529101</v>
      </c>
      <c r="T4" s="52"/>
      <c r="U4" s="53"/>
      <c r="V4" s="54"/>
      <c r="W4" s="53"/>
      <c r="X4" s="55"/>
      <c r="Y4" s="55"/>
      <c r="Z4" s="56"/>
      <c r="AA4" s="55"/>
      <c r="AB4" s="57"/>
    </row>
    <row r="5" ht="18" customHeight="1" spans="1:28">
      <c r="A5" s="44" t="s">
        <v>33</v>
      </c>
      <c r="B5" s="44" t="s">
        <v>34</v>
      </c>
      <c r="C5" s="45" t="s">
        <v>35</v>
      </c>
      <c r="D5" s="46">
        <v>363.29</v>
      </c>
      <c r="E5" s="47" t="s">
        <v>36</v>
      </c>
      <c r="F5" s="46" t="s">
        <v>37</v>
      </c>
      <c r="G5" s="48">
        <v>46023</v>
      </c>
      <c r="H5" s="48">
        <v>46387</v>
      </c>
      <c r="I5" s="49">
        <f>(H5-G5)/365*12</f>
        <v>11.9671232876712</v>
      </c>
      <c r="J5" s="50">
        <v>270000</v>
      </c>
      <c r="K5" s="51">
        <v>270000</v>
      </c>
      <c r="L5" s="50">
        <f>J5-K5</f>
        <v>0</v>
      </c>
      <c r="M5" s="50">
        <f>K5/1.05*5%</f>
        <v>12857.1428571429</v>
      </c>
      <c r="N5" s="50">
        <f>M5*7%</f>
        <v>900.000000000003</v>
      </c>
      <c r="O5" s="50">
        <f>M5*3%</f>
        <v>385.714285714287</v>
      </c>
      <c r="P5" s="50">
        <f>M5*2%</f>
        <v>257.142857142858</v>
      </c>
      <c r="Q5" s="50">
        <f>K5*0.1%</f>
        <v>270</v>
      </c>
      <c r="R5" s="50">
        <f>J5/1.05/I5</f>
        <v>21487.4411302983</v>
      </c>
      <c r="S5" s="50">
        <f>R5*12%</f>
        <v>2578.49293563579</v>
      </c>
      <c r="T5" s="52"/>
      <c r="U5" s="53"/>
      <c r="V5" s="54"/>
      <c r="W5" s="53"/>
      <c r="X5" s="55"/>
      <c r="Y5" s="55"/>
      <c r="Z5" s="56"/>
      <c r="AA5" s="55"/>
      <c r="AB5" s="57"/>
    </row>
    <row r="6" ht="18" customHeight="1" spans="1:28">
      <c r="A6" s="44" t="s">
        <v>38</v>
      </c>
      <c r="B6" s="44" t="s">
        <v>39</v>
      </c>
      <c r="C6" s="45" t="s">
        <v>40</v>
      </c>
      <c r="D6" s="46">
        <v>58.64</v>
      </c>
      <c r="E6" s="47" t="s">
        <v>41</v>
      </c>
      <c r="F6" s="46" t="s">
        <v>42</v>
      </c>
      <c r="G6" s="48">
        <v>46023</v>
      </c>
      <c r="H6" s="48">
        <v>46203</v>
      </c>
      <c r="I6" s="49">
        <f>(H6-G6)/365*12</f>
        <v>5.91780821917808</v>
      </c>
      <c r="J6" s="50">
        <v>32500</v>
      </c>
      <c r="K6" s="51">
        <v>32500</v>
      </c>
      <c r="L6" s="50">
        <f>J6-K6</f>
        <v>0</v>
      </c>
      <c r="M6" s="50">
        <f>K6/1.05*5%</f>
        <v>1547.61904761905</v>
      </c>
      <c r="N6" s="50">
        <f>M6*7%</f>
        <v>108.333333333333</v>
      </c>
      <c r="O6" s="50">
        <f>M6*3%</f>
        <v>46.4285714285714</v>
      </c>
      <c r="P6" s="50">
        <f>M6*2%</f>
        <v>30.952380952381</v>
      </c>
      <c r="Q6" s="50">
        <f>K6*0.1%</f>
        <v>32.5</v>
      </c>
      <c r="R6" s="50">
        <f>J6/1.05/I6</f>
        <v>5230.37918871252</v>
      </c>
      <c r="S6" s="50">
        <f>R6*12%</f>
        <v>627.645502645503</v>
      </c>
      <c r="T6" s="52"/>
      <c r="U6" s="53"/>
      <c r="V6" s="54"/>
      <c r="W6" s="53"/>
      <c r="X6" s="55"/>
      <c r="Y6" s="55"/>
      <c r="Z6" s="56"/>
      <c r="AA6" s="55"/>
      <c r="AB6" s="57" t="s">
        <v>43</v>
      </c>
    </row>
    <row r="7" ht="18" customHeight="1" spans="1:28">
      <c r="A7" s="44" t="s">
        <v>44</v>
      </c>
      <c r="B7" s="44"/>
      <c r="C7" s="45" t="s">
        <v>45</v>
      </c>
      <c r="D7" s="46">
        <v>40.72</v>
      </c>
      <c r="E7" s="47" t="s">
        <v>46</v>
      </c>
      <c r="F7" s="46" t="s">
        <v>47</v>
      </c>
      <c r="G7" s="48">
        <v>45962</v>
      </c>
      <c r="H7" s="48">
        <v>46142</v>
      </c>
      <c r="I7" s="49">
        <f>(H7-G7)/365*12</f>
        <v>5.91780821917808</v>
      </c>
      <c r="J7" s="50">
        <v>25000</v>
      </c>
      <c r="K7" s="51">
        <v>25000</v>
      </c>
      <c r="L7" s="50">
        <f>J7-K7</f>
        <v>0</v>
      </c>
      <c r="M7" s="50">
        <f>K7/1.05*5%</f>
        <v>1190.47619047619</v>
      </c>
      <c r="N7" s="50">
        <f>M7*7%</f>
        <v>83.3333333333333</v>
      </c>
      <c r="O7" s="50">
        <f>M7*3%</f>
        <v>35.7142857142857</v>
      </c>
      <c r="P7" s="50">
        <f>M7*2%</f>
        <v>23.8095238095238</v>
      </c>
      <c r="Q7" s="50">
        <f>K7*0.1%</f>
        <v>25</v>
      </c>
      <c r="R7" s="50">
        <f>J7/1.05/I7</f>
        <v>4023.36860670194</v>
      </c>
      <c r="S7" s="50">
        <f>R7*12%</f>
        <v>482.804232804233</v>
      </c>
      <c r="T7" s="52"/>
      <c r="U7" s="53"/>
      <c r="V7" s="54"/>
      <c r="W7" s="53"/>
      <c r="X7" s="55">
        <f>R7</f>
        <v>4023.36860670194</v>
      </c>
      <c r="Y7" s="55">
        <f>X7*12%</f>
        <v>482.804232804233</v>
      </c>
      <c r="Z7" s="56">
        <v>0.5</v>
      </c>
      <c r="AA7" s="55">
        <f>Y7*Z7</f>
        <v>241.402116402116</v>
      </c>
      <c r="AB7" s="57" t="s">
        <v>43</v>
      </c>
    </row>
    <row r="8" ht="18" customHeight="1" spans="1:28">
      <c r="A8" s="44" t="s">
        <v>48</v>
      </c>
      <c r="B8" s="44" t="s">
        <v>49</v>
      </c>
      <c r="C8" s="45" t="s">
        <v>50</v>
      </c>
      <c r="D8" s="46">
        <v>54.31</v>
      </c>
      <c r="E8" s="47" t="s">
        <v>51</v>
      </c>
      <c r="F8" s="46" t="s">
        <v>52</v>
      </c>
      <c r="G8" s="48">
        <v>45971</v>
      </c>
      <c r="H8" s="48">
        <v>46335</v>
      </c>
      <c r="I8" s="49">
        <f t="shared" ref="I8:I14" si="0">(H8-G8)/365*12</f>
        <v>11.9671232876712</v>
      </c>
      <c r="J8" s="50">
        <v>23788</v>
      </c>
      <c r="K8" s="51">
        <v>10000</v>
      </c>
      <c r="L8" s="50">
        <f t="shared" ref="L8:L14" si="1">J8-K8</f>
        <v>13788</v>
      </c>
      <c r="M8" s="50">
        <f t="shared" ref="M8:M14" si="2">K8/1.05*5%</f>
        <v>476.190476190476</v>
      </c>
      <c r="N8" s="50">
        <f t="shared" ref="N8:N14" si="3">M8*7%</f>
        <v>33.3333333333333</v>
      </c>
      <c r="O8" s="50">
        <f t="shared" ref="O8:O14" si="4">M8*3%</f>
        <v>14.2857142857143</v>
      </c>
      <c r="P8" s="50">
        <f t="shared" ref="P8:P14" si="5">M8*2%</f>
        <v>9.52380952380952</v>
      </c>
      <c r="Q8" s="50">
        <f t="shared" ref="Q8:Q14" si="6">K8*0.1%</f>
        <v>10</v>
      </c>
      <c r="R8" s="50">
        <f t="shared" ref="R8:R14" si="7">J8/1.05/I8</f>
        <v>1893.12314669458</v>
      </c>
      <c r="S8" s="50">
        <f t="shared" ref="S8:S14" si="8">R8*12%</f>
        <v>227.174777603349</v>
      </c>
      <c r="T8" s="52">
        <f>R8</f>
        <v>1893.12314669458</v>
      </c>
      <c r="U8" s="53">
        <f>T8*12%</f>
        <v>227.174777603349</v>
      </c>
      <c r="V8" s="54">
        <v>0.5</v>
      </c>
      <c r="W8" s="53">
        <f>U8*V8</f>
        <v>113.587388801675</v>
      </c>
      <c r="X8" s="55">
        <f t="shared" ref="X8:X14" si="9">R8</f>
        <v>1893.12314669458</v>
      </c>
      <c r="Y8" s="55">
        <f t="shared" ref="Y8:Y14" si="10">X8*12%</f>
        <v>227.174777603349</v>
      </c>
      <c r="Z8" s="56">
        <v>0.5</v>
      </c>
      <c r="AA8" s="55">
        <f t="shared" ref="AA8:AA14" si="11">Y8*Z8</f>
        <v>113.587388801675</v>
      </c>
      <c r="AB8" s="57"/>
    </row>
    <row r="9" ht="18" customHeight="1" spans="1:28">
      <c r="A9" s="44" t="s">
        <v>53</v>
      </c>
      <c r="B9" s="44" t="s">
        <v>54</v>
      </c>
      <c r="C9" s="45" t="s">
        <v>55</v>
      </c>
      <c r="D9" s="46">
        <v>43.01</v>
      </c>
      <c r="E9" s="47" t="s">
        <v>56</v>
      </c>
      <c r="F9" s="46" t="s">
        <v>57</v>
      </c>
      <c r="G9" s="48">
        <v>45992</v>
      </c>
      <c r="H9" s="48">
        <v>46356</v>
      </c>
      <c r="I9" s="49">
        <f t="shared" si="0"/>
        <v>11.9671232876712</v>
      </c>
      <c r="J9" s="50">
        <v>23000</v>
      </c>
      <c r="K9" s="51">
        <v>23000</v>
      </c>
      <c r="L9" s="50">
        <f t="shared" si="1"/>
        <v>0</v>
      </c>
      <c r="M9" s="50">
        <f t="shared" si="2"/>
        <v>1095.2380952381</v>
      </c>
      <c r="N9" s="50">
        <f t="shared" si="3"/>
        <v>76.666666666667</v>
      </c>
      <c r="O9" s="50">
        <f t="shared" si="4"/>
        <v>32.857142857143</v>
      </c>
      <c r="P9" s="50">
        <f t="shared" si="5"/>
        <v>21.904761904762</v>
      </c>
      <c r="Q9" s="50">
        <f t="shared" si="6"/>
        <v>23</v>
      </c>
      <c r="R9" s="50">
        <f t="shared" si="7"/>
        <v>1830.41165184022</v>
      </c>
      <c r="S9" s="50">
        <f t="shared" si="8"/>
        <v>219.649398220827</v>
      </c>
      <c r="T9" s="52"/>
      <c r="U9" s="53"/>
      <c r="V9" s="54"/>
      <c r="W9" s="53"/>
      <c r="X9" s="55">
        <f t="shared" si="9"/>
        <v>1830.41165184022</v>
      </c>
      <c r="Y9" s="55">
        <f t="shared" si="10"/>
        <v>219.649398220827</v>
      </c>
      <c r="Z9" s="56">
        <v>0.5</v>
      </c>
      <c r="AA9" s="55">
        <f t="shared" si="11"/>
        <v>109.824699110413</v>
      </c>
      <c r="AB9" s="57" t="s">
        <v>43</v>
      </c>
    </row>
    <row r="10" ht="18" customHeight="1" spans="1:28">
      <c r="A10" s="44" t="s">
        <v>58</v>
      </c>
      <c r="B10" s="44" t="s">
        <v>59</v>
      </c>
      <c r="C10" s="45" t="s">
        <v>60</v>
      </c>
      <c r="D10" s="46">
        <v>43.01</v>
      </c>
      <c r="E10" s="47" t="s">
        <v>61</v>
      </c>
      <c r="F10" s="46" t="s">
        <v>62</v>
      </c>
      <c r="G10" s="48">
        <v>45981</v>
      </c>
      <c r="H10" s="48">
        <v>46345</v>
      </c>
      <c r="I10" s="49">
        <f t="shared" si="0"/>
        <v>11.9671232876712</v>
      </c>
      <c r="J10" s="50">
        <v>23000</v>
      </c>
      <c r="K10" s="51">
        <v>23000</v>
      </c>
      <c r="L10" s="50">
        <f t="shared" si="1"/>
        <v>0</v>
      </c>
      <c r="M10" s="50">
        <f t="shared" si="2"/>
        <v>1095.2380952381</v>
      </c>
      <c r="N10" s="50">
        <f t="shared" si="3"/>
        <v>76.666666666667</v>
      </c>
      <c r="O10" s="50">
        <f t="shared" si="4"/>
        <v>32.857142857143</v>
      </c>
      <c r="P10" s="50">
        <f t="shared" si="5"/>
        <v>21.904761904762</v>
      </c>
      <c r="Q10" s="50">
        <f t="shared" si="6"/>
        <v>23</v>
      </c>
      <c r="R10" s="50">
        <f t="shared" si="7"/>
        <v>1830.41165184022</v>
      </c>
      <c r="S10" s="50">
        <f t="shared" si="8"/>
        <v>219.649398220827</v>
      </c>
      <c r="T10" s="52"/>
      <c r="U10" s="53"/>
      <c r="V10" s="54"/>
      <c r="W10" s="53"/>
      <c r="X10" s="55">
        <f t="shared" si="9"/>
        <v>1830.41165184022</v>
      </c>
      <c r="Y10" s="55">
        <f t="shared" si="10"/>
        <v>219.649398220827</v>
      </c>
      <c r="Z10" s="56">
        <v>0.5</v>
      </c>
      <c r="AA10" s="55">
        <f t="shared" si="11"/>
        <v>109.824699110413</v>
      </c>
      <c r="AB10" s="57"/>
    </row>
    <row r="11" ht="18" customHeight="1" spans="1:28">
      <c r="A11" s="44" t="s">
        <v>63</v>
      </c>
      <c r="B11" s="44" t="s">
        <v>64</v>
      </c>
      <c r="C11" s="45" t="s">
        <v>65</v>
      </c>
      <c r="D11" s="46">
        <v>43.01</v>
      </c>
      <c r="E11" s="47" t="s">
        <v>66</v>
      </c>
      <c r="F11" s="46" t="s">
        <v>52</v>
      </c>
      <c r="G11" s="48">
        <v>45977</v>
      </c>
      <c r="H11" s="48">
        <v>46341</v>
      </c>
      <c r="I11" s="49">
        <f t="shared" si="0"/>
        <v>11.9671232876712</v>
      </c>
      <c r="J11" s="50">
        <v>23000</v>
      </c>
      <c r="K11" s="51">
        <v>23000</v>
      </c>
      <c r="L11" s="50">
        <f t="shared" si="1"/>
        <v>0</v>
      </c>
      <c r="M11" s="50">
        <f t="shared" si="2"/>
        <v>1095.2380952381</v>
      </c>
      <c r="N11" s="50">
        <f t="shared" si="3"/>
        <v>76.666666666667</v>
      </c>
      <c r="O11" s="50">
        <f t="shared" si="4"/>
        <v>32.857142857143</v>
      </c>
      <c r="P11" s="50">
        <f t="shared" si="5"/>
        <v>21.904761904762</v>
      </c>
      <c r="Q11" s="50">
        <f t="shared" si="6"/>
        <v>23</v>
      </c>
      <c r="R11" s="50">
        <f t="shared" si="7"/>
        <v>1830.41165184022</v>
      </c>
      <c r="S11" s="50">
        <f t="shared" si="8"/>
        <v>219.649398220827</v>
      </c>
      <c r="T11" s="52">
        <f>R11</f>
        <v>1830.41165184022</v>
      </c>
      <c r="U11" s="53">
        <f>T11*12%</f>
        <v>219.649398220827</v>
      </c>
      <c r="V11" s="54">
        <f>50%</f>
        <v>0.5</v>
      </c>
      <c r="W11" s="53">
        <f>U11*V11</f>
        <v>109.824699110413</v>
      </c>
      <c r="X11" s="55">
        <f t="shared" si="9"/>
        <v>1830.41165184022</v>
      </c>
      <c r="Y11" s="55">
        <f t="shared" si="10"/>
        <v>219.649398220827</v>
      </c>
      <c r="Z11" s="56">
        <v>0.5</v>
      </c>
      <c r="AA11" s="55">
        <f t="shared" si="11"/>
        <v>109.824699110413</v>
      </c>
      <c r="AB11" s="57"/>
    </row>
    <row r="12" ht="18" customHeight="1" spans="1:28">
      <c r="A12" s="44" t="s">
        <v>67</v>
      </c>
      <c r="B12" s="44" t="s">
        <v>68</v>
      </c>
      <c r="C12" s="45" t="s">
        <v>69</v>
      </c>
      <c r="D12" s="46">
        <v>132.64</v>
      </c>
      <c r="E12" s="47" t="s">
        <v>70</v>
      </c>
      <c r="F12" s="46" t="s">
        <v>71</v>
      </c>
      <c r="G12" s="48">
        <v>45998</v>
      </c>
      <c r="H12" s="48">
        <v>46362</v>
      </c>
      <c r="I12" s="49">
        <f t="shared" si="0"/>
        <v>11.9671232876712</v>
      </c>
      <c r="J12" s="50">
        <v>58000</v>
      </c>
      <c r="K12" s="51">
        <v>58000</v>
      </c>
      <c r="L12" s="50">
        <f t="shared" si="1"/>
        <v>0</v>
      </c>
      <c r="M12" s="50">
        <f t="shared" si="2"/>
        <v>2761.90476190476</v>
      </c>
      <c r="N12" s="50">
        <f t="shared" si="3"/>
        <v>193.333333333333</v>
      </c>
      <c r="O12" s="50">
        <f t="shared" si="4"/>
        <v>82.8571428571428</v>
      </c>
      <c r="P12" s="50">
        <f t="shared" si="5"/>
        <v>55.2380952380952</v>
      </c>
      <c r="Q12" s="50">
        <f t="shared" si="6"/>
        <v>58</v>
      </c>
      <c r="R12" s="50">
        <f t="shared" si="7"/>
        <v>4615.82068724926</v>
      </c>
      <c r="S12" s="50">
        <f t="shared" si="8"/>
        <v>553.898482469911</v>
      </c>
      <c r="T12" s="52"/>
      <c r="U12" s="53"/>
      <c r="V12" s="54"/>
      <c r="W12" s="53"/>
      <c r="X12" s="55">
        <f t="shared" si="9"/>
        <v>4615.82068724926</v>
      </c>
      <c r="Y12" s="55">
        <f t="shared" si="10"/>
        <v>553.898482469911</v>
      </c>
      <c r="Z12" s="56">
        <v>0.5</v>
      </c>
      <c r="AA12" s="55">
        <f t="shared" si="11"/>
        <v>276.949241234955</v>
      </c>
      <c r="AB12" s="57"/>
    </row>
    <row r="13" ht="18" customHeight="1" spans="1:28">
      <c r="A13" s="44" t="s">
        <v>72</v>
      </c>
      <c r="B13" s="44" t="s">
        <v>73</v>
      </c>
      <c r="C13" s="45" t="s">
        <v>74</v>
      </c>
      <c r="D13" s="46">
        <v>62.89</v>
      </c>
      <c r="E13" s="47" t="s">
        <v>75</v>
      </c>
      <c r="F13" s="46" t="s">
        <v>76</v>
      </c>
      <c r="G13" s="48">
        <v>45983</v>
      </c>
      <c r="H13" s="48">
        <v>46439</v>
      </c>
      <c r="I13" s="49">
        <f t="shared" si="0"/>
        <v>14.9917808219178</v>
      </c>
      <c r="J13" s="50">
        <v>47100</v>
      </c>
      <c r="K13" s="51">
        <v>47100</v>
      </c>
      <c r="L13" s="50">
        <f t="shared" si="1"/>
        <v>0</v>
      </c>
      <c r="M13" s="50">
        <f t="shared" si="2"/>
        <v>2242.85714285714</v>
      </c>
      <c r="N13" s="50">
        <f t="shared" si="3"/>
        <v>157</v>
      </c>
      <c r="O13" s="50">
        <f t="shared" si="4"/>
        <v>67.2857142857142</v>
      </c>
      <c r="P13" s="50">
        <f t="shared" si="5"/>
        <v>44.8571428571428</v>
      </c>
      <c r="Q13" s="50">
        <f t="shared" si="6"/>
        <v>47.1</v>
      </c>
      <c r="R13" s="50">
        <f t="shared" si="7"/>
        <v>2992.1157059315</v>
      </c>
      <c r="S13" s="50">
        <f t="shared" si="8"/>
        <v>359.053884711779</v>
      </c>
      <c r="T13" s="52"/>
      <c r="U13" s="53"/>
      <c r="V13" s="54"/>
      <c r="W13" s="53"/>
      <c r="X13" s="55">
        <f t="shared" si="9"/>
        <v>2992.1157059315</v>
      </c>
      <c r="Y13" s="55">
        <f t="shared" si="10"/>
        <v>359.053884711779</v>
      </c>
      <c r="Z13" s="56">
        <v>0.5</v>
      </c>
      <c r="AA13" s="55">
        <f t="shared" si="11"/>
        <v>179.52694235589</v>
      </c>
      <c r="AB13" s="57" t="s">
        <v>43</v>
      </c>
    </row>
    <row r="14" ht="18" customHeight="1" spans="1:28">
      <c r="A14" s="58" t="s">
        <v>77</v>
      </c>
      <c r="B14" s="58" t="s">
        <v>78</v>
      </c>
      <c r="C14" s="59" t="s">
        <v>79</v>
      </c>
      <c r="D14" s="60">
        <v>99.18</v>
      </c>
      <c r="E14" s="61" t="s">
        <v>80</v>
      </c>
      <c r="F14" s="60" t="s">
        <v>71</v>
      </c>
      <c r="G14" s="62">
        <v>46001</v>
      </c>
      <c r="H14" s="62">
        <v>46365</v>
      </c>
      <c r="I14" s="63">
        <f t="shared" si="0"/>
        <v>11.9671232876712</v>
      </c>
      <c r="J14" s="64">
        <v>30000</v>
      </c>
      <c r="K14" s="65">
        <v>15000</v>
      </c>
      <c r="L14" s="64">
        <f t="shared" si="1"/>
        <v>15000</v>
      </c>
      <c r="M14" s="50">
        <f t="shared" si="2"/>
        <v>714.285714285714</v>
      </c>
      <c r="N14" s="50">
        <f t="shared" si="3"/>
        <v>50</v>
      </c>
      <c r="O14" s="50">
        <f t="shared" si="4"/>
        <v>21.4285714285714</v>
      </c>
      <c r="P14" s="50">
        <f t="shared" si="5"/>
        <v>14.2857142857143</v>
      </c>
      <c r="Q14" s="50">
        <f t="shared" si="6"/>
        <v>15</v>
      </c>
      <c r="R14" s="64">
        <f t="shared" si="7"/>
        <v>2387.49345892203</v>
      </c>
      <c r="S14" s="64">
        <f t="shared" si="8"/>
        <v>286.499215070644</v>
      </c>
      <c r="T14" s="66"/>
      <c r="U14" s="67"/>
      <c r="V14" s="68"/>
      <c r="W14" s="67"/>
      <c r="X14" s="55">
        <f t="shared" si="9"/>
        <v>2387.49345892203</v>
      </c>
      <c r="Y14" s="55">
        <f t="shared" si="10"/>
        <v>286.499215070644</v>
      </c>
      <c r="Z14" s="56">
        <v>0.5</v>
      </c>
      <c r="AA14" s="55">
        <f t="shared" si="11"/>
        <v>143.249607535322</v>
      </c>
      <c r="AB14" s="57"/>
    </row>
    <row r="15" s="2" customFormat="1" spans="1:28">
      <c r="A15" s="69"/>
      <c r="B15" s="69" t="s">
        <v>81</v>
      </c>
      <c r="C15" s="70"/>
      <c r="D15" s="71"/>
      <c r="E15" s="72"/>
      <c r="F15" s="71"/>
      <c r="G15" s="71"/>
      <c r="H15" s="71"/>
      <c r="I15" s="73"/>
      <c r="J15" s="74">
        <f>SUM(J4:J14)</f>
        <v>620388</v>
      </c>
      <c r="K15" s="74">
        <f t="shared" ref="K15:Y15" si="12">SUM(K4:K14)</f>
        <v>591600</v>
      </c>
      <c r="L15" s="74">
        <f t="shared" si="12"/>
        <v>28788</v>
      </c>
      <c r="M15" s="74">
        <f t="shared" si="12"/>
        <v>28171.4285714286</v>
      </c>
      <c r="N15" s="74">
        <f t="shared" si="12"/>
        <v>1972</v>
      </c>
      <c r="O15" s="74">
        <f t="shared" si="12"/>
        <v>845.142857142859</v>
      </c>
      <c r="P15" s="74">
        <f t="shared" si="12"/>
        <v>563.428571428572</v>
      </c>
      <c r="Q15" s="74">
        <f t="shared" si="12"/>
        <v>591.6</v>
      </c>
      <c r="R15" s="74">
        <f t="shared" si="12"/>
        <v>58581.7352574558</v>
      </c>
      <c r="S15" s="74">
        <f t="shared" si="12"/>
        <v>7029.8082308947</v>
      </c>
      <c r="T15" s="74">
        <f t="shared" si="12"/>
        <v>3723.5347985348</v>
      </c>
      <c r="U15" s="74">
        <f t="shared" si="12"/>
        <v>446.824175824176</v>
      </c>
      <c r="V15" s="74"/>
      <c r="W15" s="74">
        <f t="shared" si="12"/>
        <v>223.412087912088</v>
      </c>
      <c r="X15" s="74">
        <f t="shared" si="12"/>
        <v>21403.15656102</v>
      </c>
      <c r="Y15" s="74">
        <f t="shared" si="12"/>
        <v>2568.3787873224</v>
      </c>
      <c r="Z15" s="75"/>
      <c r="AA15" s="74">
        <f>SUM(AA4:AA14)</f>
        <v>1284.1893936612</v>
      </c>
      <c r="AB15" s="76"/>
    </row>
    <row r="16" spans="1:28">
      <c r="A16" s="77" t="s">
        <v>82</v>
      </c>
      <c r="B16" s="77"/>
      <c r="C16" s="77"/>
      <c r="D16" s="78"/>
      <c r="E16" s="77"/>
      <c r="F16" s="78"/>
      <c r="G16" s="78"/>
      <c r="H16" s="78"/>
      <c r="I16" s="79"/>
      <c r="J16" s="80"/>
      <c r="K16" s="81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2"/>
      <c r="W16" s="83"/>
    </row>
    <row r="18" spans="5:25">
      <c r="E18" s="8" t="s">
        <v>83</v>
      </c>
      <c r="F18" s="4"/>
    </row>
    <row r="19" spans="5:25">
      <c r="E19" s="8" t="s">
        <v>84</v>
      </c>
      <c r="F19" s="84">
        <f>X15-X13-X9-X7</f>
        <v>12557.2605965463</v>
      </c>
      <c r="N19" s="8">
        <f>N15-N4-N5-N6-N7</f>
        <v>663.666666666667</v>
      </c>
      <c r="O19" s="8">
        <f>O15-O4-O5-O6-O7</f>
        <v>284.428571428572</v>
      </c>
      <c r="P19" s="8">
        <f>P15-P4-P5-P6-P7</f>
        <v>189.619047619048</v>
      </c>
      <c r="Q19" s="8">
        <f>Q15-Q4-Q5-Q6-Q7</f>
        <v>199.1</v>
      </c>
    </row>
    <row r="20" spans="5:25">
      <c r="E20" s="8" t="s">
        <v>19</v>
      </c>
      <c r="F20" s="84">
        <f>M5+M4+M12+M14</f>
        <v>19428.5714285715</v>
      </c>
      <c r="N20" s="8">
        <f>N15-N19</f>
        <v>1308.33333333334</v>
      </c>
      <c r="O20" s="8">
        <f>O15-O19</f>
        <v>560.714285714287</v>
      </c>
      <c r="P20" s="8">
        <f>P15-P19</f>
        <v>373.809523809525</v>
      </c>
      <c r="Q20" s="8">
        <f>Q15-Q19</f>
        <v>392.5</v>
      </c>
      <c r="Y20" s="8">
        <f>Y15-Y7</f>
        <v>2085.57455451816</v>
      </c>
    </row>
    <row r="21" spans="5:25">
      <c r="E21" s="8" t="s">
        <v>85</v>
      </c>
      <c r="F21" s="84">
        <f>N15</f>
        <v>1972</v>
      </c>
      <c r="K21" s="85"/>
    </row>
    <row r="22" spans="5:25">
      <c r="E22" s="8" t="s">
        <v>21</v>
      </c>
      <c r="F22" s="84">
        <f>O15</f>
        <v>845.142857142859</v>
      </c>
    </row>
    <row r="23" spans="5:25">
      <c r="E23" s="8" t="s">
        <v>86</v>
      </c>
      <c r="F23" s="84">
        <f>P15</f>
        <v>563.428571428572</v>
      </c>
    </row>
    <row r="24" spans="5:25">
      <c r="E24" s="8" t="s">
        <v>23</v>
      </c>
      <c r="F24" s="84">
        <f>Q15</f>
        <v>591.6</v>
      </c>
      <c r="G24" s="86"/>
    </row>
    <row r="25" spans="5:25">
      <c r="E25" s="8" t="s">
        <v>87</v>
      </c>
      <c r="F25" s="84">
        <f>Y15</f>
        <v>2568.3787873224</v>
      </c>
      <c r="H25" s="7"/>
    </row>
  </sheetData>
  <autoFilter xmlns:etc="http://www.wps.cn/officeDocument/2017/etCustomData" ref="A3:W16" etc:filterBottomFollowUsedRange="0">
    <extLst/>
  </autoFilter>
  <mergeCells count="20">
    <mergeCell ref="A1:W1"/>
    <mergeCell ref="M2:Q2"/>
    <mergeCell ref="T2:W2"/>
    <mergeCell ref="X2:AA2"/>
    <mergeCell ref="A16:W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B2:AB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2026-01-05T08:39:00Z</dcterms:created>
  <dcterms:modified xsi:type="dcterms:W3CDTF">2026-01-06T07:43:49Z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CF483EF24D9248E9A5904BE2C7F08C8C_12</vt:lpwstr>
  </property>
  <property fmtid="{D5CDD505-2E9C-101B-9397-08002B2CF9AE}" pid="4" name="KSOProductBuildVer">
    <vt:lpwstr>2052-12.1.0.24034</vt:lpwstr>
  </property>
  <property fmtid="{D5CDD505-2E9C-101B-9397-08002B2CF9AE}" pid="5" name="CalculationRule">
    <vt:i4>0</vt:i4>
  </property>
</Properties>
</file>