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通力房产\税金\8月\"/>
    </mc:Choice>
  </mc:AlternateContent>
  <bookViews>
    <workbookView windowWidth="23040" windowHeight="9900"/>
  </bookViews>
  <sheets>
    <sheet name="2026年7月租金结转明细" sheetId="2" r:id="rId1"/>
  </sheets>
  <definedNames>
    <definedName name="_xlnm._FilterDatabase" localSheetId="0" hidden="1">'2026年7月租金结转明细'!$A$3:$AA$52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<sst xmlns="http://schemas.openxmlformats.org/spreadsheetml/2006/main" count="328" uniqueCount="214">
  <si>
    <t>租赁台账报表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</si>
  <si>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</si>
  <si>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</si>
  <si>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</si>
  <si>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</si>
  <si>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</si>
  <si>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</si>
  <si>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</si>
  <si>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2026年8月应交房产税</t>
  </si>
  <si>
    <t>备注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</si>
  <si>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</si>
  <si>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</si>
  <si>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</si>
  <si>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</si>
  <si>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</si>
  <si>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</si>
  <si>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</si>
  <si>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</si>
  <si>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</si>
  <si>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</si>
  <si>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</si>
  <si>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</si>
  <si>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</si>
  <si>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</si>
  <si>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</si>
  <si>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</si>
  <si>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</si>
  <si>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</si>
  <si>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HT20260708</t>
  </si>
  <si>
    <t>养征大厦</t>
  </si>
  <si>
    <t>1层-1</t>
  </si>
  <si>
    <t>F65280120240010806</t>
  </si>
  <si>
    <t>在租</t>
  </si>
  <si>
    <t>杨豆豆</t>
  </si>
  <si>
    <t>2026-07-09</t>
  </si>
  <si>
    <t>HT20260715</t>
  </si>
  <si>
    <t>1层-2</t>
  </si>
  <si>
    <t>F65280120240010312</t>
  </si>
  <si>
    <t>郭兴辉</t>
  </si>
  <si>
    <t>2026-07-16</t>
  </si>
  <si>
    <t>HT20251222</t>
  </si>
  <si>
    <t>1层-3</t>
  </si>
  <si>
    <t>F65280120240010628</t>
  </si>
  <si>
    <t>王春霞</t>
  </si>
  <si>
    <t>2025-12-19</t>
  </si>
  <si>
    <t>HT2025501</t>
  </si>
  <si>
    <t>1层-4-1</t>
  </si>
  <si>
    <t>F65280120240020391</t>
  </si>
  <si>
    <t>马润韬</t>
  </si>
  <si>
    <t>2026-04-27</t>
  </si>
  <si>
    <t>HT20260512</t>
  </si>
  <si>
    <t>1层-4-2</t>
  </si>
  <si>
    <t>F65280120240020901</t>
  </si>
  <si>
    <t>汪玉明</t>
  </si>
  <si>
    <t>2026-05-12</t>
  </si>
  <si>
    <t>HT20250526-01</t>
  </si>
  <si>
    <t>1层-6</t>
  </si>
  <si>
    <t>F65280120240010005</t>
  </si>
  <si>
    <t>李雪琴</t>
  </si>
  <si>
    <t>2026-06-09</t>
  </si>
  <si>
    <t>HT20206623</t>
  </si>
  <si>
    <t>1层05合并</t>
  </si>
  <si>
    <t>F65280120240010221</t>
  </si>
  <si>
    <t>库尔勒悦棠酒店有限公司</t>
  </si>
  <si>
    <t>2026-06-23</t>
  </si>
  <si>
    <t>F65280120240010314</t>
  </si>
  <si>
    <t>1层-7</t>
  </si>
  <si>
    <t>F65280120250019874</t>
  </si>
  <si>
    <t>空置</t>
  </si>
  <si>
    <t>2层-1</t>
  </si>
  <si>
    <t>F65280120240010097</t>
  </si>
  <si>
    <t>小计</t>
  </si>
  <si>
    <t>HT20250910</t>
  </si>
  <si>
    <t>通达商贸城</t>
  </si>
  <si>
    <t>1层-1号</t>
  </si>
  <si>
    <t>何外力有</t>
  </si>
  <si>
    <t>2025-09-10</t>
  </si>
  <si>
    <t>ZLS</t>
  </si>
  <si>
    <t>HT2026427</t>
  </si>
  <si>
    <t>1层-2号</t>
  </si>
  <si>
    <t>李朝良</t>
  </si>
  <si>
    <t>HT2026810</t>
  </si>
  <si>
    <t>1层-3号</t>
  </si>
  <si>
    <t>F65280120240025689</t>
  </si>
  <si>
    <t>杨在磊</t>
  </si>
  <si>
    <t>2026-08-10</t>
  </si>
  <si>
    <t>HT20250317-01</t>
  </si>
  <si>
    <t>1层-4号</t>
  </si>
  <si>
    <t>赵霞</t>
  </si>
  <si>
    <t>2026-03-13</t>
  </si>
  <si>
    <t>HT20241203-01</t>
  </si>
  <si>
    <t>1层-5号</t>
  </si>
  <si>
    <t>孙华</t>
  </si>
  <si>
    <t>2025-11-20</t>
  </si>
  <si>
    <t>HT2021719-01-01-01-01</t>
  </si>
  <si>
    <t>1层-6号</t>
  </si>
  <si>
    <t>F65280120240020464</t>
  </si>
  <si>
    <t>段小平</t>
  </si>
  <si>
    <t>2025-08-13</t>
  </si>
  <si>
    <t>HT20250226-01</t>
  </si>
  <si>
    <t>1层-7号</t>
  </si>
  <si>
    <t>方小羊</t>
  </si>
  <si>
    <t>2026-03-05</t>
  </si>
  <si>
    <t>HT20260429</t>
  </si>
  <si>
    <t>1层-8号</t>
  </si>
  <si>
    <t>苑风英</t>
  </si>
  <si>
    <t>2026-04-29</t>
  </si>
  <si>
    <t>HT20250822</t>
  </si>
  <si>
    <t>1层-9号</t>
  </si>
  <si>
    <t>张玉芝</t>
  </si>
  <si>
    <t>2025-08-22</t>
  </si>
  <si>
    <t>HT20250901</t>
  </si>
  <si>
    <t>1层-10号</t>
  </si>
  <si>
    <t>邴春秀</t>
  </si>
  <si>
    <t>2025-09-01</t>
  </si>
  <si>
    <t>HT2026084</t>
  </si>
  <si>
    <t>1层-11#、12#-13#</t>
  </si>
  <si>
    <t>F65280120250028448</t>
  </si>
  <si>
    <t>李元周</t>
  </si>
  <si>
    <t>2026-08-04</t>
  </si>
  <si>
    <t>HT20250408-01</t>
  </si>
  <si>
    <t>1层-14号</t>
  </si>
  <si>
    <t>F65280120250019875</t>
  </si>
  <si>
    <t>王秀梅</t>
  </si>
  <si>
    <t>2026-04-10</t>
  </si>
  <si>
    <t>HT20241128-01</t>
  </si>
  <si>
    <t>1层-21号</t>
  </si>
  <si>
    <t>F65280120250000179</t>
  </si>
  <si>
    <t>赵勇</t>
  </si>
  <si>
    <t>2025-10-28</t>
  </si>
  <si>
    <t>2025年10月已全额结转</t>
  </si>
  <si>
    <t>HT20260721</t>
  </si>
  <si>
    <t>1层-22号</t>
  </si>
  <si>
    <t>F65280120240020465</t>
  </si>
  <si>
    <t>谭雪玲</t>
  </si>
  <si>
    <t>2026-07-21</t>
  </si>
  <si>
    <t>HT20241115-01</t>
  </si>
  <si>
    <t>1层-23号</t>
  </si>
  <si>
    <t>F65280120250000482</t>
  </si>
  <si>
    <t>周翔</t>
  </si>
  <si>
    <t>2025-11-06</t>
  </si>
  <si>
    <t>1层-24号</t>
  </si>
  <si>
    <t>F65280120240025779</t>
  </si>
  <si>
    <t>田东晓</t>
  </si>
  <si>
    <t>2026-08-12</t>
  </si>
  <si>
    <t>HT20241113-01</t>
  </si>
  <si>
    <t>1层-25号</t>
  </si>
  <si>
    <t>F65280120250000677</t>
  </si>
  <si>
    <t>秦东玉</t>
  </si>
  <si>
    <t>2025-11-13</t>
  </si>
  <si>
    <t>HT20260602</t>
  </si>
  <si>
    <t>1层-26号</t>
  </si>
  <si>
    <t>F65280120240020467</t>
  </si>
  <si>
    <t>艾买提·牙合莆</t>
  </si>
  <si>
    <t>2026-06-02</t>
  </si>
  <si>
    <t>HT20260604</t>
  </si>
  <si>
    <t>1层-27号</t>
  </si>
  <si>
    <t>F65280120240020393</t>
  </si>
  <si>
    <t>张旭亚</t>
  </si>
  <si>
    <t>2026-06-04</t>
  </si>
  <si>
    <t>HT20251205</t>
  </si>
  <si>
    <t>1层-28号</t>
  </si>
  <si>
    <t>F65280120250010588</t>
  </si>
  <si>
    <t>李记叶</t>
  </si>
  <si>
    <t>2025-12-05</t>
  </si>
  <si>
    <t>HT20250813</t>
  </si>
  <si>
    <t>1层-29#</t>
  </si>
  <si>
    <t>F65280120240026255</t>
  </si>
  <si>
    <t>刘光林</t>
  </si>
  <si>
    <t>1层-30号</t>
  </si>
  <si>
    <t>F65280120240020843</t>
  </si>
  <si>
    <t>国博博</t>
  </si>
  <si>
    <t>2025-08-25</t>
  </si>
  <si>
    <t>1层-31号</t>
  </si>
  <si>
    <t>F65280120250011099</t>
  </si>
  <si>
    <t>HT202412113-01</t>
  </si>
  <si>
    <t>1层-32号</t>
  </si>
  <si>
    <t>F65280120250010895</t>
  </si>
  <si>
    <t>杜延克</t>
  </si>
  <si>
    <t>HT20241127-01</t>
  </si>
  <si>
    <t>1层-33号</t>
  </si>
  <si>
    <t>F65280120250000973</t>
  </si>
  <si>
    <t>2025-10-15</t>
  </si>
  <si>
    <t>HT202603165</t>
  </si>
  <si>
    <t>2层-2号</t>
  </si>
  <si>
    <t>F65280120240020844</t>
  </si>
  <si>
    <t>卿卫香</t>
  </si>
  <si>
    <t>2026-03-16</t>
  </si>
  <si>
    <t>HT2026604</t>
  </si>
  <si>
    <t>2层-1号</t>
  </si>
  <si>
    <t>F65280120240026055</t>
  </si>
  <si>
    <t>李永丽</t>
  </si>
  <si>
    <t>2026-05-30</t>
  </si>
  <si>
    <t>HT2026027</t>
  </si>
  <si>
    <t>2层-3号</t>
  </si>
  <si>
    <t>曾小燕</t>
  </si>
  <si>
    <t>HT20260330</t>
  </si>
  <si>
    <t>2层-05-1号</t>
  </si>
  <si>
    <t>任梦帅</t>
  </si>
  <si>
    <t>2026-03-30</t>
  </si>
  <si>
    <t>HT20260629</t>
  </si>
  <si>
    <t>2层-05号</t>
  </si>
  <si>
    <t>郭述练</t>
  </si>
  <si>
    <t>2026-07-03</t>
  </si>
  <si>
    <t>HT2026629</t>
  </si>
  <si>
    <t>2层-05-2号</t>
  </si>
  <si>
    <t>HT20241216-01</t>
  </si>
  <si>
    <t>2层-6号</t>
  </si>
  <si>
    <t>F65280120240019843</t>
  </si>
  <si>
    <t>刘坤</t>
  </si>
  <si>
    <t>3层</t>
  </si>
  <si>
    <t>F65280120250027980</t>
  </si>
  <si>
    <t>F65280120240020994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</si>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</sst>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/d;@"/>
    <numFmt numFmtId="178" formatCode="0_ "/>
    <numFmt numFmtId="179" formatCode="yyyy\/m\/d"/>
  </numFmts>
  <fonts count="27">
    <font>
      <sz val="11"/>
      <color indexed="8"/>
      <name val="宋体"/>
      <charset val="134"/>
      <scheme val="minor"/>
    </font>
    <font>
      <sz val="16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8" borderId="22" applyNumberFormat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9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3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 shrinkToFit="1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177" fontId="0" fillId="0" borderId="0" xfId="0" applyNumberFormat="1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 shrinkToFit="1"/>
    </xf>
    <xf numFmtId="176" fontId="0" fillId="0" borderId="1" xfId="0" applyNumberFormat="1" applyFont="1" applyBorder="1" applyAlignment="1">
      <alignment horizontal="center" vertical="center" wrapText="1" shrinkToFit="1"/>
    </xf>
    <xf numFmtId="10" fontId="0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178" fontId="2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177" fontId="2" fillId="0" borderId="2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8" fontId="2" fillId="0" borderId="6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 shrinkToFit="1"/>
    </xf>
    <xf numFmtId="178" fontId="2" fillId="0" borderId="9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12" xfId="0" applyNumberFormat="1" applyFont="1" applyFill="1" applyBorder="1" applyAlignment="1">
      <alignment horizontal="center" vertical="center" wrapText="1"/>
    </xf>
    <xf numFmtId="176" fontId="5" fillId="3" borderId="13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178" fontId="5" fillId="3" borderId="2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10" fontId="5" fillId="3" borderId="6" xfId="0" applyNumberFormat="1" applyFont="1" applyFill="1" applyBorder="1" applyAlignment="1">
      <alignment horizontal="center" vertical="center" wrapText="1"/>
    </xf>
    <xf numFmtId="176" fontId="5" fillId="3" borderId="14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6" fontId="0" fillId="0" borderId="8" xfId="0" applyNumberFormat="1" applyFont="1" applyFill="1" applyBorder="1" applyAlignment="1">
      <alignment vertical="center"/>
    </xf>
    <xf numFmtId="10" fontId="0" fillId="0" borderId="8" xfId="0" applyNumberFormat="1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shrinkToFit="1"/>
    </xf>
    <xf numFmtId="176" fontId="2" fillId="0" borderId="1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shrinkToFit="1"/>
    </xf>
    <xf numFmtId="0" fontId="2" fillId="5" borderId="2" xfId="0" applyFont="1" applyFill="1" applyBorder="1" applyAlignment="1">
      <alignment vertical="center" shrinkToFit="1"/>
    </xf>
    <xf numFmtId="179" fontId="2" fillId="0" borderId="2" xfId="0" applyNumberFormat="1" applyFont="1" applyFill="1" applyBorder="1" applyAlignment="1">
      <alignment horizontal="center"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shrinkToFit="1"/>
    </xf>
    <xf numFmtId="0" fontId="2" fillId="0" borderId="6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vertical="center" shrinkToFi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shrinkToFit="1"/>
    </xf>
    <xf numFmtId="0" fontId="5" fillId="3" borderId="6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wrapText="1"/>
    </xf>
    <xf numFmtId="176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vertical="center" wrapText="1"/>
    </xf>
    <xf numFmtId="177" fontId="5" fillId="3" borderId="8" xfId="0" applyNumberFormat="1" applyFont="1" applyFill="1" applyBorder="1" applyAlignment="1">
      <alignment horizontal="center" vertical="center" wrapText="1"/>
    </xf>
    <xf numFmtId="178" fontId="5" fillId="3" borderId="8" xfId="0" applyNumberFormat="1" applyFont="1" applyFill="1" applyBorder="1" applyAlignment="1">
      <alignment horizontal="center" vertical="center" wrapText="1"/>
    </xf>
    <xf numFmtId="176" fontId="5" fillId="3" borderId="15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shrinkToFit="1"/>
    </xf>
    <xf numFmtId="0" fontId="6" fillId="3" borderId="1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177" fontId="6" fillId="3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A59"/>
  <sheetViews>
    <sheetView tabSelected="1" workbookViewId="0">
      <pane xSplit="7" ySplit="3" topLeftCell="U11" activePane="bottomRight" state="frozen"/>
      <selection/>
      <selection pane="topRight"/>
      <selection pane="bottomLeft"/>
      <selection pane="bottomRight" activeCell="Z51" sqref="Z51"/>
    </sheetView>
  </sheetViews>
  <sheetFormatPr defaultColWidth="9" defaultRowHeight="25" customHeight="1"/>
  <cols>
    <col min="1" max="1" width="12.1111111111111" style="6" customWidth="1"/>
    <col min="2" max="2" width="12.3333333333333" style="7" customWidth="1"/>
    <col min="3" max="3" width="14.3518518518519" style="8" customWidth="1"/>
    <col min="4" max="4" width="17.2222222222222" style="6" customWidth="1"/>
    <col min="5" max="7" width="14" style="4" customWidth="1"/>
    <col min="8" max="8" width="11.7777777777778" style="7" customWidth="1"/>
    <col min="9" max="9" width="10.4444444444444" style="4" customWidth="1"/>
    <col min="10" max="10" width="14" style="4" customWidth="1"/>
    <col min="11" max="11" width="22.3333333333333" style="9" customWidth="1"/>
    <col min="12" max="12" width="14.3518518518519" style="9" customWidth="1"/>
    <col min="13" max="14" width="14.3518518518519" style="10" customWidth="1"/>
    <col min="15" max="15" width="7.66666666666667" style="11" customWidth="1"/>
    <col min="16" max="16" width="17" style="4" customWidth="1"/>
    <col min="17" max="17" width="15.5555555555556" style="4" customWidth="1"/>
    <col min="18" max="18" width="16.4444444444444" style="4" customWidth="1"/>
    <col min="19" max="19" width="14.4444444444444" style="4" customWidth="1"/>
    <col min="20" max="20" width="13.1111111111111" style="4" customWidth="1"/>
    <col min="21" max="21" width="13.2222222222222" style="12" customWidth="1"/>
    <col min="22" max="22" width="13" style="4" customWidth="1"/>
    <col min="23" max="23" width="14.4444444444444" style="4"/>
    <col min="24" max="24" width="13.1111111111111" style="4"/>
    <col min="25" max="25" width="13.2222222222222" style="12"/>
    <col min="26" max="26" width="13" style="4"/>
    <col min="27" max="27" width="26.8888888888889" style="9" customWidth="1"/>
    <col min="28" max="28" width="12.8888888888889" style="9"/>
    <col min="29" max="16384" width="9" style="9"/>
  </cols>
  <sheetData>
    <row r="1" s="1" customFormat="1" customHeight="1" spans="1:27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4"/>
      <c r="Q1" s="14"/>
      <c r="R1" s="14"/>
      <c r="S1" s="13"/>
      <c r="T1" s="13"/>
      <c r="U1" s="13"/>
      <c r="V1" s="13"/>
      <c r="W1" s="13"/>
      <c r="X1" s="13"/>
      <c r="Y1" s="13"/>
      <c r="Z1" s="13"/>
      <c r="AA1" s="13"/>
    </row>
    <row r="2" s="2" customFormat="1" ht="30" customHeight="1" spans="1:27">
      <c r="A2" s="15" t="s">
        <v>1</v>
      </c>
      <c r="B2" s="15" t="s">
        <v>2</v>
      </c>
      <c r="C2" s="15" t="s">
        <v>3</v>
      </c>
      <c r="D2" s="15" t="s">
        <v>4</v>
      </c>
      <c r="E2" s="16"/>
      <c r="F2" s="16"/>
      <c r="G2" s="16"/>
      <c r="H2" s="15" t="s">
        <v>5</v>
      </c>
      <c r="I2" s="16" t="s">
        <v>6</v>
      </c>
      <c r="J2" s="16"/>
      <c r="K2" s="15"/>
      <c r="L2" s="15"/>
      <c r="M2" s="15"/>
      <c r="N2" s="15"/>
      <c r="O2" s="15"/>
      <c r="P2" s="16"/>
      <c r="Q2" s="16"/>
      <c r="R2" s="16"/>
      <c r="S2" s="17" t="s">
        <v>7</v>
      </c>
      <c r="T2" s="17"/>
      <c r="U2" s="18"/>
      <c r="V2" s="17"/>
      <c r="W2" s="17" t="s">
        <v>8</v>
      </c>
      <c r="X2" s="17"/>
      <c r="Y2" s="18"/>
      <c r="Z2" s="17"/>
      <c r="AA2" s="19" t="s">
        <v>9</v>
      </c>
    </row>
    <row r="3" s="2" customFormat="1" ht="30" customHeight="1" spans="1:27">
      <c r="A3" s="15"/>
      <c r="B3" s="15"/>
      <c r="C3" s="15"/>
      <c r="D3" s="15" t="s">
        <v>10</v>
      </c>
      <c r="E3" s="16" t="s">
        <v>11</v>
      </c>
      <c r="F3" s="16" t="s">
        <v>12</v>
      </c>
      <c r="G3" s="16" t="s">
        <v>13</v>
      </c>
      <c r="H3" s="15"/>
      <c r="I3" s="16" t="s">
        <v>14</v>
      </c>
      <c r="J3" s="16" t="s">
        <v>15</v>
      </c>
      <c r="K3" s="20" t="s">
        <v>16</v>
      </c>
      <c r="L3" s="15" t="s">
        <v>17</v>
      </c>
      <c r="M3" s="15" t="s">
        <v>18</v>
      </c>
      <c r="N3" s="15" t="s">
        <v>19</v>
      </c>
      <c r="O3" s="21" t="s">
        <v>20</v>
      </c>
      <c r="P3" s="16" t="s">
        <v>21</v>
      </c>
      <c r="Q3" s="16" t="s">
        <v>22</v>
      </c>
      <c r="R3" s="16" t="s">
        <v>23</v>
      </c>
      <c r="S3" s="17" t="s">
        <v>24</v>
      </c>
      <c r="T3" s="17" t="s">
        <v>25</v>
      </c>
      <c r="U3" s="18" t="s">
        <v>26</v>
      </c>
      <c r="V3" s="17" t="s">
        <v>27</v>
      </c>
      <c r="W3" s="17" t="s">
        <v>24</v>
      </c>
      <c r="X3" s="17" t="s">
        <v>25</v>
      </c>
      <c r="Y3" s="18" t="s">
        <v>26</v>
      </c>
      <c r="Z3" s="17" t="s">
        <v>27</v>
      </c>
      <c r="AA3" s="19"/>
    </row>
    <row r="4" s="1" customFormat="1" customHeight="1" spans="1:27">
      <c r="A4" s="22" t="s">
        <v>28</v>
      </c>
      <c r="B4" s="23" t="s">
        <v>29</v>
      </c>
      <c r="C4" s="24" t="s">
        <v>30</v>
      </c>
      <c r="D4" s="22" t="s">
        <v>31</v>
      </c>
      <c r="E4" s="25">
        <v>109.83</v>
      </c>
      <c r="F4" s="25">
        <v>838.385613977792</v>
      </c>
      <c r="G4" s="25">
        <f t="shared" ref="G4:G13" si="0">E4*F4</f>
        <v>92079.8919831809</v>
      </c>
      <c r="H4" s="23" t="s">
        <v>32</v>
      </c>
      <c r="I4" s="25">
        <v>109.83</v>
      </c>
      <c r="J4" s="25">
        <v>109.83</v>
      </c>
      <c r="K4" s="26" t="s">
        <v>33</v>
      </c>
      <c r="L4" s="27" t="s">
        <v>34</v>
      </c>
      <c r="M4" s="28">
        <v>46232</v>
      </c>
      <c r="N4" s="28">
        <v>46596</v>
      </c>
      <c r="O4" s="29">
        <f t="shared" ref="O4:O10" si="1">(N4-M4)/365*12</f>
        <v>11.9671232876712</v>
      </c>
      <c r="P4" s="25">
        <v>118675</v>
      </c>
      <c r="Q4" s="25">
        <v>59675</v>
      </c>
      <c r="R4" s="25">
        <v>59000</v>
      </c>
      <c r="S4" s="30">
        <v>10317.4603174603</v>
      </c>
      <c r="T4" s="31">
        <f t="shared" ref="T4:T11" si="2">S4*12%</f>
        <v>1238.09523809524</v>
      </c>
      <c r="U4" s="32">
        <v>0.5</v>
      </c>
      <c r="V4" s="33">
        <f t="shared" ref="V4:V13" si="3">T4*U4</f>
        <v>619.047619047618</v>
      </c>
      <c r="W4" s="30">
        <v>10317.4603174603</v>
      </c>
      <c r="X4" s="31">
        <f t="shared" ref="X4:X11" si="4">W4*12%</f>
        <v>1238.09523809524</v>
      </c>
      <c r="Y4" s="32">
        <v>0.5</v>
      </c>
      <c r="Z4" s="33">
        <f t="shared" ref="Z4:Z13" si="5">X4*Y4</f>
        <v>619.047619047618</v>
      </c>
      <c r="AA4" s="34"/>
    </row>
    <row r="5" s="1" customFormat="1" customHeight="1" spans="1:27">
      <c r="A5" s="22" t="s">
        <v>35</v>
      </c>
      <c r="B5" s="23" t="s">
        <v>29</v>
      </c>
      <c r="C5" s="24" t="s">
        <v>36</v>
      </c>
      <c r="D5" s="35" t="s">
        <v>37</v>
      </c>
      <c r="E5" s="25">
        <v>59.49</v>
      </c>
      <c r="F5" s="25">
        <v>838.385613977792</v>
      </c>
      <c r="G5" s="25">
        <f t="shared" si="0"/>
        <v>49875.5601755389</v>
      </c>
      <c r="H5" s="23" t="s">
        <v>32</v>
      </c>
      <c r="I5" s="25">
        <v>59.49</v>
      </c>
      <c r="J5" s="25">
        <v>59.49</v>
      </c>
      <c r="K5" s="26" t="s">
        <v>38</v>
      </c>
      <c r="L5" s="27" t="s">
        <v>39</v>
      </c>
      <c r="M5" s="28">
        <v>46254</v>
      </c>
      <c r="N5" s="28">
        <v>46618</v>
      </c>
      <c r="O5" s="29">
        <f t="shared" si="1"/>
        <v>11.9671232876712</v>
      </c>
      <c r="P5" s="25">
        <v>62000</v>
      </c>
      <c r="Q5" s="25">
        <v>48709</v>
      </c>
      <c r="R5" s="25">
        <v>13291</v>
      </c>
      <c r="S5" s="30">
        <v>5714.33333333333</v>
      </c>
      <c r="T5" s="31">
        <f t="shared" si="2"/>
        <v>685.72</v>
      </c>
      <c r="U5" s="32">
        <v>0.5</v>
      </c>
      <c r="V5" s="33">
        <f t="shared" si="3"/>
        <v>342.86</v>
      </c>
      <c r="W5" s="30">
        <v>5714.33333333333</v>
      </c>
      <c r="X5" s="31">
        <f t="shared" si="4"/>
        <v>685.72</v>
      </c>
      <c r="Y5" s="32">
        <v>0.5</v>
      </c>
      <c r="Z5" s="33">
        <f t="shared" si="5"/>
        <v>342.86</v>
      </c>
      <c r="AA5" s="34"/>
    </row>
    <row r="6" s="1" customFormat="1" customHeight="1" spans="1:27">
      <c r="A6" s="22" t="s">
        <v>40</v>
      </c>
      <c r="B6" s="23" t="s">
        <v>29</v>
      </c>
      <c r="C6" s="24" t="s">
        <v>41</v>
      </c>
      <c r="D6" s="35" t="s">
        <v>42</v>
      </c>
      <c r="E6" s="25">
        <v>363.29</v>
      </c>
      <c r="F6" s="25">
        <v>838.385613977792</v>
      </c>
      <c r="G6" s="25">
        <f t="shared" si="0"/>
        <v>304577.109701992</v>
      </c>
      <c r="H6" s="23" t="s">
        <v>32</v>
      </c>
      <c r="I6" s="25">
        <v>363.29</v>
      </c>
      <c r="J6" s="25">
        <v>363.29</v>
      </c>
      <c r="K6" s="26" t="s">
        <v>43</v>
      </c>
      <c r="L6" s="27" t="s">
        <v>44</v>
      </c>
      <c r="M6" s="36">
        <v>46023</v>
      </c>
      <c r="N6" s="36">
        <v>46387</v>
      </c>
      <c r="O6" s="29">
        <f t="shared" si="1"/>
        <v>11.9671232876712</v>
      </c>
      <c r="P6" s="25">
        <v>270000</v>
      </c>
      <c r="Q6" s="25">
        <v>270000</v>
      </c>
      <c r="R6" s="25">
        <v>0</v>
      </c>
      <c r="S6" s="30">
        <v>21428.5714285714</v>
      </c>
      <c r="T6" s="31">
        <f t="shared" si="2"/>
        <v>2571.42857142857</v>
      </c>
      <c r="U6" s="32">
        <v>0.5</v>
      </c>
      <c r="V6" s="33">
        <f t="shared" si="3"/>
        <v>1285.71428571428</v>
      </c>
      <c r="W6" s="30">
        <v>21428.5714285714</v>
      </c>
      <c r="X6" s="31">
        <f t="shared" si="4"/>
        <v>2571.42857142857</v>
      </c>
      <c r="Y6" s="32">
        <v>0.5</v>
      </c>
      <c r="Z6" s="33">
        <f t="shared" si="5"/>
        <v>1285.71428571428</v>
      </c>
      <c r="AA6" s="34"/>
    </row>
    <row r="7" s="1" customFormat="1" customHeight="1" spans="1:27">
      <c r="A7" s="22" t="s">
        <v>45</v>
      </c>
      <c r="B7" s="23" t="s">
        <v>29</v>
      </c>
      <c r="C7" s="24" t="s">
        <v>46</v>
      </c>
      <c r="D7" s="22" t="s">
        <v>47</v>
      </c>
      <c r="E7" s="25">
        <v>58.64</v>
      </c>
      <c r="F7" s="25">
        <v>838.385613977792</v>
      </c>
      <c r="G7" s="25">
        <f t="shared" si="0"/>
        <v>49162.9324036577</v>
      </c>
      <c r="H7" s="23" t="s">
        <v>32</v>
      </c>
      <c r="I7" s="25">
        <v>45.64</v>
      </c>
      <c r="J7" s="25">
        <v>58.64</v>
      </c>
      <c r="K7" s="26" t="s">
        <v>48</v>
      </c>
      <c r="L7" s="27" t="s">
        <v>49</v>
      </c>
      <c r="M7" s="36">
        <v>46204</v>
      </c>
      <c r="N7" s="36">
        <v>46934</v>
      </c>
      <c r="O7" s="29">
        <f t="shared" si="1"/>
        <v>24</v>
      </c>
      <c r="P7" s="25">
        <v>130000</v>
      </c>
      <c r="Q7" s="25">
        <v>32500</v>
      </c>
      <c r="R7" s="25">
        <v>97500</v>
      </c>
      <c r="S7" s="30">
        <v>5158.73015873016</v>
      </c>
      <c r="T7" s="31">
        <f t="shared" si="2"/>
        <v>619.047619047619</v>
      </c>
      <c r="U7" s="32">
        <v>0.5</v>
      </c>
      <c r="V7" s="33">
        <f t="shared" si="3"/>
        <v>309.52380952381</v>
      </c>
      <c r="W7" s="30">
        <v>5158.73015873016</v>
      </c>
      <c r="X7" s="31">
        <f t="shared" si="4"/>
        <v>619.047619047619</v>
      </c>
      <c r="Y7" s="32">
        <v>0.5</v>
      </c>
      <c r="Z7" s="33">
        <f t="shared" si="5"/>
        <v>309.52380952381</v>
      </c>
      <c r="AA7" s="34"/>
    </row>
    <row r="8" s="1" customFormat="1" customHeight="1" spans="1:27">
      <c r="A8" s="22" t="s">
        <v>50</v>
      </c>
      <c r="B8" s="23" t="s">
        <v>29</v>
      </c>
      <c r="C8" s="24" t="s">
        <v>51</v>
      </c>
      <c r="D8" s="22" t="s">
        <v>52</v>
      </c>
      <c r="E8" s="25">
        <v>24.2</v>
      </c>
      <c r="F8" s="25">
        <v>838.385613977792</v>
      </c>
      <c r="G8" s="25">
        <f t="shared" si="0"/>
        <v>20288.9318582626</v>
      </c>
      <c r="H8" s="23" t="s">
        <v>32</v>
      </c>
      <c r="I8" s="25">
        <v>20.2</v>
      </c>
      <c r="J8" s="25">
        <v>24.2</v>
      </c>
      <c r="K8" s="27" t="s">
        <v>53</v>
      </c>
      <c r="L8" s="27" t="s">
        <v>54</v>
      </c>
      <c r="M8" s="36">
        <v>46174</v>
      </c>
      <c r="N8" s="36">
        <v>46538</v>
      </c>
      <c r="O8" s="29">
        <f t="shared" si="1"/>
        <v>11.9671232876712</v>
      </c>
      <c r="P8" s="25">
        <v>27000</v>
      </c>
      <c r="Q8" s="25">
        <v>27000</v>
      </c>
      <c r="R8" s="25">
        <v>0</v>
      </c>
      <c r="S8" s="37">
        <f>P8/1.03/O8</f>
        <v>2190.4672996906</v>
      </c>
      <c r="T8" s="31">
        <f t="shared" si="2"/>
        <v>262.856075962872</v>
      </c>
      <c r="U8" s="32">
        <v>0.5</v>
      </c>
      <c r="V8" s="33">
        <f t="shared" si="3"/>
        <v>131.428037981436</v>
      </c>
      <c r="W8" s="37">
        <f>P8/1.03/O8</f>
        <v>2190.46729969061</v>
      </c>
      <c r="X8" s="31">
        <f t="shared" si="4"/>
        <v>262.856075962873</v>
      </c>
      <c r="Y8" s="32">
        <v>0.5</v>
      </c>
      <c r="Z8" s="33">
        <f t="shared" si="5"/>
        <v>131.428037981436</v>
      </c>
      <c r="AA8" s="34"/>
    </row>
    <row r="9" s="1" customFormat="1" customHeight="1" spans="1:27">
      <c r="A9" s="22" t="s">
        <v>55</v>
      </c>
      <c r="B9" s="23" t="s">
        <v>29</v>
      </c>
      <c r="C9" s="24" t="s">
        <v>56</v>
      </c>
      <c r="D9" s="22" t="s">
        <v>57</v>
      </c>
      <c r="E9" s="38">
        <v>38.42</v>
      </c>
      <c r="F9" s="25">
        <v>838.385613977792</v>
      </c>
      <c r="G9" s="25">
        <f t="shared" si="0"/>
        <v>32210.7752890268</v>
      </c>
      <c r="H9" s="23" t="s">
        <v>32</v>
      </c>
      <c r="I9" s="25">
        <v>38.42</v>
      </c>
      <c r="J9" s="25">
        <v>40.72</v>
      </c>
      <c r="K9" s="27" t="s">
        <v>58</v>
      </c>
      <c r="L9" s="27" t="s">
        <v>59</v>
      </c>
      <c r="M9" s="36">
        <v>46203</v>
      </c>
      <c r="N9" s="36">
        <v>46567</v>
      </c>
      <c r="O9" s="29">
        <f t="shared" si="1"/>
        <v>11.9671232876712</v>
      </c>
      <c r="P9" s="25">
        <v>53000</v>
      </c>
      <c r="Q9" s="25">
        <v>53000</v>
      </c>
      <c r="R9" s="25">
        <v>0</v>
      </c>
      <c r="S9" s="37">
        <f>P9/1.03/O9</f>
        <v>4299.80618087414</v>
      </c>
      <c r="T9" s="31">
        <f t="shared" si="2"/>
        <v>515.976741704897</v>
      </c>
      <c r="U9" s="32">
        <v>0.5</v>
      </c>
      <c r="V9" s="33">
        <f t="shared" si="3"/>
        <v>257.988370852448</v>
      </c>
      <c r="W9" s="37">
        <f>P9/1.03/O9</f>
        <v>4299.80618087415</v>
      </c>
      <c r="X9" s="31">
        <f t="shared" si="4"/>
        <v>515.976741704898</v>
      </c>
      <c r="Y9" s="32">
        <v>0.5</v>
      </c>
      <c r="Z9" s="33">
        <f t="shared" si="5"/>
        <v>257.988370852449</v>
      </c>
      <c r="AA9" s="34"/>
    </row>
    <row r="10" s="1" customFormat="1" customHeight="1" spans="1:27">
      <c r="A10" s="39" t="s">
        <v>60</v>
      </c>
      <c r="B10" s="40" t="s">
        <v>29</v>
      </c>
      <c r="C10" s="40" t="s">
        <v>61</v>
      </c>
      <c r="D10" s="22" t="s">
        <v>62</v>
      </c>
      <c r="E10" s="41">
        <v>76.84</v>
      </c>
      <c r="F10" s="25">
        <v>838.385613977792</v>
      </c>
      <c r="G10" s="25">
        <f t="shared" si="0"/>
        <v>64421.5505780536</v>
      </c>
      <c r="H10" s="23" t="s">
        <v>32</v>
      </c>
      <c r="I10" s="42">
        <v>856.49</v>
      </c>
      <c r="J10" s="42">
        <v>856.49</v>
      </c>
      <c r="K10" s="42" t="s">
        <v>63</v>
      </c>
      <c r="L10" s="42" t="s">
        <v>64</v>
      </c>
      <c r="M10" s="43">
        <v>46174</v>
      </c>
      <c r="N10" s="43">
        <v>46721</v>
      </c>
      <c r="O10" s="44">
        <f t="shared" si="1"/>
        <v>17.9835616438356</v>
      </c>
      <c r="P10" s="45">
        <f>(250000/(J10+J13))*J10</f>
        <v>90672.2422189286</v>
      </c>
      <c r="Q10" s="45">
        <v>0</v>
      </c>
      <c r="R10" s="45">
        <f>P10-Q10</f>
        <v>90672.2422189286</v>
      </c>
      <c r="S10" s="46">
        <f>P10/1.03/J10/O10*E10*2</f>
        <v>878.327494888489</v>
      </c>
      <c r="T10" s="47">
        <f t="shared" si="2"/>
        <v>105.399299386619</v>
      </c>
      <c r="U10" s="32">
        <v>0.5</v>
      </c>
      <c r="V10" s="33">
        <f t="shared" si="3"/>
        <v>52.6996496933093</v>
      </c>
      <c r="W10" s="46">
        <f>P10/1.03/O10/I10*E10</f>
        <v>439.163747444244</v>
      </c>
      <c r="X10" s="47">
        <f t="shared" si="4"/>
        <v>52.6996496933093</v>
      </c>
      <c r="Y10" s="32">
        <v>0.5</v>
      </c>
      <c r="Z10" s="33">
        <f t="shared" si="5"/>
        <v>26.3498248466547</v>
      </c>
      <c r="AA10" s="48"/>
    </row>
    <row r="11" s="1" customFormat="1" customHeight="1" spans="1:27">
      <c r="A11" s="49"/>
      <c r="B11" s="50"/>
      <c r="C11" s="50"/>
      <c r="D11" s="22" t="s">
        <v>65</v>
      </c>
      <c r="E11" s="51">
        <v>687.77</v>
      </c>
      <c r="F11" s="25">
        <v>838.385613977792</v>
      </c>
      <c r="G11" s="25">
        <f t="shared" si="0"/>
        <v>576616.473725506</v>
      </c>
      <c r="H11" s="23" t="s">
        <v>32</v>
      </c>
      <c r="I11" s="52"/>
      <c r="J11" s="52"/>
      <c r="K11" s="52"/>
      <c r="L11" s="52"/>
      <c r="M11" s="53"/>
      <c r="N11" s="53"/>
      <c r="O11" s="54"/>
      <c r="P11" s="55"/>
      <c r="Q11" s="55"/>
      <c r="R11" s="55"/>
      <c r="S11" s="56">
        <f>P10/1.03/O10*2-S10</f>
        <v>8911.86922683251</v>
      </c>
      <c r="T11" s="47">
        <f t="shared" si="2"/>
        <v>1069.4243072199</v>
      </c>
      <c r="U11" s="32">
        <v>0.5</v>
      </c>
      <c r="V11" s="33">
        <f t="shared" si="3"/>
        <v>534.712153609951</v>
      </c>
      <c r="W11" s="56">
        <f>P10/1.03/O10-W10</f>
        <v>4455.93461341626</v>
      </c>
      <c r="X11" s="47">
        <f t="shared" si="4"/>
        <v>534.712153609951</v>
      </c>
      <c r="Y11" s="32">
        <v>0.5</v>
      </c>
      <c r="Z11" s="33">
        <f t="shared" si="5"/>
        <v>267.356076804975</v>
      </c>
      <c r="AA11" s="57"/>
    </row>
    <row r="12" s="1" customFormat="1" hidden="1" customHeight="1" spans="1:27">
      <c r="A12" s="52"/>
      <c r="B12" s="23" t="s">
        <v>29</v>
      </c>
      <c r="C12" s="50" t="s">
        <v>66</v>
      </c>
      <c r="D12" s="22" t="s">
        <v>67</v>
      </c>
      <c r="E12" s="52">
        <v>1505.01</v>
      </c>
      <c r="F12" s="25">
        <v>838.385613977792</v>
      </c>
      <c r="G12" s="25">
        <f t="shared" si="0"/>
        <v>1261778.73289272</v>
      </c>
      <c r="H12" s="50" t="s">
        <v>68</v>
      </c>
      <c r="I12" s="52"/>
      <c r="J12" s="52"/>
      <c r="K12" s="52"/>
      <c r="L12" s="52"/>
      <c r="M12" s="53"/>
      <c r="N12" s="53"/>
      <c r="O12" s="54"/>
      <c r="P12" s="55"/>
      <c r="Q12" s="55"/>
      <c r="R12" s="55"/>
      <c r="S12" s="58"/>
      <c r="T12" s="59"/>
      <c r="U12" s="32">
        <v>0.5</v>
      </c>
      <c r="V12" s="33">
        <f t="shared" si="3"/>
        <v>0</v>
      </c>
      <c r="W12" s="58"/>
      <c r="X12" s="59"/>
      <c r="Y12" s="32">
        <v>0.5</v>
      </c>
      <c r="Z12" s="33">
        <f t="shared" si="5"/>
        <v>0</v>
      </c>
      <c r="AA12" s="57"/>
    </row>
    <row r="13" s="1" customFormat="1" customHeight="1" spans="1:27">
      <c r="A13" s="22" t="s">
        <v>60</v>
      </c>
      <c r="B13" s="23" t="s">
        <v>29</v>
      </c>
      <c r="C13" s="24" t="s">
        <v>69</v>
      </c>
      <c r="D13" s="22" t="s">
        <v>70</v>
      </c>
      <c r="E13" s="38">
        <v>1505.01</v>
      </c>
      <c r="F13" s="25">
        <v>838.385613977792</v>
      </c>
      <c r="G13" s="25">
        <f t="shared" si="0"/>
        <v>1261778.73289272</v>
      </c>
      <c r="H13" s="23" t="s">
        <v>32</v>
      </c>
      <c r="I13" s="25">
        <v>1505.01</v>
      </c>
      <c r="J13" s="25">
        <v>1505.01</v>
      </c>
      <c r="K13" s="27" t="s">
        <v>63</v>
      </c>
      <c r="L13" s="27" t="s">
        <v>64</v>
      </c>
      <c r="M13" s="36">
        <v>46174</v>
      </c>
      <c r="N13" s="36">
        <v>46721</v>
      </c>
      <c r="O13" s="29">
        <f>(N13-M13)/365*12</f>
        <v>17.9835616438356</v>
      </c>
      <c r="P13" s="25">
        <f>250000-P10</f>
        <v>159327.757781071</v>
      </c>
      <c r="Q13" s="25">
        <v>0</v>
      </c>
      <c r="R13" s="25">
        <f>P13-Q13</f>
        <v>159327.757781071</v>
      </c>
      <c r="S13" s="37">
        <f>P13/1.03/O13*2</f>
        <v>17203.171044796</v>
      </c>
      <c r="T13" s="31">
        <f>S13*12%</f>
        <v>2064.38052537552</v>
      </c>
      <c r="U13" s="32">
        <v>0.5</v>
      </c>
      <c r="V13" s="33">
        <f t="shared" si="3"/>
        <v>1032.19026268776</v>
      </c>
      <c r="W13" s="37">
        <f>P13/1.03/O13</f>
        <v>8601.58552239798</v>
      </c>
      <c r="X13" s="31">
        <f>W13*12%</f>
        <v>1032.19026268776</v>
      </c>
      <c r="Y13" s="32">
        <v>0.5</v>
      </c>
      <c r="Z13" s="33">
        <f t="shared" si="5"/>
        <v>516.095131343879</v>
      </c>
      <c r="AA13" s="34"/>
    </row>
    <row r="14" s="1" customFormat="1" customHeight="1" spans="1:27">
      <c r="A14" s="60"/>
      <c r="B14" s="61" t="s">
        <v>29</v>
      </c>
      <c r="C14" s="62" t="s">
        <v>71</v>
      </c>
      <c r="D14" s="60"/>
      <c r="E14" s="63"/>
      <c r="F14" s="64"/>
      <c r="G14" s="65"/>
      <c r="H14" s="61"/>
      <c r="I14" s="66">
        <f>SUM(I4:I13)</f>
        <v>2998.37</v>
      </c>
      <c r="J14" s="66">
        <f>SUM(J4:J13)</f>
        <v>3017.67</v>
      </c>
      <c r="K14" s="67"/>
      <c r="L14" s="67"/>
      <c r="M14" s="68"/>
      <c r="N14" s="68"/>
      <c r="O14" s="69"/>
      <c r="P14" s="66">
        <f>SUM(P4:P13)</f>
        <v>910675</v>
      </c>
      <c r="Q14" s="66">
        <f t="shared" ref="Q14:X14" si="6">SUM(Q4:Q13)</f>
        <v>490884</v>
      </c>
      <c r="R14" s="70">
        <f t="shared" si="6"/>
        <v>419791</v>
      </c>
      <c r="S14" s="70">
        <f t="shared" si="6"/>
        <v>76102.7364851769</v>
      </c>
      <c r="T14" s="70">
        <f t="shared" si="6"/>
        <v>9132.32837822123</v>
      </c>
      <c r="U14" s="71"/>
      <c r="V14" s="72">
        <f t="shared" si="6"/>
        <v>4566.16418911062</v>
      </c>
      <c r="W14" s="70">
        <f t="shared" si="6"/>
        <v>62606.0526019184</v>
      </c>
      <c r="X14" s="70">
        <f t="shared" si="6"/>
        <v>7512.72631223021</v>
      </c>
      <c r="Y14" s="71"/>
      <c r="Z14" s="72">
        <f>SUM(Z4:Z13)</f>
        <v>3756.36315611511</v>
      </c>
      <c r="AA14" s="73"/>
    </row>
    <row r="15" s="3" customFormat="1" hidden="1" customHeight="1" spans="1:27">
      <c r="A15" s="22" t="s">
        <v>72</v>
      </c>
      <c r="B15" s="74" t="s">
        <v>73</v>
      </c>
      <c r="C15" s="75" t="s">
        <v>74</v>
      </c>
      <c r="D15" s="22"/>
      <c r="E15" s="76"/>
      <c r="F15" s="77">
        <v>838.385613977792</v>
      </c>
      <c r="G15" s="25">
        <f t="shared" ref="G15:G48" si="7">E15*F15</f>
        <v>0</v>
      </c>
      <c r="H15" s="23" t="s">
        <v>32</v>
      </c>
      <c r="I15" s="76">
        <v>51.2</v>
      </c>
      <c r="J15" s="76">
        <v>51.2</v>
      </c>
      <c r="K15" s="78" t="s">
        <v>75</v>
      </c>
      <c r="L15" s="78" t="s">
        <v>76</v>
      </c>
      <c r="M15" s="79">
        <v>45917</v>
      </c>
      <c r="N15" s="79">
        <v>46281</v>
      </c>
      <c r="O15" s="29">
        <f>(N15-M15)/365*12</f>
        <v>11.9671232876712</v>
      </c>
      <c r="P15" s="77">
        <v>43000</v>
      </c>
      <c r="Q15" s="80">
        <v>43000</v>
      </c>
      <c r="R15" s="81">
        <v>0</v>
      </c>
      <c r="S15" s="82"/>
      <c r="T15" s="82"/>
      <c r="U15" s="32">
        <v>0.5</v>
      </c>
      <c r="V15" s="33">
        <f>T15*U15</f>
        <v>0</v>
      </c>
      <c r="W15" s="82"/>
      <c r="X15" s="82"/>
      <c r="Y15" s="32">
        <v>0.5</v>
      </c>
      <c r="Z15" s="33">
        <f t="shared" ref="Z15:Z46" si="8">X15*Y15</f>
        <v>0</v>
      </c>
      <c r="AA15" s="83" t="s">
        <v>77</v>
      </c>
    </row>
    <row r="16" s="3" customFormat="1" hidden="1" customHeight="1" spans="1:27">
      <c r="A16" s="22" t="s">
        <v>78</v>
      </c>
      <c r="B16" s="74" t="s">
        <v>73</v>
      </c>
      <c r="C16" s="75" t="s">
        <v>79</v>
      </c>
      <c r="D16" s="22"/>
      <c r="E16" s="76"/>
      <c r="F16" s="77">
        <v>838.385613977792</v>
      </c>
      <c r="G16" s="25">
        <f t="shared" si="7"/>
        <v>0</v>
      </c>
      <c r="H16" s="23" t="s">
        <v>32</v>
      </c>
      <c r="I16" s="76">
        <v>38.02</v>
      </c>
      <c r="J16" s="76">
        <v>38.02</v>
      </c>
      <c r="K16" s="78" t="s">
        <v>80</v>
      </c>
      <c r="L16" s="78" t="s">
        <v>49</v>
      </c>
      <c r="M16" s="79">
        <v>46263</v>
      </c>
      <c r="N16" s="79">
        <v>46993</v>
      </c>
      <c r="O16" s="29">
        <f>(N16-M16)/365*12</f>
        <v>24</v>
      </c>
      <c r="P16" s="77">
        <v>68400</v>
      </c>
      <c r="Q16" s="80">
        <v>34200</v>
      </c>
      <c r="R16" s="81">
        <v>34200</v>
      </c>
      <c r="S16" s="82"/>
      <c r="T16" s="82"/>
      <c r="U16" s="32">
        <v>0.5</v>
      </c>
      <c r="V16" s="33">
        <f>T16*U16</f>
        <v>0</v>
      </c>
      <c r="W16" s="82"/>
      <c r="X16" s="82"/>
      <c r="Y16" s="32">
        <v>0.5</v>
      </c>
      <c r="Z16" s="33">
        <f t="shared" si="8"/>
        <v>0</v>
      </c>
      <c r="AA16" s="83" t="s">
        <v>77</v>
      </c>
    </row>
    <row r="17" s="3" customFormat="1" hidden="1" customHeight="1" spans="1:27">
      <c r="A17" s="22" t="s">
        <v>81</v>
      </c>
      <c r="B17" s="74" t="s">
        <v>73</v>
      </c>
      <c r="C17" s="75" t="s">
        <v>82</v>
      </c>
      <c r="D17" s="22" t="s">
        <v>83</v>
      </c>
      <c r="E17" s="76">
        <v>78.5</v>
      </c>
      <c r="F17" s="77">
        <v>838.385613977792</v>
      </c>
      <c r="G17" s="25">
        <f t="shared" si="7"/>
        <v>65813.2706972567</v>
      </c>
      <c r="H17" s="23" t="s">
        <v>32</v>
      </c>
      <c r="I17" s="76">
        <v>78.5</v>
      </c>
      <c r="J17" s="76">
        <v>78.5</v>
      </c>
      <c r="K17" s="78" t="s">
        <v>84</v>
      </c>
      <c r="L17" s="78" t="s">
        <v>85</v>
      </c>
      <c r="M17" s="79">
        <v>46262</v>
      </c>
      <c r="N17" s="79">
        <v>46626</v>
      </c>
      <c r="O17" s="29">
        <f>(N17-M17)/365*12</f>
        <v>11.9671232876712</v>
      </c>
      <c r="P17" s="77">
        <v>48709</v>
      </c>
      <c r="Q17" s="80">
        <v>48709</v>
      </c>
      <c r="R17" s="81">
        <v>0</v>
      </c>
      <c r="S17" s="82"/>
      <c r="T17" s="82"/>
      <c r="U17" s="32">
        <v>0.5</v>
      </c>
      <c r="V17" s="33">
        <f>T17*U17</f>
        <v>0</v>
      </c>
      <c r="W17" s="82"/>
      <c r="X17" s="82"/>
      <c r="Y17" s="32">
        <v>0.5</v>
      </c>
      <c r="Z17" s="33">
        <f t="shared" si="8"/>
        <v>0</v>
      </c>
      <c r="AA17" s="83" t="s">
        <v>77</v>
      </c>
    </row>
    <row r="18" s="3" customFormat="1" hidden="1" customHeight="1" spans="1:27">
      <c r="A18" s="22" t="s">
        <v>86</v>
      </c>
      <c r="B18" s="74" t="s">
        <v>73</v>
      </c>
      <c r="C18" s="75" t="s">
        <v>87</v>
      </c>
      <c r="D18" s="22"/>
      <c r="E18" s="76"/>
      <c r="F18" s="77">
        <v>838.385613977792</v>
      </c>
      <c r="G18" s="25">
        <f t="shared" si="7"/>
        <v>0</v>
      </c>
      <c r="H18" s="23" t="s">
        <v>32</v>
      </c>
      <c r="I18" s="76">
        <v>51.2</v>
      </c>
      <c r="J18" s="76">
        <v>51.2</v>
      </c>
      <c r="K18" s="78" t="s">
        <v>88</v>
      </c>
      <c r="L18" s="78" t="s">
        <v>89</v>
      </c>
      <c r="M18" s="79">
        <v>46113</v>
      </c>
      <c r="N18" s="79">
        <v>46477</v>
      </c>
      <c r="O18" s="29">
        <f>(N18-M18)/365*12</f>
        <v>11.9671232876712</v>
      </c>
      <c r="P18" s="77">
        <v>43000</v>
      </c>
      <c r="Q18" s="80">
        <v>43000</v>
      </c>
      <c r="R18" s="81">
        <v>0</v>
      </c>
      <c r="S18" s="82"/>
      <c r="T18" s="84"/>
      <c r="U18" s="85">
        <v>0.5</v>
      </c>
      <c r="V18" s="86">
        <f>T18*U18</f>
        <v>0</v>
      </c>
      <c r="W18" s="82"/>
      <c r="X18" s="84"/>
      <c r="Y18" s="85">
        <v>0.5</v>
      </c>
      <c r="Z18" s="86">
        <f t="shared" si="8"/>
        <v>0</v>
      </c>
      <c r="AA18" s="83" t="s">
        <v>77</v>
      </c>
    </row>
    <row r="19" s="3" customFormat="1" hidden="1" customHeight="1" spans="1:27">
      <c r="A19" s="22" t="s">
        <v>90</v>
      </c>
      <c r="B19" s="74" t="s">
        <v>73</v>
      </c>
      <c r="C19" s="75" t="s">
        <v>91</v>
      </c>
      <c r="D19" s="22"/>
      <c r="E19" s="76"/>
      <c r="F19" s="77">
        <v>838.385613977792</v>
      </c>
      <c r="G19" s="25">
        <f t="shared" si="7"/>
        <v>0</v>
      </c>
      <c r="H19" s="23" t="s">
        <v>32</v>
      </c>
      <c r="I19" s="76">
        <v>22.77</v>
      </c>
      <c r="J19" s="76">
        <v>22.77</v>
      </c>
      <c r="K19" s="78" t="s">
        <v>92</v>
      </c>
      <c r="L19" s="78" t="s">
        <v>93</v>
      </c>
      <c r="M19" s="79">
        <v>45994</v>
      </c>
      <c r="N19" s="79">
        <v>46358</v>
      </c>
      <c r="O19" s="29">
        <f t="shared" ref="O19:O32" si="9">(N19-M19)/365*12</f>
        <v>11.9671232876712</v>
      </c>
      <c r="P19" s="77">
        <v>15800</v>
      </c>
      <c r="Q19" s="80">
        <v>15800</v>
      </c>
      <c r="R19" s="81">
        <v>0</v>
      </c>
      <c r="S19" s="82"/>
      <c r="T19" s="82"/>
      <c r="U19" s="32">
        <v>0.5</v>
      </c>
      <c r="V19" s="33">
        <f t="shared" ref="V19:V46" si="10">T19*U19</f>
        <v>0</v>
      </c>
      <c r="W19" s="82"/>
      <c r="X19" s="82"/>
      <c r="Y19" s="32">
        <v>0.5</v>
      </c>
      <c r="Z19" s="33">
        <f t="shared" si="8"/>
        <v>0</v>
      </c>
      <c r="AA19" s="83" t="s">
        <v>77</v>
      </c>
    </row>
    <row r="20" s="3" customFormat="1" hidden="1" customHeight="1" spans="1:27">
      <c r="A20" s="22" t="s">
        <v>94</v>
      </c>
      <c r="B20" s="74" t="s">
        <v>73</v>
      </c>
      <c r="C20" s="75" t="s">
        <v>95</v>
      </c>
      <c r="D20" s="22" t="s">
        <v>96</v>
      </c>
      <c r="E20" s="76">
        <v>41.74</v>
      </c>
      <c r="F20" s="77">
        <v>838.385613977792</v>
      </c>
      <c r="G20" s="25">
        <f t="shared" si="7"/>
        <v>34994.2155274331</v>
      </c>
      <c r="H20" s="23" t="s">
        <v>32</v>
      </c>
      <c r="I20" s="76">
        <v>22.77</v>
      </c>
      <c r="J20" s="76">
        <v>22.24</v>
      </c>
      <c r="K20" s="78" t="s">
        <v>97</v>
      </c>
      <c r="L20" s="78" t="s">
        <v>98</v>
      </c>
      <c r="M20" s="79">
        <v>45897</v>
      </c>
      <c r="N20" s="79">
        <v>46261</v>
      </c>
      <c r="O20" s="29">
        <f t="shared" si="9"/>
        <v>11.9671232876712</v>
      </c>
      <c r="P20" s="77">
        <v>15800</v>
      </c>
      <c r="Q20" s="80">
        <v>15800</v>
      </c>
      <c r="R20" s="81">
        <v>0</v>
      </c>
      <c r="S20" s="82"/>
      <c r="T20" s="82"/>
      <c r="U20" s="32">
        <v>0.5</v>
      </c>
      <c r="V20" s="33">
        <f t="shared" si="10"/>
        <v>0</v>
      </c>
      <c r="W20" s="82"/>
      <c r="X20" s="82"/>
      <c r="Y20" s="32">
        <v>0.5</v>
      </c>
      <c r="Z20" s="33">
        <f t="shared" si="8"/>
        <v>0</v>
      </c>
      <c r="AA20" s="83" t="s">
        <v>77</v>
      </c>
    </row>
    <row r="21" s="3" customFormat="1" hidden="1" customHeight="1" spans="1:27">
      <c r="A21" s="22" t="s">
        <v>99</v>
      </c>
      <c r="B21" s="74" t="s">
        <v>73</v>
      </c>
      <c r="C21" s="75" t="s">
        <v>100</v>
      </c>
      <c r="D21" s="22"/>
      <c r="E21" s="76"/>
      <c r="F21" s="77">
        <v>838.385613977792</v>
      </c>
      <c r="G21" s="25">
        <f t="shared" si="7"/>
        <v>0</v>
      </c>
      <c r="H21" s="23" t="s">
        <v>32</v>
      </c>
      <c r="I21" s="76">
        <v>43.01</v>
      </c>
      <c r="J21" s="76">
        <v>43.01</v>
      </c>
      <c r="K21" s="78" t="s">
        <v>101</v>
      </c>
      <c r="L21" s="78" t="s">
        <v>102</v>
      </c>
      <c r="M21" s="79">
        <v>46103</v>
      </c>
      <c r="N21" s="79">
        <v>46467</v>
      </c>
      <c r="O21" s="29">
        <f t="shared" si="9"/>
        <v>11.9671232876712</v>
      </c>
      <c r="P21" s="77">
        <v>26000</v>
      </c>
      <c r="Q21" s="80">
        <v>26000</v>
      </c>
      <c r="R21" s="81">
        <v>0</v>
      </c>
      <c r="S21" s="82"/>
      <c r="T21" s="82"/>
      <c r="U21" s="32">
        <v>0.5</v>
      </c>
      <c r="V21" s="33">
        <f t="shared" si="10"/>
        <v>0</v>
      </c>
      <c r="W21" s="82"/>
      <c r="X21" s="82"/>
      <c r="Y21" s="32">
        <v>0.5</v>
      </c>
      <c r="Z21" s="33">
        <f t="shared" si="8"/>
        <v>0</v>
      </c>
      <c r="AA21" s="83" t="s">
        <v>77</v>
      </c>
    </row>
    <row r="22" s="3" customFormat="1" hidden="1" customHeight="1" spans="1:27">
      <c r="A22" s="22" t="s">
        <v>103</v>
      </c>
      <c r="B22" s="74" t="s">
        <v>73</v>
      </c>
      <c r="C22" s="75" t="s">
        <v>104</v>
      </c>
      <c r="D22" s="22"/>
      <c r="E22" s="76"/>
      <c r="F22" s="77">
        <v>838.385613977792</v>
      </c>
      <c r="G22" s="25">
        <f t="shared" si="7"/>
        <v>0</v>
      </c>
      <c r="H22" s="23" t="s">
        <v>32</v>
      </c>
      <c r="I22" s="76">
        <v>43.79</v>
      </c>
      <c r="J22" s="76">
        <v>43.79</v>
      </c>
      <c r="K22" s="78" t="s">
        <v>105</v>
      </c>
      <c r="L22" s="78" t="s">
        <v>106</v>
      </c>
      <c r="M22" s="79">
        <v>46151</v>
      </c>
      <c r="N22" s="79">
        <v>46515</v>
      </c>
      <c r="O22" s="29">
        <f t="shared" si="9"/>
        <v>11.9671232876712</v>
      </c>
      <c r="P22" s="77">
        <v>26400</v>
      </c>
      <c r="Q22" s="80">
        <v>26400</v>
      </c>
      <c r="R22" s="81">
        <v>0</v>
      </c>
      <c r="S22" s="82"/>
      <c r="T22" s="82"/>
      <c r="U22" s="32">
        <v>0.5</v>
      </c>
      <c r="V22" s="33">
        <f t="shared" si="10"/>
        <v>0</v>
      </c>
      <c r="W22" s="82"/>
      <c r="X22" s="82"/>
      <c r="Y22" s="32">
        <v>0.5</v>
      </c>
      <c r="Z22" s="33">
        <f t="shared" si="8"/>
        <v>0</v>
      </c>
      <c r="AA22" s="83" t="s">
        <v>77</v>
      </c>
    </row>
    <row r="23" s="3" customFormat="1" hidden="1" customHeight="1" spans="1:27">
      <c r="A23" s="22" t="s">
        <v>107</v>
      </c>
      <c r="B23" s="74" t="s">
        <v>73</v>
      </c>
      <c r="C23" s="75" t="s">
        <v>108</v>
      </c>
      <c r="D23" s="22"/>
      <c r="E23" s="76"/>
      <c r="F23" s="77">
        <v>838.385613977792</v>
      </c>
      <c r="G23" s="25">
        <f t="shared" si="7"/>
        <v>0</v>
      </c>
      <c r="H23" s="23" t="s">
        <v>32</v>
      </c>
      <c r="I23" s="76">
        <v>22.77</v>
      </c>
      <c r="J23" s="76">
        <v>22.77</v>
      </c>
      <c r="K23" s="78" t="s">
        <v>109</v>
      </c>
      <c r="L23" s="78" t="s">
        <v>110</v>
      </c>
      <c r="M23" s="79">
        <v>45901</v>
      </c>
      <c r="N23" s="79">
        <v>46265</v>
      </c>
      <c r="O23" s="29">
        <f t="shared" si="9"/>
        <v>11.9671232876712</v>
      </c>
      <c r="P23" s="77">
        <v>15800</v>
      </c>
      <c r="Q23" s="80">
        <v>15800</v>
      </c>
      <c r="R23" s="81">
        <v>0</v>
      </c>
      <c r="S23" s="82"/>
      <c r="T23" s="82"/>
      <c r="U23" s="32">
        <v>0.5</v>
      </c>
      <c r="V23" s="33">
        <f t="shared" si="10"/>
        <v>0</v>
      </c>
      <c r="W23" s="82"/>
      <c r="X23" s="82"/>
      <c r="Y23" s="32">
        <v>0.5</v>
      </c>
      <c r="Z23" s="33">
        <f t="shared" si="8"/>
        <v>0</v>
      </c>
      <c r="AA23" s="83" t="s">
        <v>77</v>
      </c>
    </row>
    <row r="24" s="3" customFormat="1" hidden="1" customHeight="1" spans="1:27">
      <c r="A24" s="22" t="s">
        <v>111</v>
      </c>
      <c r="B24" s="74" t="s">
        <v>73</v>
      </c>
      <c r="C24" s="75" t="s">
        <v>112</v>
      </c>
      <c r="D24" s="22"/>
      <c r="E24" s="76"/>
      <c r="F24" s="77">
        <v>838.385613977792</v>
      </c>
      <c r="G24" s="25">
        <f t="shared" si="7"/>
        <v>0</v>
      </c>
      <c r="H24" s="23" t="s">
        <v>32</v>
      </c>
      <c r="I24" s="76">
        <v>22.77</v>
      </c>
      <c r="J24" s="76">
        <v>22.77</v>
      </c>
      <c r="K24" s="78" t="s">
        <v>113</v>
      </c>
      <c r="L24" s="78" t="s">
        <v>114</v>
      </c>
      <c r="M24" s="79">
        <v>45901</v>
      </c>
      <c r="N24" s="79">
        <v>46265</v>
      </c>
      <c r="O24" s="29">
        <f t="shared" si="9"/>
        <v>11.9671232876712</v>
      </c>
      <c r="P24" s="77">
        <v>15800</v>
      </c>
      <c r="Q24" s="80">
        <v>15800</v>
      </c>
      <c r="R24" s="81">
        <v>0</v>
      </c>
      <c r="S24" s="82"/>
      <c r="T24" s="82"/>
      <c r="U24" s="32">
        <v>0.5</v>
      </c>
      <c r="V24" s="33">
        <f t="shared" si="10"/>
        <v>0</v>
      </c>
      <c r="W24" s="82"/>
      <c r="X24" s="82"/>
      <c r="Y24" s="32">
        <v>0.5</v>
      </c>
      <c r="Z24" s="33">
        <f t="shared" si="8"/>
        <v>0</v>
      </c>
      <c r="AA24" s="83" t="s">
        <v>77</v>
      </c>
    </row>
    <row r="25" s="4" customFormat="1" hidden="1" customHeight="1" spans="1:27">
      <c r="A25" s="87" t="s">
        <v>115</v>
      </c>
      <c r="B25" s="40" t="s">
        <v>73</v>
      </c>
      <c r="C25" s="88" t="s">
        <v>116</v>
      </c>
      <c r="D25" s="87" t="s">
        <v>117</v>
      </c>
      <c r="E25" s="89">
        <v>71.72</v>
      </c>
      <c r="F25" s="89">
        <v>838.385613977792</v>
      </c>
      <c r="G25" s="25">
        <f t="shared" si="7"/>
        <v>60129.0162344873</v>
      </c>
      <c r="H25" s="23" t="s">
        <v>32</v>
      </c>
      <c r="I25" s="89">
        <v>68.31</v>
      </c>
      <c r="J25" s="89">
        <v>68.31</v>
      </c>
      <c r="K25" s="90" t="s">
        <v>118</v>
      </c>
      <c r="L25" s="90" t="s">
        <v>119</v>
      </c>
      <c r="M25" s="91">
        <v>46266</v>
      </c>
      <c r="N25" s="91">
        <v>46630</v>
      </c>
      <c r="O25" s="92">
        <f t="shared" si="9"/>
        <v>11.9671232876712</v>
      </c>
      <c r="P25" s="89">
        <v>50000</v>
      </c>
      <c r="Q25" s="93">
        <v>50000</v>
      </c>
      <c r="R25" s="94">
        <v>0</v>
      </c>
      <c r="S25" s="31"/>
      <c r="T25" s="31"/>
      <c r="U25" s="32">
        <v>0.5</v>
      </c>
      <c r="V25" s="33">
        <f t="shared" si="10"/>
        <v>0</v>
      </c>
      <c r="W25" s="31"/>
      <c r="X25" s="31"/>
      <c r="Y25" s="32">
        <v>0.5</v>
      </c>
      <c r="Z25" s="33">
        <f t="shared" si="8"/>
        <v>0</v>
      </c>
      <c r="AA25" s="34"/>
    </row>
    <row r="26" s="1" customFormat="1" customHeight="1" spans="1:27">
      <c r="A26" s="22" t="s">
        <v>120</v>
      </c>
      <c r="B26" s="23" t="s">
        <v>73</v>
      </c>
      <c r="C26" s="24" t="s">
        <v>121</v>
      </c>
      <c r="D26" s="35" t="s">
        <v>122</v>
      </c>
      <c r="E26" s="38">
        <v>41.74</v>
      </c>
      <c r="F26" s="95">
        <v>838.385613977792</v>
      </c>
      <c r="G26" s="25">
        <f t="shared" si="7"/>
        <v>34994.2155274331</v>
      </c>
      <c r="H26" s="23" t="s">
        <v>32</v>
      </c>
      <c r="I26" s="25">
        <v>43.01</v>
      </c>
      <c r="J26" s="25">
        <v>43.01</v>
      </c>
      <c r="K26" s="27" t="s">
        <v>123</v>
      </c>
      <c r="L26" s="27" t="s">
        <v>124</v>
      </c>
      <c r="M26" s="36">
        <v>46174</v>
      </c>
      <c r="N26" s="36">
        <v>46538</v>
      </c>
      <c r="O26" s="29">
        <f t="shared" si="9"/>
        <v>11.9671232876712</v>
      </c>
      <c r="P26" s="25">
        <v>26000</v>
      </c>
      <c r="Q26" s="38">
        <v>26000</v>
      </c>
      <c r="R26" s="94">
        <v>0</v>
      </c>
      <c r="S26" s="31">
        <f>P26/1.03/O26</f>
        <v>2109.33888118354</v>
      </c>
      <c r="T26" s="31">
        <f>S26*12%</f>
        <v>253.120665742025</v>
      </c>
      <c r="U26" s="32">
        <v>0.5</v>
      </c>
      <c r="V26" s="33">
        <f t="shared" si="10"/>
        <v>126.560332871012</v>
      </c>
      <c r="W26" s="37">
        <f t="shared" ref="W26:W30" si="11">P26/1.03/O26</f>
        <v>2109.33888118355</v>
      </c>
      <c r="X26" s="31">
        <f t="shared" ref="X26:X34" si="12">W26*12%</f>
        <v>253.120665742026</v>
      </c>
      <c r="Y26" s="32">
        <v>0.5</v>
      </c>
      <c r="Z26" s="33">
        <f t="shared" si="8"/>
        <v>126.560332871013</v>
      </c>
      <c r="AA26" s="34"/>
    </row>
    <row r="27" s="1" customFormat="1" hidden="1" customHeight="1" spans="1:27">
      <c r="A27" s="35" t="s">
        <v>125</v>
      </c>
      <c r="B27" s="23" t="s">
        <v>73</v>
      </c>
      <c r="C27" s="24" t="s">
        <v>126</v>
      </c>
      <c r="D27" s="22" t="s">
        <v>127</v>
      </c>
      <c r="E27" s="38">
        <v>43.01</v>
      </c>
      <c r="F27" s="96">
        <v>838.385613977792</v>
      </c>
      <c r="G27" s="25">
        <f t="shared" si="7"/>
        <v>36058.9652571848</v>
      </c>
      <c r="H27" s="23" t="s">
        <v>32</v>
      </c>
      <c r="I27" s="25">
        <v>43.01</v>
      </c>
      <c r="J27" s="25">
        <v>43.01</v>
      </c>
      <c r="K27" s="26" t="s">
        <v>128</v>
      </c>
      <c r="L27" s="27" t="s">
        <v>129</v>
      </c>
      <c r="M27" s="36">
        <v>45992</v>
      </c>
      <c r="N27" s="36">
        <v>46356</v>
      </c>
      <c r="O27" s="29">
        <f t="shared" si="9"/>
        <v>11.9671232876712</v>
      </c>
      <c r="P27" s="25">
        <v>23000</v>
      </c>
      <c r="Q27" s="38">
        <v>23000</v>
      </c>
      <c r="R27" s="94">
        <v>0</v>
      </c>
      <c r="S27" s="97">
        <f>T27/12%</f>
        <v>1825.39682539683</v>
      </c>
      <c r="T27" s="31">
        <v>219.04761904762</v>
      </c>
      <c r="U27" s="32">
        <v>0.5</v>
      </c>
      <c r="V27" s="33">
        <f t="shared" si="10"/>
        <v>109.52380952381</v>
      </c>
      <c r="W27" s="97"/>
      <c r="X27" s="31">
        <v>219.04761904762</v>
      </c>
      <c r="Y27" s="32">
        <v>0.5</v>
      </c>
      <c r="Z27" s="33">
        <f t="shared" si="8"/>
        <v>109.52380952381</v>
      </c>
      <c r="AA27" s="34" t="s">
        <v>130</v>
      </c>
    </row>
    <row r="28" s="1" customFormat="1" customHeight="1" spans="1:27">
      <c r="A28" s="98" t="s">
        <v>131</v>
      </c>
      <c r="B28" s="23" t="s">
        <v>73</v>
      </c>
      <c r="C28" s="24" t="s">
        <v>132</v>
      </c>
      <c r="D28" s="35" t="s">
        <v>133</v>
      </c>
      <c r="E28" s="25">
        <v>43.01</v>
      </c>
      <c r="F28" s="25">
        <v>838.385613977792</v>
      </c>
      <c r="G28" s="25">
        <f t="shared" si="7"/>
        <v>36058.9652571848</v>
      </c>
      <c r="H28" s="23" t="s">
        <v>32</v>
      </c>
      <c r="I28" s="25">
        <v>43.01</v>
      </c>
      <c r="J28" s="25">
        <v>43.01</v>
      </c>
      <c r="K28" s="27" t="s">
        <v>134</v>
      </c>
      <c r="L28" s="27" t="s">
        <v>135</v>
      </c>
      <c r="M28" s="28">
        <v>46234</v>
      </c>
      <c r="N28" s="28">
        <v>46598</v>
      </c>
      <c r="O28" s="29">
        <f t="shared" si="9"/>
        <v>11.9671232876712</v>
      </c>
      <c r="P28" s="25">
        <v>24500</v>
      </c>
      <c r="Q28" s="38">
        <v>24500</v>
      </c>
      <c r="R28" s="94">
        <v>0</v>
      </c>
      <c r="S28" s="31"/>
      <c r="T28" s="31"/>
      <c r="U28" s="32">
        <v>0.5</v>
      </c>
      <c r="V28" s="33">
        <f t="shared" si="10"/>
        <v>0</v>
      </c>
      <c r="W28" s="37">
        <f t="shared" si="11"/>
        <v>1987.64625342296</v>
      </c>
      <c r="X28" s="31">
        <f>W28*12%</f>
        <v>238.517550410755</v>
      </c>
      <c r="Y28" s="32">
        <v>0.5</v>
      </c>
      <c r="Z28" s="33">
        <f t="shared" si="8"/>
        <v>119.258775205378</v>
      </c>
      <c r="AA28" s="34"/>
    </row>
    <row r="29" s="1" customFormat="1" customHeight="1" spans="1:27">
      <c r="A29" s="22" t="s">
        <v>136</v>
      </c>
      <c r="B29" s="23" t="s">
        <v>73</v>
      </c>
      <c r="C29" s="24" t="s">
        <v>137</v>
      </c>
      <c r="D29" s="35" t="s">
        <v>138</v>
      </c>
      <c r="E29" s="38">
        <v>43.01</v>
      </c>
      <c r="F29" s="99">
        <v>838.385613977792</v>
      </c>
      <c r="G29" s="25">
        <f t="shared" si="7"/>
        <v>36058.9652571848</v>
      </c>
      <c r="H29" s="23" t="s">
        <v>32</v>
      </c>
      <c r="I29" s="25">
        <v>43.01</v>
      </c>
      <c r="J29" s="25">
        <v>43.01</v>
      </c>
      <c r="K29" s="26" t="s">
        <v>139</v>
      </c>
      <c r="L29" s="27" t="s">
        <v>140</v>
      </c>
      <c r="M29" s="36">
        <v>45981</v>
      </c>
      <c r="N29" s="36">
        <v>46345</v>
      </c>
      <c r="O29" s="29">
        <f t="shared" si="9"/>
        <v>11.9671232876712</v>
      </c>
      <c r="P29" s="25">
        <v>23000</v>
      </c>
      <c r="Q29" s="38">
        <v>23000</v>
      </c>
      <c r="R29" s="94">
        <v>0</v>
      </c>
      <c r="S29" s="97">
        <v>1825.39682539683</v>
      </c>
      <c r="T29" s="31">
        <f>S29*12%</f>
        <v>219.04761904762</v>
      </c>
      <c r="U29" s="32">
        <v>0.5</v>
      </c>
      <c r="V29" s="33">
        <f t="shared" si="10"/>
        <v>109.52380952381</v>
      </c>
      <c r="W29" s="97">
        <v>1825.39682539683</v>
      </c>
      <c r="X29" s="31">
        <f t="shared" si="12"/>
        <v>219.04761904762</v>
      </c>
      <c r="Y29" s="32">
        <v>0.5</v>
      </c>
      <c r="Z29" s="33">
        <f t="shared" si="8"/>
        <v>109.52380952381</v>
      </c>
      <c r="AA29" s="34"/>
    </row>
    <row r="30" s="1" customFormat="1" hidden="1" customHeight="1" spans="1:27">
      <c r="A30" s="35"/>
      <c r="B30" s="23"/>
      <c r="C30" s="24" t="s">
        <v>141</v>
      </c>
      <c r="D30" s="35" t="s">
        <v>142</v>
      </c>
      <c r="E30" s="25">
        <v>43.01</v>
      </c>
      <c r="F30" s="25">
        <v>838.385613977792</v>
      </c>
      <c r="G30" s="25">
        <f t="shared" si="7"/>
        <v>36058.9652571848</v>
      </c>
      <c r="H30" s="23" t="s">
        <v>32</v>
      </c>
      <c r="I30" s="25">
        <v>43.01</v>
      </c>
      <c r="J30" s="25">
        <v>43.01</v>
      </c>
      <c r="K30" s="78" t="s">
        <v>143</v>
      </c>
      <c r="L30" s="27" t="s">
        <v>144</v>
      </c>
      <c r="M30" s="36">
        <v>46266</v>
      </c>
      <c r="N30" s="36">
        <v>46630</v>
      </c>
      <c r="O30" s="29">
        <f t="shared" si="9"/>
        <v>11.9671232876712</v>
      </c>
      <c r="P30" s="25">
        <v>22000</v>
      </c>
      <c r="Q30" s="38">
        <v>22000</v>
      </c>
      <c r="R30" s="94">
        <v>0</v>
      </c>
      <c r="S30" s="97"/>
      <c r="T30" s="31"/>
      <c r="U30" s="32">
        <v>0.5</v>
      </c>
      <c r="V30" s="33">
        <f t="shared" si="10"/>
        <v>0</v>
      </c>
      <c r="W30" s="37"/>
      <c r="X30" s="31"/>
      <c r="Y30" s="32">
        <v>0.5</v>
      </c>
      <c r="Z30" s="33">
        <f t="shared" si="8"/>
        <v>0</v>
      </c>
      <c r="AA30" s="34"/>
    </row>
    <row r="31" s="1" customFormat="1" customHeight="1" spans="1:27">
      <c r="A31" s="22" t="s">
        <v>145</v>
      </c>
      <c r="B31" s="23" t="s">
        <v>73</v>
      </c>
      <c r="C31" s="24" t="s">
        <v>146</v>
      </c>
      <c r="D31" s="22" t="s">
        <v>147</v>
      </c>
      <c r="E31" s="25">
        <v>43.01</v>
      </c>
      <c r="F31" s="25">
        <v>838.385613977792</v>
      </c>
      <c r="G31" s="25">
        <f t="shared" si="7"/>
        <v>36058.9652571848</v>
      </c>
      <c r="H31" s="23" t="s">
        <v>32</v>
      </c>
      <c r="I31" s="25">
        <v>43.01</v>
      </c>
      <c r="J31" s="25">
        <v>43.01</v>
      </c>
      <c r="K31" s="26" t="s">
        <v>148</v>
      </c>
      <c r="L31" s="27" t="s">
        <v>149</v>
      </c>
      <c r="M31" s="36">
        <v>45977</v>
      </c>
      <c r="N31" s="36">
        <v>46341</v>
      </c>
      <c r="O31" s="29">
        <f t="shared" si="9"/>
        <v>11.9671232876712</v>
      </c>
      <c r="P31" s="25">
        <v>23000</v>
      </c>
      <c r="Q31" s="38">
        <v>23000</v>
      </c>
      <c r="R31" s="94">
        <v>0</v>
      </c>
      <c r="S31" s="97">
        <v>1825.39682539683</v>
      </c>
      <c r="T31" s="31">
        <f>S31*12%</f>
        <v>219.04761904762</v>
      </c>
      <c r="U31" s="32">
        <v>0.5</v>
      </c>
      <c r="V31" s="33">
        <f t="shared" si="10"/>
        <v>109.52380952381</v>
      </c>
      <c r="W31" s="97">
        <v>1825.39682539683</v>
      </c>
      <c r="X31" s="31">
        <f t="shared" si="12"/>
        <v>219.04761904762</v>
      </c>
      <c r="Y31" s="32">
        <v>0.5</v>
      </c>
      <c r="Z31" s="33">
        <f t="shared" si="8"/>
        <v>109.52380952381</v>
      </c>
      <c r="AA31" s="34"/>
    </row>
    <row r="32" s="1" customFormat="1" customHeight="1" spans="1:27">
      <c r="A32" s="22" t="s">
        <v>150</v>
      </c>
      <c r="B32" s="23" t="s">
        <v>73</v>
      </c>
      <c r="C32" s="24" t="s">
        <v>151</v>
      </c>
      <c r="D32" s="35" t="s">
        <v>152</v>
      </c>
      <c r="E32" s="25">
        <v>37.86</v>
      </c>
      <c r="F32" s="25">
        <v>838.385613977792</v>
      </c>
      <c r="G32" s="25">
        <f t="shared" si="7"/>
        <v>31741.2793451992</v>
      </c>
      <c r="H32" s="23" t="s">
        <v>32</v>
      </c>
      <c r="I32" s="25">
        <v>31.88</v>
      </c>
      <c r="J32" s="25">
        <v>31.88</v>
      </c>
      <c r="K32" s="78" t="s">
        <v>153</v>
      </c>
      <c r="L32" s="27" t="s">
        <v>154</v>
      </c>
      <c r="M32" s="36">
        <v>46195</v>
      </c>
      <c r="N32" s="36">
        <v>46559</v>
      </c>
      <c r="O32" s="29">
        <f t="shared" si="9"/>
        <v>11.9671232876712</v>
      </c>
      <c r="P32" s="25">
        <v>19562</v>
      </c>
      <c r="Q32" s="38">
        <v>19562</v>
      </c>
      <c r="R32" s="94">
        <v>0</v>
      </c>
      <c r="S32" s="31">
        <f>P32/1.03/O32</f>
        <v>1587.03412283509</v>
      </c>
      <c r="T32" s="31">
        <f>S32*12%</f>
        <v>190.444094740211</v>
      </c>
      <c r="U32" s="32">
        <v>0.5</v>
      </c>
      <c r="V32" s="33">
        <f t="shared" si="10"/>
        <v>95.2220473701056</v>
      </c>
      <c r="W32" s="37">
        <f>P32/1.03/O32</f>
        <v>1587.03412283509</v>
      </c>
      <c r="X32" s="31">
        <f t="shared" si="12"/>
        <v>190.444094740211</v>
      </c>
      <c r="Y32" s="32">
        <v>0.5</v>
      </c>
      <c r="Z32" s="33">
        <f t="shared" si="8"/>
        <v>95.2220473701055</v>
      </c>
      <c r="AA32" s="34"/>
    </row>
    <row r="33" s="1" customFormat="1" customHeight="1" spans="1:27">
      <c r="A33" s="22" t="s">
        <v>155</v>
      </c>
      <c r="B33" s="23" t="s">
        <v>73</v>
      </c>
      <c r="C33" s="24" t="s">
        <v>156</v>
      </c>
      <c r="D33" s="35" t="s">
        <v>157</v>
      </c>
      <c r="E33" s="25">
        <v>122.48</v>
      </c>
      <c r="F33" s="25">
        <v>838.385613977792</v>
      </c>
      <c r="G33" s="25">
        <f t="shared" si="7"/>
        <v>102685.47</v>
      </c>
      <c r="H33" s="23" t="s">
        <v>32</v>
      </c>
      <c r="I33" s="25">
        <v>31.88</v>
      </c>
      <c r="J33" s="25">
        <v>31.88</v>
      </c>
      <c r="K33" s="27" t="s">
        <v>158</v>
      </c>
      <c r="L33" s="27" t="s">
        <v>159</v>
      </c>
      <c r="M33" s="36">
        <v>46195</v>
      </c>
      <c r="N33" s="36">
        <v>46559</v>
      </c>
      <c r="O33" s="29">
        <f t="shared" ref="O31:O36" si="13">(N33-M33)/365*12</f>
        <v>11.9671232876712</v>
      </c>
      <c r="P33" s="25">
        <v>19347</v>
      </c>
      <c r="Q33" s="38">
        <v>19347</v>
      </c>
      <c r="R33" s="94">
        <v>0</v>
      </c>
      <c r="S33" s="31">
        <f>P33/1.03/O33</f>
        <v>1569.59151285608</v>
      </c>
      <c r="T33" s="31">
        <f>S33*12%</f>
        <v>188.350981542729</v>
      </c>
      <c r="U33" s="32">
        <v>0.5</v>
      </c>
      <c r="V33" s="33">
        <f t="shared" si="10"/>
        <v>94.1754907713645</v>
      </c>
      <c r="W33" s="37">
        <f>P33/1.03/O33</f>
        <v>1569.59151285608</v>
      </c>
      <c r="X33" s="31">
        <f t="shared" si="12"/>
        <v>188.35098154273</v>
      </c>
      <c r="Y33" s="32">
        <v>0.5</v>
      </c>
      <c r="Z33" s="33">
        <f t="shared" si="8"/>
        <v>94.175490771365</v>
      </c>
      <c r="AA33" s="34"/>
    </row>
    <row r="34" s="1" customFormat="1" customHeight="1" spans="1:27">
      <c r="A34" s="22" t="s">
        <v>160</v>
      </c>
      <c r="B34" s="23" t="s">
        <v>73</v>
      </c>
      <c r="C34" s="24" t="s">
        <v>161</v>
      </c>
      <c r="D34" s="35" t="s">
        <v>162</v>
      </c>
      <c r="E34" s="25">
        <v>132.64</v>
      </c>
      <c r="F34" s="25">
        <v>838.385613977792</v>
      </c>
      <c r="G34" s="25">
        <f t="shared" si="7"/>
        <v>111203.467838014</v>
      </c>
      <c r="H34" s="23" t="s">
        <v>32</v>
      </c>
      <c r="I34" s="25">
        <v>132.64</v>
      </c>
      <c r="J34" s="25">
        <v>132.64</v>
      </c>
      <c r="K34" s="26" t="s">
        <v>163</v>
      </c>
      <c r="L34" s="27" t="s">
        <v>164</v>
      </c>
      <c r="M34" s="36">
        <v>45998</v>
      </c>
      <c r="N34" s="36">
        <v>46362</v>
      </c>
      <c r="O34" s="29">
        <f t="shared" si="13"/>
        <v>11.9671232876712</v>
      </c>
      <c r="P34" s="25">
        <v>58000</v>
      </c>
      <c r="Q34" s="38">
        <v>58000</v>
      </c>
      <c r="R34" s="94">
        <v>0</v>
      </c>
      <c r="S34" s="31">
        <v>4603.1746031746</v>
      </c>
      <c r="T34" s="31">
        <f>S34*12%</f>
        <v>552.380952380952</v>
      </c>
      <c r="U34" s="32">
        <v>0.5</v>
      </c>
      <c r="V34" s="33">
        <f t="shared" si="10"/>
        <v>276.190476190476</v>
      </c>
      <c r="W34" s="97">
        <v>4603.1746031746</v>
      </c>
      <c r="X34" s="31">
        <f t="shared" si="12"/>
        <v>552.380952380952</v>
      </c>
      <c r="Y34" s="32">
        <v>0.5</v>
      </c>
      <c r="Z34" s="33">
        <f t="shared" si="8"/>
        <v>276.190476190476</v>
      </c>
      <c r="AA34" s="34"/>
    </row>
    <row r="35" s="3" customFormat="1" hidden="1" customHeight="1" spans="1:27">
      <c r="A35" s="22" t="s">
        <v>165</v>
      </c>
      <c r="B35" s="74" t="s">
        <v>73</v>
      </c>
      <c r="C35" s="75" t="s">
        <v>166</v>
      </c>
      <c r="D35" s="22" t="s">
        <v>167</v>
      </c>
      <c r="E35" s="76">
        <v>22.77</v>
      </c>
      <c r="F35" s="77">
        <v>838.385613977792</v>
      </c>
      <c r="G35" s="25">
        <f t="shared" si="7"/>
        <v>19090.0404302743</v>
      </c>
      <c r="H35" s="23" t="s">
        <v>32</v>
      </c>
      <c r="I35" s="76">
        <v>22.77</v>
      </c>
      <c r="J35" s="76">
        <v>22.77</v>
      </c>
      <c r="K35" s="78" t="s">
        <v>168</v>
      </c>
      <c r="L35" s="78" t="s">
        <v>98</v>
      </c>
      <c r="M35" s="79">
        <v>45929</v>
      </c>
      <c r="N35" s="79">
        <v>46293</v>
      </c>
      <c r="O35" s="29">
        <f t="shared" si="13"/>
        <v>11.9671232876712</v>
      </c>
      <c r="P35" s="77">
        <v>13000</v>
      </c>
      <c r="Q35" s="80">
        <v>13000</v>
      </c>
      <c r="R35" s="81">
        <v>0</v>
      </c>
      <c r="S35" s="82"/>
      <c r="T35" s="82"/>
      <c r="U35" s="32">
        <v>0.5</v>
      </c>
      <c r="V35" s="33">
        <f t="shared" si="10"/>
        <v>0</v>
      </c>
      <c r="W35" s="82"/>
      <c r="X35" s="82"/>
      <c r="Y35" s="32">
        <v>0.5</v>
      </c>
      <c r="Z35" s="33">
        <f t="shared" si="8"/>
        <v>0</v>
      </c>
      <c r="AA35" s="34"/>
    </row>
    <row r="36" s="3" customFormat="1" hidden="1" customHeight="1" spans="1:27">
      <c r="A36" s="22" t="s">
        <v>155</v>
      </c>
      <c r="B36" s="74" t="s">
        <v>73</v>
      </c>
      <c r="C36" s="75" t="s">
        <v>169</v>
      </c>
      <c r="D36" s="22" t="s">
        <v>170</v>
      </c>
      <c r="E36" s="76">
        <v>64.03</v>
      </c>
      <c r="F36" s="77">
        <v>838.385613977792</v>
      </c>
      <c r="G36" s="25">
        <f t="shared" si="7"/>
        <v>53681.830862998</v>
      </c>
      <c r="H36" s="23" t="s">
        <v>32</v>
      </c>
      <c r="I36" s="76">
        <v>64.03</v>
      </c>
      <c r="J36" s="76">
        <v>64.03</v>
      </c>
      <c r="K36" s="78" t="s">
        <v>171</v>
      </c>
      <c r="L36" s="78" t="s">
        <v>172</v>
      </c>
      <c r="M36" s="79">
        <v>45901</v>
      </c>
      <c r="N36" s="79">
        <v>46265</v>
      </c>
      <c r="O36" s="29">
        <f t="shared" si="13"/>
        <v>11.9671232876712</v>
      </c>
      <c r="P36" s="77">
        <v>19347</v>
      </c>
      <c r="Q36" s="80">
        <v>19347</v>
      </c>
      <c r="R36" s="81">
        <v>0</v>
      </c>
      <c r="S36" s="82"/>
      <c r="T36" s="82"/>
      <c r="U36" s="32">
        <v>0.5</v>
      </c>
      <c r="V36" s="33">
        <f t="shared" si="10"/>
        <v>0</v>
      </c>
      <c r="W36" s="82"/>
      <c r="X36" s="82"/>
      <c r="Y36" s="32">
        <v>0.5</v>
      </c>
      <c r="Z36" s="33">
        <f t="shared" si="8"/>
        <v>0</v>
      </c>
      <c r="AA36" s="34"/>
    </row>
    <row r="37" s="3" customFormat="1" hidden="1" customHeight="1" spans="1:27">
      <c r="A37" s="22"/>
      <c r="B37" s="74"/>
      <c r="C37" s="75" t="s">
        <v>173</v>
      </c>
      <c r="D37" s="22" t="s">
        <v>174</v>
      </c>
      <c r="E37" s="76">
        <v>43.01</v>
      </c>
      <c r="F37" s="77">
        <v>838.385613977792</v>
      </c>
      <c r="G37" s="25">
        <f t="shared" si="7"/>
        <v>36058.9652571848</v>
      </c>
      <c r="H37" s="100" t="s">
        <v>68</v>
      </c>
      <c r="I37" s="76"/>
      <c r="J37" s="76"/>
      <c r="K37" s="78"/>
      <c r="L37" s="78"/>
      <c r="M37" s="79"/>
      <c r="N37" s="79"/>
      <c r="O37" s="29"/>
      <c r="P37" s="77"/>
      <c r="Q37" s="80"/>
      <c r="R37" s="81"/>
      <c r="S37" s="82"/>
      <c r="T37" s="82"/>
      <c r="U37" s="32">
        <v>0.5</v>
      </c>
      <c r="V37" s="33">
        <f t="shared" si="10"/>
        <v>0</v>
      </c>
      <c r="W37" s="82"/>
      <c r="X37" s="82"/>
      <c r="Y37" s="32">
        <v>0.5</v>
      </c>
      <c r="Z37" s="33">
        <f t="shared" si="8"/>
        <v>0</v>
      </c>
      <c r="AA37" s="83"/>
    </row>
    <row r="38" s="1" customFormat="1" customHeight="1" spans="1:27">
      <c r="A38" s="22" t="s">
        <v>175</v>
      </c>
      <c r="B38" s="23" t="s">
        <v>73</v>
      </c>
      <c r="C38" s="24" t="s">
        <v>176</v>
      </c>
      <c r="D38" s="35" t="s">
        <v>177</v>
      </c>
      <c r="E38" s="25">
        <v>54.31</v>
      </c>
      <c r="F38" s="25">
        <v>838.385613977792</v>
      </c>
      <c r="G38" s="25">
        <f t="shared" si="7"/>
        <v>45532.7226951339</v>
      </c>
      <c r="H38" s="23" t="s">
        <v>32</v>
      </c>
      <c r="I38" s="25">
        <v>54.31</v>
      </c>
      <c r="J38" s="25">
        <v>54.31</v>
      </c>
      <c r="K38" s="26" t="s">
        <v>178</v>
      </c>
      <c r="L38" s="27" t="s">
        <v>149</v>
      </c>
      <c r="M38" s="36">
        <v>45971</v>
      </c>
      <c r="N38" s="36">
        <v>46335</v>
      </c>
      <c r="O38" s="29">
        <f t="shared" ref="O38:O46" si="14">(N38-M38)/365*12</f>
        <v>11.9671232876712</v>
      </c>
      <c r="P38" s="25">
        <v>23788</v>
      </c>
      <c r="Q38" s="38">
        <v>23788</v>
      </c>
      <c r="R38" s="94">
        <v>0</v>
      </c>
      <c r="S38" s="97">
        <v>2223.83333333333</v>
      </c>
      <c r="T38" s="31">
        <f>S38*12%</f>
        <v>266.86</v>
      </c>
      <c r="U38" s="32">
        <v>0.5</v>
      </c>
      <c r="V38" s="33">
        <f t="shared" si="10"/>
        <v>133.43</v>
      </c>
      <c r="W38" s="97">
        <v>2223.83333333333</v>
      </c>
      <c r="X38" s="31">
        <f t="shared" ref="X38:X46" si="15">W38*12%</f>
        <v>266.86</v>
      </c>
      <c r="Y38" s="32">
        <v>0.5</v>
      </c>
      <c r="Z38" s="33">
        <f t="shared" si="8"/>
        <v>133.43</v>
      </c>
      <c r="AA38" s="34"/>
    </row>
    <row r="39" s="1" customFormat="1" hidden="1" customHeight="1" spans="1:27">
      <c r="A39" s="35" t="s">
        <v>179</v>
      </c>
      <c r="B39" s="23" t="s">
        <v>73</v>
      </c>
      <c r="C39" s="24" t="s">
        <v>180</v>
      </c>
      <c r="D39" s="101" t="s">
        <v>181</v>
      </c>
      <c r="E39" s="25">
        <v>62.89</v>
      </c>
      <c r="F39" s="25">
        <v>838.385613977792</v>
      </c>
      <c r="G39" s="25">
        <f t="shared" si="7"/>
        <v>52726.0712630633</v>
      </c>
      <c r="H39" s="23" t="s">
        <v>32</v>
      </c>
      <c r="I39" s="25">
        <v>62.89</v>
      </c>
      <c r="J39" s="25">
        <v>62.89</v>
      </c>
      <c r="K39" s="27" t="s">
        <v>153</v>
      </c>
      <c r="L39" s="27" t="s">
        <v>182</v>
      </c>
      <c r="M39" s="36">
        <v>45983</v>
      </c>
      <c r="N39" s="36">
        <v>46439</v>
      </c>
      <c r="O39" s="29">
        <f t="shared" si="14"/>
        <v>14.9917808219178</v>
      </c>
      <c r="P39" s="25">
        <v>47100</v>
      </c>
      <c r="Q39" s="38">
        <v>47100</v>
      </c>
      <c r="R39" s="94"/>
      <c r="S39" s="31">
        <f>T39/12%</f>
        <v>2990.5</v>
      </c>
      <c r="T39" s="31">
        <v>358.86</v>
      </c>
      <c r="U39" s="32">
        <v>0.5</v>
      </c>
      <c r="V39" s="33">
        <f t="shared" si="10"/>
        <v>179.43</v>
      </c>
      <c r="W39" s="31"/>
      <c r="X39" s="31">
        <v>358.86</v>
      </c>
      <c r="Y39" s="32">
        <v>0.5</v>
      </c>
      <c r="Z39" s="33">
        <f t="shared" si="8"/>
        <v>179.43</v>
      </c>
      <c r="AA39" s="34" t="s">
        <v>130</v>
      </c>
    </row>
    <row r="40" s="1" customFormat="1" customHeight="1" spans="1:27">
      <c r="A40" s="22" t="s">
        <v>183</v>
      </c>
      <c r="B40" s="23" t="s">
        <v>73</v>
      </c>
      <c r="C40" s="24" t="s">
        <v>184</v>
      </c>
      <c r="D40" s="35" t="s">
        <v>185</v>
      </c>
      <c r="E40" s="25">
        <v>70</v>
      </c>
      <c r="F40" s="25">
        <v>838.385613977792</v>
      </c>
      <c r="G40" s="25">
        <f t="shared" si="7"/>
        <v>58686.9929784455</v>
      </c>
      <c r="H40" s="23" t="s">
        <v>32</v>
      </c>
      <c r="I40" s="25">
        <v>62.92</v>
      </c>
      <c r="J40" s="25">
        <v>62.92</v>
      </c>
      <c r="K40" s="26" t="s">
        <v>186</v>
      </c>
      <c r="L40" s="27" t="s">
        <v>187</v>
      </c>
      <c r="M40" s="36">
        <v>46073</v>
      </c>
      <c r="N40" s="36">
        <v>46437</v>
      </c>
      <c r="O40" s="29">
        <f t="shared" si="14"/>
        <v>11.9671232876712</v>
      </c>
      <c r="P40" s="25">
        <v>20000</v>
      </c>
      <c r="Q40" s="38">
        <v>20000</v>
      </c>
      <c r="R40" s="94">
        <v>0</v>
      </c>
      <c r="S40" s="31">
        <v>1618.16666666667</v>
      </c>
      <c r="T40" s="31">
        <f t="shared" ref="T40:T46" si="16">S40*12%</f>
        <v>194.18</v>
      </c>
      <c r="U40" s="32">
        <v>0.5</v>
      </c>
      <c r="V40" s="33">
        <f t="shared" si="10"/>
        <v>97.0900000000002</v>
      </c>
      <c r="W40" s="97">
        <v>1618.16666666667</v>
      </c>
      <c r="X40" s="31">
        <f t="shared" si="15"/>
        <v>194.18</v>
      </c>
      <c r="Y40" s="32">
        <v>0.5</v>
      </c>
      <c r="Z40" s="33">
        <f t="shared" si="8"/>
        <v>97.09</v>
      </c>
      <c r="AA40" s="34"/>
    </row>
    <row r="41" s="1" customFormat="1" customHeight="1" spans="1:27">
      <c r="A41" s="22" t="s">
        <v>188</v>
      </c>
      <c r="B41" s="23" t="s">
        <v>73</v>
      </c>
      <c r="C41" s="24" t="s">
        <v>189</v>
      </c>
      <c r="D41" s="101" t="s">
        <v>190</v>
      </c>
      <c r="E41" s="25">
        <v>3332.42</v>
      </c>
      <c r="F41" s="25">
        <v>838.385613977792</v>
      </c>
      <c r="G41" s="25">
        <f t="shared" si="7"/>
        <v>2793852.98773187</v>
      </c>
      <c r="H41" s="23" t="s">
        <v>32</v>
      </c>
      <c r="I41" s="25">
        <v>203.58</v>
      </c>
      <c r="J41" s="25">
        <v>203.58</v>
      </c>
      <c r="K41" s="27" t="s">
        <v>191</v>
      </c>
      <c r="L41" s="27" t="s">
        <v>192</v>
      </c>
      <c r="M41" s="36">
        <v>46173</v>
      </c>
      <c r="N41" s="36">
        <v>46537</v>
      </c>
      <c r="O41" s="29">
        <f t="shared" si="14"/>
        <v>11.9671232876712</v>
      </c>
      <c r="P41" s="25">
        <v>38000</v>
      </c>
      <c r="Q41" s="38">
        <v>38000</v>
      </c>
      <c r="R41" s="94">
        <v>0</v>
      </c>
      <c r="S41" s="31">
        <f>P41/1.03/O41*2</f>
        <v>6165.75980653651</v>
      </c>
      <c r="T41" s="31">
        <f t="shared" si="16"/>
        <v>739.891176784381</v>
      </c>
      <c r="U41" s="32">
        <v>0.5</v>
      </c>
      <c r="V41" s="33">
        <f t="shared" si="10"/>
        <v>369.94558839219</v>
      </c>
      <c r="W41" s="37">
        <f t="shared" ref="W41:W45" si="17">P41/1.03/O41</f>
        <v>3082.87990326826</v>
      </c>
      <c r="X41" s="31">
        <f t="shared" si="15"/>
        <v>369.945588392191</v>
      </c>
      <c r="Y41" s="32">
        <v>0.5</v>
      </c>
      <c r="Z41" s="33">
        <f t="shared" si="8"/>
        <v>184.972794196095</v>
      </c>
      <c r="AA41" s="34"/>
    </row>
    <row r="42" s="1" customFormat="1" customHeight="1" spans="1:27">
      <c r="A42" s="22" t="s">
        <v>193</v>
      </c>
      <c r="B42" s="23" t="s">
        <v>73</v>
      </c>
      <c r="C42" s="24" t="s">
        <v>194</v>
      </c>
      <c r="D42" s="101" t="s">
        <v>190</v>
      </c>
      <c r="E42" s="25">
        <v>3332.42</v>
      </c>
      <c r="F42" s="25">
        <v>838.385613977792</v>
      </c>
      <c r="G42" s="25">
        <f t="shared" si="7"/>
        <v>2793852.98773187</v>
      </c>
      <c r="H42" s="23" t="s">
        <v>32</v>
      </c>
      <c r="I42" s="25">
        <v>144.18</v>
      </c>
      <c r="J42" s="25">
        <v>144.18</v>
      </c>
      <c r="K42" s="26" t="s">
        <v>195</v>
      </c>
      <c r="L42" s="27" t="s">
        <v>49</v>
      </c>
      <c r="M42" s="102">
        <v>46104</v>
      </c>
      <c r="N42" s="79">
        <v>47250</v>
      </c>
      <c r="O42" s="103">
        <f t="shared" si="14"/>
        <v>37.6767123287671</v>
      </c>
      <c r="P42" s="104">
        <v>126000</v>
      </c>
      <c r="Q42" s="38">
        <v>21000</v>
      </c>
      <c r="R42" s="94">
        <v>105000</v>
      </c>
      <c r="S42" s="31">
        <v>3246.84</v>
      </c>
      <c r="T42" s="31">
        <f t="shared" si="16"/>
        <v>389.6208</v>
      </c>
      <c r="U42" s="32">
        <v>0.5</v>
      </c>
      <c r="V42" s="33">
        <f t="shared" si="10"/>
        <v>194.8104</v>
      </c>
      <c r="W42" s="97">
        <v>3246.84</v>
      </c>
      <c r="X42" s="31">
        <f t="shared" si="15"/>
        <v>389.6208</v>
      </c>
      <c r="Y42" s="32">
        <v>0.5</v>
      </c>
      <c r="Z42" s="33">
        <f t="shared" si="8"/>
        <v>194.8104</v>
      </c>
      <c r="AA42" s="34"/>
    </row>
    <row r="43" s="4" customFormat="1" customHeight="1" spans="1:27">
      <c r="A43" s="22" t="s">
        <v>196</v>
      </c>
      <c r="B43" s="23" t="s">
        <v>73</v>
      </c>
      <c r="C43" s="24" t="s">
        <v>197</v>
      </c>
      <c r="D43" s="101" t="s">
        <v>190</v>
      </c>
      <c r="E43" s="25">
        <v>3332.42</v>
      </c>
      <c r="F43" s="25">
        <v>838.385613977792</v>
      </c>
      <c r="G43" s="25">
        <f t="shared" si="7"/>
        <v>2793852.98773187</v>
      </c>
      <c r="H43" s="23" t="s">
        <v>32</v>
      </c>
      <c r="I43" s="25">
        <v>170</v>
      </c>
      <c r="J43" s="25">
        <v>170</v>
      </c>
      <c r="K43" s="27" t="s">
        <v>198</v>
      </c>
      <c r="L43" s="27" t="s">
        <v>199</v>
      </c>
      <c r="M43" s="36">
        <v>46113</v>
      </c>
      <c r="N43" s="36">
        <v>47238</v>
      </c>
      <c r="O43" s="29">
        <f t="shared" si="14"/>
        <v>36.986301369863</v>
      </c>
      <c r="P43" s="25">
        <v>111690</v>
      </c>
      <c r="Q43" s="38">
        <v>37230</v>
      </c>
      <c r="R43" s="94">
        <v>74460</v>
      </c>
      <c r="S43" s="31">
        <f>P43/1.03/O43*4</f>
        <v>11727.2491909385</v>
      </c>
      <c r="T43" s="31">
        <f t="shared" si="16"/>
        <v>1407.26990291262</v>
      </c>
      <c r="U43" s="32">
        <v>0.5</v>
      </c>
      <c r="V43" s="33">
        <f t="shared" si="10"/>
        <v>703.634951456311</v>
      </c>
      <c r="W43" s="37">
        <f t="shared" si="17"/>
        <v>2931.81229773463</v>
      </c>
      <c r="X43" s="31">
        <f t="shared" si="15"/>
        <v>351.817475728156</v>
      </c>
      <c r="Y43" s="32">
        <v>0.5</v>
      </c>
      <c r="Z43" s="33">
        <f t="shared" si="8"/>
        <v>175.908737864078</v>
      </c>
      <c r="AA43" s="34"/>
    </row>
    <row r="44" s="4" customFormat="1" customHeight="1" spans="1:27">
      <c r="A44" s="22" t="s">
        <v>200</v>
      </c>
      <c r="B44" s="23" t="s">
        <v>73</v>
      </c>
      <c r="C44" s="24" t="s">
        <v>201</v>
      </c>
      <c r="D44" s="101" t="s">
        <v>190</v>
      </c>
      <c r="E44" s="25">
        <v>3332.42</v>
      </c>
      <c r="F44" s="25">
        <v>838.385613977792</v>
      </c>
      <c r="G44" s="25">
        <f t="shared" si="7"/>
        <v>2793852.98773187</v>
      </c>
      <c r="H44" s="23" t="s">
        <v>32</v>
      </c>
      <c r="I44" s="25">
        <v>230</v>
      </c>
      <c r="J44" s="25">
        <v>230</v>
      </c>
      <c r="K44" s="27" t="s">
        <v>202</v>
      </c>
      <c r="L44" s="27" t="s">
        <v>203</v>
      </c>
      <c r="M44" s="36">
        <v>46208</v>
      </c>
      <c r="N44" s="36">
        <v>47456</v>
      </c>
      <c r="O44" s="29">
        <f t="shared" si="14"/>
        <v>41.0301369863014</v>
      </c>
      <c r="P44" s="25">
        <v>149940</v>
      </c>
      <c r="Q44" s="38">
        <v>25600</v>
      </c>
      <c r="R44" s="94">
        <v>124340</v>
      </c>
      <c r="S44" s="31">
        <f t="shared" ref="S43:S45" si="18">P44/1.03/O44</f>
        <v>3547.94856235997</v>
      </c>
      <c r="T44" s="31">
        <f t="shared" si="16"/>
        <v>425.753827483196</v>
      </c>
      <c r="U44" s="32">
        <v>0.5</v>
      </c>
      <c r="V44" s="33">
        <f t="shared" si="10"/>
        <v>212.876913741598</v>
      </c>
      <c r="W44" s="37">
        <f t="shared" si="17"/>
        <v>3547.94856235997</v>
      </c>
      <c r="X44" s="31">
        <f t="shared" si="15"/>
        <v>425.753827483196</v>
      </c>
      <c r="Y44" s="32">
        <v>0.5</v>
      </c>
      <c r="Z44" s="33">
        <f t="shared" si="8"/>
        <v>212.876913741598</v>
      </c>
      <c r="AA44" s="34"/>
    </row>
    <row r="45" s="4" customFormat="1" customHeight="1" spans="1:27">
      <c r="A45" s="105" t="s">
        <v>204</v>
      </c>
      <c r="B45" s="40" t="s">
        <v>73</v>
      </c>
      <c r="C45" s="106" t="s">
        <v>205</v>
      </c>
      <c r="D45" s="107" t="s">
        <v>190</v>
      </c>
      <c r="E45" s="108">
        <v>3332.42</v>
      </c>
      <c r="F45" s="108">
        <v>838.385613977792</v>
      </c>
      <c r="G45" s="25">
        <f t="shared" si="7"/>
        <v>2793852.98773187</v>
      </c>
      <c r="H45" s="23" t="s">
        <v>32</v>
      </c>
      <c r="I45" s="108">
        <v>285</v>
      </c>
      <c r="J45" s="108">
        <v>285</v>
      </c>
      <c r="K45" s="109" t="s">
        <v>202</v>
      </c>
      <c r="L45" s="109" t="s">
        <v>203</v>
      </c>
      <c r="M45" s="110">
        <v>46208</v>
      </c>
      <c r="N45" s="110">
        <v>47456</v>
      </c>
      <c r="O45" s="29">
        <f t="shared" si="14"/>
        <v>41.0301369863014</v>
      </c>
      <c r="P45" s="108">
        <v>188415</v>
      </c>
      <c r="Q45" s="111">
        <v>34400</v>
      </c>
      <c r="R45" s="94">
        <v>154015</v>
      </c>
      <c r="S45" s="31">
        <f t="shared" si="18"/>
        <v>4458.36153379388</v>
      </c>
      <c r="T45" s="31">
        <f t="shared" si="16"/>
        <v>535.003384055265</v>
      </c>
      <c r="U45" s="32">
        <v>0.5</v>
      </c>
      <c r="V45" s="33">
        <f t="shared" si="10"/>
        <v>267.501692027633</v>
      </c>
      <c r="W45" s="37">
        <f t="shared" si="17"/>
        <v>4458.36153379387</v>
      </c>
      <c r="X45" s="31">
        <f t="shared" si="15"/>
        <v>535.003384055265</v>
      </c>
      <c r="Y45" s="32">
        <v>0.5</v>
      </c>
      <c r="Z45" s="33">
        <f t="shared" si="8"/>
        <v>267.501692027632</v>
      </c>
      <c r="AA45" s="34"/>
    </row>
    <row r="46" s="4" customFormat="1" customHeight="1" spans="1:27">
      <c r="A46" s="22" t="s">
        <v>206</v>
      </c>
      <c r="B46" s="23" t="s">
        <v>73</v>
      </c>
      <c r="C46" s="24" t="s">
        <v>207</v>
      </c>
      <c r="D46" s="35" t="s">
        <v>208</v>
      </c>
      <c r="E46" s="25">
        <v>99.18</v>
      </c>
      <c r="F46" s="25">
        <v>838.385613977792</v>
      </c>
      <c r="G46" s="25">
        <f t="shared" si="7"/>
        <v>83151.0851943174</v>
      </c>
      <c r="H46" s="23" t="s">
        <v>32</v>
      </c>
      <c r="I46" s="25">
        <v>99.18</v>
      </c>
      <c r="J46" s="25">
        <v>99.18</v>
      </c>
      <c r="K46" s="26" t="s">
        <v>209</v>
      </c>
      <c r="L46" s="27" t="s">
        <v>164</v>
      </c>
      <c r="M46" s="36">
        <v>46001</v>
      </c>
      <c r="N46" s="36">
        <v>46365</v>
      </c>
      <c r="O46" s="29">
        <f t="shared" si="14"/>
        <v>11.9671232876712</v>
      </c>
      <c r="P46" s="25">
        <v>30000</v>
      </c>
      <c r="Q46" s="38">
        <v>30000</v>
      </c>
      <c r="R46" s="94">
        <v>0</v>
      </c>
      <c r="S46" s="31">
        <v>2381</v>
      </c>
      <c r="T46" s="31">
        <f t="shared" si="16"/>
        <v>285.72</v>
      </c>
      <c r="U46" s="32">
        <v>0.5</v>
      </c>
      <c r="V46" s="33">
        <f t="shared" si="10"/>
        <v>142.86</v>
      </c>
      <c r="W46" s="97">
        <v>2381</v>
      </c>
      <c r="X46" s="31">
        <f t="shared" si="15"/>
        <v>285.72</v>
      </c>
      <c r="Y46" s="32">
        <v>0.5</v>
      </c>
      <c r="Z46" s="33">
        <f t="shared" si="8"/>
        <v>142.86</v>
      </c>
      <c r="AA46" s="34"/>
    </row>
    <row r="47" s="4" customFormat="1" hidden="1" customHeight="1" spans="1:27">
      <c r="A47" s="112"/>
      <c r="B47" s="23" t="s">
        <v>73</v>
      </c>
      <c r="C47" s="88" t="s">
        <v>210</v>
      </c>
      <c r="D47" s="87" t="s">
        <v>211</v>
      </c>
      <c r="E47" s="89">
        <v>243.44</v>
      </c>
      <c r="F47" s="25">
        <v>838.385613977792</v>
      </c>
      <c r="G47" s="25">
        <f t="shared" si="7"/>
        <v>204096.593866754</v>
      </c>
      <c r="H47" s="100" t="s">
        <v>68</v>
      </c>
      <c r="I47" s="89"/>
      <c r="J47" s="89"/>
      <c r="K47" s="113"/>
      <c r="L47" s="90"/>
      <c r="M47" s="91"/>
      <c r="N47" s="91"/>
      <c r="O47" s="114"/>
      <c r="P47" s="89"/>
      <c r="Q47" s="93"/>
      <c r="R47" s="94"/>
      <c r="S47" s="31"/>
      <c r="T47" s="31"/>
      <c r="U47" s="32"/>
      <c r="V47" s="33"/>
      <c r="W47" s="37"/>
      <c r="X47" s="31"/>
      <c r="Y47" s="32"/>
      <c r="Z47" s="33"/>
      <c r="AA47" s="34"/>
    </row>
    <row r="48" s="4" customFormat="1" hidden="1" customHeight="1" spans="1:27">
      <c r="A48" s="112"/>
      <c r="B48" s="40"/>
      <c r="C48" s="88" t="s">
        <v>210</v>
      </c>
      <c r="D48" s="87" t="s">
        <v>212</v>
      </c>
      <c r="E48" s="89">
        <v>137.32</v>
      </c>
      <c r="F48" s="25">
        <v>838.385613977792</v>
      </c>
      <c r="G48" s="25">
        <f t="shared" si="7"/>
        <v>115127.11251143</v>
      </c>
      <c r="H48" s="100" t="s">
        <v>68</v>
      </c>
      <c r="I48" s="89"/>
      <c r="J48" s="89"/>
      <c r="K48" s="113"/>
      <c r="L48" s="90"/>
      <c r="M48" s="91"/>
      <c r="N48" s="91"/>
      <c r="O48" s="114"/>
      <c r="P48" s="89"/>
      <c r="Q48" s="93"/>
      <c r="R48" s="94"/>
      <c r="S48" s="31"/>
      <c r="T48" s="31"/>
      <c r="U48" s="32"/>
      <c r="V48" s="33"/>
      <c r="W48" s="37"/>
      <c r="X48" s="31"/>
      <c r="Y48" s="32"/>
      <c r="Z48" s="33"/>
      <c r="AA48" s="34"/>
    </row>
    <row r="49" s="4" customFormat="1" customHeight="1" spans="1:27">
      <c r="A49" s="115"/>
      <c r="B49" s="116" t="s">
        <v>73</v>
      </c>
      <c r="C49" s="117" t="s">
        <v>71</v>
      </c>
      <c r="D49" s="115"/>
      <c r="E49" s="118"/>
      <c r="F49" s="118"/>
      <c r="G49" s="118"/>
      <c r="H49" s="119"/>
      <c r="I49" s="118">
        <f>SUM(I26:I45)</f>
        <v>1754.14</v>
      </c>
      <c r="J49" s="118">
        <f>SUM(J26:J45)</f>
        <v>1754.14</v>
      </c>
      <c r="K49" s="120"/>
      <c r="L49" s="120"/>
      <c r="M49" s="121"/>
      <c r="N49" s="121"/>
      <c r="O49" s="122"/>
      <c r="P49" s="118">
        <f>SUM(P26:P45)</f>
        <v>975689</v>
      </c>
      <c r="Q49" s="123">
        <f>SUM(Q26:Q45)</f>
        <v>517874</v>
      </c>
      <c r="R49" s="124">
        <f>SUM(R26:R45)</f>
        <v>457815</v>
      </c>
      <c r="S49" s="125">
        <f>SUM(S26:S46)</f>
        <v>53704.9886898687</v>
      </c>
      <c r="T49" s="125">
        <f t="shared" ref="T49:X49" si="19">SUM(T15:T46)</f>
        <v>6444.59864278424</v>
      </c>
      <c r="U49" s="125"/>
      <c r="V49" s="125">
        <f t="shared" si="19"/>
        <v>3222.29932139212</v>
      </c>
      <c r="W49" s="125">
        <f>SUM(W15:W48)</f>
        <v>38998.4213214227</v>
      </c>
      <c r="X49" s="125">
        <f t="shared" si="19"/>
        <v>5257.71817761834</v>
      </c>
      <c r="Y49" s="125"/>
      <c r="Z49" s="125">
        <f>SUM(Z15:Z46)</f>
        <v>2628.85908880917</v>
      </c>
      <c r="AA49" s="125"/>
    </row>
    <row r="50" s="4" customFormat="1" customHeight="1" spans="1:27">
      <c r="A50" s="126"/>
      <c r="B50" s="127"/>
      <c r="C50" s="128" t="s">
        <v>213</v>
      </c>
      <c r="D50" s="126"/>
      <c r="E50" s="125"/>
      <c r="F50" s="125"/>
      <c r="G50" s="125"/>
      <c r="H50" s="127"/>
      <c r="I50" s="125">
        <f>I49+I14</f>
        <v>4752.51</v>
      </c>
      <c r="J50" s="125">
        <f>J49+J14</f>
        <v>4771.81</v>
      </c>
      <c r="K50" s="129"/>
      <c r="L50" s="129"/>
      <c r="M50" s="130"/>
      <c r="N50" s="130"/>
      <c r="O50" s="131"/>
      <c r="P50" s="125">
        <f t="shared" ref="P50:V50" si="20">P49+P14</f>
        <v>1886364</v>
      </c>
      <c r="Q50" s="132">
        <f t="shared" si="20"/>
        <v>1008758</v>
      </c>
      <c r="R50" s="125">
        <f t="shared" si="20"/>
        <v>877606</v>
      </c>
      <c r="S50" s="125">
        <f t="shared" si="20"/>
        <v>129807.725175046</v>
      </c>
      <c r="T50" s="125">
        <f t="shared" si="20"/>
        <v>15576.9270210055</v>
      </c>
      <c r="U50" s="133"/>
      <c r="V50" s="125">
        <f>V49+V14-0.01</f>
        <v>7788.45351050274</v>
      </c>
      <c r="W50" s="125">
        <f>W49+W14</f>
        <v>101604.473923341</v>
      </c>
      <c r="X50" s="125">
        <f>X49+X14</f>
        <v>12770.4444898486</v>
      </c>
      <c r="Y50" s="133"/>
      <c r="Z50" s="125">
        <f>Z49+Z14</f>
        <v>6385.22224492428</v>
      </c>
      <c r="AA50" s="129"/>
    </row>
    <row r="51" s="4" customFormat="1" customHeight="1" spans="1:27">
      <c r="A51" s="6"/>
      <c r="B51" s="7"/>
      <c r="C51" s="8"/>
      <c r="D51" s="6"/>
      <c r="E51" s="4"/>
      <c r="F51" s="4"/>
      <c r="G51" s="4"/>
      <c r="H51" s="7"/>
      <c r="I51" s="4"/>
      <c r="J51" s="4"/>
      <c r="K51" s="9"/>
      <c r="L51" s="9"/>
      <c r="M51" s="10"/>
      <c r="N51" s="10"/>
      <c r="O51" s="11"/>
    </row>
    <row r="52" s="4" customFormat="1" customHeight="1" spans="1:27">
      <c r="A52" s="6"/>
      <c r="B52" s="7"/>
      <c r="C52" s="8"/>
      <c r="D52" s="6"/>
      <c r="E52" s="4"/>
      <c r="F52" s="4"/>
      <c r="G52" s="4"/>
      <c r="H52" s="7"/>
      <c r="I52" s="4"/>
      <c r="K52" s="9"/>
      <c r="L52" s="9"/>
      <c r="M52" s="10"/>
      <c r="N52" s="10"/>
      <c r="O52" s="11"/>
    </row>
    <row r="53" s="5" customFormat="1" customHeight="1" spans="1:27">
      <c r="A53" s="6"/>
      <c r="B53" s="7"/>
      <c r="C53" s="8"/>
      <c r="D53" s="6"/>
      <c r="E53" s="4"/>
      <c r="F53" s="4"/>
      <c r="G53" s="4"/>
      <c r="H53" s="7"/>
      <c r="I53" s="4"/>
      <c r="J53" s="4"/>
      <c r="K53" s="9"/>
      <c r="L53" s="9"/>
      <c r="M53" s="10"/>
      <c r="N53" s="10"/>
      <c r="O53" s="11"/>
      <c r="P53" s="4"/>
      <c r="Q53" s="4"/>
      <c r="R53" s="4"/>
    </row>
    <row r="54" s="5" customFormat="1" customHeight="1" spans="1:27">
      <c r="A54" s="6"/>
      <c r="B54" s="7"/>
      <c r="C54" s="8"/>
      <c r="D54" s="6"/>
      <c r="E54" s="4"/>
      <c r="F54" s="4"/>
      <c r="G54" s="4"/>
      <c r="H54" s="7"/>
      <c r="I54" s="4"/>
      <c r="J54" s="4"/>
      <c r="K54" s="9"/>
      <c r="L54" s="9"/>
      <c r="M54" s="10"/>
      <c r="N54" s="10"/>
      <c r="O54" s="11"/>
      <c r="P54" s="4"/>
      <c r="Q54" s="4"/>
      <c r="R54" s="4"/>
      <c r="V54" s="4"/>
      <c r="W54" s="5"/>
      <c r="X54" s="5"/>
      <c r="Y54" s="5"/>
      <c r="Z54" s="4"/>
    </row>
    <row r="59" customHeight="1" spans="1:27">
      <c r="K59"/>
    </row>
  </sheetData>
  <autoFilter xmlns:etc="http://www.wps.cn/officeDocument/2017/etCustomData" ref="A3:AA52" etc:filterBottomFollowUsedRange="0">
    <filterColumn colId="22">
      <filters>
        <filter val="1,825.40"/>
        <filter val="1,587.03"/>
        <filter val="5,684.03"/>
        <filter val="439.16"/>
        <filter val="4,458.36"/>
        <filter val="101,604.47"/>
        <filter val="107,288.50"/>
        <filter val="4,299.81"/>
        <filter val="38,998.42"/>
        <filter val="5,158.73"/>
        <filter val="5,714.33"/>
        <filter val="3,547.95"/>
        <filter val="10,317.46"/>
        <filter val="4,455.93"/>
        <filter val="2,109.34"/>
        <filter val="3,246.84"/>
        <filter val="1,987.65"/>
        <filter val="4,603.17"/>
        <filter val="3,082.88"/>
        <filter val="8,601.59"/>
        <filter val="2,381.00"/>
        <filter val="2,931.81"/>
        <filter val="2,223.83"/>
        <filter val="62,606.05"/>
        <filter val="2,190.47"/>
        <filter val="21,428.57"/>
        <filter val="1,618.17"/>
        <filter val="1,569.59"/>
      </filters>
    </filterColumn>
    <extLst/>
  </autoFilter>
  <mergeCells count="24">
    <mergeCell ref="A1:AA1"/>
    <mergeCell ref="D2:G2"/>
    <mergeCell ref="I2:R2"/>
    <mergeCell ref="S2:V2"/>
    <mergeCell ref="W2:Z2"/>
    <mergeCell ref="A2:A3"/>
    <mergeCell ref="A10:A11"/>
    <mergeCell ref="B2:B3"/>
    <mergeCell ref="B10:B11"/>
    <mergeCell ref="C2:C3"/>
    <mergeCell ref="C10:C11"/>
    <mergeCell ref="H2:H3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AA2:AA3"/>
    <mergeCell ref="AA10:AA11"/>
  </mergeCells>
  <printOptions horizontalCentered="1"/>
  <pageMargins left="0.661111111111111" right="0" top="0.60625" bottom="0.60625" header="0" footer="0"/>
  <pageSetup paperSize="9" scale="36" orientation="landscape" horizontalDpi="600"/>
  <headerFooter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2026年7月租金结转明细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2026-08-03T05:41:00Z</dcterms:created>
  <dcterms:modified xsi:type="dcterms:W3CDTF">2026-09-17T04:47:20Z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A7BFCC79BD964F0C8C95CF224D2E1307_12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