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<sst xmlns="http://schemas.openxmlformats.org/spreadsheetml/2006/main" count="65" uniqueCount="44">
  <si>
    <r>
      <rPr>
        <b/>
        <sz val="22"/>
        <rFont val="宋体"/>
        <charset val="134"/>
      </rPr>
      <t>新疆通力塔格拉克水电有限公司2026年9月社保表</t>
    </r>
    <r>
      <rPr>
        <b/>
        <sz val="9"/>
        <rFont val="宋体"/>
        <charset val="134"/>
      </rPr>
      <t>（编号：65293890883）</t>
    </r>
  </si>
  <si>
    <t>序号</t>
  </si>
  <si>
    <t>人员编号</t>
  </si>
  <si>
    <t>证件号码</t>
  </si>
  <si>
    <t>姓名</t>
  </si>
  <si>
    <t>部门</t>
  </si>
  <si>
    <t>养老基数</t>
  </si>
  <si>
    <t>养老保险</t>
  </si>
  <si>
    <t>失业保险</t>
  </si>
  <si>
    <t>工伤保险</t>
  </si>
  <si>
    <t>医疗基数</t>
  </si>
  <si>
    <t>医疗保险</t>
  </si>
  <si>
    <t>大病</t>
  </si>
  <si>
    <t>合计</t>
  </si>
  <si>
    <t>发薪单位</t>
  </si>
  <si>
    <t>企业16%</t>
  </si>
  <si>
    <t>个人8%</t>
  </si>
  <si>
    <t>企业0.5%</t>
  </si>
  <si>
    <t>个人0.5%</t>
  </si>
  <si>
    <t>企业0.9%</t>
  </si>
  <si>
    <t>企业7.5%</t>
  </si>
  <si>
    <t>个人2%</t>
  </si>
  <si>
    <t>个人100%</t>
  </si>
  <si>
    <t>企业100%</t>
  </si>
  <si>
    <t>企业</t>
  </si>
  <si>
    <t>个人</t>
  </si>
  <si>
    <t>652938976745</t>
  </si>
  <si>
    <t>652922197103150530</t>
  </si>
  <si>
    <t>马木提·阿吉</t>
  </si>
  <si>
    <t>水电</t>
  </si>
  <si>
    <t>塔电</t>
  </si>
  <si>
    <t>6月补差</t>
  </si>
  <si>
    <t>7月补差</t>
  </si>
  <si>
    <t>8月补差</t>
  </si>
  <si>
    <t>小计</t>
  </si>
  <si>
    <t>65109990955</t>
  </si>
  <si>
    <t>652901198204062823</t>
  </si>
  <si>
    <t>美力坎木·毛拉托合提</t>
  </si>
  <si>
    <t>652927198308104163</t>
  </si>
  <si>
    <t>努尔比亚木·亚生</t>
  </si>
  <si>
    <t>652927198910204175</t>
  </si>
  <si>
    <t>巴图尔·吾斯曼</t>
  </si>
  <si>
    <t>小计4人</t>
  </si>
  <si>
    <t>注;本月最低缴费基数由5069调整至5246元，含1-8月补差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</si>
</sst>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0_ "/>
  </numFmts>
  <fonts count="36">
    <font>
      <sz val="11"/>
      <color theme="1"/>
      <name val="宋体"/>
      <charset val="134"/>
      <scheme val="minor"/>
    </font>
    <font>
      <sz val="10"/>
      <name val="Arial"/>
      <charset val="0"/>
    </font>
    <font>
      <sz val="9"/>
      <name val="Arial"/>
      <charset val="0"/>
    </font>
    <font>
      <b/>
      <sz val="22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0"/>
      <color theme="1"/>
      <name val="宋体"/>
      <charset val="134"/>
    </font>
    <font>
      <sz val="10"/>
      <name val="宋体"/>
      <charset val="0"/>
    </font>
    <font>
      <sz val="6"/>
      <name val="Arial"/>
      <charset val="0"/>
    </font>
    <font>
      <sz val="8"/>
      <name val="宋体"/>
      <charset val="134"/>
    </font>
    <font>
      <sz val="10"/>
      <color theme="0"/>
      <name val="宋体"/>
      <charset val="0"/>
    </font>
    <font>
      <sz val="6"/>
      <name val="Times New Roman"/>
      <charset val="134"/>
    </font>
    <font>
      <sz val="9"/>
      <name val="Times New Roman"/>
      <charset val="134"/>
    </font>
    <font>
      <sz val="12"/>
      <name val="宋体"/>
      <charset val="134"/>
    </font>
    <font>
      <b/>
      <sz val="10"/>
      <name val="宋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4" tint="0.6"/>
        <bgColor indexed="64"/>
      </patternFill>
    </fill>
    <fill>
      <patternFill patternType="solid">
        <fgColor theme="7" tint="0.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5" borderId="8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6" borderId="11" applyNumberFormat="0" applyAlignment="0" applyProtection="0">
      <alignment vertical="center"/>
    </xf>
    <xf numFmtId="0" fontId="25" fillId="7" borderId="12" applyNumberFormat="0" applyAlignment="0" applyProtection="0">
      <alignment vertical="center"/>
    </xf>
    <xf numFmtId="0" fontId="26" fillId="7" borderId="11" applyNumberFormat="0" applyAlignment="0" applyProtection="0">
      <alignment vertical="center"/>
    </xf>
    <xf numFmtId="0" fontId="27" fillId="8" borderId="13" applyNumberFormat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1" fillId="0" borderId="0" xfId="0" applyNumberFormat="1" applyFont="1" applyFill="1" applyBorder="1" applyAlignment="1"/>
    <xf numFmtId="0" fontId="1" fillId="0" borderId="0" xfId="0" applyNumberFormat="1" applyFont="1" applyFill="1" applyAlignment="1"/>
    <xf numFmtId="0" fontId="1" fillId="2" borderId="0" xfId="0" applyNumberFormat="1" applyFont="1" applyFill="1" applyAlignment="1"/>
    <xf numFmtId="0" fontId="0" fillId="0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left"/>
    </xf>
    <xf numFmtId="0" fontId="3" fillId="0" borderId="1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/>
    </xf>
    <xf numFmtId="0" fontId="4" fillId="0" borderId="2" xfId="0" applyNumberFormat="1" applyFont="1" applyFill="1" applyBorder="1" applyAlignment="1">
      <alignment horizontal="center"/>
    </xf>
    <xf numFmtId="49" fontId="4" fillId="0" borderId="2" xfId="0" applyNumberFormat="1" applyFont="1" applyFill="1" applyBorder="1" applyAlignment="1">
      <alignment horizontal="center"/>
    </xf>
    <xf numFmtId="49" fontId="5" fillId="0" borderId="2" xfId="0" applyNumberFormat="1" applyFont="1" applyFill="1" applyBorder="1" applyAlignment="1">
      <alignment horizontal="center"/>
    </xf>
    <xf numFmtId="49" fontId="4" fillId="0" borderId="2" xfId="0" applyNumberFormat="1" applyFont="1" applyFill="1" applyBorder="1" applyAlignment="1">
      <alignment horizontal="center" wrapText="1"/>
    </xf>
    <xf numFmtId="0" fontId="4" fillId="0" borderId="2" xfId="0" applyNumberFormat="1" applyFont="1" applyFill="1" applyBorder="1" applyAlignment="1" applyProtection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/>
    </xf>
    <xf numFmtId="0" fontId="7" fillId="0" borderId="3" xfId="0" applyNumberFormat="1" applyFont="1" applyFill="1" applyBorder="1" applyAlignment="1">
      <alignment horizontal="center"/>
    </xf>
    <xf numFmtId="0" fontId="4" fillId="0" borderId="1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 wrapText="1"/>
    </xf>
    <xf numFmtId="0" fontId="4" fillId="0" borderId="1" xfId="0" applyNumberFormat="1" applyFont="1" applyFill="1" applyBorder="1" applyAlignment="1" applyProtection="1">
      <alignment horizontal="center" vertical="center"/>
    </xf>
    <xf numFmtId="10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6" fillId="3" borderId="1" xfId="0" applyNumberFormat="1" applyFont="1" applyFill="1" applyBorder="1" applyAlignment="1" applyProtection="1">
      <alignment horizontal="center" vertical="center"/>
    </xf>
    <xf numFmtId="0" fontId="7" fillId="0" borderId="2" xfId="0" applyNumberFormat="1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49" fontId="9" fillId="0" borderId="5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/>
    </xf>
    <xf numFmtId="176" fontId="6" fillId="0" borderId="1" xfId="0" applyNumberFormat="1" applyFont="1" applyFill="1" applyBorder="1" applyAlignment="1" applyProtection="1">
      <alignment horizontal="center" vertical="center"/>
    </xf>
    <xf numFmtId="176" fontId="6" fillId="3" borderId="1" xfId="0" applyNumberFormat="1" applyFont="1" applyFill="1" applyBorder="1" applyAlignment="1" applyProtection="1">
      <alignment horizontal="center" vertical="center"/>
    </xf>
    <xf numFmtId="0" fontId="0" fillId="0" borderId="1" xfId="0" applyBorder="1">
      <alignment vertical="center"/>
    </xf>
    <xf numFmtId="0" fontId="6" fillId="0" borderId="3" xfId="0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  <xf numFmtId="49" fontId="9" fillId="0" borderId="6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49" fontId="9" fillId="2" borderId="7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/>
    </xf>
    <xf numFmtId="176" fontId="7" fillId="2" borderId="1" xfId="0" applyNumberFormat="1" applyFont="1" applyFill="1" applyBorder="1" applyAlignment="1">
      <alignment horizontal="center"/>
    </xf>
    <xf numFmtId="176" fontId="10" fillId="2" borderId="1" xfId="0" applyNumberFormat="1" applyFont="1" applyFill="1" applyBorder="1" applyAlignment="1">
      <alignment horizontal="center"/>
    </xf>
    <xf numFmtId="0" fontId="0" fillId="2" borderId="1" xfId="0" applyFill="1" applyBorder="1">
      <alignment vertical="center"/>
    </xf>
    <xf numFmtId="0" fontId="7" fillId="0" borderId="4" xfId="0" applyNumberFormat="1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2" borderId="2" xfId="0" applyNumberFormat="1" applyFont="1" applyFill="1" applyBorder="1" applyAlignment="1">
      <alignment horizontal="center" vertical="center"/>
    </xf>
    <xf numFmtId="49" fontId="8" fillId="2" borderId="3" xfId="0" applyNumberFormat="1" applyFont="1" applyFill="1" applyBorder="1" applyAlignment="1">
      <alignment horizontal="center" vertical="center"/>
    </xf>
    <xf numFmtId="49" fontId="9" fillId="2" borderId="6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 wrapText="1"/>
    </xf>
    <xf numFmtId="49" fontId="12" fillId="0" borderId="4" xfId="0" applyNumberFormat="1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49" fontId="12" fillId="0" borderId="3" xfId="0" applyNumberFormat="1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49" fontId="12" fillId="2" borderId="3" xfId="0" applyNumberFormat="1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14" fillId="4" borderId="1" xfId="0" applyNumberFormat="1" applyFont="1" applyFill="1" applyBorder="1" applyAlignment="1"/>
    <xf numFmtId="0" fontId="4" fillId="4" borderId="1" xfId="0" applyNumberFormat="1" applyFont="1" applyFill="1" applyBorder="1" applyAlignment="1"/>
    <xf numFmtId="176" fontId="4" fillId="4" borderId="1" xfId="0" applyNumberFormat="1" applyFont="1" applyFill="1" applyBorder="1" applyAlignment="1"/>
    <xf numFmtId="0" fontId="1" fillId="0" borderId="1" xfId="0" applyNumberFormat="1" applyFont="1" applyFill="1" applyBorder="1" applyAlignment="1">
      <alignment horizontal="center"/>
    </xf>
    <xf numFmtId="177" fontId="15" fillId="0" borderId="0" xfId="0" applyNumberFormat="1" applyFont="1" applyFill="1" applyAlignment="1">
      <alignment horizontal="left" vertical="center"/>
    </xf>
    <xf numFmtId="176" fontId="1" fillId="0" borderId="0" xfId="0" applyNumberFormat="1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25"/>
  <sheetViews>
    <sheetView tabSelected="1" zoomScale="130" zoomScaleNormal="130" workbookViewId="0">
      <selection activeCell="A1" sqref="A1:U1"/>
    </sheetView>
  </sheetViews>
  <sheetFormatPr defaultColWidth="8" defaultRowHeight="12.75"/>
  <cols>
    <col min="1" max="1" width="3.50833333333333" style="1" customWidth="1"/>
    <col min="2" max="2" width="8.99166666666667" style="8" customWidth="1"/>
    <col min="3" max="3" width="15.875" style="9" customWidth="1"/>
    <col min="4" max="4" width="19.3083333333333" style="1" customWidth="1"/>
    <col min="5" max="5" width="6.44166666666667" style="1" customWidth="1"/>
    <col min="6" max="6" width="10.7083333333333" style="1" hidden="1" customWidth="1"/>
    <col min="7" max="7" width="10.8416666666667" style="1" customWidth="1"/>
    <col min="8" max="8" width="10.0666666666667" style="1" customWidth="1"/>
    <col min="9" max="9" width="10.55" style="1" customWidth="1"/>
    <col min="10" max="10" width="8.66666666666667" style="1"/>
    <col min="11" max="11" width="10.9833333333333" style="1" customWidth="1"/>
    <col min="12" max="12" width="11.7666666666667" style="1" customWidth="1"/>
    <col min="13" max="13" width="10.45" style="1" customWidth="1"/>
    <col min="14" max="14" width="9.76666666666667" style="1" customWidth="1"/>
    <col min="15" max="15" width="8.76666666666667" style="1" customWidth="1"/>
    <col min="16" max="17" width="6.76666666666667" style="1" customWidth="1"/>
    <col min="18" max="18" width="10.7833333333333" style="1" customWidth="1"/>
    <col min="19" max="20" width="10.6333333333333" style="1" customWidth="1"/>
    <col min="21" max="21" width="12.8666666666667" style="8" customWidth="1"/>
    <col min="22" max="16384" width="8" style="1"/>
  </cols>
  <sheetData>
    <row r="1" s="1" customFormat="1" ht="27" spans="1:21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</row>
    <row r="2" s="1" customFormat="1" ht="15" customHeight="1" spans="1:21">
      <c r="A2" s="12" t="s">
        <v>1</v>
      </c>
      <c r="B2" s="13" t="s">
        <v>2</v>
      </c>
      <c r="C2" s="14" t="s">
        <v>3</v>
      </c>
      <c r="D2" s="13" t="s">
        <v>4</v>
      </c>
      <c r="E2" s="13" t="s">
        <v>5</v>
      </c>
      <c r="F2" s="15" t="s">
        <v>6</v>
      </c>
      <c r="G2" s="15" t="s">
        <v>6</v>
      </c>
      <c r="H2" s="16" t="s">
        <v>7</v>
      </c>
      <c r="I2" s="16"/>
      <c r="J2" s="16" t="s">
        <v>8</v>
      </c>
      <c r="K2" s="16"/>
      <c r="L2" s="16" t="s">
        <v>9</v>
      </c>
      <c r="M2" s="17" t="s">
        <v>10</v>
      </c>
      <c r="N2" s="16" t="s">
        <v>11</v>
      </c>
      <c r="O2" s="16"/>
      <c r="P2" s="16" t="s">
        <v>12</v>
      </c>
      <c r="Q2" s="16" t="s">
        <v>12</v>
      </c>
      <c r="R2" s="18" t="s">
        <v>13</v>
      </c>
      <c r="S2" s="18"/>
      <c r="T2" s="18"/>
      <c r="U2" s="19" t="s">
        <v>14</v>
      </c>
    </row>
    <row r="3" s="1" customFormat="1" ht="15" customHeight="1" spans="1:21">
      <c r="A3" s="20"/>
      <c r="B3" s="21"/>
      <c r="C3" s="22"/>
      <c r="D3" s="21"/>
      <c r="E3" s="21"/>
      <c r="F3" s="23"/>
      <c r="G3" s="23"/>
      <c r="H3" s="24" t="s">
        <v>15</v>
      </c>
      <c r="I3" s="24" t="s">
        <v>16</v>
      </c>
      <c r="J3" s="24" t="s">
        <v>17</v>
      </c>
      <c r="K3" s="24" t="s">
        <v>18</v>
      </c>
      <c r="L3" s="25" t="s">
        <v>19</v>
      </c>
      <c r="M3" s="26"/>
      <c r="N3" s="24" t="s">
        <v>20</v>
      </c>
      <c r="O3" s="24" t="s">
        <v>21</v>
      </c>
      <c r="P3" s="24" t="s">
        <v>22</v>
      </c>
      <c r="Q3" s="25" t="s">
        <v>23</v>
      </c>
      <c r="R3" s="27" t="s">
        <v>24</v>
      </c>
      <c r="S3" s="27" t="s">
        <v>25</v>
      </c>
      <c r="T3" s="27" t="s">
        <v>13</v>
      </c>
      <c r="U3" s="28"/>
    </row>
    <row r="4" customFormat="1" ht="17" customHeight="1" spans="1:21">
      <c r="A4" s="29">
        <v>1</v>
      </c>
      <c r="B4" s="30" t="s">
        <v>26</v>
      </c>
      <c r="C4" s="31" t="s">
        <v>27</v>
      </c>
      <c r="D4" s="32" t="s">
        <v>28</v>
      </c>
      <c r="E4" s="33" t="s">
        <v>29</v>
      </c>
      <c r="F4" s="34">
        <v>5069</v>
      </c>
      <c r="G4" s="34">
        <v>5246</v>
      </c>
      <c r="H4" s="35">
        <f>ROUND(G4*0.16,2)</f>
        <v>839.36</v>
      </c>
      <c r="I4" s="35">
        <f>ROUND(G4*0.08,2)</f>
        <v>419.68</v>
      </c>
      <c r="J4" s="35">
        <f>ROUND(G4*0.005,2)</f>
        <v>26.23</v>
      </c>
      <c r="K4" s="35">
        <f>ROUND(G4*0.005,2)</f>
        <v>26.23</v>
      </c>
      <c r="L4" s="35">
        <f>ROUND(G4*0.009,2)</f>
        <v>47.21</v>
      </c>
      <c r="M4" s="34">
        <v>5246</v>
      </c>
      <c r="N4" s="35">
        <f>ROUND(M4*7.5%,2)</f>
        <v>393.45</v>
      </c>
      <c r="O4" s="35">
        <f>ROUND(M4*2%,2)</f>
        <v>104.92</v>
      </c>
      <c r="P4" s="35">
        <v>10</v>
      </c>
      <c r="Q4" s="35">
        <v>10</v>
      </c>
      <c r="R4" s="36">
        <f>H4+J4+L4+N4+Q4</f>
        <v>1316.25</v>
      </c>
      <c r="S4" s="36">
        <f>I4+K4+O4+P4</f>
        <v>560.83</v>
      </c>
      <c r="T4" s="36">
        <f>R4+S4</f>
        <v>1877.08</v>
      </c>
      <c r="U4" s="37" t="s">
        <v>30</v>
      </c>
    </row>
    <row r="5" s="2" customFormat="1" ht="17" customHeight="1" spans="1:21">
      <c r="A5" s="38"/>
      <c r="B5" s="39"/>
      <c r="C5" s="40"/>
      <c r="D5" s="41"/>
      <c r="E5" s="42"/>
      <c r="F5" s="34"/>
      <c r="G5" s="34">
        <v>177</v>
      </c>
      <c r="H5" s="35">
        <f>ROUND(G5*0.16,2)</f>
        <v>28.32</v>
      </c>
      <c r="I5" s="35">
        <f>ROUND(G5*0.08,2)</f>
        <v>14.16</v>
      </c>
      <c r="J5" s="35">
        <v>0.88</v>
      </c>
      <c r="K5" s="35">
        <v>0.88</v>
      </c>
      <c r="L5" s="35">
        <f>ROUND(G5*0.009,2)</f>
        <v>1.59</v>
      </c>
      <c r="M5" s="34"/>
      <c r="N5" s="35"/>
      <c r="O5" s="35"/>
      <c r="P5" s="35"/>
      <c r="Q5" s="35"/>
      <c r="R5" s="36">
        <f>H5+J5+L5+N5+Q5</f>
        <v>30.79</v>
      </c>
      <c r="S5" s="36">
        <f>I5+K5+O5+P5</f>
        <v>15.04</v>
      </c>
      <c r="T5" s="36">
        <f>R5+S5</f>
        <v>45.83</v>
      </c>
      <c r="U5" s="37" t="s">
        <v>31</v>
      </c>
    </row>
    <row r="6" s="2" customFormat="1" ht="17" customHeight="1" spans="1:21">
      <c r="A6" s="38"/>
      <c r="B6" s="39"/>
      <c r="C6" s="40"/>
      <c r="D6" s="41"/>
      <c r="E6" s="42"/>
      <c r="F6" s="34"/>
      <c r="G6" s="34">
        <v>177</v>
      </c>
      <c r="H6" s="35">
        <f>ROUND(G6*0.16,2)</f>
        <v>28.32</v>
      </c>
      <c r="I6" s="35">
        <f>ROUND(G6*0.08,2)</f>
        <v>14.16</v>
      </c>
      <c r="J6" s="35">
        <v>0.88</v>
      </c>
      <c r="K6" s="35">
        <v>0.88</v>
      </c>
      <c r="L6" s="35">
        <f>ROUND(G6*0.009,2)</f>
        <v>1.59</v>
      </c>
      <c r="M6" s="34"/>
      <c r="N6" s="35"/>
      <c r="O6" s="35"/>
      <c r="P6" s="35"/>
      <c r="Q6" s="35"/>
      <c r="R6" s="36">
        <f>H6+J6+L6+N6+Q6</f>
        <v>30.79</v>
      </c>
      <c r="S6" s="36">
        <f>I6+K6+O6+P6</f>
        <v>15.04</v>
      </c>
      <c r="T6" s="36">
        <f>R6+S6</f>
        <v>45.83</v>
      </c>
      <c r="U6" s="37" t="s">
        <v>32</v>
      </c>
    </row>
    <row r="7" s="2" customFormat="1" ht="17" customHeight="1" spans="1:21">
      <c r="A7" s="38"/>
      <c r="B7" s="39"/>
      <c r="C7" s="40"/>
      <c r="D7" s="41"/>
      <c r="E7" s="43"/>
      <c r="F7" s="34"/>
      <c r="G7" s="34">
        <v>177</v>
      </c>
      <c r="H7" s="35">
        <f>ROUND(G7*0.16,2)</f>
        <v>28.32</v>
      </c>
      <c r="I7" s="35">
        <f>ROUND(G7*0.08,2)</f>
        <v>14.16</v>
      </c>
      <c r="J7" s="35">
        <v>0.88</v>
      </c>
      <c r="K7" s="35">
        <v>0.88</v>
      </c>
      <c r="L7" s="35">
        <f>ROUND(G7*0.009,2)</f>
        <v>1.59</v>
      </c>
      <c r="M7" s="34"/>
      <c r="N7" s="35"/>
      <c r="O7" s="35"/>
      <c r="P7" s="35"/>
      <c r="Q7" s="35"/>
      <c r="R7" s="36">
        <f>H7+J7+L7+N7+Q7</f>
        <v>30.79</v>
      </c>
      <c r="S7" s="36">
        <f>I7+K7+O7+P7</f>
        <v>15.04</v>
      </c>
      <c r="T7" s="36">
        <f>R7+S7</f>
        <v>45.83</v>
      </c>
      <c r="U7" s="37" t="s">
        <v>33</v>
      </c>
    </row>
    <row r="8" s="3" customFormat="1" ht="17" customHeight="1" spans="1:21">
      <c r="A8" s="44"/>
      <c r="B8" s="45"/>
      <c r="C8" s="46"/>
      <c r="D8" s="47"/>
      <c r="E8" s="48" t="s">
        <v>34</v>
      </c>
      <c r="F8" s="49"/>
      <c r="G8" s="49">
        <f>SUM(G4:G7)</f>
        <v>5777</v>
      </c>
      <c r="H8" s="49">
        <f t="shared" ref="H8:T8" si="0">SUM(H4:H7)</f>
        <v>924.32</v>
      </c>
      <c r="I8" s="49">
        <f t="shared" si="0"/>
        <v>462.16</v>
      </c>
      <c r="J8" s="49">
        <f t="shared" si="0"/>
        <v>28.87</v>
      </c>
      <c r="K8" s="49">
        <f t="shared" si="0"/>
        <v>28.87</v>
      </c>
      <c r="L8" s="49">
        <f t="shared" si="0"/>
        <v>51.98</v>
      </c>
      <c r="M8" s="49">
        <f t="shared" si="0"/>
        <v>5246</v>
      </c>
      <c r="N8" s="49">
        <f t="shared" si="0"/>
        <v>393.45</v>
      </c>
      <c r="O8" s="49">
        <f t="shared" si="0"/>
        <v>104.92</v>
      </c>
      <c r="P8" s="49">
        <f t="shared" si="0"/>
        <v>10</v>
      </c>
      <c r="Q8" s="49">
        <f t="shared" si="0"/>
        <v>10</v>
      </c>
      <c r="R8" s="49">
        <f t="shared" si="0"/>
        <v>1408.62</v>
      </c>
      <c r="S8" s="49">
        <f t="shared" si="0"/>
        <v>605.95</v>
      </c>
      <c r="T8" s="50">
        <f t="shared" si="0"/>
        <v>2014.57</v>
      </c>
      <c r="U8" s="51"/>
    </row>
    <row r="9" s="2" customFormat="1" ht="17" customHeight="1" spans="1:21">
      <c r="A9" s="52">
        <v>2</v>
      </c>
      <c r="B9" s="30" t="s">
        <v>35</v>
      </c>
      <c r="C9" s="31" t="s">
        <v>36</v>
      </c>
      <c r="D9" s="32" t="s">
        <v>37</v>
      </c>
      <c r="E9" s="52" t="s">
        <v>29</v>
      </c>
      <c r="F9" s="34">
        <v>5069</v>
      </c>
      <c r="G9" s="34">
        <v>5246</v>
      </c>
      <c r="H9" s="35">
        <f>ROUND(G9*0.16,2)</f>
        <v>839.36</v>
      </c>
      <c r="I9" s="35">
        <f>ROUND(G9*0.08,2)</f>
        <v>419.68</v>
      </c>
      <c r="J9" s="35">
        <f>ROUND(G9*0.005,2)</f>
        <v>26.23</v>
      </c>
      <c r="K9" s="35">
        <f>ROUND(G9*0.005,2)</f>
        <v>26.23</v>
      </c>
      <c r="L9" s="35">
        <f>ROUND(G9*0.009,2)</f>
        <v>47.21</v>
      </c>
      <c r="M9" s="34">
        <v>5246</v>
      </c>
      <c r="N9" s="35">
        <f>ROUND(M9*7.5%,2)</f>
        <v>393.45</v>
      </c>
      <c r="O9" s="35">
        <f>ROUND(M9*2%,2)</f>
        <v>104.92</v>
      </c>
      <c r="P9" s="35">
        <v>10</v>
      </c>
      <c r="Q9" s="35">
        <v>10</v>
      </c>
      <c r="R9" s="36">
        <f>H9+J9+L9+N9+Q9</f>
        <v>1316.25</v>
      </c>
      <c r="S9" s="36">
        <f>I9+K9+O9+P9</f>
        <v>560.83</v>
      </c>
      <c r="T9" s="36">
        <f>R9+S9</f>
        <v>1877.08</v>
      </c>
      <c r="U9" s="37" t="s">
        <v>30</v>
      </c>
    </row>
    <row r="10" s="2" customFormat="1" ht="17" customHeight="1" spans="1:21">
      <c r="A10" s="53"/>
      <c r="B10" s="39"/>
      <c r="C10" s="40"/>
      <c r="D10" s="41"/>
      <c r="E10" s="53"/>
      <c r="F10" s="34"/>
      <c r="G10" s="34">
        <v>177</v>
      </c>
      <c r="H10" s="35">
        <f>ROUND(G10*0.16,2)</f>
        <v>28.32</v>
      </c>
      <c r="I10" s="35">
        <f>ROUND(G10*0.08,2)</f>
        <v>14.16</v>
      </c>
      <c r="J10" s="35">
        <v>0.88</v>
      </c>
      <c r="K10" s="35">
        <v>0.88</v>
      </c>
      <c r="L10" s="35">
        <f>ROUND(G10*0.009,2)</f>
        <v>1.59</v>
      </c>
      <c r="M10" s="34"/>
      <c r="N10" s="35"/>
      <c r="O10" s="35"/>
      <c r="P10" s="35"/>
      <c r="Q10" s="35"/>
      <c r="R10" s="36">
        <f>H10+J10+L10+N10+Q10</f>
        <v>30.79</v>
      </c>
      <c r="S10" s="36">
        <f>I10+K10+O10+P10</f>
        <v>15.04</v>
      </c>
      <c r="T10" s="36">
        <f>R10+S10</f>
        <v>45.83</v>
      </c>
      <c r="U10" s="37" t="s">
        <v>31</v>
      </c>
    </row>
    <row r="11" s="2" customFormat="1" ht="17" customHeight="1" spans="1:21">
      <c r="A11" s="53"/>
      <c r="B11" s="39"/>
      <c r="C11" s="40"/>
      <c r="D11" s="41"/>
      <c r="E11" s="53"/>
      <c r="F11" s="34"/>
      <c r="G11" s="34">
        <v>177</v>
      </c>
      <c r="H11" s="35">
        <f>ROUND(G11*0.16,2)</f>
        <v>28.32</v>
      </c>
      <c r="I11" s="35">
        <f>ROUND(G11*0.08,2)</f>
        <v>14.16</v>
      </c>
      <c r="J11" s="35">
        <v>0.88</v>
      </c>
      <c r="K11" s="35">
        <v>0.88</v>
      </c>
      <c r="L11" s="35">
        <f>ROUND(G11*0.009,2)</f>
        <v>1.59</v>
      </c>
      <c r="M11" s="34"/>
      <c r="N11" s="35"/>
      <c r="O11" s="35"/>
      <c r="P11" s="35"/>
      <c r="Q11" s="35"/>
      <c r="R11" s="36">
        <f>H11+J11+L11+N11+Q11</f>
        <v>30.79</v>
      </c>
      <c r="S11" s="36">
        <f>I11+K11+O11+P11</f>
        <v>15.04</v>
      </c>
      <c r="T11" s="36">
        <f>R11+S11</f>
        <v>45.83</v>
      </c>
      <c r="U11" s="37" t="s">
        <v>32</v>
      </c>
    </row>
    <row r="12" s="2" customFormat="1" ht="17" customHeight="1" spans="1:21">
      <c r="A12" s="53"/>
      <c r="B12" s="39"/>
      <c r="C12" s="40"/>
      <c r="D12" s="41"/>
      <c r="E12" s="54"/>
      <c r="F12" s="34"/>
      <c r="G12" s="34">
        <v>177</v>
      </c>
      <c r="H12" s="35">
        <f>ROUND(G12*0.16,2)</f>
        <v>28.32</v>
      </c>
      <c r="I12" s="35">
        <f>ROUND(G12*0.08,2)</f>
        <v>14.16</v>
      </c>
      <c r="J12" s="35">
        <v>0.88</v>
      </c>
      <c r="K12" s="35">
        <v>0.88</v>
      </c>
      <c r="L12" s="35">
        <f>ROUND(G12*0.009,2)</f>
        <v>1.59</v>
      </c>
      <c r="M12" s="34"/>
      <c r="N12" s="35"/>
      <c r="O12" s="35"/>
      <c r="P12" s="35"/>
      <c r="Q12" s="35"/>
      <c r="R12" s="36">
        <f>H12+J12+L12+N12+Q12</f>
        <v>30.79</v>
      </c>
      <c r="S12" s="36">
        <f>I12+K12+O12+P12</f>
        <v>15.04</v>
      </c>
      <c r="T12" s="36">
        <f>R12+S12</f>
        <v>45.83</v>
      </c>
      <c r="U12" s="37" t="s">
        <v>33</v>
      </c>
    </row>
    <row r="13" s="3" customFormat="1" ht="17" customHeight="1" spans="1:21">
      <c r="A13" s="55"/>
      <c r="B13" s="56"/>
      <c r="C13" s="57"/>
      <c r="D13" s="58"/>
      <c r="E13" s="48" t="s">
        <v>34</v>
      </c>
      <c r="F13" s="49"/>
      <c r="G13" s="49">
        <f>SUM(G9:G12)</f>
        <v>5777</v>
      </c>
      <c r="H13" s="49">
        <f t="shared" ref="H13:T13" si="1">SUM(H9:H12)</f>
        <v>924.32</v>
      </c>
      <c r="I13" s="49">
        <f t="shared" si="1"/>
        <v>462.16</v>
      </c>
      <c r="J13" s="49">
        <f t="shared" si="1"/>
        <v>28.87</v>
      </c>
      <c r="K13" s="49">
        <f t="shared" si="1"/>
        <v>28.87</v>
      </c>
      <c r="L13" s="49">
        <f t="shared" si="1"/>
        <v>51.98</v>
      </c>
      <c r="M13" s="49">
        <f t="shared" si="1"/>
        <v>5246</v>
      </c>
      <c r="N13" s="49">
        <f t="shared" si="1"/>
        <v>393.45</v>
      </c>
      <c r="O13" s="49">
        <f t="shared" si="1"/>
        <v>104.92</v>
      </c>
      <c r="P13" s="49">
        <f t="shared" si="1"/>
        <v>10</v>
      </c>
      <c r="Q13" s="49">
        <f t="shared" si="1"/>
        <v>10</v>
      </c>
      <c r="R13" s="49">
        <f t="shared" si="1"/>
        <v>1408.62</v>
      </c>
      <c r="S13" s="49">
        <f t="shared" si="1"/>
        <v>605.95</v>
      </c>
      <c r="T13" s="50">
        <f t="shared" si="1"/>
        <v>2014.57</v>
      </c>
      <c r="U13" s="51"/>
    </row>
    <row r="14" s="2" customFormat="1" ht="17" customHeight="1" spans="1:21">
      <c r="A14" s="29">
        <v>3</v>
      </c>
      <c r="B14" s="59">
        <v>65103908615</v>
      </c>
      <c r="C14" s="60" t="s">
        <v>38</v>
      </c>
      <c r="D14" s="61" t="s">
        <v>39</v>
      </c>
      <c r="E14" s="52" t="s">
        <v>29</v>
      </c>
      <c r="F14" s="34">
        <v>5069</v>
      </c>
      <c r="G14" s="34">
        <v>5246</v>
      </c>
      <c r="H14" s="35">
        <f>ROUND(G14*0.16,2)</f>
        <v>839.36</v>
      </c>
      <c r="I14" s="35">
        <f>ROUND(G14*0.08,2)</f>
        <v>419.68</v>
      </c>
      <c r="J14" s="35">
        <f>ROUND(G14*0.005,2)</f>
        <v>26.23</v>
      </c>
      <c r="K14" s="35">
        <f>ROUND(G14*0.005,2)</f>
        <v>26.23</v>
      </c>
      <c r="L14" s="35">
        <f>ROUND(G14*0.009,2)</f>
        <v>47.21</v>
      </c>
      <c r="M14" s="34">
        <v>5246</v>
      </c>
      <c r="N14" s="35">
        <f>ROUND(M14*7.5%,2)</f>
        <v>393.45</v>
      </c>
      <c r="O14" s="35">
        <f>ROUND(M14*2%,2)</f>
        <v>104.92</v>
      </c>
      <c r="P14" s="35">
        <v>10</v>
      </c>
      <c r="Q14" s="35">
        <v>10</v>
      </c>
      <c r="R14" s="36">
        <f>H14+J14+L14+N14+Q14</f>
        <v>1316.25</v>
      </c>
      <c r="S14" s="36">
        <f>I14+K14+O14+P14</f>
        <v>560.83</v>
      </c>
      <c r="T14" s="36">
        <f>R14+S14</f>
        <v>1877.08</v>
      </c>
      <c r="U14" s="37" t="s">
        <v>30</v>
      </c>
    </row>
    <row r="15" s="4" customFormat="1" ht="18" customHeight="1" spans="1:21">
      <c r="A15" s="38"/>
      <c r="B15" s="62"/>
      <c r="C15" s="63"/>
      <c r="D15" s="64"/>
      <c r="E15" s="53"/>
      <c r="F15" s="34"/>
      <c r="G15" s="34">
        <v>177</v>
      </c>
      <c r="H15" s="35">
        <f>ROUND(G15*0.16,2)</f>
        <v>28.32</v>
      </c>
      <c r="I15" s="35">
        <f>ROUND(G15*0.08,2)</f>
        <v>14.16</v>
      </c>
      <c r="J15" s="35">
        <v>0.88</v>
      </c>
      <c r="K15" s="35">
        <v>0.88</v>
      </c>
      <c r="L15" s="35">
        <f>ROUND(G15*0.009,2)</f>
        <v>1.59</v>
      </c>
      <c r="M15" s="34"/>
      <c r="N15" s="35"/>
      <c r="O15" s="35"/>
      <c r="P15" s="35"/>
      <c r="Q15" s="35"/>
      <c r="R15" s="36">
        <f>H15+J15+L15+N15+Q15</f>
        <v>30.79</v>
      </c>
      <c r="S15" s="36">
        <f>I15+K15+O15+P15</f>
        <v>15.04</v>
      </c>
      <c r="T15" s="36">
        <f>R15+S15</f>
        <v>45.83</v>
      </c>
      <c r="U15" s="37" t="s">
        <v>31</v>
      </c>
    </row>
    <row r="16" s="4" customFormat="1" ht="18" customHeight="1" spans="1:21">
      <c r="A16" s="38"/>
      <c r="B16" s="62"/>
      <c r="C16" s="63"/>
      <c r="D16" s="64"/>
      <c r="E16" s="53"/>
      <c r="F16" s="34"/>
      <c r="G16" s="34">
        <v>177</v>
      </c>
      <c r="H16" s="35">
        <f>ROUND(G16*0.16,2)</f>
        <v>28.32</v>
      </c>
      <c r="I16" s="35">
        <f>ROUND(G16*0.08,2)</f>
        <v>14.16</v>
      </c>
      <c r="J16" s="35">
        <v>0.88</v>
      </c>
      <c r="K16" s="35">
        <v>0.88</v>
      </c>
      <c r="L16" s="35">
        <f>ROUND(G16*0.009,2)</f>
        <v>1.59</v>
      </c>
      <c r="M16" s="34"/>
      <c r="N16" s="35"/>
      <c r="O16" s="35"/>
      <c r="P16" s="35"/>
      <c r="Q16" s="35"/>
      <c r="R16" s="36">
        <f>H16+J16+L16+N16+Q16</f>
        <v>30.79</v>
      </c>
      <c r="S16" s="36">
        <f>I16+K16+O16+P16</f>
        <v>15.04</v>
      </c>
      <c r="T16" s="36">
        <f>R16+S16</f>
        <v>45.83</v>
      </c>
      <c r="U16" s="37" t="s">
        <v>32</v>
      </c>
    </row>
    <row r="17" s="4" customFormat="1" ht="18" customHeight="1" spans="1:21">
      <c r="A17" s="38"/>
      <c r="B17" s="62"/>
      <c r="C17" s="63"/>
      <c r="D17" s="64"/>
      <c r="E17" s="54"/>
      <c r="F17" s="34"/>
      <c r="G17" s="34">
        <v>177</v>
      </c>
      <c r="H17" s="35">
        <f>ROUND(G17*0.16,2)</f>
        <v>28.32</v>
      </c>
      <c r="I17" s="35">
        <f>ROUND(G17*0.08,2)</f>
        <v>14.16</v>
      </c>
      <c r="J17" s="35">
        <v>0.88</v>
      </c>
      <c r="K17" s="35">
        <v>0.88</v>
      </c>
      <c r="L17" s="35">
        <f>ROUND(G17*0.009,2)</f>
        <v>1.59</v>
      </c>
      <c r="M17" s="34"/>
      <c r="N17" s="35"/>
      <c r="O17" s="35"/>
      <c r="P17" s="35"/>
      <c r="Q17" s="35"/>
      <c r="R17" s="36">
        <f>H17+J17+L17+N17+Q17</f>
        <v>30.79</v>
      </c>
      <c r="S17" s="36">
        <f>I17+K17+O17+P17</f>
        <v>15.04</v>
      </c>
      <c r="T17" s="36">
        <f>R17+S17</f>
        <v>45.83</v>
      </c>
      <c r="U17" s="37" t="s">
        <v>33</v>
      </c>
    </row>
    <row r="18" s="5" customFormat="1" ht="18" customHeight="1" spans="1:21">
      <c r="A18" s="44"/>
      <c r="B18" s="65"/>
      <c r="C18" s="66"/>
      <c r="D18" s="67"/>
      <c r="E18" s="48" t="s">
        <v>34</v>
      </c>
      <c r="F18" s="49"/>
      <c r="G18" s="49">
        <f>SUM(G14:G17)</f>
        <v>5777</v>
      </c>
      <c r="H18" s="49">
        <f t="shared" ref="H18:T18" si="2">SUM(H14:H17)</f>
        <v>924.32</v>
      </c>
      <c r="I18" s="49">
        <f t="shared" si="2"/>
        <v>462.16</v>
      </c>
      <c r="J18" s="49">
        <f t="shared" si="2"/>
        <v>28.87</v>
      </c>
      <c r="K18" s="49">
        <f t="shared" si="2"/>
        <v>28.87</v>
      </c>
      <c r="L18" s="49">
        <f t="shared" si="2"/>
        <v>51.98</v>
      </c>
      <c r="M18" s="49">
        <f t="shared" si="2"/>
        <v>5246</v>
      </c>
      <c r="N18" s="49">
        <f t="shared" si="2"/>
        <v>393.45</v>
      </c>
      <c r="O18" s="49">
        <f t="shared" si="2"/>
        <v>104.92</v>
      </c>
      <c r="P18" s="49">
        <f t="shared" si="2"/>
        <v>10</v>
      </c>
      <c r="Q18" s="49">
        <f t="shared" si="2"/>
        <v>10</v>
      </c>
      <c r="R18" s="49">
        <f t="shared" si="2"/>
        <v>1408.62</v>
      </c>
      <c r="S18" s="49">
        <f t="shared" si="2"/>
        <v>605.95</v>
      </c>
      <c r="T18" s="50">
        <f t="shared" si="2"/>
        <v>2014.57</v>
      </c>
      <c r="U18" s="51"/>
    </row>
    <row r="19" s="6" customFormat="1" ht="18" customHeight="1" spans="1:21">
      <c r="A19" s="52">
        <v>4</v>
      </c>
      <c r="B19" s="59">
        <v>65104534948</v>
      </c>
      <c r="C19" s="60" t="s">
        <v>40</v>
      </c>
      <c r="D19" s="61" t="s">
        <v>41</v>
      </c>
      <c r="E19" s="68" t="s">
        <v>29</v>
      </c>
      <c r="F19" s="34">
        <v>5069</v>
      </c>
      <c r="G19" s="34">
        <v>5246</v>
      </c>
      <c r="H19" s="35">
        <f>ROUND(G19*0.16,2)</f>
        <v>839.36</v>
      </c>
      <c r="I19" s="35">
        <f>ROUND(G19*0.08,2)</f>
        <v>419.68</v>
      </c>
      <c r="J19" s="35">
        <f>ROUND(G19*0.005,2)</f>
        <v>26.23</v>
      </c>
      <c r="K19" s="35">
        <f>ROUND(G19*0.005,2)</f>
        <v>26.23</v>
      </c>
      <c r="L19" s="35">
        <f>ROUND(G19*0.009,2)</f>
        <v>47.21</v>
      </c>
      <c r="M19" s="34">
        <v>5246</v>
      </c>
      <c r="N19" s="35">
        <f>ROUND(M19*7.5%,2)</f>
        <v>393.45</v>
      </c>
      <c r="O19" s="35">
        <f>ROUND(M19*2%,2)</f>
        <v>104.92</v>
      </c>
      <c r="P19" s="35">
        <v>10</v>
      </c>
      <c r="Q19" s="35">
        <v>10</v>
      </c>
      <c r="R19" s="36">
        <f>H19+J19+L19+N19+Q19</f>
        <v>1316.25</v>
      </c>
      <c r="S19" s="36">
        <f>I19+K19+O19+P19</f>
        <v>560.83</v>
      </c>
      <c r="T19" s="36">
        <f>R19+S19</f>
        <v>1877.08</v>
      </c>
      <c r="U19" s="37" t="s">
        <v>30</v>
      </c>
    </row>
    <row r="20" s="6" customFormat="1" ht="18" customHeight="1" spans="1:21">
      <c r="A20" s="53"/>
      <c r="B20" s="62"/>
      <c r="C20" s="63"/>
      <c r="D20" s="64"/>
      <c r="E20" s="69"/>
      <c r="F20" s="34"/>
      <c r="G20" s="34">
        <v>177</v>
      </c>
      <c r="H20" s="35">
        <f>ROUND(G20*0.16,2)</f>
        <v>28.32</v>
      </c>
      <c r="I20" s="35">
        <f>ROUND(G20*0.08,2)</f>
        <v>14.16</v>
      </c>
      <c r="J20" s="35">
        <v>0.88</v>
      </c>
      <c r="K20" s="35">
        <v>0.88</v>
      </c>
      <c r="L20" s="35">
        <f>ROUND(G20*0.009,2)</f>
        <v>1.59</v>
      </c>
      <c r="M20" s="34"/>
      <c r="N20" s="35"/>
      <c r="O20" s="35"/>
      <c r="P20" s="35"/>
      <c r="Q20" s="35"/>
      <c r="R20" s="36">
        <f>H20+J20+L20+N20+Q20</f>
        <v>30.79</v>
      </c>
      <c r="S20" s="36">
        <f>I20+K20+O20+P20</f>
        <v>15.04</v>
      </c>
      <c r="T20" s="36">
        <f>R20+S20</f>
        <v>45.83</v>
      </c>
      <c r="U20" s="37" t="s">
        <v>31</v>
      </c>
    </row>
    <row r="21" s="6" customFormat="1" ht="18" customHeight="1" spans="1:21">
      <c r="A21" s="53"/>
      <c r="B21" s="62"/>
      <c r="C21" s="63"/>
      <c r="D21" s="64"/>
      <c r="E21" s="69"/>
      <c r="F21" s="34"/>
      <c r="G21" s="34">
        <v>177</v>
      </c>
      <c r="H21" s="35">
        <f>ROUND(G21*0.16,2)</f>
        <v>28.32</v>
      </c>
      <c r="I21" s="35">
        <f>ROUND(G21*0.08,2)</f>
        <v>14.16</v>
      </c>
      <c r="J21" s="35">
        <v>0.88</v>
      </c>
      <c r="K21" s="35">
        <v>0.88</v>
      </c>
      <c r="L21" s="35">
        <f>ROUND(G21*0.009,2)</f>
        <v>1.59</v>
      </c>
      <c r="M21" s="34"/>
      <c r="N21" s="35"/>
      <c r="O21" s="35"/>
      <c r="P21" s="35"/>
      <c r="Q21" s="35"/>
      <c r="R21" s="36">
        <f>H21+J21+L21+N21+Q21</f>
        <v>30.79</v>
      </c>
      <c r="S21" s="36">
        <f>I21+K21+O21+P21</f>
        <v>15.04</v>
      </c>
      <c r="T21" s="36">
        <f>R21+S21</f>
        <v>45.83</v>
      </c>
      <c r="U21" s="37" t="s">
        <v>32</v>
      </c>
    </row>
    <row r="22" s="6" customFormat="1" ht="18" customHeight="1" spans="1:21">
      <c r="A22" s="53"/>
      <c r="B22" s="62"/>
      <c r="C22" s="63"/>
      <c r="D22" s="64"/>
      <c r="E22" s="70"/>
      <c r="F22" s="34"/>
      <c r="G22" s="34">
        <v>177</v>
      </c>
      <c r="H22" s="35">
        <f>ROUND(G22*0.16,2)</f>
        <v>28.32</v>
      </c>
      <c r="I22" s="35">
        <f>ROUND(G22*0.08,2)</f>
        <v>14.16</v>
      </c>
      <c r="J22" s="35">
        <v>0.88</v>
      </c>
      <c r="K22" s="35">
        <v>0.88</v>
      </c>
      <c r="L22" s="35">
        <f>ROUND(G22*0.009,2)</f>
        <v>1.59</v>
      </c>
      <c r="M22" s="34"/>
      <c r="N22" s="35"/>
      <c r="O22" s="35"/>
      <c r="P22" s="35"/>
      <c r="Q22" s="35"/>
      <c r="R22" s="36">
        <f>H22+J22+L22+N22+Q22</f>
        <v>30.79</v>
      </c>
      <c r="S22" s="36">
        <f>I22+K22+O22+P22</f>
        <v>15.04</v>
      </c>
      <c r="T22" s="36">
        <f>R22+S22</f>
        <v>45.83</v>
      </c>
      <c r="U22" s="37" t="s">
        <v>33</v>
      </c>
    </row>
    <row r="23" s="7" customFormat="1" ht="18" customHeight="1" spans="1:21">
      <c r="A23" s="55"/>
      <c r="B23" s="65"/>
      <c r="C23" s="66"/>
      <c r="D23" s="67"/>
      <c r="E23" s="48" t="s">
        <v>34</v>
      </c>
      <c r="F23" s="49"/>
      <c r="G23" s="49">
        <f>SUM(G19:G22)</f>
        <v>5777</v>
      </c>
      <c r="H23" s="49">
        <f t="shared" ref="H23:T23" si="3">SUM(H19:H22)</f>
        <v>924.32</v>
      </c>
      <c r="I23" s="49">
        <f t="shared" si="3"/>
        <v>462.16</v>
      </c>
      <c r="J23" s="49">
        <f t="shared" si="3"/>
        <v>28.87</v>
      </c>
      <c r="K23" s="49">
        <f t="shared" si="3"/>
        <v>28.87</v>
      </c>
      <c r="L23" s="49">
        <f t="shared" si="3"/>
        <v>51.98</v>
      </c>
      <c r="M23" s="49">
        <f t="shared" si="3"/>
        <v>5246</v>
      </c>
      <c r="N23" s="49">
        <f t="shared" si="3"/>
        <v>393.45</v>
      </c>
      <c r="O23" s="49">
        <f t="shared" si="3"/>
        <v>104.92</v>
      </c>
      <c r="P23" s="49">
        <f t="shared" si="3"/>
        <v>10</v>
      </c>
      <c r="Q23" s="49">
        <f t="shared" si="3"/>
        <v>10</v>
      </c>
      <c r="R23" s="49">
        <f t="shared" si="3"/>
        <v>1408.62</v>
      </c>
      <c r="S23" s="49">
        <f t="shared" si="3"/>
        <v>605.95</v>
      </c>
      <c r="T23" s="50">
        <f t="shared" si="3"/>
        <v>2014.57</v>
      </c>
      <c r="U23" s="51"/>
    </row>
    <row r="24" s="1" customFormat="1" ht="20" customHeight="1" spans="1:21">
      <c r="A24" s="71"/>
      <c r="B24" s="71" t="s">
        <v>42</v>
      </c>
      <c r="C24" s="72"/>
      <c r="D24" s="71"/>
      <c r="E24" s="72"/>
      <c r="F24" s="73">
        <f>SUM(F4:F19)</f>
        <v>20276</v>
      </c>
      <c r="G24" s="73">
        <f>G8+G13+G18+G23</f>
        <v>23108</v>
      </c>
      <c r="H24" s="73">
        <f t="shared" ref="H24:T24" si="4">H8+H13+H18+H23</f>
        <v>3697.28</v>
      </c>
      <c r="I24" s="73">
        <f t="shared" si="4"/>
        <v>1848.64</v>
      </c>
      <c r="J24" s="73">
        <f t="shared" si="4"/>
        <v>115.48</v>
      </c>
      <c r="K24" s="73">
        <f t="shared" si="4"/>
        <v>115.48</v>
      </c>
      <c r="L24" s="73">
        <f t="shared" si="4"/>
        <v>207.92</v>
      </c>
      <c r="M24" s="73">
        <f t="shared" si="4"/>
        <v>20984</v>
      </c>
      <c r="N24" s="73">
        <f t="shared" si="4"/>
        <v>1573.8</v>
      </c>
      <c r="O24" s="73">
        <f t="shared" si="4"/>
        <v>419.68</v>
      </c>
      <c r="P24" s="73">
        <f t="shared" si="4"/>
        <v>40</v>
      </c>
      <c r="Q24" s="73">
        <f t="shared" si="4"/>
        <v>40</v>
      </c>
      <c r="R24" s="73">
        <f t="shared" si="4"/>
        <v>5634.48</v>
      </c>
      <c r="S24" s="73">
        <f t="shared" si="4"/>
        <v>2423.8</v>
      </c>
      <c r="T24" s="73">
        <f t="shared" si="4"/>
        <v>8058.28</v>
      </c>
      <c r="U24" s="74"/>
    </row>
    <row r="25" ht="13.5" spans="1:21">
      <c r="D25" s="75" t="s">
        <v>43</v>
      </c>
      <c r="T25" s="76">
        <f>8058.28-T24</f>
        <v>0</v>
      </c>
    </row>
  </sheetData>
  <mergeCells count="34">
    <mergeCell ref="A1:U1"/>
    <mergeCell ref="H2:I2"/>
    <mergeCell ref="J2:K2"/>
    <mergeCell ref="N2:O2"/>
    <mergeCell ref="R2:T2"/>
    <mergeCell ref="A2:A3"/>
    <mergeCell ref="A4:A8"/>
    <mergeCell ref="A9:A13"/>
    <mergeCell ref="A14:A18"/>
    <mergeCell ref="A19:A23"/>
    <mergeCell ref="B2:B3"/>
    <mergeCell ref="B4:B8"/>
    <mergeCell ref="B9:B13"/>
    <mergeCell ref="B14:B18"/>
    <mergeCell ref="B19:B23"/>
    <mergeCell ref="C2:C3"/>
    <mergeCell ref="C4:C8"/>
    <mergeCell ref="C9:C13"/>
    <mergeCell ref="C14:C18"/>
    <mergeCell ref="C19:C23"/>
    <mergeCell ref="D2:D3"/>
    <mergeCell ref="D4:D8"/>
    <mergeCell ref="D9:D13"/>
    <mergeCell ref="D14:D18"/>
    <mergeCell ref="D19:D23"/>
    <mergeCell ref="E2:E3"/>
    <mergeCell ref="E4:E7"/>
    <mergeCell ref="E9:E12"/>
    <mergeCell ref="E14:E17"/>
    <mergeCell ref="E19:E22"/>
    <mergeCell ref="F2:F3"/>
    <mergeCell ref="G2:G3"/>
    <mergeCell ref="M2:M3"/>
    <mergeCell ref="U2:U3"/>
  </mergeCells>
  <pageMargins left="0.75" right="0.393055555555556" top="1" bottom="1" header="0.5" footer="0.5"/>
  <pageSetup paperSize="9" scale="6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86182</dc:creator>
  <cp:lastModifiedBy>杜怡冰</cp:lastModifiedBy>
  <dcterms:created xsi:type="dcterms:W3CDTF">2026-07-22T08:20:00Z</dcterms:created>
  <dcterms:modified xsi:type="dcterms:W3CDTF">2026-09-29T09:19:07Z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1F0724D5DF5C4863A7C445CFBF0DFC13_13</vt:lpwstr>
  </property>
  <property fmtid="{D5CDD505-2E9C-101B-9397-08002B2CF9AE}" pid="3" name="KSOProductBuildVer">
    <vt:lpwstr>2052-12.1.0.22089</vt:lpwstr>
  </property>
  <property fmtid="{D5CDD505-2E9C-101B-9397-08002B2CF9AE}" pid="4" name="CalculationRule">
    <vt:i4>1</vt:i4>
  </property>
</Properties>
</file>