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<sst xmlns="http://schemas.openxmlformats.org/spreadsheetml/2006/main" count="145" uniqueCount="83">
  <si>
    <r>
      <rPr>
        <b/>
        <sz val="22"/>
        <rFont val="宋体"/>
        <charset val="134"/>
      </rPr>
      <t>阿克苏通力房地产开发有限公司2025年10社保表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</si>
  <si>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</si>
  <si>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</si>
  <si>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</si>
  <si>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</si>
  <si>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</si>
  <si>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</si>
  <si>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</si>
  <si>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</si>
  <si>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</si>
  <si>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</si>
  <si>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</si>
  <si>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</si>
  <si>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</si>
  <si>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</si>
  <si>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</si>
  <si>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</si>
  <si>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</si>
  <si>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</si>
  <si>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</si>
  <si>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</si>
  <si>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</si>
  <si>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</si>
  <si>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</si>
  <si>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</si>
  <si>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</si>
  <si>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</si>
  <si>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</si>
  <si>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</si>
  <si>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</si>
  <si>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</si>
  <si>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</si>
  <si>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</si>
  <si>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</si>
  <si>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1月补差</t>
  </si>
  <si>
    <t>2月补差</t>
  </si>
  <si>
    <t>3月补差</t>
  </si>
  <si>
    <t>4月补差</t>
  </si>
  <si>
    <t>5月补差</t>
  </si>
  <si>
    <t>6月补差</t>
  </si>
  <si>
    <t>7月补差</t>
  </si>
  <si>
    <t>8月补差</t>
  </si>
  <si>
    <t>9月补差</t>
  </si>
  <si>
    <t>小计：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</si>
  <si>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</si>
  <si>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</si>
  <si>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</si>
  <si>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</si>
  <si>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</si>
  <si>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</si>
  <si>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</si>
  <si>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</si>
  <si>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</si>
  <si>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</si>
  <si>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</si>
  <si>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</si>
  <si>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</si>
  <si>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</si>
  <si>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</si>
  <si>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</si>
  <si>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</si>
  <si>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</si>
  <si>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</si>
  <si>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</si>
  <si>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招商</t>
  </si>
  <si>
    <t>6529100735131</t>
  </si>
  <si>
    <t>411424199609177529</t>
  </si>
  <si>
    <t>6</t>
  </si>
  <si>
    <t>李梦鑫</t>
  </si>
  <si>
    <t>出纳</t>
  </si>
  <si>
    <t>7</t>
  </si>
  <si>
    <t>美力坎木·毛拉托合提</t>
  </si>
  <si>
    <t>销售</t>
  </si>
  <si>
    <t>合计：</t>
  </si>
  <si>
    <t>注：本月最低缴费基数由4999上调至5069；本月社保补差，医保未补差</t>
  </si>
  <si>
    <t>李林社保变动差额预测</t>
  </si>
  <si>
    <t>原缴纳</t>
  </si>
  <si>
    <t>现申请</t>
  </si>
  <si>
    <t>差额</t>
  </si>
  <si>
    <t>差额合计</t>
  </si>
  <si>
    <t>补差合计</t>
  </si>
  <si>
    <t>总计：</t>
  </si>
  <si>
    <t>差额+补差总计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</si>
</sst>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Arial"/>
      <charset val="0"/>
    </font>
    <font>
      <sz val="12"/>
      <name val="宋体"/>
      <charset val="0"/>
    </font>
    <font>
      <sz val="12"/>
      <color rgb="FFFF0000"/>
      <name val="宋体"/>
      <charset val="134"/>
      <scheme val="minor"/>
    </font>
    <font>
      <sz val="10"/>
      <name val="Arial"/>
      <charset val="0"/>
    </font>
    <font>
      <sz val="12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0" borderId="14" applyNumberFormat="0" applyAlignment="0" applyProtection="0">
      <alignment vertical="center"/>
    </xf>
    <xf numFmtId="0" fontId="28" fillId="11" borderId="15" applyNumberFormat="0" applyAlignment="0" applyProtection="0">
      <alignment vertical="center"/>
    </xf>
    <xf numFmtId="0" fontId="29" fillId="11" borderId="14" applyNumberFormat="0" applyAlignment="0" applyProtection="0">
      <alignment vertical="center"/>
    </xf>
    <xf numFmtId="0" fontId="30" fillId="12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49" fontId="14" fillId="5" borderId="2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right" vertical="center"/>
    </xf>
    <xf numFmtId="0" fontId="12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176" fontId="15" fillId="5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176" fontId="13" fillId="5" borderId="1" xfId="0" applyNumberFormat="1" applyFont="1" applyFill="1" applyBorder="1" applyAlignment="1" applyProtection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49" fontId="13" fillId="6" borderId="1" xfId="0" applyNumberFormat="1" applyFont="1" applyFill="1" applyBorder="1" applyAlignment="1">
      <alignment horizontal="center" vertical="center"/>
    </xf>
    <xf numFmtId="49" fontId="12" fillId="6" borderId="8" xfId="0" applyNumberFormat="1" applyFont="1" applyFill="1" applyBorder="1" applyAlignment="1">
      <alignment horizontal="center" vertical="center"/>
    </xf>
    <xf numFmtId="49" fontId="12" fillId="6" borderId="8" xfId="0" applyNumberFormat="1" applyFont="1" applyFill="1" applyBorder="1" applyAlignment="1">
      <alignment horizontal="right" vertical="center"/>
    </xf>
    <xf numFmtId="49" fontId="12" fillId="6" borderId="9" xfId="0" applyNumberFormat="1" applyFont="1" applyFill="1" applyBorder="1" applyAlignment="1">
      <alignment horizontal="center" vertical="center" wrapText="1"/>
    </xf>
    <xf numFmtId="49" fontId="12" fillId="6" borderId="9" xfId="0" applyNumberFormat="1" applyFont="1" applyFill="1" applyBorder="1" applyAlignment="1">
      <alignment horizontal="center" vertical="center"/>
    </xf>
    <xf numFmtId="49" fontId="12" fillId="6" borderId="10" xfId="0" applyNumberFormat="1" applyFont="1" applyFill="1" applyBorder="1" applyAlignment="1">
      <alignment horizontal="center" vertical="center"/>
    </xf>
    <xf numFmtId="176" fontId="13" fillId="6" borderId="1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10" fontId="13" fillId="0" borderId="1" xfId="0" applyNumberFormat="1" applyFont="1" applyFill="1" applyBorder="1" applyAlignment="1" applyProtection="1">
      <alignment horizontal="center" vertical="center"/>
    </xf>
    <xf numFmtId="176" fontId="13" fillId="2" borderId="1" xfId="0" applyNumberFormat="1" applyFont="1" applyFill="1" applyBorder="1" applyAlignment="1" applyProtection="1">
      <alignment horizontal="center" vertical="center"/>
    </xf>
    <xf numFmtId="176" fontId="13" fillId="0" borderId="1" xfId="0" applyNumberFormat="1" applyFont="1" applyFill="1" applyBorder="1" applyAlignment="1" applyProtection="1">
      <alignment horizontal="center" vertical="center"/>
    </xf>
    <xf numFmtId="176" fontId="12" fillId="2" borderId="1" xfId="0" applyNumberFormat="1" applyFont="1" applyFill="1" applyBorder="1" applyAlignment="1" applyProtection="1">
      <alignment horizontal="center" vertical="center"/>
    </xf>
    <xf numFmtId="176" fontId="12" fillId="5" borderId="1" xfId="0" applyNumberFormat="1" applyFont="1" applyFill="1" applyBorder="1" applyAlignment="1" applyProtection="1">
      <alignment horizontal="center" vertical="center"/>
    </xf>
    <xf numFmtId="0" fontId="17" fillId="0" borderId="0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shrinkToFit="1"/>
    </xf>
    <xf numFmtId="176" fontId="13" fillId="0" borderId="1" xfId="0" applyNumberFormat="1" applyFont="1" applyFill="1" applyBorder="1" applyAlignment="1" applyProtection="1">
      <alignment vertical="center"/>
    </xf>
    <xf numFmtId="0" fontId="7" fillId="7" borderId="1" xfId="0" applyFont="1" applyFill="1" applyBorder="1" applyAlignment="1">
      <alignment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 shrinkToFit="1"/>
    </xf>
    <xf numFmtId="176" fontId="13" fillId="5" borderId="1" xfId="0" applyNumberFormat="1" applyFont="1" applyFill="1" applyBorder="1" applyAlignment="1" applyProtection="1">
      <alignment vertical="center"/>
    </xf>
    <xf numFmtId="0" fontId="7" fillId="5" borderId="1" xfId="0" applyFont="1" applyFill="1" applyBorder="1" applyAlignment="1">
      <alignment vertical="center" shrinkToFit="1"/>
    </xf>
    <xf numFmtId="0" fontId="15" fillId="0" borderId="1" xfId="0" applyNumberFormat="1" applyFont="1" applyFill="1" applyBorder="1" applyAlignment="1">
      <alignment vertical="center" shrinkToFit="1"/>
    </xf>
    <xf numFmtId="176" fontId="18" fillId="8" borderId="1" xfId="0" applyNumberFormat="1" applyFont="1" applyFill="1" applyBorder="1" applyAlignment="1" applyProtection="1">
      <alignment horizontal="center" vertical="center" wrapText="1"/>
    </xf>
    <xf numFmtId="0" fontId="14" fillId="6" borderId="1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2" fillId="0" borderId="8" xfId="0" applyFont="1" applyFill="1" applyBorder="1" applyAlignment="1" quotePrefix="1">
      <alignment horizontal="center" vertical="center"/>
    </xf>
    <xf numFmtId="49" fontId="1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7"/>
  <sheetViews>
    <sheetView tabSelected="1" zoomScale="70" zoomScaleNormal="70" topLeftCell="D1" workbookViewId="0">
      <pane xSplit="4" ySplit="3" topLeftCell="H43" activePane="bottomRight" state="frozen"/>
      <selection/>
      <selection pane="topRight"/>
      <selection pane="bottomLeft"/>
      <selection pane="bottomRight" activeCell="T61" sqref="T61"/>
    </sheetView>
  </sheetViews>
  <sheetFormatPr defaultColWidth="9" defaultRowHeight="14.4"/>
  <cols>
    <col min="1" max="1" width="9" style="15"/>
    <col min="2" max="2" width="16.5" style="16" customWidth="1"/>
    <col min="3" max="3" width="17.6296296296296" style="15" customWidth="1"/>
    <col min="4" max="4" width="6.40740740740741" style="15" customWidth="1"/>
    <col min="5" max="5" width="13.5" style="17" customWidth="1"/>
    <col min="6" max="7" width="9" style="15"/>
    <col min="8" max="21" width="12.7777777777778" style="15" customWidth="1"/>
    <col min="22" max="22" width="27" style="18" customWidth="1"/>
    <col min="23" max="25" width="9" style="19"/>
    <col min="26" max="16384" width="9" style="15"/>
  </cols>
  <sheetData>
    <row r="1" ht="40" customHeight="1" spans="1:22">
      <c r="A1" s="20" t="s">
        <v>0</v>
      </c>
      <c r="B1" s="21"/>
      <c r="C1" s="22"/>
      <c r="D1" s="22"/>
      <c r="E1" s="23"/>
      <c r="F1" s="20"/>
      <c r="G1" s="24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75"/>
    </row>
    <row r="2" s="12" customFormat="1" ht="24" customHeight="1" spans="1:25">
      <c r="A2" s="25" t="s">
        <v>1</v>
      </c>
      <c r="B2" s="26" t="s">
        <v>2</v>
      </c>
      <c r="C2" s="26" t="s">
        <v>3</v>
      </c>
      <c r="D2" s="27" t="s">
        <v>1</v>
      </c>
      <c r="E2" s="28" t="s">
        <v>4</v>
      </c>
      <c r="F2" s="26" t="s">
        <v>5</v>
      </c>
      <c r="G2" s="27" t="s">
        <v>6</v>
      </c>
      <c r="H2" s="28" t="s">
        <v>7</v>
      </c>
      <c r="I2" s="68" t="s">
        <v>8</v>
      </c>
      <c r="J2" s="68"/>
      <c r="K2" s="68" t="s">
        <v>9</v>
      </c>
      <c r="L2" s="68"/>
      <c r="M2" s="68" t="s">
        <v>10</v>
      </c>
      <c r="N2" s="69" t="s">
        <v>11</v>
      </c>
      <c r="O2" s="68" t="s">
        <v>12</v>
      </c>
      <c r="P2" s="68"/>
      <c r="Q2" s="76" t="s">
        <v>13</v>
      </c>
      <c r="R2" s="76"/>
      <c r="S2" s="68" t="s">
        <v>14</v>
      </c>
      <c r="T2" s="68"/>
      <c r="U2" s="68"/>
      <c r="V2" s="77" t="s">
        <v>15</v>
      </c>
      <c r="W2" s="78"/>
      <c r="X2" s="78"/>
      <c r="Y2" s="78"/>
    </row>
    <row r="3" s="12" customFormat="1" ht="32" customHeight="1" spans="1:25">
      <c r="A3" s="25"/>
      <c r="B3" s="26"/>
      <c r="C3" s="26"/>
      <c r="D3" s="29"/>
      <c r="E3" s="28"/>
      <c r="F3" s="26"/>
      <c r="G3" s="29"/>
      <c r="H3" s="28"/>
      <c r="I3" s="68" t="s">
        <v>16</v>
      </c>
      <c r="J3" s="68" t="s">
        <v>17</v>
      </c>
      <c r="K3" s="68" t="s">
        <v>18</v>
      </c>
      <c r="L3" s="68" t="s">
        <v>19</v>
      </c>
      <c r="M3" s="70" t="s">
        <v>20</v>
      </c>
      <c r="N3" s="69"/>
      <c r="O3" s="68" t="s">
        <v>21</v>
      </c>
      <c r="P3" s="68" t="s">
        <v>22</v>
      </c>
      <c r="Q3" s="68" t="s">
        <v>23</v>
      </c>
      <c r="R3" s="68" t="s">
        <v>24</v>
      </c>
      <c r="S3" s="68" t="s">
        <v>25</v>
      </c>
      <c r="T3" s="68" t="s">
        <v>26</v>
      </c>
      <c r="U3" s="68" t="s">
        <v>14</v>
      </c>
      <c r="V3" s="79"/>
      <c r="W3" s="78"/>
      <c r="X3" s="78"/>
      <c r="Y3" s="78"/>
    </row>
    <row r="4" s="13" customFormat="1" ht="18" customHeight="1" spans="1:25">
      <c r="A4" s="30">
        <v>1</v>
      </c>
      <c r="B4" s="31" t="s">
        <v>27</v>
      </c>
      <c r="C4" s="32" t="s">
        <v>28</v>
      </c>
      <c r="D4" s="33" t="s">
        <v>29</v>
      </c>
      <c r="E4" s="33" t="s">
        <v>30</v>
      </c>
      <c r="F4" s="34" t="s">
        <v>31</v>
      </c>
      <c r="G4" s="34" t="s">
        <v>32</v>
      </c>
      <c r="H4" s="35">
        <v>5069</v>
      </c>
      <c r="I4" s="71">
        <f>ROUND(H4*0.16,2)</f>
        <v>811.04</v>
      </c>
      <c r="J4" s="72">
        <f>ROUND(H4*0.08,2)</f>
        <v>405.52</v>
      </c>
      <c r="K4" s="71">
        <f>ROUND(H4*0.005,2)</f>
        <v>25.35</v>
      </c>
      <c r="L4" s="72">
        <f>ROUND(H4*0.005,2)</f>
        <v>25.35</v>
      </c>
      <c r="M4" s="71">
        <f>ROUND(H4*0.0032,2)</f>
        <v>16.22</v>
      </c>
      <c r="N4" s="35">
        <v>5069</v>
      </c>
      <c r="O4" s="73">
        <f>ROUND(N4*0.075,2)</f>
        <v>380.18</v>
      </c>
      <c r="P4" s="72">
        <f>ROUND(N4*0.02,2)</f>
        <v>101.38</v>
      </c>
      <c r="Q4" s="71">
        <v>10</v>
      </c>
      <c r="R4" s="72">
        <v>10</v>
      </c>
      <c r="S4" s="80">
        <f>I4+K4+M4+O4+Q4</f>
        <v>1242.79</v>
      </c>
      <c r="T4" s="80">
        <f>J4+L4+P4+R4</f>
        <v>542.25</v>
      </c>
      <c r="U4" s="80">
        <f>S4+T4</f>
        <v>1785.04</v>
      </c>
      <c r="V4" s="81" t="s">
        <v>33</v>
      </c>
      <c r="W4" s="82"/>
      <c r="X4" s="82"/>
      <c r="Y4" s="82"/>
    </row>
    <row r="5" s="13" customFormat="1" ht="18" customHeight="1" spans="1:25">
      <c r="A5" s="30"/>
      <c r="B5" s="31"/>
      <c r="C5" s="36"/>
      <c r="D5" s="37"/>
      <c r="E5" s="37"/>
      <c r="F5" s="38"/>
      <c r="G5" s="38"/>
      <c r="H5" s="35">
        <v>70</v>
      </c>
      <c r="I5" s="71">
        <f t="shared" ref="I5:I13" si="0">ROUND(H5*0.16,2)</f>
        <v>11.2</v>
      </c>
      <c r="J5" s="72">
        <f t="shared" ref="J5:J13" si="1">ROUND(H5*0.08,2)</f>
        <v>5.6</v>
      </c>
      <c r="K5" s="71">
        <f t="shared" ref="K5:K13" si="2">ROUND(H5*0.005,2)</f>
        <v>0.35</v>
      </c>
      <c r="L5" s="72">
        <f t="shared" ref="L5:L13" si="3">ROUND(H5*0.005,2)</f>
        <v>0.35</v>
      </c>
      <c r="M5" s="71">
        <f t="shared" ref="M5:M13" si="4">ROUND(H5*0.0032,2)</f>
        <v>0.22</v>
      </c>
      <c r="N5" s="72"/>
      <c r="O5" s="73"/>
      <c r="P5" s="72"/>
      <c r="Q5" s="71"/>
      <c r="R5" s="72"/>
      <c r="S5" s="80">
        <f t="shared" ref="S5:S13" si="5">I5+K5+M5+O5+Q5</f>
        <v>11.77</v>
      </c>
      <c r="T5" s="80">
        <f t="shared" ref="T5:T13" si="6">J5+L5+P5+R5</f>
        <v>5.95</v>
      </c>
      <c r="U5" s="80">
        <f t="shared" ref="U5:U13" si="7">S5+T5</f>
        <v>17.72</v>
      </c>
      <c r="V5" s="83" t="s">
        <v>34</v>
      </c>
      <c r="W5" s="82"/>
      <c r="X5" s="82"/>
      <c r="Y5" s="82"/>
    </row>
    <row r="6" s="13" customFormat="1" ht="18" customHeight="1" spans="1:25">
      <c r="A6" s="30"/>
      <c r="B6" s="31"/>
      <c r="C6" s="36"/>
      <c r="D6" s="37"/>
      <c r="E6" s="37"/>
      <c r="F6" s="38"/>
      <c r="G6" s="38"/>
      <c r="H6" s="35">
        <v>70</v>
      </c>
      <c r="I6" s="71">
        <f t="shared" si="0"/>
        <v>11.2</v>
      </c>
      <c r="J6" s="72">
        <f t="shared" si="1"/>
        <v>5.6</v>
      </c>
      <c r="K6" s="71">
        <f t="shared" si="2"/>
        <v>0.35</v>
      </c>
      <c r="L6" s="72">
        <f t="shared" si="3"/>
        <v>0.35</v>
      </c>
      <c r="M6" s="71">
        <f t="shared" si="4"/>
        <v>0.22</v>
      </c>
      <c r="N6" s="72"/>
      <c r="O6" s="73"/>
      <c r="P6" s="72"/>
      <c r="Q6" s="71"/>
      <c r="R6" s="72"/>
      <c r="S6" s="80">
        <f t="shared" si="5"/>
        <v>11.77</v>
      </c>
      <c r="T6" s="80">
        <f t="shared" si="6"/>
        <v>5.95</v>
      </c>
      <c r="U6" s="80">
        <f t="shared" si="7"/>
        <v>17.72</v>
      </c>
      <c r="V6" s="83" t="s">
        <v>35</v>
      </c>
      <c r="W6" s="82"/>
      <c r="X6" s="82"/>
      <c r="Y6" s="82"/>
    </row>
    <row r="7" s="13" customFormat="1" ht="18" customHeight="1" spans="1:25">
      <c r="A7" s="30"/>
      <c r="B7" s="31"/>
      <c r="C7" s="36"/>
      <c r="D7" s="37"/>
      <c r="E7" s="37"/>
      <c r="F7" s="38"/>
      <c r="G7" s="38"/>
      <c r="H7" s="35">
        <v>70</v>
      </c>
      <c r="I7" s="71">
        <f t="shared" si="0"/>
        <v>11.2</v>
      </c>
      <c r="J7" s="72">
        <f t="shared" si="1"/>
        <v>5.6</v>
      </c>
      <c r="K7" s="71">
        <f t="shared" si="2"/>
        <v>0.35</v>
      </c>
      <c r="L7" s="72">
        <f t="shared" si="3"/>
        <v>0.35</v>
      </c>
      <c r="M7" s="71">
        <f t="shared" si="4"/>
        <v>0.22</v>
      </c>
      <c r="N7" s="72"/>
      <c r="O7" s="73"/>
      <c r="P7" s="72"/>
      <c r="Q7" s="71"/>
      <c r="R7" s="72"/>
      <c r="S7" s="80">
        <f t="shared" si="5"/>
        <v>11.77</v>
      </c>
      <c r="T7" s="80">
        <f t="shared" si="6"/>
        <v>5.95</v>
      </c>
      <c r="U7" s="80">
        <f t="shared" si="7"/>
        <v>17.72</v>
      </c>
      <c r="V7" s="83" t="s">
        <v>36</v>
      </c>
      <c r="W7" s="82"/>
      <c r="X7" s="82"/>
      <c r="Y7" s="82"/>
    </row>
    <row r="8" s="13" customFormat="1" ht="18" customHeight="1" spans="1:25">
      <c r="A8" s="30"/>
      <c r="B8" s="31"/>
      <c r="C8" s="36"/>
      <c r="D8" s="37"/>
      <c r="E8" s="37"/>
      <c r="F8" s="38"/>
      <c r="G8" s="38"/>
      <c r="H8" s="35">
        <v>70</v>
      </c>
      <c r="I8" s="71">
        <f t="shared" si="0"/>
        <v>11.2</v>
      </c>
      <c r="J8" s="72">
        <f t="shared" si="1"/>
        <v>5.6</v>
      </c>
      <c r="K8" s="71">
        <f t="shared" si="2"/>
        <v>0.35</v>
      </c>
      <c r="L8" s="72">
        <f t="shared" si="3"/>
        <v>0.35</v>
      </c>
      <c r="M8" s="71">
        <f t="shared" si="4"/>
        <v>0.22</v>
      </c>
      <c r="N8" s="72"/>
      <c r="O8" s="73"/>
      <c r="P8" s="72"/>
      <c r="Q8" s="71"/>
      <c r="R8" s="72"/>
      <c r="S8" s="80">
        <f t="shared" si="5"/>
        <v>11.77</v>
      </c>
      <c r="T8" s="80">
        <f t="shared" si="6"/>
        <v>5.95</v>
      </c>
      <c r="U8" s="80">
        <f t="shared" si="7"/>
        <v>17.72</v>
      </c>
      <c r="V8" s="83" t="s">
        <v>37</v>
      </c>
      <c r="W8" s="82"/>
      <c r="X8" s="82"/>
      <c r="Y8" s="82"/>
    </row>
    <row r="9" s="13" customFormat="1" ht="18" customHeight="1" spans="1:25">
      <c r="A9" s="30"/>
      <c r="B9" s="31"/>
      <c r="C9" s="36"/>
      <c r="D9" s="37"/>
      <c r="E9" s="37"/>
      <c r="F9" s="38"/>
      <c r="G9" s="38"/>
      <c r="H9" s="35">
        <v>70</v>
      </c>
      <c r="I9" s="71">
        <f t="shared" si="0"/>
        <v>11.2</v>
      </c>
      <c r="J9" s="72">
        <f t="shared" si="1"/>
        <v>5.6</v>
      </c>
      <c r="K9" s="71">
        <f t="shared" si="2"/>
        <v>0.35</v>
      </c>
      <c r="L9" s="72">
        <f t="shared" si="3"/>
        <v>0.35</v>
      </c>
      <c r="M9" s="71">
        <f t="shared" si="4"/>
        <v>0.22</v>
      </c>
      <c r="N9" s="72"/>
      <c r="O9" s="73"/>
      <c r="P9" s="72"/>
      <c r="Q9" s="71"/>
      <c r="R9" s="72"/>
      <c r="S9" s="80">
        <f t="shared" si="5"/>
        <v>11.77</v>
      </c>
      <c r="T9" s="80">
        <f t="shared" si="6"/>
        <v>5.95</v>
      </c>
      <c r="U9" s="80">
        <f t="shared" si="7"/>
        <v>17.72</v>
      </c>
      <c r="V9" s="83" t="s">
        <v>38</v>
      </c>
      <c r="W9" s="82"/>
      <c r="X9" s="82"/>
      <c r="Y9" s="82"/>
    </row>
    <row r="10" s="13" customFormat="1" ht="18" customHeight="1" spans="1:25">
      <c r="A10" s="30"/>
      <c r="B10" s="31"/>
      <c r="C10" s="36"/>
      <c r="D10" s="37"/>
      <c r="E10" s="37"/>
      <c r="F10" s="38"/>
      <c r="G10" s="38"/>
      <c r="H10" s="35">
        <v>70</v>
      </c>
      <c r="I10" s="71">
        <f t="shared" si="0"/>
        <v>11.2</v>
      </c>
      <c r="J10" s="72">
        <f t="shared" si="1"/>
        <v>5.6</v>
      </c>
      <c r="K10" s="71">
        <f t="shared" si="2"/>
        <v>0.35</v>
      </c>
      <c r="L10" s="72">
        <f t="shared" si="3"/>
        <v>0.35</v>
      </c>
      <c r="M10" s="71">
        <f t="shared" si="4"/>
        <v>0.22</v>
      </c>
      <c r="N10" s="72"/>
      <c r="O10" s="73"/>
      <c r="P10" s="72"/>
      <c r="Q10" s="71"/>
      <c r="R10" s="72"/>
      <c r="S10" s="80">
        <f t="shared" si="5"/>
        <v>11.77</v>
      </c>
      <c r="T10" s="80">
        <f t="shared" si="6"/>
        <v>5.95</v>
      </c>
      <c r="U10" s="80">
        <f t="shared" si="7"/>
        <v>17.72</v>
      </c>
      <c r="V10" s="83" t="s">
        <v>39</v>
      </c>
      <c r="W10" s="82"/>
      <c r="X10" s="82"/>
      <c r="Y10" s="82"/>
    </row>
    <row r="11" s="13" customFormat="1" ht="18" customHeight="1" spans="1:25">
      <c r="A11" s="30"/>
      <c r="B11" s="31"/>
      <c r="C11" s="36"/>
      <c r="D11" s="37"/>
      <c r="E11" s="37"/>
      <c r="F11" s="38"/>
      <c r="G11" s="38"/>
      <c r="H11" s="35">
        <v>70</v>
      </c>
      <c r="I11" s="71">
        <f t="shared" si="0"/>
        <v>11.2</v>
      </c>
      <c r="J11" s="72">
        <f t="shared" si="1"/>
        <v>5.6</v>
      </c>
      <c r="K11" s="71">
        <f t="shared" si="2"/>
        <v>0.35</v>
      </c>
      <c r="L11" s="72">
        <f t="shared" si="3"/>
        <v>0.35</v>
      </c>
      <c r="M11" s="71">
        <f t="shared" si="4"/>
        <v>0.22</v>
      </c>
      <c r="N11" s="72"/>
      <c r="O11" s="73"/>
      <c r="P11" s="72"/>
      <c r="Q11" s="71"/>
      <c r="R11" s="72"/>
      <c r="S11" s="80">
        <f t="shared" si="5"/>
        <v>11.77</v>
      </c>
      <c r="T11" s="80">
        <f t="shared" si="6"/>
        <v>5.95</v>
      </c>
      <c r="U11" s="80">
        <f t="shared" si="7"/>
        <v>17.72</v>
      </c>
      <c r="V11" s="83" t="s">
        <v>40</v>
      </c>
      <c r="W11" s="82"/>
      <c r="X11" s="82"/>
      <c r="Y11" s="82"/>
    </row>
    <row r="12" s="13" customFormat="1" ht="18" customHeight="1" spans="1:25">
      <c r="A12" s="30"/>
      <c r="B12" s="31"/>
      <c r="C12" s="36"/>
      <c r="D12" s="37"/>
      <c r="E12" s="37"/>
      <c r="F12" s="38"/>
      <c r="G12" s="38"/>
      <c r="H12" s="35">
        <v>70</v>
      </c>
      <c r="I12" s="71">
        <f t="shared" si="0"/>
        <v>11.2</v>
      </c>
      <c r="J12" s="72">
        <f t="shared" si="1"/>
        <v>5.6</v>
      </c>
      <c r="K12" s="71">
        <f t="shared" si="2"/>
        <v>0.35</v>
      </c>
      <c r="L12" s="72">
        <f t="shared" si="3"/>
        <v>0.35</v>
      </c>
      <c r="M12" s="71">
        <f t="shared" si="4"/>
        <v>0.22</v>
      </c>
      <c r="N12" s="72"/>
      <c r="O12" s="73"/>
      <c r="P12" s="72"/>
      <c r="Q12" s="71"/>
      <c r="R12" s="72"/>
      <c r="S12" s="80">
        <f t="shared" si="5"/>
        <v>11.77</v>
      </c>
      <c r="T12" s="80">
        <f t="shared" si="6"/>
        <v>5.95</v>
      </c>
      <c r="U12" s="80">
        <f t="shared" si="7"/>
        <v>17.72</v>
      </c>
      <c r="V12" s="83" t="s">
        <v>41</v>
      </c>
      <c r="W12" s="82"/>
      <c r="X12" s="82"/>
      <c r="Y12" s="82"/>
    </row>
    <row r="13" s="13" customFormat="1" ht="18" customHeight="1" spans="1:25">
      <c r="A13" s="30"/>
      <c r="B13" s="31"/>
      <c r="C13" s="36"/>
      <c r="D13" s="37"/>
      <c r="E13" s="37"/>
      <c r="F13" s="38"/>
      <c r="G13" s="38"/>
      <c r="H13" s="35">
        <v>70</v>
      </c>
      <c r="I13" s="71">
        <f t="shared" si="0"/>
        <v>11.2</v>
      </c>
      <c r="J13" s="72">
        <f t="shared" si="1"/>
        <v>5.6</v>
      </c>
      <c r="K13" s="71">
        <f t="shared" si="2"/>
        <v>0.35</v>
      </c>
      <c r="L13" s="72">
        <f t="shared" si="3"/>
        <v>0.35</v>
      </c>
      <c r="M13" s="71">
        <f t="shared" si="4"/>
        <v>0.22</v>
      </c>
      <c r="N13" s="72"/>
      <c r="O13" s="73"/>
      <c r="P13" s="72"/>
      <c r="Q13" s="71"/>
      <c r="R13" s="72"/>
      <c r="S13" s="80">
        <f t="shared" si="5"/>
        <v>11.77</v>
      </c>
      <c r="T13" s="80">
        <f t="shared" si="6"/>
        <v>5.95</v>
      </c>
      <c r="U13" s="80">
        <f t="shared" si="7"/>
        <v>17.72</v>
      </c>
      <c r="V13" s="83" t="s">
        <v>42</v>
      </c>
      <c r="W13" s="82"/>
      <c r="X13" s="82"/>
      <c r="Y13" s="82"/>
    </row>
    <row r="14" s="14" customFormat="1" ht="18" customHeight="1" spans="1:22">
      <c r="A14" s="39"/>
      <c r="B14" s="40"/>
      <c r="C14" s="41"/>
      <c r="D14" s="42" t="s">
        <v>43</v>
      </c>
      <c r="E14" s="43"/>
      <c r="F14" s="44"/>
      <c r="G14" s="45"/>
      <c r="H14" s="46">
        <f t="shared" ref="H14:M14" si="8">SUM(H4:H13)</f>
        <v>5699</v>
      </c>
      <c r="I14" s="54">
        <f t="shared" si="8"/>
        <v>911.84</v>
      </c>
      <c r="J14" s="54">
        <f t="shared" si="8"/>
        <v>455.92</v>
      </c>
      <c r="K14" s="54">
        <f t="shared" si="8"/>
        <v>28.5</v>
      </c>
      <c r="L14" s="54">
        <f t="shared" si="8"/>
        <v>28.5</v>
      </c>
      <c r="M14" s="54">
        <f t="shared" si="8"/>
        <v>18.2</v>
      </c>
      <c r="N14" s="54"/>
      <c r="O14" s="74"/>
      <c r="P14" s="54"/>
      <c r="Q14" s="54"/>
      <c r="R14" s="54"/>
      <c r="S14" s="84">
        <f>SUM(S4:S13)</f>
        <v>1348.72</v>
      </c>
      <c r="T14" s="84">
        <f>SUM(T4:T13)</f>
        <v>595.8</v>
      </c>
      <c r="U14" s="84">
        <f>SUM(U4:U13)</f>
        <v>1944.52</v>
      </c>
      <c r="V14" s="85"/>
    </row>
    <row r="15" s="13" customFormat="1" ht="18" customHeight="1" spans="1:25">
      <c r="A15" s="30">
        <v>2</v>
      </c>
      <c r="B15" s="47">
        <v>38101698</v>
      </c>
      <c r="C15" s="90" t="s">
        <v>44</v>
      </c>
      <c r="D15" s="49" t="s">
        <v>45</v>
      </c>
      <c r="E15" s="50" t="s">
        <v>46</v>
      </c>
      <c r="F15" s="51" t="s">
        <v>47</v>
      </c>
      <c r="G15" s="51" t="s">
        <v>48</v>
      </c>
      <c r="H15" s="35"/>
      <c r="I15" s="71">
        <f>ROUND(H15*0.16,2)</f>
        <v>0</v>
      </c>
      <c r="J15" s="72">
        <f>ROUND(H15*0.08,2)</f>
        <v>0</v>
      </c>
      <c r="K15" s="71">
        <f>ROUND(H15*0.005,2)</f>
        <v>0</v>
      </c>
      <c r="L15" s="72">
        <f>ROUND(H15*0.005,2)</f>
        <v>0</v>
      </c>
      <c r="M15" s="71">
        <f>ROUND(H15*0.0032,2)</f>
        <v>0</v>
      </c>
      <c r="N15" s="72">
        <v>3235</v>
      </c>
      <c r="O15" s="73">
        <v>242.63</v>
      </c>
      <c r="P15" s="72">
        <v>0</v>
      </c>
      <c r="Q15" s="71">
        <v>10</v>
      </c>
      <c r="R15" s="72">
        <v>10</v>
      </c>
      <c r="S15" s="80">
        <f>I15+K15+M15+O15+Q15</f>
        <v>252.63</v>
      </c>
      <c r="T15" s="80">
        <f>J15+L15+P15+R15</f>
        <v>10</v>
      </c>
      <c r="U15" s="80">
        <f>S15+T15</f>
        <v>262.63</v>
      </c>
      <c r="V15" s="83" t="s">
        <v>33</v>
      </c>
      <c r="W15" s="82"/>
      <c r="X15" s="82"/>
      <c r="Y15" s="82"/>
    </row>
    <row r="16" s="13" customFormat="1" ht="18" customHeight="1" spans="1:25">
      <c r="A16" s="30">
        <v>3</v>
      </c>
      <c r="B16" s="47" t="s">
        <v>49</v>
      </c>
      <c r="C16" s="48" t="s">
        <v>50</v>
      </c>
      <c r="D16" s="49" t="s">
        <v>51</v>
      </c>
      <c r="E16" s="33" t="s">
        <v>52</v>
      </c>
      <c r="F16" s="34" t="s">
        <v>31</v>
      </c>
      <c r="G16" s="34" t="s">
        <v>53</v>
      </c>
      <c r="H16" s="35">
        <v>5069</v>
      </c>
      <c r="I16" s="71">
        <f>ROUND(H16*0.16,2)</f>
        <v>811.04</v>
      </c>
      <c r="J16" s="72">
        <f>ROUND(H16*0.08,2)</f>
        <v>405.52</v>
      </c>
      <c r="K16" s="71">
        <f>ROUND(H16*0.005,2)</f>
        <v>25.35</v>
      </c>
      <c r="L16" s="72">
        <f>ROUND(H16*0.005,2)</f>
        <v>25.35</v>
      </c>
      <c r="M16" s="71">
        <f>ROUND(H16*0.0032,2)</f>
        <v>16.22</v>
      </c>
      <c r="N16" s="35">
        <v>5069</v>
      </c>
      <c r="O16" s="73">
        <f>ROUND(N16*0.075,2)</f>
        <v>380.18</v>
      </c>
      <c r="P16" s="72">
        <f>ROUND(N16*0.02,2)</f>
        <v>101.38</v>
      </c>
      <c r="Q16" s="71">
        <v>10</v>
      </c>
      <c r="R16" s="72">
        <v>10</v>
      </c>
      <c r="S16" s="80">
        <f>I16+K16+M16+O16+Q16</f>
        <v>1242.79</v>
      </c>
      <c r="T16" s="80">
        <f>J16+L16+P16+R16</f>
        <v>542.25</v>
      </c>
      <c r="U16" s="80">
        <f>S16+T16</f>
        <v>1785.04</v>
      </c>
      <c r="V16" s="83" t="s">
        <v>33</v>
      </c>
      <c r="W16" s="82"/>
      <c r="X16" s="82"/>
      <c r="Y16" s="82"/>
    </row>
    <row r="17" s="13" customFormat="1" ht="18" customHeight="1" spans="1:25">
      <c r="A17" s="30"/>
      <c r="B17" s="47"/>
      <c r="C17" s="52"/>
      <c r="D17" s="53"/>
      <c r="E17" s="37"/>
      <c r="F17" s="38"/>
      <c r="G17" s="38"/>
      <c r="H17" s="35">
        <v>70</v>
      </c>
      <c r="I17" s="71">
        <f t="shared" ref="I17:I25" si="9">ROUND(H17*0.16,2)</f>
        <v>11.2</v>
      </c>
      <c r="J17" s="72">
        <f t="shared" ref="J17:J25" si="10">ROUND(H17*0.08,2)</f>
        <v>5.6</v>
      </c>
      <c r="K17" s="71">
        <f t="shared" ref="K17:K25" si="11">ROUND(H17*0.005,2)</f>
        <v>0.35</v>
      </c>
      <c r="L17" s="72">
        <f t="shared" ref="L17:L25" si="12">ROUND(H17*0.005,2)</f>
        <v>0.35</v>
      </c>
      <c r="M17" s="71">
        <f t="shared" ref="M17:M25" si="13">ROUND(H17*0.0032,2)</f>
        <v>0.22</v>
      </c>
      <c r="N17" s="35"/>
      <c r="O17" s="73"/>
      <c r="P17" s="72"/>
      <c r="Q17" s="71"/>
      <c r="R17" s="72"/>
      <c r="S17" s="80">
        <f t="shared" ref="S17:S25" si="14">I17+K17+M17+O17+Q17</f>
        <v>11.77</v>
      </c>
      <c r="T17" s="80">
        <f t="shared" ref="T17:T25" si="15">J17+L17+P17+R17</f>
        <v>5.95</v>
      </c>
      <c r="U17" s="80">
        <f t="shared" ref="U17:U25" si="16">S17+T17</f>
        <v>17.72</v>
      </c>
      <c r="V17" s="83" t="s">
        <v>34</v>
      </c>
      <c r="W17" s="82"/>
      <c r="X17" s="82"/>
      <c r="Y17" s="82"/>
    </row>
    <row r="18" s="13" customFormat="1" ht="18" customHeight="1" spans="1:25">
      <c r="A18" s="30"/>
      <c r="B18" s="47"/>
      <c r="C18" s="52"/>
      <c r="D18" s="53"/>
      <c r="E18" s="37"/>
      <c r="F18" s="38"/>
      <c r="G18" s="38"/>
      <c r="H18" s="35">
        <v>70</v>
      </c>
      <c r="I18" s="71">
        <f t="shared" si="9"/>
        <v>11.2</v>
      </c>
      <c r="J18" s="72">
        <f t="shared" si="10"/>
        <v>5.6</v>
      </c>
      <c r="K18" s="71">
        <f t="shared" si="11"/>
        <v>0.35</v>
      </c>
      <c r="L18" s="72">
        <f t="shared" si="12"/>
        <v>0.35</v>
      </c>
      <c r="M18" s="71">
        <f t="shared" si="13"/>
        <v>0.22</v>
      </c>
      <c r="N18" s="35"/>
      <c r="O18" s="73"/>
      <c r="P18" s="72"/>
      <c r="Q18" s="71"/>
      <c r="R18" s="72"/>
      <c r="S18" s="80">
        <f t="shared" si="14"/>
        <v>11.77</v>
      </c>
      <c r="T18" s="80">
        <f t="shared" si="15"/>
        <v>5.95</v>
      </c>
      <c r="U18" s="80">
        <f t="shared" si="16"/>
        <v>17.72</v>
      </c>
      <c r="V18" s="83" t="s">
        <v>35</v>
      </c>
      <c r="W18" s="82"/>
      <c r="X18" s="82"/>
      <c r="Y18" s="82"/>
    </row>
    <row r="19" s="13" customFormat="1" ht="18" customHeight="1" spans="1:25">
      <c r="A19" s="30"/>
      <c r="B19" s="47"/>
      <c r="C19" s="52"/>
      <c r="D19" s="53"/>
      <c r="E19" s="37"/>
      <c r="F19" s="38"/>
      <c r="G19" s="38"/>
      <c r="H19" s="35">
        <v>70</v>
      </c>
      <c r="I19" s="71">
        <f t="shared" si="9"/>
        <v>11.2</v>
      </c>
      <c r="J19" s="72">
        <f t="shared" si="10"/>
        <v>5.6</v>
      </c>
      <c r="K19" s="71">
        <f t="shared" si="11"/>
        <v>0.35</v>
      </c>
      <c r="L19" s="72">
        <f t="shared" si="12"/>
        <v>0.35</v>
      </c>
      <c r="M19" s="71">
        <f t="shared" si="13"/>
        <v>0.22</v>
      </c>
      <c r="N19" s="35"/>
      <c r="O19" s="73"/>
      <c r="P19" s="72"/>
      <c r="Q19" s="71"/>
      <c r="R19" s="72"/>
      <c r="S19" s="80">
        <f t="shared" si="14"/>
        <v>11.77</v>
      </c>
      <c r="T19" s="80">
        <f t="shared" si="15"/>
        <v>5.95</v>
      </c>
      <c r="U19" s="80">
        <f t="shared" si="16"/>
        <v>17.72</v>
      </c>
      <c r="V19" s="83" t="s">
        <v>36</v>
      </c>
      <c r="W19" s="82"/>
      <c r="X19" s="82"/>
      <c r="Y19" s="82"/>
    </row>
    <row r="20" s="13" customFormat="1" ht="18" customHeight="1" spans="1:25">
      <c r="A20" s="30"/>
      <c r="B20" s="47"/>
      <c r="C20" s="52"/>
      <c r="D20" s="53"/>
      <c r="E20" s="37"/>
      <c r="F20" s="38"/>
      <c r="G20" s="38"/>
      <c r="H20" s="35">
        <v>70</v>
      </c>
      <c r="I20" s="71">
        <f t="shared" si="9"/>
        <v>11.2</v>
      </c>
      <c r="J20" s="72">
        <f t="shared" si="10"/>
        <v>5.6</v>
      </c>
      <c r="K20" s="71">
        <f t="shared" si="11"/>
        <v>0.35</v>
      </c>
      <c r="L20" s="72">
        <f t="shared" si="12"/>
        <v>0.35</v>
      </c>
      <c r="M20" s="71">
        <f t="shared" si="13"/>
        <v>0.22</v>
      </c>
      <c r="N20" s="35"/>
      <c r="O20" s="73"/>
      <c r="P20" s="72"/>
      <c r="Q20" s="71"/>
      <c r="R20" s="72"/>
      <c r="S20" s="80">
        <f t="shared" si="14"/>
        <v>11.77</v>
      </c>
      <c r="T20" s="80">
        <f t="shared" si="15"/>
        <v>5.95</v>
      </c>
      <c r="U20" s="80">
        <f t="shared" si="16"/>
        <v>17.72</v>
      </c>
      <c r="V20" s="83" t="s">
        <v>37</v>
      </c>
      <c r="W20" s="82"/>
      <c r="X20" s="82"/>
      <c r="Y20" s="82"/>
    </row>
    <row r="21" s="13" customFormat="1" ht="18" customHeight="1" spans="1:25">
      <c r="A21" s="30"/>
      <c r="B21" s="47"/>
      <c r="C21" s="52"/>
      <c r="D21" s="53"/>
      <c r="E21" s="37"/>
      <c r="F21" s="38"/>
      <c r="G21" s="38"/>
      <c r="H21" s="35">
        <v>70</v>
      </c>
      <c r="I21" s="71">
        <f t="shared" si="9"/>
        <v>11.2</v>
      </c>
      <c r="J21" s="72">
        <f t="shared" si="10"/>
        <v>5.6</v>
      </c>
      <c r="K21" s="71">
        <f t="shared" si="11"/>
        <v>0.35</v>
      </c>
      <c r="L21" s="72">
        <f t="shared" si="12"/>
        <v>0.35</v>
      </c>
      <c r="M21" s="71">
        <f t="shared" si="13"/>
        <v>0.22</v>
      </c>
      <c r="N21" s="35"/>
      <c r="O21" s="73"/>
      <c r="P21" s="72"/>
      <c r="Q21" s="71"/>
      <c r="R21" s="72"/>
      <c r="S21" s="80">
        <f t="shared" si="14"/>
        <v>11.77</v>
      </c>
      <c r="T21" s="80">
        <f t="shared" si="15"/>
        <v>5.95</v>
      </c>
      <c r="U21" s="80">
        <f t="shared" si="16"/>
        <v>17.72</v>
      </c>
      <c r="V21" s="83" t="s">
        <v>38</v>
      </c>
      <c r="W21" s="82"/>
      <c r="X21" s="82"/>
      <c r="Y21" s="82"/>
    </row>
    <row r="22" s="13" customFormat="1" ht="18" customHeight="1" spans="1:25">
      <c r="A22" s="30"/>
      <c r="B22" s="47"/>
      <c r="C22" s="52"/>
      <c r="D22" s="53"/>
      <c r="E22" s="37"/>
      <c r="F22" s="38"/>
      <c r="G22" s="38"/>
      <c r="H22" s="35">
        <v>70</v>
      </c>
      <c r="I22" s="71">
        <f t="shared" si="9"/>
        <v>11.2</v>
      </c>
      <c r="J22" s="72">
        <f t="shared" si="10"/>
        <v>5.6</v>
      </c>
      <c r="K22" s="71">
        <f t="shared" si="11"/>
        <v>0.35</v>
      </c>
      <c r="L22" s="72">
        <f t="shared" si="12"/>
        <v>0.35</v>
      </c>
      <c r="M22" s="71">
        <f t="shared" si="13"/>
        <v>0.22</v>
      </c>
      <c r="N22" s="35"/>
      <c r="O22" s="73"/>
      <c r="P22" s="72"/>
      <c r="Q22" s="71"/>
      <c r="R22" s="72"/>
      <c r="S22" s="80">
        <f t="shared" si="14"/>
        <v>11.77</v>
      </c>
      <c r="T22" s="80">
        <f t="shared" si="15"/>
        <v>5.95</v>
      </c>
      <c r="U22" s="80">
        <f t="shared" si="16"/>
        <v>17.72</v>
      </c>
      <c r="V22" s="83" t="s">
        <v>39</v>
      </c>
      <c r="W22" s="82"/>
      <c r="X22" s="82"/>
      <c r="Y22" s="82"/>
    </row>
    <row r="23" s="13" customFormat="1" ht="18" customHeight="1" spans="1:25">
      <c r="A23" s="30"/>
      <c r="B23" s="47"/>
      <c r="C23" s="52"/>
      <c r="D23" s="53"/>
      <c r="E23" s="37"/>
      <c r="F23" s="38"/>
      <c r="G23" s="38"/>
      <c r="H23" s="35">
        <v>70</v>
      </c>
      <c r="I23" s="71">
        <f t="shared" si="9"/>
        <v>11.2</v>
      </c>
      <c r="J23" s="72">
        <f t="shared" si="10"/>
        <v>5.6</v>
      </c>
      <c r="K23" s="71">
        <f t="shared" si="11"/>
        <v>0.35</v>
      </c>
      <c r="L23" s="72">
        <f t="shared" si="12"/>
        <v>0.35</v>
      </c>
      <c r="M23" s="71">
        <f t="shared" si="13"/>
        <v>0.22</v>
      </c>
      <c r="N23" s="35"/>
      <c r="O23" s="73"/>
      <c r="P23" s="72"/>
      <c r="Q23" s="71"/>
      <c r="R23" s="72"/>
      <c r="S23" s="80">
        <f t="shared" si="14"/>
        <v>11.77</v>
      </c>
      <c r="T23" s="80">
        <f t="shared" si="15"/>
        <v>5.95</v>
      </c>
      <c r="U23" s="80">
        <f t="shared" si="16"/>
        <v>17.72</v>
      </c>
      <c r="V23" s="83" t="s">
        <v>40</v>
      </c>
      <c r="W23" s="82"/>
      <c r="X23" s="82"/>
      <c r="Y23" s="82"/>
    </row>
    <row r="24" s="13" customFormat="1" ht="18" customHeight="1" spans="1:25">
      <c r="A24" s="30"/>
      <c r="B24" s="47"/>
      <c r="C24" s="52"/>
      <c r="D24" s="53"/>
      <c r="E24" s="37"/>
      <c r="F24" s="38"/>
      <c r="G24" s="38"/>
      <c r="H24" s="35">
        <v>70</v>
      </c>
      <c r="I24" s="71">
        <f t="shared" si="9"/>
        <v>11.2</v>
      </c>
      <c r="J24" s="72">
        <f t="shared" si="10"/>
        <v>5.6</v>
      </c>
      <c r="K24" s="71">
        <f t="shared" si="11"/>
        <v>0.35</v>
      </c>
      <c r="L24" s="72">
        <f t="shared" si="12"/>
        <v>0.35</v>
      </c>
      <c r="M24" s="71">
        <f t="shared" si="13"/>
        <v>0.22</v>
      </c>
      <c r="N24" s="35"/>
      <c r="O24" s="73"/>
      <c r="P24" s="72"/>
      <c r="Q24" s="71"/>
      <c r="R24" s="72"/>
      <c r="S24" s="80">
        <f t="shared" si="14"/>
        <v>11.77</v>
      </c>
      <c r="T24" s="80">
        <f t="shared" si="15"/>
        <v>5.95</v>
      </c>
      <c r="U24" s="80">
        <f t="shared" si="16"/>
        <v>17.72</v>
      </c>
      <c r="V24" s="83" t="s">
        <v>41</v>
      </c>
      <c r="W24" s="82"/>
      <c r="X24" s="82"/>
      <c r="Y24" s="82"/>
    </row>
    <row r="25" s="13" customFormat="1" ht="18" customHeight="1" spans="1:25">
      <c r="A25" s="30"/>
      <c r="B25" s="47"/>
      <c r="C25" s="52"/>
      <c r="D25" s="53"/>
      <c r="E25" s="37"/>
      <c r="F25" s="38"/>
      <c r="G25" s="38"/>
      <c r="H25" s="35">
        <v>70</v>
      </c>
      <c r="I25" s="71">
        <f t="shared" si="9"/>
        <v>11.2</v>
      </c>
      <c r="J25" s="72">
        <f t="shared" si="10"/>
        <v>5.6</v>
      </c>
      <c r="K25" s="71">
        <f t="shared" si="11"/>
        <v>0.35</v>
      </c>
      <c r="L25" s="72">
        <f t="shared" si="12"/>
        <v>0.35</v>
      </c>
      <c r="M25" s="71">
        <f t="shared" si="13"/>
        <v>0.22</v>
      </c>
      <c r="N25" s="35"/>
      <c r="O25" s="73"/>
      <c r="P25" s="72"/>
      <c r="Q25" s="71"/>
      <c r="R25" s="72"/>
      <c r="S25" s="80">
        <f t="shared" si="14"/>
        <v>11.77</v>
      </c>
      <c r="T25" s="80">
        <f t="shared" si="15"/>
        <v>5.95</v>
      </c>
      <c r="U25" s="80">
        <f t="shared" si="16"/>
        <v>17.72</v>
      </c>
      <c r="V25" s="83" t="s">
        <v>42</v>
      </c>
      <c r="W25" s="82"/>
      <c r="X25" s="82"/>
      <c r="Y25" s="82"/>
    </row>
    <row r="26" s="14" customFormat="1" ht="18" customHeight="1" spans="1:22">
      <c r="A26" s="39"/>
      <c r="B26" s="40"/>
      <c r="C26" s="41"/>
      <c r="D26" s="42" t="s">
        <v>43</v>
      </c>
      <c r="E26" s="43"/>
      <c r="F26" s="44"/>
      <c r="G26" s="45"/>
      <c r="H26" s="54">
        <f t="shared" ref="H26:M26" si="17">SUM(H16:H25)</f>
        <v>5699</v>
      </c>
      <c r="I26" s="54">
        <f t="shared" si="17"/>
        <v>911.84</v>
      </c>
      <c r="J26" s="54">
        <f t="shared" si="17"/>
        <v>455.92</v>
      </c>
      <c r="K26" s="54">
        <f t="shared" si="17"/>
        <v>28.5</v>
      </c>
      <c r="L26" s="54">
        <f t="shared" si="17"/>
        <v>28.5</v>
      </c>
      <c r="M26" s="54">
        <f t="shared" si="17"/>
        <v>18.2</v>
      </c>
      <c r="N26" s="54"/>
      <c r="O26" s="74"/>
      <c r="P26" s="54"/>
      <c r="Q26" s="54"/>
      <c r="R26" s="54"/>
      <c r="S26" s="84">
        <f>SUM(S16:S25)</f>
        <v>1348.72</v>
      </c>
      <c r="T26" s="84">
        <f>SUM(T16:T25)</f>
        <v>595.8</v>
      </c>
      <c r="U26" s="84">
        <f>SUM(U16:U25)</f>
        <v>1944.52</v>
      </c>
      <c r="V26" s="85"/>
    </row>
    <row r="27" s="13" customFormat="1" ht="18" customHeight="1" spans="1:25">
      <c r="A27" s="30">
        <v>4</v>
      </c>
      <c r="B27" s="47" t="s">
        <v>54</v>
      </c>
      <c r="C27" s="52" t="s">
        <v>55</v>
      </c>
      <c r="D27" s="49" t="s">
        <v>56</v>
      </c>
      <c r="E27" s="33" t="s">
        <v>57</v>
      </c>
      <c r="F27" s="34" t="s">
        <v>47</v>
      </c>
      <c r="G27" s="34" t="s">
        <v>58</v>
      </c>
      <c r="H27" s="35">
        <v>8332</v>
      </c>
      <c r="I27" s="71">
        <f>ROUND(H27*0.16,2)</f>
        <v>1333.12</v>
      </c>
      <c r="J27" s="72">
        <f>ROUND(H27*0.08,2)</f>
        <v>666.56</v>
      </c>
      <c r="K27" s="71">
        <f>ROUND(H27*0.005,2)</f>
        <v>41.66</v>
      </c>
      <c r="L27" s="72">
        <f>ROUND(H27*0.005,2)</f>
        <v>41.66</v>
      </c>
      <c r="M27" s="71">
        <f>ROUND(H27*0.0032,2)</f>
        <v>26.66</v>
      </c>
      <c r="N27" s="35">
        <v>8332</v>
      </c>
      <c r="O27" s="73">
        <f>N27*7.5%</f>
        <v>624.9</v>
      </c>
      <c r="P27" s="72">
        <f>ROUND(N27*0.02,2)</f>
        <v>166.64</v>
      </c>
      <c r="Q27" s="71">
        <v>10</v>
      </c>
      <c r="R27" s="72">
        <v>10</v>
      </c>
      <c r="S27" s="80">
        <f>I27+K27+M27+O27+Q27</f>
        <v>2036.34</v>
      </c>
      <c r="T27" s="80">
        <f>J27+L27+P27+R27</f>
        <v>884.86</v>
      </c>
      <c r="U27" s="80">
        <f>S27+T27</f>
        <v>2921.2</v>
      </c>
      <c r="V27" s="86" t="s">
        <v>59</v>
      </c>
      <c r="W27" s="82"/>
      <c r="X27" s="82"/>
      <c r="Y27" s="82"/>
    </row>
    <row r="28" s="13" customFormat="1" ht="18" customHeight="1" spans="1:25">
      <c r="A28" s="30">
        <v>5</v>
      </c>
      <c r="B28" s="47" t="s">
        <v>60</v>
      </c>
      <c r="C28" s="55" t="s">
        <v>61</v>
      </c>
      <c r="D28" s="49" t="s">
        <v>62</v>
      </c>
      <c r="E28" s="33" t="s">
        <v>63</v>
      </c>
      <c r="F28" s="34" t="s">
        <v>47</v>
      </c>
      <c r="G28" s="27" t="s">
        <v>64</v>
      </c>
      <c r="H28" s="35">
        <v>5069</v>
      </c>
      <c r="I28" s="71">
        <f>ROUND(H28*0.16,2)</f>
        <v>811.04</v>
      </c>
      <c r="J28" s="72">
        <f>ROUND(H28*0.08,2)</f>
        <v>405.52</v>
      </c>
      <c r="K28" s="71">
        <f>ROUND(H28*0.005,2)</f>
        <v>25.35</v>
      </c>
      <c r="L28" s="72">
        <f>ROUND(H28*0.005,2)</f>
        <v>25.35</v>
      </c>
      <c r="M28" s="71">
        <f>ROUND(H28*0.0032,2)</f>
        <v>16.22</v>
      </c>
      <c r="N28" s="35">
        <v>5069</v>
      </c>
      <c r="O28" s="73">
        <f>ROUND(N28*0.075,2)</f>
        <v>380.18</v>
      </c>
      <c r="P28" s="72">
        <f>ROUND(N28*0.02,2)</f>
        <v>101.38</v>
      </c>
      <c r="Q28" s="71">
        <v>10</v>
      </c>
      <c r="R28" s="72">
        <v>10</v>
      </c>
      <c r="S28" s="80">
        <f>I28+K28+M28+O28+Q28</f>
        <v>1242.79</v>
      </c>
      <c r="T28" s="80">
        <f>J28+L28+P28+R28</f>
        <v>542.25</v>
      </c>
      <c r="U28" s="80">
        <f>S28+T28</f>
        <v>1785.04</v>
      </c>
      <c r="V28" s="81" t="s">
        <v>33</v>
      </c>
      <c r="W28" s="82"/>
      <c r="X28" s="82"/>
      <c r="Y28" s="82"/>
    </row>
    <row r="29" s="13" customFormat="1" ht="18" customHeight="1" spans="1:25">
      <c r="A29" s="30"/>
      <c r="B29" s="47"/>
      <c r="C29" s="55"/>
      <c r="D29" s="53"/>
      <c r="E29" s="37"/>
      <c r="F29" s="38"/>
      <c r="G29" s="56"/>
      <c r="H29" s="35">
        <v>70</v>
      </c>
      <c r="I29" s="71">
        <f t="shared" ref="I29:I37" si="18">ROUND(H29*0.16,2)</f>
        <v>11.2</v>
      </c>
      <c r="J29" s="72">
        <f t="shared" ref="J29:J37" si="19">ROUND(H29*0.08,2)</f>
        <v>5.6</v>
      </c>
      <c r="K29" s="71">
        <f t="shared" ref="K29:K37" si="20">ROUND(H29*0.005,2)</f>
        <v>0.35</v>
      </c>
      <c r="L29" s="72">
        <f t="shared" ref="L29:L37" si="21">ROUND(H29*0.005,2)</f>
        <v>0.35</v>
      </c>
      <c r="M29" s="71">
        <f t="shared" ref="M29:M37" si="22">ROUND(H29*0.0032,2)</f>
        <v>0.22</v>
      </c>
      <c r="N29" s="35"/>
      <c r="O29" s="73"/>
      <c r="P29" s="72"/>
      <c r="Q29" s="71"/>
      <c r="R29" s="72"/>
      <c r="S29" s="80">
        <f t="shared" ref="S29:S37" si="23">I29+K29+M29+O29+Q29</f>
        <v>11.77</v>
      </c>
      <c r="T29" s="80">
        <f t="shared" ref="T29:T37" si="24">J29+L29+P29+R29</f>
        <v>5.95</v>
      </c>
      <c r="U29" s="80">
        <f t="shared" ref="U29:U37" si="25">S29+T29</f>
        <v>17.72</v>
      </c>
      <c r="V29" s="83" t="s">
        <v>34</v>
      </c>
      <c r="W29" s="82"/>
      <c r="X29" s="82"/>
      <c r="Y29" s="82"/>
    </row>
    <row r="30" s="13" customFormat="1" ht="18" customHeight="1" spans="1:25">
      <c r="A30" s="30"/>
      <c r="B30" s="47"/>
      <c r="C30" s="55"/>
      <c r="D30" s="53"/>
      <c r="E30" s="37"/>
      <c r="F30" s="38"/>
      <c r="G30" s="56"/>
      <c r="H30" s="35">
        <v>70</v>
      </c>
      <c r="I30" s="71">
        <f t="shared" si="18"/>
        <v>11.2</v>
      </c>
      <c r="J30" s="72">
        <f t="shared" si="19"/>
        <v>5.6</v>
      </c>
      <c r="K30" s="71">
        <f t="shared" si="20"/>
        <v>0.35</v>
      </c>
      <c r="L30" s="72">
        <f t="shared" si="21"/>
        <v>0.35</v>
      </c>
      <c r="M30" s="71">
        <f t="shared" si="22"/>
        <v>0.22</v>
      </c>
      <c r="N30" s="35"/>
      <c r="O30" s="73"/>
      <c r="P30" s="72"/>
      <c r="Q30" s="71"/>
      <c r="R30" s="72"/>
      <c r="S30" s="80">
        <f t="shared" si="23"/>
        <v>11.77</v>
      </c>
      <c r="T30" s="80">
        <f t="shared" si="24"/>
        <v>5.95</v>
      </c>
      <c r="U30" s="80">
        <f t="shared" si="25"/>
        <v>17.72</v>
      </c>
      <c r="V30" s="83" t="s">
        <v>35</v>
      </c>
      <c r="W30" s="82"/>
      <c r="X30" s="82"/>
      <c r="Y30" s="82"/>
    </row>
    <row r="31" s="13" customFormat="1" ht="18" customHeight="1" spans="1:25">
      <c r="A31" s="30"/>
      <c r="B31" s="47"/>
      <c r="C31" s="55"/>
      <c r="D31" s="53"/>
      <c r="E31" s="37"/>
      <c r="F31" s="38"/>
      <c r="G31" s="56"/>
      <c r="H31" s="35">
        <v>70</v>
      </c>
      <c r="I31" s="71">
        <f t="shared" si="18"/>
        <v>11.2</v>
      </c>
      <c r="J31" s="72">
        <f t="shared" si="19"/>
        <v>5.6</v>
      </c>
      <c r="K31" s="71">
        <f t="shared" si="20"/>
        <v>0.35</v>
      </c>
      <c r="L31" s="72">
        <f t="shared" si="21"/>
        <v>0.35</v>
      </c>
      <c r="M31" s="71">
        <f t="shared" si="22"/>
        <v>0.22</v>
      </c>
      <c r="N31" s="35"/>
      <c r="O31" s="73"/>
      <c r="P31" s="72"/>
      <c r="Q31" s="71"/>
      <c r="R31" s="72"/>
      <c r="S31" s="80">
        <f t="shared" si="23"/>
        <v>11.77</v>
      </c>
      <c r="T31" s="80">
        <f t="shared" si="24"/>
        <v>5.95</v>
      </c>
      <c r="U31" s="80">
        <f t="shared" si="25"/>
        <v>17.72</v>
      </c>
      <c r="V31" s="83" t="s">
        <v>36</v>
      </c>
      <c r="W31" s="82"/>
      <c r="X31" s="82"/>
      <c r="Y31" s="82"/>
    </row>
    <row r="32" s="13" customFormat="1" ht="18" customHeight="1" spans="1:25">
      <c r="A32" s="30"/>
      <c r="B32" s="47"/>
      <c r="C32" s="55"/>
      <c r="D32" s="53"/>
      <c r="E32" s="37"/>
      <c r="F32" s="38"/>
      <c r="G32" s="56"/>
      <c r="H32" s="35">
        <v>70</v>
      </c>
      <c r="I32" s="71">
        <f t="shared" si="18"/>
        <v>11.2</v>
      </c>
      <c r="J32" s="72">
        <f t="shared" si="19"/>
        <v>5.6</v>
      </c>
      <c r="K32" s="71">
        <f t="shared" si="20"/>
        <v>0.35</v>
      </c>
      <c r="L32" s="72">
        <f t="shared" si="21"/>
        <v>0.35</v>
      </c>
      <c r="M32" s="71">
        <f t="shared" si="22"/>
        <v>0.22</v>
      </c>
      <c r="N32" s="35"/>
      <c r="O32" s="73"/>
      <c r="P32" s="72"/>
      <c r="Q32" s="71"/>
      <c r="R32" s="72"/>
      <c r="S32" s="80">
        <f t="shared" si="23"/>
        <v>11.77</v>
      </c>
      <c r="T32" s="80">
        <f t="shared" si="24"/>
        <v>5.95</v>
      </c>
      <c r="U32" s="80">
        <f t="shared" si="25"/>
        <v>17.72</v>
      </c>
      <c r="V32" s="83" t="s">
        <v>37</v>
      </c>
      <c r="W32" s="82"/>
      <c r="X32" s="82"/>
      <c r="Y32" s="82"/>
    </row>
    <row r="33" s="13" customFormat="1" ht="18" customHeight="1" spans="1:25">
      <c r="A33" s="30"/>
      <c r="B33" s="47"/>
      <c r="C33" s="55"/>
      <c r="D33" s="53"/>
      <c r="E33" s="37"/>
      <c r="F33" s="38"/>
      <c r="G33" s="56"/>
      <c r="H33" s="35">
        <v>70</v>
      </c>
      <c r="I33" s="71">
        <f t="shared" si="18"/>
        <v>11.2</v>
      </c>
      <c r="J33" s="72">
        <f t="shared" si="19"/>
        <v>5.6</v>
      </c>
      <c r="K33" s="71">
        <f t="shared" si="20"/>
        <v>0.35</v>
      </c>
      <c r="L33" s="72">
        <f t="shared" si="21"/>
        <v>0.35</v>
      </c>
      <c r="M33" s="71">
        <f t="shared" si="22"/>
        <v>0.22</v>
      </c>
      <c r="N33" s="35"/>
      <c r="O33" s="73"/>
      <c r="P33" s="72"/>
      <c r="Q33" s="71"/>
      <c r="R33" s="72"/>
      <c r="S33" s="80">
        <f t="shared" si="23"/>
        <v>11.77</v>
      </c>
      <c r="T33" s="80">
        <f t="shared" si="24"/>
        <v>5.95</v>
      </c>
      <c r="U33" s="80">
        <f t="shared" si="25"/>
        <v>17.72</v>
      </c>
      <c r="V33" s="83" t="s">
        <v>38</v>
      </c>
      <c r="W33" s="82"/>
      <c r="X33" s="82"/>
      <c r="Y33" s="82"/>
    </row>
    <row r="34" s="13" customFormat="1" ht="18" customHeight="1" spans="1:25">
      <c r="A34" s="30"/>
      <c r="B34" s="47"/>
      <c r="C34" s="55"/>
      <c r="D34" s="53"/>
      <c r="E34" s="37"/>
      <c r="F34" s="38"/>
      <c r="G34" s="56"/>
      <c r="H34" s="35">
        <v>70</v>
      </c>
      <c r="I34" s="71">
        <f t="shared" si="18"/>
        <v>11.2</v>
      </c>
      <c r="J34" s="72">
        <f t="shared" si="19"/>
        <v>5.6</v>
      </c>
      <c r="K34" s="71">
        <f t="shared" si="20"/>
        <v>0.35</v>
      </c>
      <c r="L34" s="72">
        <f t="shared" si="21"/>
        <v>0.35</v>
      </c>
      <c r="M34" s="71">
        <f t="shared" si="22"/>
        <v>0.22</v>
      </c>
      <c r="N34" s="35"/>
      <c r="O34" s="73"/>
      <c r="P34" s="72"/>
      <c r="Q34" s="71"/>
      <c r="R34" s="72"/>
      <c r="S34" s="80">
        <f t="shared" si="23"/>
        <v>11.77</v>
      </c>
      <c r="T34" s="80">
        <f t="shared" si="24"/>
        <v>5.95</v>
      </c>
      <c r="U34" s="80">
        <f t="shared" si="25"/>
        <v>17.72</v>
      </c>
      <c r="V34" s="83" t="s">
        <v>39</v>
      </c>
      <c r="W34" s="82"/>
      <c r="X34" s="82"/>
      <c r="Y34" s="82"/>
    </row>
    <row r="35" s="13" customFormat="1" ht="18" customHeight="1" spans="1:25">
      <c r="A35" s="30"/>
      <c r="B35" s="47"/>
      <c r="C35" s="55"/>
      <c r="D35" s="53"/>
      <c r="E35" s="37"/>
      <c r="F35" s="38"/>
      <c r="G35" s="56"/>
      <c r="H35" s="35">
        <v>70</v>
      </c>
      <c r="I35" s="71">
        <f t="shared" si="18"/>
        <v>11.2</v>
      </c>
      <c r="J35" s="72">
        <f t="shared" si="19"/>
        <v>5.6</v>
      </c>
      <c r="K35" s="71">
        <f t="shared" si="20"/>
        <v>0.35</v>
      </c>
      <c r="L35" s="72">
        <f t="shared" si="21"/>
        <v>0.35</v>
      </c>
      <c r="M35" s="71">
        <f t="shared" si="22"/>
        <v>0.22</v>
      </c>
      <c r="N35" s="35"/>
      <c r="O35" s="73"/>
      <c r="P35" s="72"/>
      <c r="Q35" s="71"/>
      <c r="R35" s="72"/>
      <c r="S35" s="80">
        <f t="shared" si="23"/>
        <v>11.77</v>
      </c>
      <c r="T35" s="80">
        <f t="shared" si="24"/>
        <v>5.95</v>
      </c>
      <c r="U35" s="80">
        <f t="shared" si="25"/>
        <v>17.72</v>
      </c>
      <c r="V35" s="83" t="s">
        <v>40</v>
      </c>
      <c r="W35" s="82"/>
      <c r="X35" s="82"/>
      <c r="Y35" s="82"/>
    </row>
    <row r="36" s="13" customFormat="1" ht="18" customHeight="1" spans="1:25">
      <c r="A36" s="30"/>
      <c r="B36" s="47"/>
      <c r="C36" s="55"/>
      <c r="D36" s="53"/>
      <c r="E36" s="37"/>
      <c r="F36" s="38"/>
      <c r="G36" s="56"/>
      <c r="H36" s="35">
        <v>70</v>
      </c>
      <c r="I36" s="71">
        <f t="shared" si="18"/>
        <v>11.2</v>
      </c>
      <c r="J36" s="72">
        <f t="shared" si="19"/>
        <v>5.6</v>
      </c>
      <c r="K36" s="71">
        <f t="shared" si="20"/>
        <v>0.35</v>
      </c>
      <c r="L36" s="72">
        <f t="shared" si="21"/>
        <v>0.35</v>
      </c>
      <c r="M36" s="71">
        <f t="shared" si="22"/>
        <v>0.22</v>
      </c>
      <c r="N36" s="35"/>
      <c r="O36" s="73"/>
      <c r="P36" s="72"/>
      <c r="Q36" s="71"/>
      <c r="R36" s="72"/>
      <c r="S36" s="80">
        <f t="shared" si="23"/>
        <v>11.77</v>
      </c>
      <c r="T36" s="80">
        <f t="shared" si="24"/>
        <v>5.95</v>
      </c>
      <c r="U36" s="80">
        <f t="shared" si="25"/>
        <v>17.72</v>
      </c>
      <c r="V36" s="83" t="s">
        <v>41</v>
      </c>
      <c r="W36" s="82"/>
      <c r="X36" s="82"/>
      <c r="Y36" s="82"/>
    </row>
    <row r="37" s="13" customFormat="1" ht="18" customHeight="1" spans="1:25">
      <c r="A37" s="30"/>
      <c r="B37" s="47"/>
      <c r="C37" s="55"/>
      <c r="D37" s="53"/>
      <c r="E37" s="37"/>
      <c r="F37" s="38"/>
      <c r="G37" s="56"/>
      <c r="H37" s="35">
        <v>70</v>
      </c>
      <c r="I37" s="71">
        <f t="shared" si="18"/>
        <v>11.2</v>
      </c>
      <c r="J37" s="72">
        <f t="shared" si="19"/>
        <v>5.6</v>
      </c>
      <c r="K37" s="71">
        <f t="shared" si="20"/>
        <v>0.35</v>
      </c>
      <c r="L37" s="72">
        <f t="shared" si="21"/>
        <v>0.35</v>
      </c>
      <c r="M37" s="71">
        <f t="shared" si="22"/>
        <v>0.22</v>
      </c>
      <c r="N37" s="35"/>
      <c r="O37" s="73"/>
      <c r="P37" s="72"/>
      <c r="Q37" s="71"/>
      <c r="R37" s="72"/>
      <c r="S37" s="80">
        <f t="shared" si="23"/>
        <v>11.77</v>
      </c>
      <c r="T37" s="80">
        <f t="shared" si="24"/>
        <v>5.95</v>
      </c>
      <c r="U37" s="80">
        <f t="shared" si="25"/>
        <v>17.72</v>
      </c>
      <c r="V37" s="83" t="s">
        <v>42</v>
      </c>
      <c r="W37" s="82"/>
      <c r="X37" s="82"/>
      <c r="Y37" s="82"/>
    </row>
    <row r="38" s="14" customFormat="1" ht="18" customHeight="1" spans="1:22">
      <c r="A38" s="39"/>
      <c r="B38" s="40"/>
      <c r="C38" s="41"/>
      <c r="D38" s="42" t="s">
        <v>43</v>
      </c>
      <c r="E38" s="43"/>
      <c r="F38" s="44"/>
      <c r="G38" s="45"/>
      <c r="H38" s="54">
        <f t="shared" ref="H38:M38" si="26">SUM(H28:H37)</f>
        <v>5699</v>
      </c>
      <c r="I38" s="54">
        <f t="shared" si="26"/>
        <v>911.84</v>
      </c>
      <c r="J38" s="54">
        <f t="shared" si="26"/>
        <v>455.92</v>
      </c>
      <c r="K38" s="54">
        <f t="shared" si="26"/>
        <v>28.5</v>
      </c>
      <c r="L38" s="54">
        <f t="shared" si="26"/>
        <v>28.5</v>
      </c>
      <c r="M38" s="54">
        <f t="shared" si="26"/>
        <v>18.2</v>
      </c>
      <c r="N38" s="54"/>
      <c r="O38" s="74"/>
      <c r="P38" s="54"/>
      <c r="Q38" s="54"/>
      <c r="R38" s="54"/>
      <c r="S38" s="84">
        <f>SUM(S28:S37)</f>
        <v>1348.72</v>
      </c>
      <c r="T38" s="84">
        <f>SUM(T28:T37)</f>
        <v>595.8</v>
      </c>
      <c r="U38" s="84">
        <f>SUM(U28:U37)</f>
        <v>1944.52</v>
      </c>
      <c r="V38" s="85"/>
    </row>
    <row r="39" s="13" customFormat="1" ht="18" customHeight="1" spans="1:25">
      <c r="A39" s="30">
        <v>6</v>
      </c>
      <c r="B39" s="91" t="s">
        <v>65</v>
      </c>
      <c r="C39" s="55" t="s">
        <v>66</v>
      </c>
      <c r="D39" s="49" t="s">
        <v>67</v>
      </c>
      <c r="E39" s="33" t="s">
        <v>68</v>
      </c>
      <c r="F39" s="34" t="s">
        <v>31</v>
      </c>
      <c r="G39" s="34" t="s">
        <v>69</v>
      </c>
      <c r="H39" s="35">
        <v>5069</v>
      </c>
      <c r="I39" s="71">
        <f>ROUND(H39*0.16,2)</f>
        <v>811.04</v>
      </c>
      <c r="J39" s="72">
        <f>ROUND(H39*0.08,2)</f>
        <v>405.52</v>
      </c>
      <c r="K39" s="71">
        <f>ROUND(H39*0.005,2)</f>
        <v>25.35</v>
      </c>
      <c r="L39" s="72">
        <f>ROUND(H39*0.005,2)</f>
        <v>25.35</v>
      </c>
      <c r="M39" s="71">
        <f>ROUND(H39*0.0032,2)</f>
        <v>16.22</v>
      </c>
      <c r="N39" s="35">
        <v>5069</v>
      </c>
      <c r="O39" s="73">
        <f>ROUND(N39*0.075,2)</f>
        <v>380.18</v>
      </c>
      <c r="P39" s="72">
        <f>ROUND(N39*0.02,2)</f>
        <v>101.38</v>
      </c>
      <c r="Q39" s="71">
        <v>10</v>
      </c>
      <c r="R39" s="72">
        <v>10</v>
      </c>
      <c r="S39" s="80">
        <f>I39+K39+M39+O39+Q39</f>
        <v>1242.79</v>
      </c>
      <c r="T39" s="80">
        <f>J39+L39+P39+R39</f>
        <v>542.25</v>
      </c>
      <c r="U39" s="80">
        <f>S39+T39</f>
        <v>1785.04</v>
      </c>
      <c r="V39" s="83" t="s">
        <v>33</v>
      </c>
      <c r="W39" s="82"/>
      <c r="X39" s="82"/>
      <c r="Y39" s="82"/>
    </row>
    <row r="40" s="13" customFormat="1" ht="18" customHeight="1" spans="1:25">
      <c r="A40" s="30"/>
      <c r="B40" s="47"/>
      <c r="C40" s="55"/>
      <c r="D40" s="53"/>
      <c r="E40" s="37"/>
      <c r="F40" s="38"/>
      <c r="G40" s="38"/>
      <c r="H40" s="35">
        <v>70</v>
      </c>
      <c r="I40" s="71">
        <f t="shared" ref="I40:I48" si="27">ROUND(H40*0.16,2)</f>
        <v>11.2</v>
      </c>
      <c r="J40" s="72">
        <f t="shared" ref="J40:J48" si="28">ROUND(H40*0.08,2)</f>
        <v>5.6</v>
      </c>
      <c r="K40" s="71">
        <f t="shared" ref="K40:K48" si="29">ROUND(H40*0.005,2)</f>
        <v>0.35</v>
      </c>
      <c r="L40" s="72">
        <f t="shared" ref="L40:L48" si="30">ROUND(H40*0.005,2)</f>
        <v>0.35</v>
      </c>
      <c r="M40" s="71">
        <f t="shared" ref="M40:M48" si="31">ROUND(H40*0.0032,2)</f>
        <v>0.22</v>
      </c>
      <c r="N40" s="35"/>
      <c r="O40" s="73"/>
      <c r="P40" s="72"/>
      <c r="Q40" s="71"/>
      <c r="R40" s="72"/>
      <c r="S40" s="80">
        <f t="shared" ref="S40:S48" si="32">I40+K40+M40+O40+Q40</f>
        <v>11.77</v>
      </c>
      <c r="T40" s="80">
        <f t="shared" ref="T40:T48" si="33">J40+L40+P40+R40</f>
        <v>5.95</v>
      </c>
      <c r="U40" s="80">
        <f t="shared" ref="U40:U48" si="34">S40+T40</f>
        <v>17.72</v>
      </c>
      <c r="V40" s="83" t="s">
        <v>34</v>
      </c>
      <c r="W40" s="82"/>
      <c r="X40" s="82"/>
      <c r="Y40" s="82"/>
    </row>
    <row r="41" s="13" customFormat="1" ht="18" customHeight="1" spans="1:25">
      <c r="A41" s="30"/>
      <c r="B41" s="47"/>
      <c r="C41" s="55"/>
      <c r="D41" s="53"/>
      <c r="E41" s="37"/>
      <c r="F41" s="38"/>
      <c r="G41" s="38"/>
      <c r="H41" s="35">
        <v>70</v>
      </c>
      <c r="I41" s="71">
        <f t="shared" si="27"/>
        <v>11.2</v>
      </c>
      <c r="J41" s="72">
        <f t="shared" si="28"/>
        <v>5.6</v>
      </c>
      <c r="K41" s="71">
        <f t="shared" si="29"/>
        <v>0.35</v>
      </c>
      <c r="L41" s="72">
        <f t="shared" si="30"/>
        <v>0.35</v>
      </c>
      <c r="M41" s="71">
        <f t="shared" si="31"/>
        <v>0.22</v>
      </c>
      <c r="N41" s="35"/>
      <c r="O41" s="73"/>
      <c r="P41" s="72"/>
      <c r="Q41" s="71"/>
      <c r="R41" s="72"/>
      <c r="S41" s="80">
        <f t="shared" si="32"/>
        <v>11.77</v>
      </c>
      <c r="T41" s="80">
        <f t="shared" si="33"/>
        <v>5.95</v>
      </c>
      <c r="U41" s="80">
        <f t="shared" si="34"/>
        <v>17.72</v>
      </c>
      <c r="V41" s="83" t="s">
        <v>35</v>
      </c>
      <c r="W41" s="82"/>
      <c r="X41" s="82"/>
      <c r="Y41" s="82"/>
    </row>
    <row r="42" s="13" customFormat="1" ht="18" customHeight="1" spans="1:25">
      <c r="A42" s="30"/>
      <c r="B42" s="47"/>
      <c r="C42" s="55"/>
      <c r="D42" s="53"/>
      <c r="E42" s="37"/>
      <c r="F42" s="38"/>
      <c r="G42" s="38"/>
      <c r="H42" s="35">
        <v>70</v>
      </c>
      <c r="I42" s="71">
        <f t="shared" si="27"/>
        <v>11.2</v>
      </c>
      <c r="J42" s="72">
        <f t="shared" si="28"/>
        <v>5.6</v>
      </c>
      <c r="K42" s="71">
        <f t="shared" si="29"/>
        <v>0.35</v>
      </c>
      <c r="L42" s="72">
        <f t="shared" si="30"/>
        <v>0.35</v>
      </c>
      <c r="M42" s="71">
        <f t="shared" si="31"/>
        <v>0.22</v>
      </c>
      <c r="N42" s="35"/>
      <c r="O42" s="73"/>
      <c r="P42" s="72"/>
      <c r="Q42" s="71"/>
      <c r="R42" s="72"/>
      <c r="S42" s="80">
        <f t="shared" si="32"/>
        <v>11.77</v>
      </c>
      <c r="T42" s="80">
        <f t="shared" si="33"/>
        <v>5.95</v>
      </c>
      <c r="U42" s="80">
        <f t="shared" si="34"/>
        <v>17.72</v>
      </c>
      <c r="V42" s="83" t="s">
        <v>36</v>
      </c>
      <c r="W42" s="82"/>
      <c r="X42" s="82"/>
      <c r="Y42" s="82"/>
    </row>
    <row r="43" s="13" customFormat="1" ht="18" customHeight="1" spans="1:25">
      <c r="A43" s="30"/>
      <c r="B43" s="47"/>
      <c r="C43" s="55"/>
      <c r="D43" s="53"/>
      <c r="E43" s="37"/>
      <c r="F43" s="38"/>
      <c r="G43" s="38"/>
      <c r="H43" s="35">
        <v>70</v>
      </c>
      <c r="I43" s="71">
        <f t="shared" si="27"/>
        <v>11.2</v>
      </c>
      <c r="J43" s="72">
        <f t="shared" si="28"/>
        <v>5.6</v>
      </c>
      <c r="K43" s="71">
        <f t="shared" si="29"/>
        <v>0.35</v>
      </c>
      <c r="L43" s="72">
        <f t="shared" si="30"/>
        <v>0.35</v>
      </c>
      <c r="M43" s="71">
        <f t="shared" si="31"/>
        <v>0.22</v>
      </c>
      <c r="N43" s="35"/>
      <c r="O43" s="73"/>
      <c r="P43" s="72"/>
      <c r="Q43" s="71"/>
      <c r="R43" s="72"/>
      <c r="S43" s="80">
        <f t="shared" si="32"/>
        <v>11.77</v>
      </c>
      <c r="T43" s="80">
        <f t="shared" si="33"/>
        <v>5.95</v>
      </c>
      <c r="U43" s="80">
        <f t="shared" si="34"/>
        <v>17.72</v>
      </c>
      <c r="V43" s="83" t="s">
        <v>37</v>
      </c>
      <c r="W43" s="82"/>
      <c r="X43" s="82"/>
      <c r="Y43" s="82"/>
    </row>
    <row r="44" s="13" customFormat="1" ht="18" customHeight="1" spans="1:25">
      <c r="A44" s="30"/>
      <c r="B44" s="47"/>
      <c r="C44" s="55"/>
      <c r="D44" s="53"/>
      <c r="E44" s="37"/>
      <c r="F44" s="38"/>
      <c r="G44" s="38"/>
      <c r="H44" s="35">
        <v>70</v>
      </c>
      <c r="I44" s="71">
        <f t="shared" si="27"/>
        <v>11.2</v>
      </c>
      <c r="J44" s="72">
        <f t="shared" si="28"/>
        <v>5.6</v>
      </c>
      <c r="K44" s="71">
        <f t="shared" si="29"/>
        <v>0.35</v>
      </c>
      <c r="L44" s="72">
        <f t="shared" si="30"/>
        <v>0.35</v>
      </c>
      <c r="M44" s="71">
        <f t="shared" si="31"/>
        <v>0.22</v>
      </c>
      <c r="N44" s="35"/>
      <c r="O44" s="73"/>
      <c r="P44" s="72"/>
      <c r="Q44" s="71"/>
      <c r="R44" s="72"/>
      <c r="S44" s="80">
        <f t="shared" si="32"/>
        <v>11.77</v>
      </c>
      <c r="T44" s="80">
        <f t="shared" si="33"/>
        <v>5.95</v>
      </c>
      <c r="U44" s="80">
        <f t="shared" si="34"/>
        <v>17.72</v>
      </c>
      <c r="V44" s="83" t="s">
        <v>38</v>
      </c>
      <c r="W44" s="82"/>
      <c r="X44" s="82"/>
      <c r="Y44" s="82"/>
    </row>
    <row r="45" s="13" customFormat="1" ht="18" customHeight="1" spans="1:25">
      <c r="A45" s="30"/>
      <c r="B45" s="47"/>
      <c r="C45" s="55"/>
      <c r="D45" s="53"/>
      <c r="E45" s="37"/>
      <c r="F45" s="38"/>
      <c r="G45" s="38"/>
      <c r="H45" s="35">
        <v>70</v>
      </c>
      <c r="I45" s="71">
        <f t="shared" si="27"/>
        <v>11.2</v>
      </c>
      <c r="J45" s="72">
        <f t="shared" si="28"/>
        <v>5.6</v>
      </c>
      <c r="K45" s="71">
        <f t="shared" si="29"/>
        <v>0.35</v>
      </c>
      <c r="L45" s="72">
        <f t="shared" si="30"/>
        <v>0.35</v>
      </c>
      <c r="M45" s="71">
        <f t="shared" si="31"/>
        <v>0.22</v>
      </c>
      <c r="N45" s="35"/>
      <c r="O45" s="73"/>
      <c r="P45" s="72"/>
      <c r="Q45" s="71"/>
      <c r="R45" s="72"/>
      <c r="S45" s="80">
        <f t="shared" si="32"/>
        <v>11.77</v>
      </c>
      <c r="T45" s="80">
        <f t="shared" si="33"/>
        <v>5.95</v>
      </c>
      <c r="U45" s="80">
        <f t="shared" si="34"/>
        <v>17.72</v>
      </c>
      <c r="V45" s="83" t="s">
        <v>39</v>
      </c>
      <c r="W45" s="82"/>
      <c r="X45" s="82"/>
      <c r="Y45" s="82"/>
    </row>
    <row r="46" s="13" customFormat="1" ht="18" customHeight="1" spans="1:25">
      <c r="A46" s="30"/>
      <c r="B46" s="47"/>
      <c r="C46" s="55"/>
      <c r="D46" s="53"/>
      <c r="E46" s="37"/>
      <c r="F46" s="38"/>
      <c r="G46" s="38"/>
      <c r="H46" s="35">
        <v>70</v>
      </c>
      <c r="I46" s="71">
        <f t="shared" si="27"/>
        <v>11.2</v>
      </c>
      <c r="J46" s="72">
        <f t="shared" si="28"/>
        <v>5.6</v>
      </c>
      <c r="K46" s="71">
        <f t="shared" si="29"/>
        <v>0.35</v>
      </c>
      <c r="L46" s="72">
        <f t="shared" si="30"/>
        <v>0.35</v>
      </c>
      <c r="M46" s="71">
        <f t="shared" si="31"/>
        <v>0.22</v>
      </c>
      <c r="N46" s="35"/>
      <c r="O46" s="73"/>
      <c r="P46" s="72"/>
      <c r="Q46" s="71"/>
      <c r="R46" s="72"/>
      <c r="S46" s="80">
        <f t="shared" si="32"/>
        <v>11.77</v>
      </c>
      <c r="T46" s="80">
        <f t="shared" si="33"/>
        <v>5.95</v>
      </c>
      <c r="U46" s="80">
        <f t="shared" si="34"/>
        <v>17.72</v>
      </c>
      <c r="V46" s="83" t="s">
        <v>40</v>
      </c>
      <c r="W46" s="82"/>
      <c r="X46" s="82"/>
      <c r="Y46" s="82"/>
    </row>
    <row r="47" s="13" customFormat="1" ht="18" customHeight="1" spans="1:25">
      <c r="A47" s="30"/>
      <c r="B47" s="47"/>
      <c r="C47" s="55"/>
      <c r="D47" s="53"/>
      <c r="E47" s="37"/>
      <c r="F47" s="38"/>
      <c r="G47" s="38"/>
      <c r="H47" s="35">
        <v>70</v>
      </c>
      <c r="I47" s="71">
        <f t="shared" si="27"/>
        <v>11.2</v>
      </c>
      <c r="J47" s="72">
        <f t="shared" si="28"/>
        <v>5.6</v>
      </c>
      <c r="K47" s="71">
        <f t="shared" si="29"/>
        <v>0.35</v>
      </c>
      <c r="L47" s="72">
        <f t="shared" si="30"/>
        <v>0.35</v>
      </c>
      <c r="M47" s="71">
        <f t="shared" si="31"/>
        <v>0.22</v>
      </c>
      <c r="N47" s="35"/>
      <c r="O47" s="73"/>
      <c r="P47" s="72"/>
      <c r="Q47" s="71"/>
      <c r="R47" s="72"/>
      <c r="S47" s="80">
        <f t="shared" si="32"/>
        <v>11.77</v>
      </c>
      <c r="T47" s="80">
        <f t="shared" si="33"/>
        <v>5.95</v>
      </c>
      <c r="U47" s="80">
        <f t="shared" si="34"/>
        <v>17.72</v>
      </c>
      <c r="V47" s="83" t="s">
        <v>41</v>
      </c>
      <c r="W47" s="82"/>
      <c r="X47" s="82"/>
      <c r="Y47" s="82"/>
    </row>
    <row r="48" s="13" customFormat="1" ht="18" customHeight="1" spans="1:25">
      <c r="A48" s="30"/>
      <c r="B48" s="47"/>
      <c r="C48" s="55"/>
      <c r="D48" s="53"/>
      <c r="E48" s="37"/>
      <c r="F48" s="38"/>
      <c r="G48" s="38"/>
      <c r="H48" s="35">
        <v>70</v>
      </c>
      <c r="I48" s="71">
        <f t="shared" si="27"/>
        <v>11.2</v>
      </c>
      <c r="J48" s="72">
        <f t="shared" si="28"/>
        <v>5.6</v>
      </c>
      <c r="K48" s="71">
        <f t="shared" si="29"/>
        <v>0.35</v>
      </c>
      <c r="L48" s="72">
        <f t="shared" si="30"/>
        <v>0.35</v>
      </c>
      <c r="M48" s="71">
        <f t="shared" si="31"/>
        <v>0.22</v>
      </c>
      <c r="N48" s="35"/>
      <c r="O48" s="73"/>
      <c r="P48" s="72"/>
      <c r="Q48" s="71"/>
      <c r="R48" s="72"/>
      <c r="S48" s="80">
        <f t="shared" si="32"/>
        <v>11.77</v>
      </c>
      <c r="T48" s="80">
        <f t="shared" si="33"/>
        <v>5.95</v>
      </c>
      <c r="U48" s="80">
        <f t="shared" si="34"/>
        <v>17.72</v>
      </c>
      <c r="V48" s="83" t="s">
        <v>42</v>
      </c>
      <c r="W48" s="82"/>
      <c r="X48" s="82"/>
      <c r="Y48" s="82"/>
    </row>
    <row r="49" s="14" customFormat="1" ht="18" customHeight="1" spans="1:22">
      <c r="A49" s="39"/>
      <c r="B49" s="40"/>
      <c r="C49" s="41"/>
      <c r="D49" s="42" t="s">
        <v>43</v>
      </c>
      <c r="E49" s="43"/>
      <c r="F49" s="44"/>
      <c r="G49" s="45"/>
      <c r="H49" s="54">
        <f t="shared" ref="H49:M49" si="35">SUM(H39:H48)</f>
        <v>5699</v>
      </c>
      <c r="I49" s="54">
        <f t="shared" si="35"/>
        <v>911.84</v>
      </c>
      <c r="J49" s="54">
        <f t="shared" si="35"/>
        <v>455.92</v>
      </c>
      <c r="K49" s="54">
        <f t="shared" si="35"/>
        <v>28.5</v>
      </c>
      <c r="L49" s="54">
        <f t="shared" si="35"/>
        <v>28.5</v>
      </c>
      <c r="M49" s="54">
        <f t="shared" si="35"/>
        <v>18.2</v>
      </c>
      <c r="N49" s="54"/>
      <c r="O49" s="74"/>
      <c r="P49" s="54"/>
      <c r="Q49" s="54"/>
      <c r="R49" s="54"/>
      <c r="S49" s="84">
        <f>SUM(S39:S48)</f>
        <v>1348.72</v>
      </c>
      <c r="T49" s="84">
        <f>SUM(T39:T48)</f>
        <v>595.8</v>
      </c>
      <c r="U49" s="84">
        <f>SUM(U39:U48)</f>
        <v>1944.52</v>
      </c>
      <c r="V49" s="85"/>
    </row>
    <row r="50" s="13" customFormat="1" ht="18" customHeight="1" spans="1:25">
      <c r="A50" s="30"/>
      <c r="B50" s="47"/>
      <c r="C50" s="55"/>
      <c r="D50" s="49" t="s">
        <v>70</v>
      </c>
      <c r="E50" s="33" t="s">
        <v>71</v>
      </c>
      <c r="F50" s="34" t="s">
        <v>31</v>
      </c>
      <c r="G50" s="27" t="s">
        <v>72</v>
      </c>
      <c r="H50" s="35">
        <v>5069</v>
      </c>
      <c r="I50" s="71">
        <f>ROUND(H50*0.16,2)</f>
        <v>811.04</v>
      </c>
      <c r="J50" s="72">
        <f>ROUND(H50*0.08,2)</f>
        <v>405.52</v>
      </c>
      <c r="K50" s="71">
        <f>ROUND(H50*0.005,2)</f>
        <v>25.35</v>
      </c>
      <c r="L50" s="72">
        <f>ROUND(H50*0.005,2)</f>
        <v>25.35</v>
      </c>
      <c r="M50" s="71">
        <f>ROUND(H50*0.0032,2)</f>
        <v>16.22</v>
      </c>
      <c r="N50" s="35">
        <v>5069</v>
      </c>
      <c r="O50" s="73">
        <f>ROUND(N50*0.075,2)</f>
        <v>380.18</v>
      </c>
      <c r="P50" s="72">
        <f>ROUND(N50*0.02,2)</f>
        <v>101.38</v>
      </c>
      <c r="Q50" s="71">
        <v>10</v>
      </c>
      <c r="R50" s="72">
        <v>10</v>
      </c>
      <c r="S50" s="80">
        <f>I50+K50+M50+O50+Q50</f>
        <v>1242.79</v>
      </c>
      <c r="T50" s="80">
        <f>J50+L50+P50+R50</f>
        <v>542.25</v>
      </c>
      <c r="U50" s="80">
        <f>S50+T50</f>
        <v>1785.04</v>
      </c>
      <c r="V50" s="83" t="s">
        <v>33</v>
      </c>
      <c r="W50" s="82"/>
      <c r="X50" s="82"/>
      <c r="Y50" s="82"/>
    </row>
    <row r="51" s="13" customFormat="1" ht="18" customHeight="1" spans="1:25">
      <c r="A51" s="30"/>
      <c r="B51" s="47"/>
      <c r="C51" s="55"/>
      <c r="D51" s="53"/>
      <c r="E51" s="37"/>
      <c r="F51" s="38"/>
      <c r="G51" s="56"/>
      <c r="H51" s="35">
        <v>70</v>
      </c>
      <c r="I51" s="71">
        <f>ROUND(H51*0.16,2)</f>
        <v>11.2</v>
      </c>
      <c r="J51" s="72">
        <f>ROUND(H51*0.08,2)</f>
        <v>5.6</v>
      </c>
      <c r="K51" s="71">
        <f>ROUND(H51*0.005,2)</f>
        <v>0.35</v>
      </c>
      <c r="L51" s="72">
        <f>ROUND(H51*0.005,2)</f>
        <v>0.35</v>
      </c>
      <c r="M51" s="71">
        <f>ROUND(H51*0.0032,2)</f>
        <v>0.22</v>
      </c>
      <c r="N51" s="35"/>
      <c r="O51" s="73"/>
      <c r="P51" s="72"/>
      <c r="Q51" s="71"/>
      <c r="R51" s="72"/>
      <c r="S51" s="80">
        <f>I51+K51+M51+O51+Q51</f>
        <v>11.77</v>
      </c>
      <c r="T51" s="80">
        <f>J51+L51+P51+R51</f>
        <v>5.95</v>
      </c>
      <c r="U51" s="80">
        <f>S51+T51</f>
        <v>17.72</v>
      </c>
      <c r="V51" s="83" t="s">
        <v>39</v>
      </c>
      <c r="W51" s="82"/>
      <c r="X51" s="82"/>
      <c r="Y51" s="82"/>
    </row>
    <row r="52" s="13" customFormat="1" ht="18" customHeight="1" spans="1:25">
      <c r="A52" s="30"/>
      <c r="B52" s="47"/>
      <c r="C52" s="55"/>
      <c r="D52" s="53"/>
      <c r="E52" s="37"/>
      <c r="F52" s="38"/>
      <c r="G52" s="56"/>
      <c r="H52" s="35">
        <v>70</v>
      </c>
      <c r="I52" s="71">
        <f>ROUND(H52*0.16,2)</f>
        <v>11.2</v>
      </c>
      <c r="J52" s="72">
        <f>ROUND(H52*0.08,2)</f>
        <v>5.6</v>
      </c>
      <c r="K52" s="71">
        <f>ROUND(H52*0.005,2)</f>
        <v>0.35</v>
      </c>
      <c r="L52" s="72">
        <f>ROUND(H52*0.005,2)</f>
        <v>0.35</v>
      </c>
      <c r="M52" s="71">
        <f>ROUND(H52*0.0032,2)</f>
        <v>0.22</v>
      </c>
      <c r="N52" s="35"/>
      <c r="O52" s="73"/>
      <c r="P52" s="72"/>
      <c r="Q52" s="71"/>
      <c r="R52" s="72"/>
      <c r="S52" s="80">
        <f>I52+K52+M52+O52+Q52</f>
        <v>11.77</v>
      </c>
      <c r="T52" s="80">
        <f>J52+L52+P52+R52</f>
        <v>5.95</v>
      </c>
      <c r="U52" s="80">
        <f>S52+T52</f>
        <v>17.72</v>
      </c>
      <c r="V52" s="83" t="s">
        <v>40</v>
      </c>
      <c r="W52" s="82"/>
      <c r="X52" s="82"/>
      <c r="Y52" s="82"/>
    </row>
    <row r="53" s="13" customFormat="1" ht="18" customHeight="1" spans="1:25">
      <c r="A53" s="30"/>
      <c r="B53" s="47"/>
      <c r="C53" s="55"/>
      <c r="D53" s="53"/>
      <c r="E53" s="37"/>
      <c r="F53" s="38"/>
      <c r="G53" s="56"/>
      <c r="H53" s="35">
        <v>70</v>
      </c>
      <c r="I53" s="71">
        <f>ROUND(H53*0.16,2)</f>
        <v>11.2</v>
      </c>
      <c r="J53" s="72">
        <f>ROUND(H53*0.08,2)</f>
        <v>5.6</v>
      </c>
      <c r="K53" s="71">
        <f>ROUND(H53*0.005,2)</f>
        <v>0.35</v>
      </c>
      <c r="L53" s="72">
        <f>ROUND(H53*0.005,2)</f>
        <v>0.35</v>
      </c>
      <c r="M53" s="71">
        <f>ROUND(H53*0.0032,2)</f>
        <v>0.22</v>
      </c>
      <c r="N53" s="35"/>
      <c r="O53" s="73"/>
      <c r="P53" s="72"/>
      <c r="Q53" s="71"/>
      <c r="R53" s="72"/>
      <c r="S53" s="80">
        <f>I53+K53+M53+O53+Q53</f>
        <v>11.77</v>
      </c>
      <c r="T53" s="80">
        <f>J53+L53+P53+R53</f>
        <v>5.95</v>
      </c>
      <c r="U53" s="80">
        <f>S53+T53</f>
        <v>17.72</v>
      </c>
      <c r="V53" s="83" t="s">
        <v>41</v>
      </c>
      <c r="W53" s="82"/>
      <c r="X53" s="82"/>
      <c r="Y53" s="82"/>
    </row>
    <row r="54" s="13" customFormat="1" ht="18" customHeight="1" spans="1:25">
      <c r="A54" s="30"/>
      <c r="B54" s="47"/>
      <c r="C54" s="55"/>
      <c r="D54" s="53"/>
      <c r="E54" s="37"/>
      <c r="F54" s="38"/>
      <c r="G54" s="56"/>
      <c r="H54" s="35">
        <v>70</v>
      </c>
      <c r="I54" s="71">
        <f>ROUND(H54*0.16,2)</f>
        <v>11.2</v>
      </c>
      <c r="J54" s="72">
        <f>ROUND(H54*0.08,2)</f>
        <v>5.6</v>
      </c>
      <c r="K54" s="71">
        <f>ROUND(H54*0.005,2)</f>
        <v>0.35</v>
      </c>
      <c r="L54" s="72">
        <f>ROUND(H54*0.005,2)</f>
        <v>0.35</v>
      </c>
      <c r="M54" s="71">
        <f>ROUND(H54*0.0032,2)</f>
        <v>0.22</v>
      </c>
      <c r="N54" s="35"/>
      <c r="O54" s="73"/>
      <c r="P54" s="72"/>
      <c r="Q54" s="71"/>
      <c r="R54" s="72"/>
      <c r="S54" s="80">
        <f>I54+K54+M54+O54+Q54</f>
        <v>11.77</v>
      </c>
      <c r="T54" s="80">
        <f>J54+L54+P54+R54</f>
        <v>5.95</v>
      </c>
      <c r="U54" s="80">
        <f>S54+T54</f>
        <v>17.72</v>
      </c>
      <c r="V54" s="83" t="s">
        <v>42</v>
      </c>
      <c r="W54" s="82"/>
      <c r="X54" s="82"/>
      <c r="Y54" s="82"/>
    </row>
    <row r="55" s="14" customFormat="1" ht="18" customHeight="1" spans="1:22">
      <c r="A55" s="39"/>
      <c r="B55" s="40"/>
      <c r="C55" s="41"/>
      <c r="D55" s="42" t="s">
        <v>43</v>
      </c>
      <c r="E55" s="43"/>
      <c r="F55" s="44"/>
      <c r="G55" s="45"/>
      <c r="H55" s="54">
        <f t="shared" ref="H55:M55" si="36">SUM(H50:H54)</f>
        <v>5349</v>
      </c>
      <c r="I55" s="54">
        <f t="shared" si="36"/>
        <v>855.84</v>
      </c>
      <c r="J55" s="54">
        <f t="shared" si="36"/>
        <v>427.92</v>
      </c>
      <c r="K55" s="54">
        <f t="shared" si="36"/>
        <v>26.75</v>
      </c>
      <c r="L55" s="54">
        <f t="shared" si="36"/>
        <v>26.75</v>
      </c>
      <c r="M55" s="54">
        <f t="shared" si="36"/>
        <v>17.1</v>
      </c>
      <c r="N55" s="54"/>
      <c r="O55" s="74"/>
      <c r="P55" s="54"/>
      <c r="Q55" s="54"/>
      <c r="R55" s="54"/>
      <c r="S55" s="84">
        <f>SUM(S50:S54)</f>
        <v>1289.87</v>
      </c>
      <c r="T55" s="84">
        <f>SUM(T50:T54)</f>
        <v>566.05</v>
      </c>
      <c r="U55" s="84">
        <f>SUM(U50:U54)</f>
        <v>1855.92</v>
      </c>
      <c r="V55" s="85"/>
    </row>
    <row r="56" s="13" customFormat="1" ht="18" customHeight="1" spans="1:25">
      <c r="A56" s="57"/>
      <c r="B56" s="58"/>
      <c r="C56" s="59"/>
      <c r="D56" s="60" t="s">
        <v>73</v>
      </c>
      <c r="E56" s="61"/>
      <c r="F56" s="62"/>
      <c r="G56" s="63"/>
      <c r="H56" s="64">
        <f t="shared" ref="H56:M56" si="37">H14+H15+H26+H27+H38+H49+H55</f>
        <v>36477</v>
      </c>
      <c r="I56" s="64">
        <f t="shared" si="37"/>
        <v>5836.32</v>
      </c>
      <c r="J56" s="64">
        <f t="shared" si="37"/>
        <v>2918.16</v>
      </c>
      <c r="K56" s="64">
        <f t="shared" si="37"/>
        <v>182.41</v>
      </c>
      <c r="L56" s="64">
        <f t="shared" si="37"/>
        <v>182.41</v>
      </c>
      <c r="M56" s="64">
        <f t="shared" si="37"/>
        <v>116.56</v>
      </c>
      <c r="N56" s="64">
        <f>SUM(N4:N55)</f>
        <v>36912</v>
      </c>
      <c r="O56" s="64">
        <f>SUM(O4:O55)</f>
        <v>2768.43</v>
      </c>
      <c r="P56" s="64">
        <f>SUM(P4:P55)</f>
        <v>673.54</v>
      </c>
      <c r="Q56" s="64">
        <f>SUM(Q4:Q55)</f>
        <v>70</v>
      </c>
      <c r="R56" s="64">
        <f>SUM(R4:R55)</f>
        <v>70</v>
      </c>
      <c r="S56" s="64">
        <f>S14+S15+S26+S27+S38+S49+S55</f>
        <v>8973.72</v>
      </c>
      <c r="T56" s="64">
        <f>T14+T15+T26+T27+T38+T49+T55</f>
        <v>3844.11</v>
      </c>
      <c r="U56" s="87">
        <f>U14+U15+U26+U27+U38+U49+U55</f>
        <v>12817.83</v>
      </c>
      <c r="V56" s="88"/>
      <c r="W56" s="82"/>
      <c r="X56" s="82"/>
      <c r="Y56" s="82"/>
    </row>
    <row r="57" s="13" customFormat="1" ht="15.6" spans="2:25">
      <c r="B57" s="65"/>
      <c r="C57" s="13"/>
      <c r="D57" s="13"/>
      <c r="E57" s="66"/>
      <c r="F57" s="13"/>
      <c r="G57" s="13"/>
      <c r="H57" s="67" t="s">
        <v>74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89"/>
      <c r="W57" s="82"/>
      <c r="X57" s="82"/>
      <c r="Y57" s="82"/>
    </row>
  </sheetData>
  <mergeCells count="42">
    <mergeCell ref="A1:U1"/>
    <mergeCell ref="I2:J2"/>
    <mergeCell ref="K2:L2"/>
    <mergeCell ref="O2:P2"/>
    <mergeCell ref="Q2:R2"/>
    <mergeCell ref="S2:U2"/>
    <mergeCell ref="D14:G14"/>
    <mergeCell ref="D26:G26"/>
    <mergeCell ref="D38:G38"/>
    <mergeCell ref="D49:G49"/>
    <mergeCell ref="D55:G55"/>
    <mergeCell ref="D56:G56"/>
    <mergeCell ref="A2:A3"/>
    <mergeCell ref="B2:B3"/>
    <mergeCell ref="C2:C3"/>
    <mergeCell ref="D2:D3"/>
    <mergeCell ref="D4:D13"/>
    <mergeCell ref="D16:D25"/>
    <mergeCell ref="D28:D37"/>
    <mergeCell ref="D39:D48"/>
    <mergeCell ref="D50:D54"/>
    <mergeCell ref="E2:E3"/>
    <mergeCell ref="E4:E13"/>
    <mergeCell ref="E16:E25"/>
    <mergeCell ref="E28:E37"/>
    <mergeCell ref="E39:E48"/>
    <mergeCell ref="E50:E54"/>
    <mergeCell ref="F2:F3"/>
    <mergeCell ref="F4:F13"/>
    <mergeCell ref="F16:F25"/>
    <mergeCell ref="F28:F37"/>
    <mergeCell ref="F39:F48"/>
    <mergeCell ref="F50:F54"/>
    <mergeCell ref="G2:G3"/>
    <mergeCell ref="G4:G13"/>
    <mergeCell ref="G16:G25"/>
    <mergeCell ref="G28:G37"/>
    <mergeCell ref="G39:G48"/>
    <mergeCell ref="G50:G54"/>
    <mergeCell ref="H2:H3"/>
    <mergeCell ref="N2:N3"/>
    <mergeCell ref="V2:V3"/>
  </mergeCells>
  <printOptions horizontalCentered="1" verticalCentered="1"/>
  <pageMargins left="0.251388888888889" right="0.251388888888889" top="0.751388888888889" bottom="0.751388888888889" header="0" footer="0"/>
  <pageSetup paperSize="9" scale="48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65" zoomScaleNormal="265" topLeftCell="A2" workbookViewId="0">
      <selection activeCell="F12" sqref="F12"/>
    </sheetView>
  </sheetViews>
  <sheetFormatPr defaultColWidth="9" defaultRowHeight="14.4" outlineLevelCol="6"/>
  <cols>
    <col min="1" max="1" width="10.1296296296296"/>
    <col min="2" max="6" width="12.1296296296296" customWidth="1"/>
    <col min="7" max="7" width="12.6851851851852" customWidth="1"/>
  </cols>
  <sheetData>
    <row r="1" ht="25" customHeight="1" spans="1:6">
      <c r="A1" s="1" t="s">
        <v>75</v>
      </c>
      <c r="B1" s="1"/>
      <c r="C1" s="1"/>
      <c r="D1" s="1"/>
      <c r="E1" s="1"/>
      <c r="F1" s="1"/>
    </row>
    <row r="2" ht="25" customHeight="1" spans="1:6">
      <c r="A2" s="2" t="s">
        <v>7</v>
      </c>
      <c r="B2" s="3" t="s">
        <v>8</v>
      </c>
      <c r="C2" s="3"/>
      <c r="D2" s="3" t="s">
        <v>9</v>
      </c>
      <c r="E2" s="3"/>
      <c r="F2" s="3" t="s">
        <v>10</v>
      </c>
    </row>
    <row r="3" ht="25" customHeight="1" spans="1:6">
      <c r="A3" s="2"/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</row>
    <row r="4" spans="1:7">
      <c r="A4" s="5">
        <v>5000</v>
      </c>
      <c r="B4" s="6">
        <f>ROUND(A4*0.16,2)</f>
        <v>800</v>
      </c>
      <c r="C4" s="7">
        <f t="shared" ref="C4:C9" si="0">ROUND(A4*0.08,2)</f>
        <v>400</v>
      </c>
      <c r="D4" s="6">
        <f t="shared" ref="D4:D9" si="1">ROUND(A4*0.005,2)</f>
        <v>25</v>
      </c>
      <c r="E4" s="7">
        <f t="shared" ref="E4:E9" si="2">ROUND(A4*0.005,2)</f>
        <v>25</v>
      </c>
      <c r="F4" s="6">
        <f t="shared" ref="F4:F9" si="3">ROUND(A4*0.0032,2)</f>
        <v>16</v>
      </c>
      <c r="G4" t="s">
        <v>76</v>
      </c>
    </row>
    <row r="5" spans="1:7">
      <c r="A5" s="5">
        <v>8332</v>
      </c>
      <c r="B5" s="6">
        <f>ROUND(A5*0.16,2)</f>
        <v>1333.12</v>
      </c>
      <c r="C5" s="7">
        <f t="shared" si="0"/>
        <v>666.56</v>
      </c>
      <c r="D5" s="6">
        <f t="shared" si="1"/>
        <v>41.66</v>
      </c>
      <c r="E5" s="7">
        <f t="shared" si="2"/>
        <v>41.66</v>
      </c>
      <c r="F5" s="6">
        <f t="shared" si="3"/>
        <v>26.66</v>
      </c>
      <c r="G5" t="s">
        <v>77</v>
      </c>
    </row>
    <row r="6" spans="1:7">
      <c r="A6" s="8" t="s">
        <v>43</v>
      </c>
      <c r="B6" s="6">
        <f>B5-B4</f>
        <v>533.12</v>
      </c>
      <c r="C6" s="7">
        <f>C5-C4</f>
        <v>266.56</v>
      </c>
      <c r="D6" s="6">
        <f>D5-D4</f>
        <v>16.66</v>
      </c>
      <c r="E6" s="7">
        <f>E5-E4</f>
        <v>16.66</v>
      </c>
      <c r="F6" s="6">
        <f>F5-F4</f>
        <v>10.66</v>
      </c>
      <c r="G6" t="s">
        <v>78</v>
      </c>
    </row>
    <row r="7" spans="5:7">
      <c r="E7" s="9" t="s">
        <v>73</v>
      </c>
      <c r="F7" s="10">
        <f>B6+C6+D6+E6+F6</f>
        <v>843.66</v>
      </c>
      <c r="G7" t="s">
        <v>79</v>
      </c>
    </row>
    <row r="8" spans="1:7">
      <c r="A8" s="5">
        <f>A5-A4</f>
        <v>3332</v>
      </c>
      <c r="B8" s="6">
        <f>ROUND(A8*0.16,2)</f>
        <v>533.12</v>
      </c>
      <c r="C8" s="7">
        <f t="shared" si="0"/>
        <v>266.56</v>
      </c>
      <c r="D8" s="6">
        <f t="shared" si="1"/>
        <v>16.66</v>
      </c>
      <c r="E8" s="7">
        <f t="shared" si="2"/>
        <v>16.66</v>
      </c>
      <c r="F8" s="6">
        <f t="shared" si="3"/>
        <v>10.66</v>
      </c>
      <c r="G8" t="s">
        <v>34</v>
      </c>
    </row>
    <row r="9" spans="1:7">
      <c r="A9" s="5">
        <v>3332</v>
      </c>
      <c r="B9" s="6">
        <v>533.12</v>
      </c>
      <c r="C9" s="7">
        <v>266.56</v>
      </c>
      <c r="D9" s="6">
        <v>16.66</v>
      </c>
      <c r="E9" s="7">
        <v>16.66</v>
      </c>
      <c r="F9" s="6">
        <v>10.66</v>
      </c>
      <c r="G9" t="s">
        <v>35</v>
      </c>
    </row>
    <row r="10" spans="1:6">
      <c r="A10" s="8" t="s">
        <v>43</v>
      </c>
      <c r="B10" s="6">
        <f>SUM(B8:B9)</f>
        <v>1066.24</v>
      </c>
      <c r="C10" s="7">
        <f>SUM(C8:C9)</f>
        <v>533.12</v>
      </c>
      <c r="D10" s="6">
        <f>SUM(D8:D9)</f>
        <v>33.32</v>
      </c>
      <c r="E10" s="7">
        <f>SUM(E8:E9)</f>
        <v>33.32</v>
      </c>
      <c r="F10" s="6">
        <f>SUM(F8:F9)</f>
        <v>21.32</v>
      </c>
    </row>
    <row r="11" spans="5:7">
      <c r="E11" s="9" t="s">
        <v>73</v>
      </c>
      <c r="F11" s="10">
        <f>B10+C10+D10+E10+F10</f>
        <v>1687.32</v>
      </c>
      <c r="G11" t="s">
        <v>80</v>
      </c>
    </row>
    <row r="12" spans="5:7">
      <c r="E12" s="9" t="s">
        <v>81</v>
      </c>
      <c r="F12" s="11">
        <f>F7+F11</f>
        <v>2530.98</v>
      </c>
      <c r="G12" t="s">
        <v>82</v>
      </c>
    </row>
  </sheetData>
  <mergeCells count="4">
    <mergeCell ref="A1:F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WPS_1598868827</cp:lastModifiedBy>
  <dcterms:created xsi:type="dcterms:W3CDTF">2023-05-06T04:04:00Z</dcterms:created>
  <dcterms:modified xsi:type="dcterms:W3CDTF">2025-11-06T04:43:07Z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30256B52D2344C438DD3465DA4A88321_13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