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3"/>
  </bookViews>
  <sheets>
    <sheet name="12月工资" sheetId="1" r:id="rId1"/>
    <sheet name="12月回款提成明细" sheetId="2" r:id="rId2"/>
    <sheet name="12月销售明细" sheetId="3" r:id="rId3"/>
    <sheet name="1期地下室" sheetId="8" r:id="rId4"/>
    <sheet name="预抵押证" sheetId="4" r:id="rId5"/>
    <sheet name="佣金比例总表" sheetId="5" r:id="rId6"/>
  </sheets>
  <definedNames>
    <definedName name="_xlnm._FilterDatabase" localSheetId="0" hidden="1">'12月工资'!$A$3:$DG$24</definedName>
    <definedName name="_xlnm._FilterDatabase" localSheetId="1" hidden="1">'12月回款提成明细'!$A$2:$IK$48</definedName>
    <definedName name="_xlnm._FilterDatabase" localSheetId="2" hidden="1">'12月销售明细'!$2:$81</definedName>
    <definedName name="_xlnm._FilterDatabase" localSheetId="3" hidden="1">'1期地下室'!$A$2:$O$5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<sst xmlns="http://schemas.openxmlformats.org/spreadsheetml/2006/main" count="872" uniqueCount="302">
  <si>
    <t>创智源通力房产画堂春·锦销售部12月份佣金</t>
  </si>
  <si>
    <t>2024/12/1-2024/12/31</t>
  </si>
  <si>
    <t>一期
提成</t>
  </si>
  <si>
    <t>二期
提成</t>
  </si>
  <si>
    <t>主管提成</t>
  </si>
  <si>
    <t>一期地下室</t>
  </si>
  <si>
    <t>扣除多发</t>
  </si>
  <si>
    <t>补发</t>
  </si>
  <si>
    <t>应发工资</t>
  </si>
  <si>
    <t>本月提成预
留5%</t>
  </si>
  <si>
    <t>扣14-1层01租赁提成</t>
  </si>
  <si>
    <t>扣个税</t>
  </si>
  <si>
    <t>扣除预留
应发工资</t>
  </si>
  <si>
    <t>序号</t>
  </si>
  <si>
    <t>姓名</t>
  </si>
  <si>
    <t>职位</t>
  </si>
  <si>
    <t>出勤
天数</t>
  </si>
  <si>
    <t>基本
工资</t>
  </si>
  <si>
    <t>出勤基
本工资</t>
  </si>
  <si>
    <t>奖励</t>
  </si>
  <si>
    <t>销售套数</t>
  </si>
  <si>
    <t>备注</t>
  </si>
  <si>
    <t>卢婷婷</t>
  </si>
  <si>
    <t>招商负责人</t>
  </si>
  <si>
    <t>袁豫</t>
  </si>
  <si>
    <t>营销总监</t>
  </si>
  <si>
    <t>王玉慧</t>
  </si>
  <si>
    <t>销售经理</t>
  </si>
  <si>
    <t>肖陶丽</t>
  </si>
  <si>
    <t>销售主管</t>
  </si>
  <si>
    <t>闫金秀</t>
  </si>
  <si>
    <t>赵江龙</t>
  </si>
  <si>
    <t>李秀莲</t>
  </si>
  <si>
    <t>置业顾问</t>
  </si>
  <si>
    <t>霍苒</t>
  </si>
  <si>
    <t>连阵阵</t>
  </si>
  <si>
    <t>张玉琴</t>
  </si>
  <si>
    <t>潘亦玹</t>
  </si>
  <si>
    <t>王荣</t>
  </si>
  <si>
    <t>米云鹤</t>
  </si>
  <si>
    <t>刘宁宁</t>
  </si>
  <si>
    <t>李福晴</t>
  </si>
  <si>
    <t>刘思汉</t>
  </si>
  <si>
    <t>张志慧</t>
  </si>
  <si>
    <t>内勤</t>
  </si>
  <si>
    <t>张新艳</t>
  </si>
  <si>
    <t>按揭专员</t>
  </si>
  <si>
    <t>合计：</t>
  </si>
  <si>
    <t>销售7员提成合计应发203524.22元，扣除5%预留5605.89元，扣除个税4766.49元，实发179423.55元。</t>
  </si>
  <si>
    <t>制表人：王慧</t>
  </si>
  <si>
    <t>财务审核：</t>
  </si>
  <si>
    <t>画堂春锦苑住宅销售及回款月报表(12月）</t>
  </si>
  <si>
    <t>房号</t>
  </si>
  <si>
    <t>面积</t>
  </si>
  <si>
    <t>单价</t>
  </si>
  <si>
    <t>销售总价</t>
  </si>
  <si>
    <t>本月结算</t>
  </si>
  <si>
    <t>累计回款</t>
  </si>
  <si>
    <t>欠收房款</t>
  </si>
  <si>
    <t>付款方式</t>
  </si>
  <si>
    <t>回款时间</t>
  </si>
  <si>
    <t>业务员</t>
  </si>
  <si>
    <t>商品房买卖合同号</t>
  </si>
  <si>
    <t>签合同日期</t>
  </si>
  <si>
    <t>转签日期</t>
  </si>
  <si>
    <t>置业顾问提成</t>
  </si>
  <si>
    <t>主管总提</t>
  </si>
  <si>
    <t>杜逸心</t>
  </si>
  <si>
    <t>1-1-302</t>
  </si>
  <si>
    <t>商贷</t>
  </si>
  <si>
    <t>刘宁宁4</t>
  </si>
  <si>
    <t>破底</t>
  </si>
  <si>
    <t>刘雪薇</t>
  </si>
  <si>
    <t>1-1-1101</t>
  </si>
  <si>
    <t>2024/12/41</t>
  </si>
  <si>
    <t>刘思汉4</t>
  </si>
  <si>
    <t>林银锋</t>
  </si>
  <si>
    <t>1-2-802</t>
  </si>
  <si>
    <t>赵江龙7</t>
  </si>
  <si>
    <t>张生财</t>
  </si>
  <si>
    <t>1-2-901</t>
  </si>
  <si>
    <t>公积金</t>
  </si>
  <si>
    <t>肖陶丽6</t>
  </si>
  <si>
    <t>张高红</t>
  </si>
  <si>
    <t>2-1-301</t>
  </si>
  <si>
    <t>州市公积金</t>
  </si>
  <si>
    <t>连阵阵4</t>
  </si>
  <si>
    <t>沈梦琦</t>
  </si>
  <si>
    <t>2-2-1202</t>
  </si>
  <si>
    <t>李福晴5</t>
  </si>
  <si>
    <t>王富军</t>
  </si>
  <si>
    <t>2-3-1503</t>
  </si>
  <si>
    <t>王荣4</t>
  </si>
  <si>
    <t>阿斯尔</t>
  </si>
  <si>
    <t>3-1-1002</t>
  </si>
  <si>
    <t>连阵阵6</t>
  </si>
  <si>
    <t>张福英</t>
  </si>
  <si>
    <t>4-1-601</t>
  </si>
  <si>
    <t>蒋艺媛</t>
  </si>
  <si>
    <t>5-2-1002</t>
  </si>
  <si>
    <t>分期</t>
  </si>
  <si>
    <t>霍苒7</t>
  </si>
  <si>
    <t>卜德民</t>
  </si>
  <si>
    <t>6-2-701</t>
  </si>
  <si>
    <t>刘思汉6</t>
  </si>
  <si>
    <t>王磊</t>
  </si>
  <si>
    <t>6-3-101</t>
  </si>
  <si>
    <t>塔指公积金</t>
  </si>
  <si>
    <t>李福晴4</t>
  </si>
  <si>
    <t>孙翔</t>
  </si>
  <si>
    <t>6-3-901</t>
  </si>
  <si>
    <t>张玉琴6</t>
  </si>
  <si>
    <t>窦风玲</t>
  </si>
  <si>
    <t>7-1-101</t>
  </si>
  <si>
    <t>闫金秀6</t>
  </si>
  <si>
    <t>苟育伟</t>
  </si>
  <si>
    <t>7-2-201</t>
  </si>
  <si>
    <t>潘亦玹5</t>
  </si>
  <si>
    <t>武耀帮</t>
  </si>
  <si>
    <t>7-2-402</t>
  </si>
  <si>
    <t>喻强</t>
  </si>
  <si>
    <t>8-1-201</t>
  </si>
  <si>
    <t>李秀莲7</t>
  </si>
  <si>
    <t>万新辉</t>
  </si>
  <si>
    <t>8-1-202</t>
  </si>
  <si>
    <t>赵建设</t>
  </si>
  <si>
    <t>8-1-401</t>
  </si>
  <si>
    <t>王荣6</t>
  </si>
  <si>
    <t>王明利</t>
  </si>
  <si>
    <t>8-1-601</t>
  </si>
  <si>
    <t>王荣7</t>
  </si>
  <si>
    <t>何自将</t>
  </si>
  <si>
    <t>8-2-102</t>
  </si>
  <si>
    <t>铁路公积金</t>
  </si>
  <si>
    <t>刘宁宁6</t>
  </si>
  <si>
    <t>底孟孟</t>
  </si>
  <si>
    <t>8-2-401</t>
  </si>
  <si>
    <t>陈祖柏</t>
  </si>
  <si>
    <t>8-2-402</t>
  </si>
  <si>
    <t>一次性</t>
  </si>
  <si>
    <t>潘亦玹6</t>
  </si>
  <si>
    <t>杨华</t>
  </si>
  <si>
    <t>8-2-601</t>
  </si>
  <si>
    <t>涂建伟</t>
  </si>
  <si>
    <t>8-2-901</t>
  </si>
  <si>
    <t>赵伶俐</t>
  </si>
  <si>
    <t>8-2-1002</t>
  </si>
  <si>
    <t>孙帅</t>
  </si>
  <si>
    <t>8-3-301</t>
  </si>
  <si>
    <t>李鑫</t>
  </si>
  <si>
    <t>8-3-702</t>
  </si>
  <si>
    <t>程文豪</t>
  </si>
  <si>
    <t>8-3-901</t>
  </si>
  <si>
    <t>画堂春锦苑商业销售及回款月报表(12月）</t>
  </si>
  <si>
    <t>刘志鹏</t>
  </si>
  <si>
    <t>14-1层14</t>
  </si>
  <si>
    <t>余仁杰</t>
  </si>
  <si>
    <t>14-2层17</t>
  </si>
  <si>
    <t>滕丽萍</t>
  </si>
  <si>
    <t>16-1层16</t>
  </si>
  <si>
    <t>杨新梅</t>
  </si>
  <si>
    <t>17-1层06</t>
  </si>
  <si>
    <t>17-1层07</t>
  </si>
  <si>
    <t>17-1层16</t>
  </si>
  <si>
    <t>17-1层17</t>
  </si>
  <si>
    <t>张芸绮</t>
  </si>
  <si>
    <t>19-1层15</t>
  </si>
  <si>
    <t>19-1层16</t>
  </si>
  <si>
    <t>19-1层17</t>
  </si>
  <si>
    <t>注：画堂春锦苑12月住宅结算回款金额：14362100元；
画堂春锦苑12月商业结算回款金额：7781009元；
画堂春锦苑办理预抵押证20个，佣金1600元
画堂春锦苑地下室储藏间销售提成1340.8元。</t>
  </si>
  <si>
    <t>领导签字：</t>
  </si>
  <si>
    <t>营销总监：</t>
  </si>
  <si>
    <t>制表人：王玉慧</t>
  </si>
  <si>
    <t>画堂春锦2024年12月销售明细</t>
  </si>
  <si>
    <t>客户姓名</t>
  </si>
  <si>
    <t>单价（元）</t>
  </si>
  <si>
    <t>总价（元）</t>
  </si>
  <si>
    <t>付款进度</t>
  </si>
  <si>
    <t>全清</t>
  </si>
  <si>
    <t>1-1-802</t>
  </si>
  <si>
    <t>谷泽群</t>
  </si>
  <si>
    <t>1-2-301</t>
  </si>
  <si>
    <t>段国政</t>
  </si>
  <si>
    <t>2-1-1403</t>
  </si>
  <si>
    <t>马旭东</t>
  </si>
  <si>
    <t>4-2-701</t>
  </si>
  <si>
    <t>袁宇龙</t>
  </si>
  <si>
    <t>5-1-301</t>
  </si>
  <si>
    <t>安尼娃</t>
  </si>
  <si>
    <t>6-2-302</t>
  </si>
  <si>
    <t>马宏伟</t>
  </si>
  <si>
    <t>6-2-502</t>
  </si>
  <si>
    <t>李永杰</t>
  </si>
  <si>
    <t>6-2-601</t>
  </si>
  <si>
    <t>龙代平</t>
  </si>
  <si>
    <t>6-3-1102</t>
  </si>
  <si>
    <t>陈立成</t>
  </si>
  <si>
    <t>7-1-201</t>
  </si>
  <si>
    <t>哈提帕·阿合米提</t>
  </si>
  <si>
    <t>8-2-1001</t>
  </si>
  <si>
    <t>马海平</t>
  </si>
  <si>
    <t>13-2层10</t>
  </si>
  <si>
    <t>刘钦</t>
  </si>
  <si>
    <t>15-2层06</t>
  </si>
  <si>
    <t>张可欣</t>
  </si>
  <si>
    <t>16-1层03</t>
  </si>
  <si>
    <t>赵大峰</t>
  </si>
  <si>
    <t>16-2层17</t>
  </si>
  <si>
    <t>李浩辰</t>
  </si>
  <si>
    <t>16-2层18</t>
  </si>
  <si>
    <t>李义华</t>
  </si>
  <si>
    <t>18-2层04</t>
  </si>
  <si>
    <t>罗峥</t>
  </si>
  <si>
    <t>12月销售目标2500万，上浮20%下发任务3000万，置业顾问9人，主管4人，每人销售任务230.77万元</t>
  </si>
  <si>
    <t>住宅销售套数</t>
  </si>
  <si>
    <t>住宅销售额（万元）</t>
  </si>
  <si>
    <t>商业销售套数</t>
  </si>
  <si>
    <t>商业销售额（万元）</t>
  </si>
  <si>
    <t>总销售额（万元）</t>
  </si>
  <si>
    <t>销售达成率</t>
  </si>
  <si>
    <t>住宅任务完成情况</t>
  </si>
  <si>
    <t>商业任务完成情况</t>
  </si>
  <si>
    <t>达成率＜60%，
0.4%计佣</t>
  </si>
  <si>
    <t>60%≤达成率＜80%，
0.5%计佣</t>
  </si>
  <si>
    <t>80%≤达成率＜100%，
0.6%计佣</t>
  </si>
  <si>
    <t>达成率≥100%，0.7%计佣</t>
  </si>
  <si>
    <t>达成率＜50%，
0.8%计佣</t>
  </si>
  <si>
    <t>50%≤达成率＜80%，
0.9%计佣</t>
  </si>
  <si>
    <r>
      <rPr>
        <sz val="10"/>
        <rFont val="宋体"/>
        <charset val="134"/>
      </rPr>
      <t>达成率</t>
    </r>
    <r>
      <rPr>
        <sz val="10"/>
        <rFont val="Arial"/>
        <charset val="0"/>
      </rPr>
      <t>≥</t>
    </r>
    <r>
      <rPr>
        <sz val="10"/>
        <rFont val="宋体"/>
        <charset val="134"/>
      </rPr>
      <t>80%，
1%计佣</t>
    </r>
  </si>
  <si>
    <t>排名</t>
  </si>
  <si>
    <t>组</t>
  </si>
  <si>
    <t>住宅</t>
  </si>
  <si>
    <t>商业</t>
  </si>
  <si>
    <t>合计</t>
  </si>
  <si>
    <t>人均销售</t>
  </si>
  <si>
    <t>主管</t>
  </si>
  <si>
    <t>达成率＜60%，
0.02%计佣</t>
  </si>
  <si>
    <t>60%≤达成率＜80%，
0.03%计佣</t>
  </si>
  <si>
    <t>80%≤达成率＜100%，
0.04%计佣</t>
  </si>
  <si>
    <t>达成率≥100%，0.05%计佣</t>
  </si>
  <si>
    <t>达成率＜50%，
0.13%计佣</t>
  </si>
  <si>
    <t>50%≤达成率＜80%，
0.15%计佣</t>
  </si>
  <si>
    <r>
      <rPr>
        <sz val="9"/>
        <rFont val="宋体"/>
        <charset val="134"/>
      </rPr>
      <t>达成率</t>
    </r>
    <r>
      <rPr>
        <sz val="9"/>
        <rFont val="Arial"/>
        <charset val="0"/>
      </rPr>
      <t>≥</t>
    </r>
    <r>
      <rPr>
        <sz val="9"/>
        <rFont val="宋体"/>
        <charset val="134"/>
      </rPr>
      <t>80%，
0.18%计佣</t>
    </r>
  </si>
  <si>
    <t>闫金秀组任务：769.23万，肖陶丽组任务：769.23万, 赵江龙组任务：576.92万，霍苒组任务384.62万。</t>
  </si>
  <si>
    <t>经理</t>
  </si>
  <si>
    <t>住宅销售额</t>
  </si>
  <si>
    <t>商业销售额</t>
  </si>
  <si>
    <t>达成率＜60%，
0.08%计佣</t>
  </si>
  <si>
    <t>60%≤达成率＜80%，
0.10%计佣</t>
  </si>
  <si>
    <t>80%≤达成率＜100%，
0.12%计佣</t>
  </si>
  <si>
    <t>达成率≥100%，0.14%计佣</t>
  </si>
  <si>
    <t>达成率＜50%，
0.14%计佣</t>
  </si>
  <si>
    <t>50%≤达成率＜80%，
0.2%计佣</t>
  </si>
  <si>
    <r>
      <rPr>
        <sz val="9"/>
        <rFont val="宋体"/>
        <charset val="134"/>
      </rPr>
      <t>达成率</t>
    </r>
    <r>
      <rPr>
        <sz val="9"/>
        <rFont val="Arial"/>
        <charset val="0"/>
      </rPr>
      <t>≥</t>
    </r>
    <r>
      <rPr>
        <sz val="9"/>
        <rFont val="宋体"/>
        <charset val="134"/>
      </rPr>
      <t>80%，
0.25%计佣</t>
    </r>
  </si>
  <si>
    <t>销售额（元）</t>
  </si>
  <si>
    <t>销售额0.03%</t>
  </si>
  <si>
    <t>根据2024年10月9日《关于袁豫同志薪酬调整的请示》，自2024年10月1日库尔勒区域月度销售回笼金额0.03%计佣。</t>
  </si>
  <si>
    <t>根据2024年12月3日签署的“关于库尔勒片区2024年11月12月销售考核方案”合并住宅、商业考核。
请领导批示！</t>
  </si>
  <si>
    <t>张旭凯</t>
  </si>
  <si>
    <t>11-负1-301</t>
  </si>
  <si>
    <t>李晨辉</t>
  </si>
  <si>
    <t>12-负1-201</t>
  </si>
  <si>
    <t>画堂春锦预抵押证明细</t>
  </si>
  <si>
    <t>日期</t>
  </si>
  <si>
    <t>孙乾</t>
  </si>
  <si>
    <t>1-1-202</t>
  </si>
  <si>
    <t>吕鹏娜</t>
  </si>
  <si>
    <t>3-1-202</t>
  </si>
  <si>
    <t>廖翊帆</t>
  </si>
  <si>
    <t>3-1-201</t>
  </si>
  <si>
    <t>李红艳</t>
  </si>
  <si>
    <t>13-2层06</t>
  </si>
  <si>
    <t>刘俊平</t>
  </si>
  <si>
    <t>17-1层08</t>
  </si>
  <si>
    <t>王倩</t>
  </si>
  <si>
    <t>2-3-1401</t>
  </si>
  <si>
    <t>刘传祥</t>
  </si>
  <si>
    <t>7-1-1102</t>
  </si>
  <si>
    <t>2023年佣金比例总表</t>
  </si>
  <si>
    <t>1月佣金比例</t>
  </si>
  <si>
    <t>2月佣金比例</t>
  </si>
  <si>
    <t>3月佣金比例</t>
  </si>
  <si>
    <t>4月佣金比例</t>
  </si>
  <si>
    <t>5月佣金比例</t>
  </si>
  <si>
    <t>6月佣金比例</t>
  </si>
  <si>
    <t>张楚轩</t>
  </si>
  <si>
    <t>李世平</t>
  </si>
  <si>
    <t>单小龙</t>
  </si>
  <si>
    <t>林欢欢</t>
  </si>
  <si>
    <t>刘伟杰</t>
  </si>
  <si>
    <t>张利玮</t>
  </si>
  <si>
    <t>赵帆</t>
  </si>
  <si>
    <t>王士杰</t>
  </si>
  <si>
    <t>王尔东</t>
  </si>
  <si>
    <t>吴文强</t>
  </si>
  <si>
    <t>7月佣金比例</t>
  </si>
  <si>
    <t>8月佣金比例</t>
  </si>
  <si>
    <t>9月佣金比例</t>
  </si>
  <si>
    <t>10月佣金比例</t>
  </si>
  <si>
    <t>11月佣金比例</t>
  </si>
  <si>
    <t>12月佣金比例</t>
  </si>
  <si>
    <t>2024年佣金比例总表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</si>
</sst>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#,##0_ "/>
    <numFmt numFmtId="179" formatCode="0&quot;.&quot;0,&quot;万元&quot;"/>
  </numFmts>
  <fonts count="40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name val="Times New Roma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9"/>
      <name val="Arial"/>
      <charset val="0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8" borderId="14" applyNumberFormat="0" applyAlignment="0" applyProtection="0">
      <alignment vertical="center"/>
    </xf>
    <xf numFmtId="0" fontId="28" fillId="9" borderId="15" applyNumberFormat="0" applyAlignment="0" applyProtection="0">
      <alignment vertical="center"/>
    </xf>
    <xf numFmtId="0" fontId="29" fillId="9" borderId="14" applyNumberFormat="0" applyAlignment="0" applyProtection="0">
      <alignment vertical="center"/>
    </xf>
    <xf numFmtId="0" fontId="30" fillId="10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0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0" fontId="1" fillId="4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horizontal="center" vertical="center"/>
      <protection locked="0" hidden="1"/>
    </xf>
    <xf numFmtId="176" fontId="8" fillId="0" borderId="1" xfId="1" applyNumberFormat="1" applyFont="1" applyFill="1" applyBorder="1" applyAlignment="1" applyProtection="1">
      <alignment horizontal="center" vertical="center"/>
      <protection locked="0" hidden="1"/>
    </xf>
    <xf numFmtId="176" fontId="0" fillId="0" borderId="1" xfId="0" applyNumberForma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 wrapText="1"/>
    </xf>
    <xf numFmtId="10" fontId="3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 applyProtection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6" fillId="0" borderId="0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176" fontId="17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  <protection hidden="1"/>
    </xf>
    <xf numFmtId="14" fontId="3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76" fontId="17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B0F0"/>
      <color rgb="00FFFF00"/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J25"/>
  <sheetViews>
    <sheetView tabSelected="1" zoomScale="115" zoomScaleNormal="115" workbookViewId="0">
      <selection activeCell="K4" sqref="K4"/>
    </sheetView>
  </sheetViews>
  <sheetFormatPr defaultColWidth="9" defaultRowHeight="14.25"/>
  <cols>
    <col min="1" max="1" width="4.625" style="119" customWidth="1"/>
    <col min="2" max="2" width="8.25" style="119" customWidth="1"/>
    <col min="3" max="3" width="8.625" style="119" customWidth="1"/>
    <col min="4" max="4" width="4.375" style="119" customWidth="1"/>
    <col min="5" max="5" width="5.5" style="119" customWidth="1"/>
    <col min="6" max="6" width="5.625" style="119" customWidth="1"/>
    <col min="7" max="7" width="5.75" style="119" customWidth="1"/>
    <col min="8" max="8" width="7" style="26" customWidth="1"/>
    <col min="9" max="9" width="10" style="120" customWidth="1"/>
    <col min="10" max="10" width="9.875" style="120" customWidth="1"/>
    <col min="11" max="12" width="9.125" style="120" customWidth="1"/>
    <col min="13" max="14" width="9.125" style="120" hidden="1" customWidth="1"/>
    <col min="15" max="17" width="9.5" style="120" customWidth="1"/>
    <col min="18" max="18" width="9" style="120" customWidth="1"/>
    <col min="19" max="19" width="11.75" style="120" customWidth="1"/>
    <col min="20" max="20" width="9" style="119"/>
    <col min="21" max="21" width="10.125" style="119"/>
    <col min="22" max="16384" width="9" style="119"/>
  </cols>
  <sheetData>
    <row r="1" s="119" customFormat="1" ht="24" customHeight="1" spans="1:19">
      <c r="A1" s="121" t="s">
        <v>0</v>
      </c>
      <c r="B1" s="121"/>
      <c r="C1" s="121"/>
      <c r="D1" s="121"/>
      <c r="E1" s="121"/>
      <c r="F1" s="121"/>
      <c r="G1" s="121"/>
      <c r="H1" s="121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="98" customFormat="1" ht="24" customHeight="1" spans="1:19">
      <c r="A2" s="7" t="s">
        <v>1</v>
      </c>
      <c r="B2" s="7"/>
      <c r="C2" s="7"/>
      <c r="D2" s="7"/>
      <c r="E2" s="7"/>
      <c r="F2" s="7"/>
      <c r="G2" s="122"/>
      <c r="H2" s="123"/>
      <c r="I2" s="73" t="s">
        <v>2</v>
      </c>
      <c r="J2" s="73" t="s">
        <v>3</v>
      </c>
      <c r="K2" s="73" t="s">
        <v>4</v>
      </c>
      <c r="L2" s="127" t="s">
        <v>5</v>
      </c>
      <c r="M2" s="73" t="s">
        <v>6</v>
      </c>
      <c r="N2" s="127" t="s">
        <v>7</v>
      </c>
      <c r="O2" s="128" t="s">
        <v>8</v>
      </c>
      <c r="P2" s="73" t="s">
        <v>9</v>
      </c>
      <c r="Q2" s="73" t="s">
        <v>10</v>
      </c>
      <c r="R2" s="73" t="s">
        <v>11</v>
      </c>
      <c r="S2" s="73" t="s">
        <v>12</v>
      </c>
    </row>
    <row r="3" s="98" customFormat="1" ht="32.1" customHeight="1" spans="1:20">
      <c r="A3" s="7" t="s">
        <v>13</v>
      </c>
      <c r="B3" s="7" t="s">
        <v>14</v>
      </c>
      <c r="C3" s="7" t="s">
        <v>15</v>
      </c>
      <c r="D3" s="59" t="s">
        <v>16</v>
      </c>
      <c r="E3" s="59" t="s">
        <v>17</v>
      </c>
      <c r="F3" s="59" t="s">
        <v>18</v>
      </c>
      <c r="G3" s="59" t="s">
        <v>19</v>
      </c>
      <c r="H3" s="59" t="s">
        <v>20</v>
      </c>
      <c r="I3" s="73"/>
      <c r="J3" s="73"/>
      <c r="K3" s="73"/>
      <c r="L3" s="129"/>
      <c r="M3" s="128"/>
      <c r="N3" s="129"/>
      <c r="O3" s="128"/>
      <c r="P3" s="128"/>
      <c r="Q3" s="73"/>
      <c r="R3" s="73"/>
      <c r="S3" s="128"/>
      <c r="T3" s="132" t="s">
        <v>21</v>
      </c>
    </row>
    <row r="4" s="98" customFormat="1" ht="20" customHeight="1" spans="1:20">
      <c r="A4" s="7">
        <f>ROW()-3</f>
        <v>1</v>
      </c>
      <c r="B4" s="7" t="s">
        <v>22</v>
      </c>
      <c r="C4" s="7" t="s">
        <v>23</v>
      </c>
      <c r="D4" s="59"/>
      <c r="E4" s="59"/>
      <c r="F4" s="59"/>
      <c r="G4" s="59"/>
      <c r="H4" s="59"/>
      <c r="I4" s="73"/>
      <c r="J4" s="73"/>
      <c r="K4" s="73"/>
      <c r="L4" s="129"/>
      <c r="M4" s="130"/>
      <c r="N4" s="129"/>
      <c r="O4" s="128"/>
      <c r="P4" s="128"/>
      <c r="Q4" s="73">
        <v>1525.36541666667</v>
      </c>
      <c r="R4" s="73"/>
      <c r="S4" s="128"/>
      <c r="T4" s="98">
        <v>-1525.37</v>
      </c>
    </row>
    <row r="5" s="98" customFormat="1" ht="17" customHeight="1" spans="1:19">
      <c r="A5" s="7">
        <f t="shared" ref="A5:A14" si="0">ROW()-3</f>
        <v>2</v>
      </c>
      <c r="B5" s="7" t="s">
        <v>24</v>
      </c>
      <c r="C5" s="7" t="s">
        <v>25</v>
      </c>
      <c r="D5" s="59"/>
      <c r="E5" s="59"/>
      <c r="F5" s="59"/>
      <c r="G5" s="59"/>
      <c r="H5" s="59"/>
      <c r="I5" s="73"/>
      <c r="J5" s="73"/>
      <c r="K5" s="73">
        <v>3292.5</v>
      </c>
      <c r="L5" s="129"/>
      <c r="M5" s="129"/>
      <c r="N5" s="129"/>
      <c r="O5" s="128">
        <f>G5+I5+J5+K5+L5-M5+N5</f>
        <v>3292.5</v>
      </c>
      <c r="P5" s="128"/>
      <c r="Q5" s="128"/>
      <c r="R5" s="73"/>
      <c r="S5" s="128">
        <f t="shared" ref="S5:S21" si="1">O5-P5-R5-Q5</f>
        <v>3292.5</v>
      </c>
    </row>
    <row r="6" s="98" customFormat="1" ht="18" customHeight="1" spans="1:19">
      <c r="A6" s="7">
        <f t="shared" si="0"/>
        <v>3</v>
      </c>
      <c r="B6" s="7" t="s">
        <v>26</v>
      </c>
      <c r="C6" s="7" t="s">
        <v>27</v>
      </c>
      <c r="D6" s="7"/>
      <c r="E6" s="7"/>
      <c r="F6" s="7"/>
      <c r="G6" s="7"/>
      <c r="H6" s="7"/>
      <c r="I6" s="131"/>
      <c r="J6" s="131"/>
      <c r="K6" s="128">
        <v>12578.95</v>
      </c>
      <c r="L6" s="128">
        <v>335.2</v>
      </c>
      <c r="M6" s="128"/>
      <c r="N6" s="128"/>
      <c r="O6" s="128">
        <f t="shared" ref="O6:O21" si="2">G6+I6+J6+K6+L6-M6+N6</f>
        <v>12914.15</v>
      </c>
      <c r="P6" s="128"/>
      <c r="Q6" s="128">
        <v>2033.82055555556</v>
      </c>
      <c r="R6" s="128"/>
      <c r="S6" s="128">
        <f t="shared" si="1"/>
        <v>10880.3294444444</v>
      </c>
    </row>
    <row r="7" s="98" customFormat="1" ht="18" customHeight="1" spans="1:19">
      <c r="A7" s="7">
        <f t="shared" si="0"/>
        <v>4</v>
      </c>
      <c r="B7" s="7" t="s">
        <v>28</v>
      </c>
      <c r="C7" s="7" t="s">
        <v>29</v>
      </c>
      <c r="D7" s="7"/>
      <c r="E7" s="7"/>
      <c r="F7" s="7"/>
      <c r="G7" s="7"/>
      <c r="H7" s="7"/>
      <c r="I7" s="128">
        <v>31821.81</v>
      </c>
      <c r="J7" s="128">
        <v>2220</v>
      </c>
      <c r="K7" s="128">
        <v>4235.97</v>
      </c>
      <c r="L7" s="128"/>
      <c r="M7" s="128"/>
      <c r="N7" s="128"/>
      <c r="O7" s="128">
        <f t="shared" si="2"/>
        <v>38277.78</v>
      </c>
      <c r="P7" s="128">
        <f t="shared" ref="P7:P12" si="3">J7*0.05</f>
        <v>111</v>
      </c>
      <c r="Q7" s="128"/>
      <c r="R7" s="131"/>
      <c r="S7" s="128">
        <f t="shared" si="1"/>
        <v>38166.78</v>
      </c>
    </row>
    <row r="8" s="98" customFormat="1" ht="18" customHeight="1" spans="1:19">
      <c r="A8" s="7">
        <f t="shared" si="0"/>
        <v>5</v>
      </c>
      <c r="B8" s="7" t="s">
        <v>30</v>
      </c>
      <c r="C8" s="7" t="s">
        <v>29</v>
      </c>
      <c r="D8" s="7"/>
      <c r="E8" s="7"/>
      <c r="F8" s="7"/>
      <c r="G8" s="7"/>
      <c r="H8" s="7"/>
      <c r="I8" s="128">
        <v>3139.32</v>
      </c>
      <c r="J8" s="128">
        <v>8718</v>
      </c>
      <c r="K8" s="128">
        <v>1252</v>
      </c>
      <c r="L8" s="128">
        <v>508.2</v>
      </c>
      <c r="M8" s="128"/>
      <c r="N8" s="128"/>
      <c r="O8" s="128">
        <f t="shared" si="2"/>
        <v>13617.52</v>
      </c>
      <c r="P8" s="128">
        <f t="shared" si="3"/>
        <v>435.9</v>
      </c>
      <c r="Q8" s="128"/>
      <c r="R8" s="131"/>
      <c r="S8" s="128">
        <f t="shared" si="1"/>
        <v>13181.62</v>
      </c>
    </row>
    <row r="9" s="98" customFormat="1" ht="18" customHeight="1" spans="1:19">
      <c r="A9" s="7">
        <f t="shared" si="0"/>
        <v>6</v>
      </c>
      <c r="B9" s="7" t="s">
        <v>31</v>
      </c>
      <c r="C9" s="7" t="s">
        <v>29</v>
      </c>
      <c r="D9" s="7"/>
      <c r="E9" s="7"/>
      <c r="F9" s="7"/>
      <c r="G9" s="7"/>
      <c r="H9" s="7"/>
      <c r="I9" s="128"/>
      <c r="J9" s="128">
        <v>24857.71</v>
      </c>
      <c r="K9" s="128">
        <v>536.17</v>
      </c>
      <c r="L9" s="128"/>
      <c r="M9" s="128"/>
      <c r="N9" s="128"/>
      <c r="O9" s="128">
        <f t="shared" si="2"/>
        <v>25393.88</v>
      </c>
      <c r="P9" s="128">
        <f t="shared" si="3"/>
        <v>1242.8855</v>
      </c>
      <c r="Q9" s="128">
        <v>11694.47</v>
      </c>
      <c r="R9" s="131">
        <v>2795.67</v>
      </c>
      <c r="S9" s="128">
        <f t="shared" si="1"/>
        <v>9660.8545</v>
      </c>
    </row>
    <row r="10" s="98" customFormat="1" ht="18" customHeight="1" spans="1:19">
      <c r="A10" s="7">
        <f t="shared" si="0"/>
        <v>7</v>
      </c>
      <c r="B10" s="7" t="s">
        <v>32</v>
      </c>
      <c r="C10" s="7" t="s">
        <v>33</v>
      </c>
      <c r="D10" s="7"/>
      <c r="E10" s="7"/>
      <c r="F10" s="7"/>
      <c r="G10" s="7"/>
      <c r="H10" s="7"/>
      <c r="I10" s="128"/>
      <c r="J10" s="128">
        <v>15677.22</v>
      </c>
      <c r="K10" s="128"/>
      <c r="L10" s="128"/>
      <c r="M10" s="128"/>
      <c r="N10" s="128"/>
      <c r="O10" s="128">
        <f t="shared" si="2"/>
        <v>15677.22</v>
      </c>
      <c r="P10" s="128">
        <f t="shared" si="3"/>
        <v>783.861</v>
      </c>
      <c r="Q10" s="128"/>
      <c r="R10" s="131"/>
      <c r="S10" s="128">
        <f t="shared" si="1"/>
        <v>14893.359</v>
      </c>
    </row>
    <row r="11" s="98" customFormat="1" ht="18" customHeight="1" spans="1:19">
      <c r="A11" s="7">
        <f t="shared" si="0"/>
        <v>8</v>
      </c>
      <c r="B11" s="7" t="s">
        <v>34</v>
      </c>
      <c r="C11" s="7" t="s">
        <v>29</v>
      </c>
      <c r="D11" s="7"/>
      <c r="E11" s="7"/>
      <c r="F11" s="7"/>
      <c r="G11" s="7"/>
      <c r="H11" s="7"/>
      <c r="I11" s="128"/>
      <c r="J11" s="128">
        <v>15288</v>
      </c>
      <c r="K11" s="128">
        <v>508.89</v>
      </c>
      <c r="L11" s="128"/>
      <c r="M11" s="128"/>
      <c r="N11" s="128"/>
      <c r="O11" s="128">
        <f t="shared" si="2"/>
        <v>15796.89</v>
      </c>
      <c r="P11" s="128">
        <f t="shared" si="3"/>
        <v>764.4</v>
      </c>
      <c r="Q11" s="128"/>
      <c r="R11" s="131"/>
      <c r="S11" s="128">
        <f t="shared" si="1"/>
        <v>15032.49</v>
      </c>
    </row>
    <row r="12" s="98" customFormat="1" ht="18" customHeight="1" spans="1:19">
      <c r="A12" s="7">
        <f t="shared" si="0"/>
        <v>9</v>
      </c>
      <c r="B12" s="7" t="s">
        <v>35</v>
      </c>
      <c r="C12" s="7" t="s">
        <v>33</v>
      </c>
      <c r="D12" s="7"/>
      <c r="E12" s="7"/>
      <c r="F12" s="7"/>
      <c r="G12" s="7"/>
      <c r="H12" s="7"/>
      <c r="I12" s="128"/>
      <c r="J12" s="7">
        <v>4010</v>
      </c>
      <c r="K12" s="128"/>
      <c r="L12" s="128"/>
      <c r="M12" s="128"/>
      <c r="N12" s="128"/>
      <c r="O12" s="128">
        <f t="shared" si="2"/>
        <v>4010</v>
      </c>
      <c r="P12" s="128">
        <f t="shared" si="3"/>
        <v>200.5</v>
      </c>
      <c r="Q12" s="128"/>
      <c r="R12" s="131"/>
      <c r="S12" s="128">
        <f t="shared" si="1"/>
        <v>3809.5</v>
      </c>
    </row>
    <row r="13" s="98" customFormat="1" ht="18" customHeight="1" spans="1:19">
      <c r="A13" s="7">
        <f t="shared" si="0"/>
        <v>10</v>
      </c>
      <c r="B13" s="7" t="s">
        <v>36</v>
      </c>
      <c r="C13" s="7" t="s">
        <v>33</v>
      </c>
      <c r="D13" s="7"/>
      <c r="E13" s="7"/>
      <c r="F13" s="7"/>
      <c r="G13" s="7"/>
      <c r="H13" s="7"/>
      <c r="I13" s="128">
        <v>11100</v>
      </c>
      <c r="J13" s="128">
        <v>5100</v>
      </c>
      <c r="K13" s="128"/>
      <c r="L13" s="128"/>
      <c r="M13" s="128"/>
      <c r="N13" s="128"/>
      <c r="O13" s="128">
        <f t="shared" si="2"/>
        <v>16200</v>
      </c>
      <c r="P13" s="128">
        <f t="shared" ref="P12:P21" si="4">J13*0.05</f>
        <v>255</v>
      </c>
      <c r="Q13" s="128"/>
      <c r="R13" s="131"/>
      <c r="S13" s="128">
        <f t="shared" si="1"/>
        <v>15945</v>
      </c>
    </row>
    <row r="14" s="98" customFormat="1" ht="18" customHeight="1" spans="1:19">
      <c r="A14" s="7">
        <f t="shared" si="0"/>
        <v>11</v>
      </c>
      <c r="B14" s="7" t="s">
        <v>37</v>
      </c>
      <c r="C14" s="7" t="s">
        <v>33</v>
      </c>
      <c r="D14" s="7"/>
      <c r="E14" s="7"/>
      <c r="F14" s="7"/>
      <c r="G14" s="7"/>
      <c r="H14" s="7"/>
      <c r="I14" s="128"/>
      <c r="J14" s="128">
        <v>4740</v>
      </c>
      <c r="K14" s="128"/>
      <c r="L14" s="128"/>
      <c r="M14" s="128"/>
      <c r="N14" s="128"/>
      <c r="O14" s="128">
        <f t="shared" si="2"/>
        <v>4740</v>
      </c>
      <c r="P14" s="128">
        <f t="shared" si="4"/>
        <v>237</v>
      </c>
      <c r="Q14" s="128"/>
      <c r="R14" s="131">
        <v>3.25</v>
      </c>
      <c r="S14" s="128">
        <f t="shared" si="1"/>
        <v>4499.75</v>
      </c>
    </row>
    <row r="15" s="98" customFormat="1" ht="18" customHeight="1" spans="1:19">
      <c r="A15" s="7">
        <f t="shared" ref="A15:A21" si="5">ROW()-3</f>
        <v>12</v>
      </c>
      <c r="B15" s="7" t="s">
        <v>38</v>
      </c>
      <c r="C15" s="7" t="s">
        <v>33</v>
      </c>
      <c r="D15" s="7"/>
      <c r="E15" s="7"/>
      <c r="F15" s="7"/>
      <c r="G15" s="7"/>
      <c r="H15" s="7"/>
      <c r="I15" s="128"/>
      <c r="J15" s="128">
        <v>13796</v>
      </c>
      <c r="K15" s="128"/>
      <c r="L15" s="128"/>
      <c r="M15" s="128"/>
      <c r="N15" s="131"/>
      <c r="O15" s="128">
        <f t="shared" si="2"/>
        <v>13796</v>
      </c>
      <c r="P15" s="128">
        <f t="shared" si="4"/>
        <v>689.8</v>
      </c>
      <c r="Q15" s="128"/>
      <c r="R15" s="131"/>
      <c r="S15" s="128">
        <f t="shared" si="1"/>
        <v>13106.2</v>
      </c>
    </row>
    <row r="16" s="98" customFormat="1" ht="18" customHeight="1" spans="1:19">
      <c r="A16" s="7">
        <f t="shared" si="5"/>
        <v>13</v>
      </c>
      <c r="B16" s="7" t="s">
        <v>39</v>
      </c>
      <c r="C16" s="7" t="s">
        <v>33</v>
      </c>
      <c r="D16" s="7"/>
      <c r="E16" s="7"/>
      <c r="F16" s="7"/>
      <c r="G16" s="7"/>
      <c r="H16" s="7"/>
      <c r="I16" s="128"/>
      <c r="J16" s="128"/>
      <c r="K16" s="128"/>
      <c r="L16" s="128"/>
      <c r="M16" s="128"/>
      <c r="N16" s="128"/>
      <c r="O16" s="128">
        <f t="shared" si="2"/>
        <v>0</v>
      </c>
      <c r="P16" s="128">
        <f t="shared" si="4"/>
        <v>0</v>
      </c>
      <c r="Q16" s="128"/>
      <c r="R16" s="131"/>
      <c r="S16" s="128">
        <f t="shared" si="1"/>
        <v>0</v>
      </c>
    </row>
    <row r="17" s="98" customFormat="1" ht="18" customHeight="1" spans="1:19">
      <c r="A17" s="7">
        <f t="shared" si="5"/>
        <v>14</v>
      </c>
      <c r="B17" s="7" t="s">
        <v>40</v>
      </c>
      <c r="C17" s="7" t="s">
        <v>33</v>
      </c>
      <c r="D17" s="7"/>
      <c r="E17" s="7"/>
      <c r="F17" s="7"/>
      <c r="G17" s="7"/>
      <c r="H17" s="7"/>
      <c r="I17" s="128"/>
      <c r="J17" s="128">
        <v>7356.57</v>
      </c>
      <c r="K17" s="128"/>
      <c r="L17" s="128">
        <v>497.4</v>
      </c>
      <c r="M17" s="128"/>
      <c r="N17" s="128"/>
      <c r="O17" s="128">
        <f t="shared" si="2"/>
        <v>7853.97</v>
      </c>
      <c r="P17" s="128">
        <f t="shared" si="4"/>
        <v>367.8285</v>
      </c>
      <c r="Q17" s="128"/>
      <c r="R17" s="131"/>
      <c r="S17" s="128">
        <f t="shared" si="1"/>
        <v>7486.1415</v>
      </c>
    </row>
    <row r="18" s="98" customFormat="1" ht="18" customHeight="1" spans="1:19">
      <c r="A18" s="7">
        <f t="shared" si="5"/>
        <v>15</v>
      </c>
      <c r="B18" s="7" t="s">
        <v>41</v>
      </c>
      <c r="C18" s="7" t="s">
        <v>33</v>
      </c>
      <c r="D18" s="7"/>
      <c r="E18" s="7"/>
      <c r="F18" s="7"/>
      <c r="G18" s="7"/>
      <c r="H18" s="7"/>
      <c r="I18" s="128"/>
      <c r="J18" s="128">
        <v>4392.31</v>
      </c>
      <c r="K18" s="128"/>
      <c r="L18" s="128"/>
      <c r="M18" s="128"/>
      <c r="N18" s="128"/>
      <c r="O18" s="128">
        <f t="shared" si="2"/>
        <v>4392.31</v>
      </c>
      <c r="P18" s="128">
        <f t="shared" si="4"/>
        <v>219.6155</v>
      </c>
      <c r="Q18" s="128"/>
      <c r="R18" s="131"/>
      <c r="S18" s="128">
        <f t="shared" si="1"/>
        <v>4172.6945</v>
      </c>
    </row>
    <row r="19" s="98" customFormat="1" ht="18" customHeight="1" spans="1:19">
      <c r="A19" s="7">
        <f t="shared" si="5"/>
        <v>16</v>
      </c>
      <c r="B19" s="7" t="s">
        <v>42</v>
      </c>
      <c r="C19" s="7" t="s">
        <v>33</v>
      </c>
      <c r="D19" s="7"/>
      <c r="E19" s="7"/>
      <c r="F19" s="7"/>
      <c r="G19" s="7"/>
      <c r="H19" s="7"/>
      <c r="I19" s="128"/>
      <c r="J19" s="128">
        <v>5962</v>
      </c>
      <c r="K19" s="128"/>
      <c r="L19" s="128"/>
      <c r="M19" s="128"/>
      <c r="N19" s="128"/>
      <c r="O19" s="128">
        <f t="shared" si="2"/>
        <v>5962</v>
      </c>
      <c r="P19" s="128">
        <f t="shared" si="4"/>
        <v>298.1</v>
      </c>
      <c r="Q19" s="128"/>
      <c r="R19" s="131"/>
      <c r="S19" s="128">
        <f t="shared" si="1"/>
        <v>5663.9</v>
      </c>
    </row>
    <row r="20" s="98" customFormat="1" ht="18" customHeight="1" spans="1:19">
      <c r="A20" s="7">
        <f t="shared" si="5"/>
        <v>17</v>
      </c>
      <c r="B20" s="7" t="s">
        <v>43</v>
      </c>
      <c r="C20" s="7" t="s">
        <v>44</v>
      </c>
      <c r="D20" s="7"/>
      <c r="E20" s="7"/>
      <c r="F20" s="7"/>
      <c r="G20" s="7"/>
      <c r="H20" s="7"/>
      <c r="I20" s="128"/>
      <c r="J20" s="128"/>
      <c r="K20" s="128">
        <v>20000</v>
      </c>
      <c r="L20" s="128"/>
      <c r="M20" s="128"/>
      <c r="N20" s="128"/>
      <c r="O20" s="128">
        <f t="shared" si="2"/>
        <v>20000</v>
      </c>
      <c r="P20" s="128">
        <f t="shared" si="4"/>
        <v>0</v>
      </c>
      <c r="Q20" s="128"/>
      <c r="R20" s="131">
        <v>1967.57</v>
      </c>
      <c r="S20" s="128">
        <f t="shared" si="1"/>
        <v>18032.43</v>
      </c>
    </row>
    <row r="21" s="98" customFormat="1" ht="18" customHeight="1" spans="1:19">
      <c r="A21" s="7">
        <f t="shared" si="5"/>
        <v>18</v>
      </c>
      <c r="B21" s="7" t="s">
        <v>45</v>
      </c>
      <c r="C21" s="7" t="s">
        <v>46</v>
      </c>
      <c r="D21" s="7"/>
      <c r="E21" s="7"/>
      <c r="F21" s="7"/>
      <c r="G21" s="7"/>
      <c r="H21" s="7">
        <v>20</v>
      </c>
      <c r="I21" s="128">
        <f>H21*80</f>
        <v>1600</v>
      </c>
      <c r="J21" s="128"/>
      <c r="K21" s="128"/>
      <c r="L21" s="128"/>
      <c r="M21" s="128"/>
      <c r="N21" s="128"/>
      <c r="O21" s="128">
        <f t="shared" si="2"/>
        <v>1600</v>
      </c>
      <c r="P21" s="128">
        <f t="shared" si="4"/>
        <v>0</v>
      </c>
      <c r="Q21" s="128"/>
      <c r="R21" s="128"/>
      <c r="S21" s="128">
        <f t="shared" si="1"/>
        <v>1600</v>
      </c>
    </row>
    <row r="22" s="98" customFormat="1" ht="21" customHeight="1" spans="1:114">
      <c r="A22" s="7" t="s">
        <v>47</v>
      </c>
      <c r="B22" s="7"/>
      <c r="C22" s="7"/>
      <c r="D22" s="7"/>
      <c r="E22" s="7"/>
      <c r="F22" s="7"/>
      <c r="G22" s="7"/>
      <c r="H22" s="7">
        <f>SUM(H6:H21)</f>
        <v>20</v>
      </c>
      <c r="I22" s="128">
        <f>SUM(I6:I21)</f>
        <v>47661.13</v>
      </c>
      <c r="J22" s="128">
        <f>SUM(J6:J21)</f>
        <v>112117.81</v>
      </c>
      <c r="K22" s="128">
        <f>SUM(K5:K21)</f>
        <v>42404.48</v>
      </c>
      <c r="L22" s="128">
        <f>SUM(L5:L21)</f>
        <v>1340.8</v>
      </c>
      <c r="M22" s="128"/>
      <c r="N22" s="128"/>
      <c r="O22" s="128">
        <f>SUM(O5:O21)</f>
        <v>203524.22</v>
      </c>
      <c r="P22" s="128">
        <f>SUM(P5:P21)</f>
        <v>5605.8905</v>
      </c>
      <c r="Q22" s="128"/>
      <c r="R22" s="128">
        <f>SUM(R5:R21)</f>
        <v>4766.49</v>
      </c>
      <c r="S22" s="128">
        <f>SUM(S4:S21)</f>
        <v>179423.548944444</v>
      </c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  <c r="BL22" s="119"/>
      <c r="BM22" s="119"/>
      <c r="BN22" s="119"/>
      <c r="BO22" s="119"/>
      <c r="BP22" s="119"/>
      <c r="BQ22" s="119"/>
      <c r="BR22" s="119"/>
      <c r="BS22" s="119"/>
      <c r="BT22" s="119"/>
      <c r="BU22" s="119"/>
      <c r="BV22" s="119"/>
      <c r="BW22" s="119"/>
      <c r="BX22" s="119"/>
      <c r="BY22" s="119"/>
      <c r="BZ22" s="119"/>
      <c r="CA22" s="119"/>
      <c r="CB22" s="119"/>
      <c r="CC22" s="119"/>
      <c r="CD22" s="119"/>
      <c r="CE22" s="119"/>
      <c r="CF22" s="119"/>
      <c r="CG22" s="119"/>
      <c r="CH22" s="119"/>
      <c r="CI22" s="119"/>
      <c r="CJ22" s="119"/>
      <c r="CK22" s="119"/>
      <c r="CL22" s="119"/>
      <c r="CM22" s="119"/>
      <c r="CN22" s="119"/>
      <c r="CO22" s="119"/>
      <c r="CP22" s="119"/>
      <c r="CQ22" s="119"/>
      <c r="CR22" s="119"/>
      <c r="CS22" s="119"/>
      <c r="CT22" s="119"/>
      <c r="CU22" s="119"/>
      <c r="CV22" s="119"/>
      <c r="CW22" s="119"/>
      <c r="CX22" s="119"/>
      <c r="CY22" s="119"/>
      <c r="CZ22" s="119"/>
      <c r="DA22" s="119"/>
      <c r="DB22" s="119"/>
      <c r="DC22" s="119"/>
      <c r="DD22" s="119"/>
      <c r="DE22" s="119"/>
      <c r="DF22" s="119"/>
      <c r="DG22" s="119"/>
      <c r="DH22" s="119"/>
      <c r="DI22" s="119"/>
      <c r="DJ22" s="119"/>
    </row>
    <row r="23" s="98" customFormat="1" ht="36" customHeight="1" spans="1:114">
      <c r="A23" s="124" t="s">
        <v>48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9"/>
      <c r="BM23" s="119"/>
      <c r="BN23" s="119"/>
      <c r="BO23" s="119"/>
      <c r="BP23" s="119"/>
      <c r="BQ23" s="119"/>
      <c r="BR23" s="119"/>
      <c r="BS23" s="119"/>
      <c r="BT23" s="119"/>
      <c r="BU23" s="119"/>
      <c r="BV23" s="119"/>
      <c r="BW23" s="119"/>
      <c r="BX23" s="119"/>
      <c r="BY23" s="119"/>
      <c r="BZ23" s="119"/>
      <c r="CA23" s="119"/>
      <c r="CB23" s="119"/>
      <c r="CC23" s="119"/>
      <c r="CD23" s="119"/>
      <c r="CE23" s="119"/>
      <c r="CF23" s="119"/>
      <c r="CG23" s="119"/>
      <c r="CH23" s="119"/>
      <c r="CI23" s="119"/>
      <c r="CJ23" s="119"/>
      <c r="CK23" s="119"/>
      <c r="CL23" s="119"/>
      <c r="CM23" s="119"/>
      <c r="CN23" s="119"/>
      <c r="CO23" s="119"/>
      <c r="CP23" s="119"/>
      <c r="CQ23" s="119"/>
      <c r="CR23" s="119"/>
      <c r="CS23" s="119"/>
      <c r="CT23" s="119"/>
      <c r="CU23" s="119"/>
      <c r="CV23" s="119"/>
      <c r="CW23" s="119"/>
      <c r="CX23" s="119"/>
      <c r="CY23" s="119"/>
      <c r="CZ23" s="119"/>
      <c r="DA23" s="119"/>
      <c r="DB23" s="119"/>
      <c r="DC23" s="119"/>
      <c r="DD23" s="119"/>
      <c r="DE23" s="119"/>
      <c r="DF23" s="119"/>
      <c r="DG23" s="119"/>
      <c r="DH23" s="119"/>
      <c r="DI23" s="119"/>
      <c r="DJ23" s="119"/>
    </row>
    <row r="24" s="99" customFormat="1" ht="30" customHeight="1" spans="1:19">
      <c r="A24" s="125"/>
      <c r="B24" s="106" t="s">
        <v>49</v>
      </c>
      <c r="C24" s="106"/>
      <c r="D24" s="106"/>
      <c r="E24" s="106"/>
      <c r="F24" s="106"/>
      <c r="G24" s="106"/>
      <c r="H24" s="106"/>
      <c r="I24" s="107" t="s">
        <v>50</v>
      </c>
      <c r="J24" s="107"/>
      <c r="K24" s="107"/>
      <c r="L24" s="107"/>
      <c r="M24" s="107"/>
      <c r="N24" s="107"/>
      <c r="O24" s="116"/>
      <c r="P24" s="116"/>
      <c r="Q24" s="116"/>
      <c r="R24" s="116"/>
      <c r="S24" s="116"/>
    </row>
    <row r="25" s="99" customFormat="1" spans="1:19">
      <c r="A25" s="119"/>
      <c r="B25" s="119"/>
      <c r="C25" s="119"/>
      <c r="D25" s="119"/>
      <c r="E25" s="119"/>
      <c r="F25" s="119"/>
      <c r="G25" s="119"/>
      <c r="H25" s="26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</row>
  </sheetData>
  <autoFilter xmlns:etc="http://www.wps.cn/officeDocument/2017/etCustomData" ref="A3:DG24" etc:filterBottomFollowUsedRange="0">
    <extLst/>
  </autoFilter>
  <mergeCells count="15">
    <mergeCell ref="A1:S1"/>
    <mergeCell ref="A2:F2"/>
    <mergeCell ref="A22:C22"/>
    <mergeCell ref="A23:S2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ageMargins left="0.236111111111111" right="0.118055555555556" top="0.393055555555556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48"/>
  <sheetViews>
    <sheetView topLeftCell="A12" workbookViewId="0">
      <pane xSplit="3" topLeftCell="D1" activePane="topRight" state="frozen"/>
      <selection/>
      <selection pane="topRight" activeCell="K50" sqref="K50"/>
    </sheetView>
  </sheetViews>
  <sheetFormatPr defaultColWidth="9" defaultRowHeight="12"/>
  <cols>
    <col min="1" max="1" width="4" style="31" customWidth="1"/>
    <col min="2" max="2" width="7.75" style="31" customWidth="1"/>
    <col min="3" max="3" width="9.875" style="31" customWidth="1"/>
    <col min="4" max="4" width="7.25" style="31" customWidth="1"/>
    <col min="5" max="5" width="9.375" style="31" customWidth="1"/>
    <col min="6" max="6" width="8.625" style="31" customWidth="1"/>
    <col min="7" max="7" width="8.86666666666667" style="31" customWidth="1"/>
    <col min="8" max="8" width="8.25" style="31" customWidth="1"/>
    <col min="9" max="9" width="7.625" style="31" customWidth="1"/>
    <col min="10" max="10" width="9.5" style="31" customWidth="1"/>
    <col min="11" max="11" width="10.625" style="31" customWidth="1"/>
    <col min="12" max="12" width="7.5" style="31" customWidth="1"/>
    <col min="13" max="13" width="11" style="31" customWidth="1"/>
    <col min="14" max="14" width="10.875" style="31" customWidth="1"/>
    <col min="15" max="15" width="9.75" style="31" customWidth="1"/>
    <col min="16" max="16" width="6.875" style="31" customWidth="1"/>
    <col min="17" max="17" width="9.875" style="31" customWidth="1"/>
    <col min="18" max="18" width="9.125" style="31" customWidth="1"/>
    <col min="19" max="19" width="8.5" style="31" customWidth="1"/>
    <col min="20" max="20" width="8.5" style="101" customWidth="1"/>
    <col min="21" max="22" width="9.25" style="31"/>
    <col min="23" max="245" width="9" style="31"/>
    <col min="246" max="16384" width="9" style="98"/>
  </cols>
  <sheetData>
    <row r="1" s="31" customFormat="1" ht="20.1" customHeight="1" spans="1:20">
      <c r="A1" s="34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="31" customFormat="1" ht="30" customHeight="1" spans="1:20">
      <c r="A2" s="27" t="s">
        <v>13</v>
      </c>
      <c r="B2" s="27" t="s">
        <v>14</v>
      </c>
      <c r="C2" s="27" t="s">
        <v>52</v>
      </c>
      <c r="D2" s="27" t="s">
        <v>53</v>
      </c>
      <c r="E2" s="27" t="s">
        <v>54</v>
      </c>
      <c r="F2" s="27" t="s">
        <v>55</v>
      </c>
      <c r="G2" s="27" t="s">
        <v>56</v>
      </c>
      <c r="H2" s="27" t="s">
        <v>57</v>
      </c>
      <c r="I2" s="27" t="s">
        <v>58</v>
      </c>
      <c r="J2" s="27" t="s">
        <v>59</v>
      </c>
      <c r="K2" s="27" t="s">
        <v>60</v>
      </c>
      <c r="L2" s="27" t="s">
        <v>61</v>
      </c>
      <c r="M2" s="108" t="s">
        <v>62</v>
      </c>
      <c r="N2" s="27" t="s">
        <v>63</v>
      </c>
      <c r="O2" s="27" t="s">
        <v>64</v>
      </c>
      <c r="P2" s="27" t="s">
        <v>21</v>
      </c>
      <c r="Q2" s="41" t="s">
        <v>65</v>
      </c>
      <c r="R2" s="27" t="s">
        <v>66</v>
      </c>
      <c r="S2" s="27" t="s">
        <v>27</v>
      </c>
      <c r="T2" s="36" t="s">
        <v>25</v>
      </c>
    </row>
    <row r="3" s="98" customFormat="1" ht="11" customHeight="1" spans="1:245">
      <c r="A3" s="27">
        <f t="shared" ref="A3:A16" si="0">ROW()-2</f>
        <v>1</v>
      </c>
      <c r="B3" s="27" t="s">
        <v>67</v>
      </c>
      <c r="C3" s="27" t="s">
        <v>68</v>
      </c>
      <c r="D3" s="27">
        <v>117.54</v>
      </c>
      <c r="E3" s="36">
        <v>5600</v>
      </c>
      <c r="F3" s="27">
        <v>658224</v>
      </c>
      <c r="G3" s="27">
        <v>658224</v>
      </c>
      <c r="H3" s="27">
        <v>658224</v>
      </c>
      <c r="I3" s="27">
        <f t="shared" ref="I3:I16" si="1">F3-H3</f>
        <v>0</v>
      </c>
      <c r="J3" s="27" t="s">
        <v>69</v>
      </c>
      <c r="K3" s="29">
        <v>45653</v>
      </c>
      <c r="L3" s="43" t="s">
        <v>70</v>
      </c>
      <c r="M3" s="109">
        <v>20240006995</v>
      </c>
      <c r="N3" s="29">
        <v>45631</v>
      </c>
      <c r="O3" s="29">
        <v>45627</v>
      </c>
      <c r="P3" s="110"/>
      <c r="Q3" s="36">
        <f>G3*0.004</f>
        <v>2632.896</v>
      </c>
      <c r="R3" s="36">
        <f>G3*0.0005</f>
        <v>329.112</v>
      </c>
      <c r="S3" s="36">
        <f>G3*0.0012</f>
        <v>789.8688</v>
      </c>
      <c r="T3" s="36">
        <f>G3*0.0003</f>
        <v>197.4672</v>
      </c>
      <c r="U3" s="31" t="s">
        <v>71</v>
      </c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</row>
    <row r="4" s="98" customFormat="1" spans="1:245">
      <c r="A4" s="27">
        <f t="shared" si="0"/>
        <v>2</v>
      </c>
      <c r="B4" s="27" t="s">
        <v>72</v>
      </c>
      <c r="C4" s="27" t="s">
        <v>73</v>
      </c>
      <c r="D4" s="27">
        <v>117.91</v>
      </c>
      <c r="E4" s="36">
        <v>6784.835</v>
      </c>
      <c r="F4" s="27">
        <v>800000</v>
      </c>
      <c r="G4" s="27">
        <v>680000</v>
      </c>
      <c r="H4" s="27">
        <v>800000</v>
      </c>
      <c r="I4" s="27">
        <f t="shared" si="1"/>
        <v>0</v>
      </c>
      <c r="J4" s="27" t="s">
        <v>69</v>
      </c>
      <c r="K4" s="29" t="s">
        <v>74</v>
      </c>
      <c r="L4" s="43" t="s">
        <v>75</v>
      </c>
      <c r="M4" s="109">
        <v>20240005254</v>
      </c>
      <c r="N4" s="29">
        <v>45548</v>
      </c>
      <c r="O4" s="29">
        <v>45528</v>
      </c>
      <c r="P4" s="110"/>
      <c r="Q4" s="36">
        <f>G4*0.004</f>
        <v>2720</v>
      </c>
      <c r="R4" s="36">
        <f>G4*0.0002</f>
        <v>136</v>
      </c>
      <c r="S4" s="36">
        <f>G4*0.0008</f>
        <v>544</v>
      </c>
      <c r="T4" s="36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</row>
    <row r="5" s="98" customFormat="1" spans="1:245">
      <c r="A5" s="27">
        <f t="shared" si="0"/>
        <v>3</v>
      </c>
      <c r="B5" s="27" t="s">
        <v>76</v>
      </c>
      <c r="C5" s="27" t="s">
        <v>77</v>
      </c>
      <c r="D5" s="27">
        <v>117.54</v>
      </c>
      <c r="E5" s="36">
        <v>5615.11</v>
      </c>
      <c r="F5" s="27">
        <v>660000</v>
      </c>
      <c r="G5" s="27">
        <v>160000</v>
      </c>
      <c r="H5" s="27">
        <v>160000</v>
      </c>
      <c r="I5" s="27">
        <f t="shared" si="1"/>
        <v>500000</v>
      </c>
      <c r="J5" s="27" t="s">
        <v>69</v>
      </c>
      <c r="K5" s="29">
        <v>45656</v>
      </c>
      <c r="L5" s="43" t="s">
        <v>78</v>
      </c>
      <c r="M5" s="109">
        <v>20240007530</v>
      </c>
      <c r="N5" s="29">
        <v>45656</v>
      </c>
      <c r="O5" s="29">
        <v>45636</v>
      </c>
      <c r="P5" s="110"/>
      <c r="Q5" s="36">
        <f>G5*0.007</f>
        <v>1120</v>
      </c>
      <c r="R5" s="36"/>
      <c r="S5" s="36">
        <f>G5*0.0012</f>
        <v>192</v>
      </c>
      <c r="T5" s="36">
        <f>G5*0.0003</f>
        <v>48</v>
      </c>
      <c r="U5" s="31" t="s">
        <v>71</v>
      </c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</row>
    <row r="6" s="98" customFormat="1" spans="1:245">
      <c r="A6" s="27">
        <f t="shared" si="0"/>
        <v>4</v>
      </c>
      <c r="B6" s="27" t="s">
        <v>79</v>
      </c>
      <c r="C6" s="27" t="s">
        <v>80</v>
      </c>
      <c r="D6" s="27">
        <v>117.54</v>
      </c>
      <c r="E6" s="36">
        <v>5878.85</v>
      </c>
      <c r="F6" s="27">
        <v>691000</v>
      </c>
      <c r="G6" s="27">
        <v>370000</v>
      </c>
      <c r="H6" s="27">
        <v>691000</v>
      </c>
      <c r="I6" s="27">
        <f t="shared" si="1"/>
        <v>0</v>
      </c>
      <c r="J6" s="27" t="s">
        <v>81</v>
      </c>
      <c r="K6" s="29">
        <v>45638</v>
      </c>
      <c r="L6" s="43" t="s">
        <v>82</v>
      </c>
      <c r="M6" s="109">
        <v>20240005759</v>
      </c>
      <c r="N6" s="29">
        <v>45568</v>
      </c>
      <c r="O6" s="29">
        <v>45565</v>
      </c>
      <c r="P6" s="110"/>
      <c r="Q6" s="36">
        <f>G6*0.006</f>
        <v>2220</v>
      </c>
      <c r="R6" s="36"/>
      <c r="S6" s="36">
        <f>G6*0.001</f>
        <v>370</v>
      </c>
      <c r="T6" s="36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</row>
    <row r="7" s="98" customFormat="1" spans="1:245">
      <c r="A7" s="27">
        <f t="shared" si="0"/>
        <v>5</v>
      </c>
      <c r="B7" s="27" t="s">
        <v>83</v>
      </c>
      <c r="C7" s="27" t="s">
        <v>84</v>
      </c>
      <c r="D7" s="27">
        <v>115.78</v>
      </c>
      <c r="E7" s="36">
        <v>5068</v>
      </c>
      <c r="F7" s="27">
        <v>586773</v>
      </c>
      <c r="G7" s="27">
        <v>469000</v>
      </c>
      <c r="H7" s="27">
        <v>586773</v>
      </c>
      <c r="I7" s="27">
        <f t="shared" si="1"/>
        <v>0</v>
      </c>
      <c r="J7" s="27" t="s">
        <v>85</v>
      </c>
      <c r="K7" s="29">
        <v>45653</v>
      </c>
      <c r="L7" s="43" t="s">
        <v>86</v>
      </c>
      <c r="M7" s="109">
        <v>20240006861</v>
      </c>
      <c r="N7" s="29">
        <v>45624</v>
      </c>
      <c r="O7" s="29">
        <v>45290</v>
      </c>
      <c r="P7" s="110"/>
      <c r="Q7" s="36">
        <f>G7*0.004</f>
        <v>1876</v>
      </c>
      <c r="R7" s="36">
        <f>G7*0.0002</f>
        <v>93.8</v>
      </c>
      <c r="S7" s="36">
        <f>G7*0.0008</f>
        <v>375.2</v>
      </c>
      <c r="T7" s="36">
        <f>G7*0.0003</f>
        <v>140.7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</row>
    <row r="8" s="98" customFormat="1" spans="1:245">
      <c r="A8" s="27">
        <f t="shared" si="0"/>
        <v>6</v>
      </c>
      <c r="B8" s="27" t="s">
        <v>87</v>
      </c>
      <c r="C8" s="27" t="s">
        <v>88</v>
      </c>
      <c r="D8" s="27">
        <v>86.14</v>
      </c>
      <c r="E8" s="36">
        <v>5275.86</v>
      </c>
      <c r="F8" s="27">
        <v>454463</v>
      </c>
      <c r="G8" s="27">
        <v>94463</v>
      </c>
      <c r="H8" s="27">
        <v>94463</v>
      </c>
      <c r="I8" s="27">
        <f t="shared" si="1"/>
        <v>360000</v>
      </c>
      <c r="J8" s="27" t="s">
        <v>81</v>
      </c>
      <c r="K8" s="29">
        <v>45640</v>
      </c>
      <c r="L8" s="43" t="s">
        <v>89</v>
      </c>
      <c r="M8" s="109">
        <v>20240007184</v>
      </c>
      <c r="N8" s="29">
        <v>45640</v>
      </c>
      <c r="O8" s="29">
        <v>45638</v>
      </c>
      <c r="P8" s="110"/>
      <c r="Q8" s="36">
        <f>G8*0.005</f>
        <v>472.315</v>
      </c>
      <c r="R8" s="36">
        <f>G8*0.0002</f>
        <v>18.8926</v>
      </c>
      <c r="S8" s="36">
        <f>G8*0.0012</f>
        <v>113.3556</v>
      </c>
      <c r="T8" s="36">
        <f>G8*0.0003</f>
        <v>28.3389</v>
      </c>
      <c r="U8" s="31" t="s">
        <v>71</v>
      </c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</row>
    <row r="9" s="98" customFormat="1" spans="1:245">
      <c r="A9" s="27">
        <f t="shared" si="0"/>
        <v>7</v>
      </c>
      <c r="B9" s="27" t="s">
        <v>90</v>
      </c>
      <c r="C9" s="27" t="s">
        <v>91</v>
      </c>
      <c r="D9" s="27">
        <v>115.78</v>
      </c>
      <c r="E9" s="36">
        <v>5527.725</v>
      </c>
      <c r="F9" s="27">
        <v>640000</v>
      </c>
      <c r="G9" s="27">
        <v>460000</v>
      </c>
      <c r="H9" s="27">
        <v>640000</v>
      </c>
      <c r="I9" s="27">
        <f t="shared" si="1"/>
        <v>0</v>
      </c>
      <c r="J9" s="27" t="s">
        <v>81</v>
      </c>
      <c r="K9" s="29">
        <v>45635</v>
      </c>
      <c r="L9" s="111" t="s">
        <v>92</v>
      </c>
      <c r="M9" s="111">
        <v>20240002571</v>
      </c>
      <c r="N9" s="29">
        <v>45417</v>
      </c>
      <c r="O9" s="29">
        <v>45376</v>
      </c>
      <c r="P9" s="110"/>
      <c r="Q9" s="36">
        <f>G9*0.004</f>
        <v>1840</v>
      </c>
      <c r="R9" s="36">
        <f>G9*0.0003</f>
        <v>138</v>
      </c>
      <c r="S9" s="36">
        <f t="shared" ref="S9:S13" si="2">G9*0.0012</f>
        <v>552</v>
      </c>
      <c r="T9" s="36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</row>
    <row r="10" s="98" customFormat="1" spans="1:245">
      <c r="A10" s="27">
        <f t="shared" si="0"/>
        <v>8</v>
      </c>
      <c r="B10" s="27" t="s">
        <v>93</v>
      </c>
      <c r="C10" s="27" t="s">
        <v>94</v>
      </c>
      <c r="D10" s="27">
        <v>126.9</v>
      </c>
      <c r="E10" s="36">
        <v>6067.77</v>
      </c>
      <c r="F10" s="27">
        <v>770000</v>
      </c>
      <c r="G10" s="27">
        <v>119000</v>
      </c>
      <c r="H10" s="27">
        <v>119000</v>
      </c>
      <c r="I10" s="27">
        <f t="shared" si="1"/>
        <v>651000</v>
      </c>
      <c r="J10" s="27" t="s">
        <v>81</v>
      </c>
      <c r="K10" s="29">
        <v>45647</v>
      </c>
      <c r="L10" s="43" t="s">
        <v>95</v>
      </c>
      <c r="M10" s="109">
        <v>20240007366</v>
      </c>
      <c r="N10" s="29">
        <v>45647</v>
      </c>
      <c r="O10" s="29">
        <v>45627</v>
      </c>
      <c r="P10" s="110"/>
      <c r="Q10" s="36">
        <f>G10*0.006</f>
        <v>714</v>
      </c>
      <c r="R10" s="36">
        <f>G10*0.0004</f>
        <v>47.6</v>
      </c>
      <c r="S10" s="36">
        <f t="shared" si="2"/>
        <v>142.8</v>
      </c>
      <c r="T10" s="36">
        <f t="shared" ref="T10:T15" si="3">G10*0.0003</f>
        <v>35.7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</row>
    <row r="11" s="98" customFormat="1" spans="1:245">
      <c r="A11" s="27">
        <f t="shared" si="0"/>
        <v>9</v>
      </c>
      <c r="B11" s="27" t="s">
        <v>96</v>
      </c>
      <c r="C11" s="27" t="s">
        <v>97</v>
      </c>
      <c r="D11" s="27">
        <v>126.91</v>
      </c>
      <c r="E11" s="36">
        <v>5862.304</v>
      </c>
      <c r="F11" s="27">
        <v>743985</v>
      </c>
      <c r="G11" s="27">
        <v>743985</v>
      </c>
      <c r="H11" s="27">
        <v>743985</v>
      </c>
      <c r="I11" s="27">
        <f t="shared" si="1"/>
        <v>0</v>
      </c>
      <c r="J11" s="27" t="s">
        <v>81</v>
      </c>
      <c r="K11" s="29">
        <v>45653</v>
      </c>
      <c r="L11" s="112" t="s">
        <v>70</v>
      </c>
      <c r="M11" s="113">
        <v>20240005637</v>
      </c>
      <c r="N11" s="29">
        <v>45567</v>
      </c>
      <c r="O11" s="29">
        <v>45565</v>
      </c>
      <c r="P11" s="110"/>
      <c r="Q11" s="36">
        <f>G11*0.004</f>
        <v>2975.94</v>
      </c>
      <c r="R11" s="36">
        <f>G11*0.0002</f>
        <v>148.797</v>
      </c>
      <c r="S11" s="36">
        <f>G11*0.001</f>
        <v>743.985</v>
      </c>
      <c r="T11" s="36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</row>
    <row r="12" s="98" customFormat="1" spans="1:245">
      <c r="A12" s="27">
        <f t="shared" si="0"/>
        <v>10</v>
      </c>
      <c r="B12" s="27" t="s">
        <v>98</v>
      </c>
      <c r="C12" s="27" t="s">
        <v>99</v>
      </c>
      <c r="D12" s="27">
        <v>138.37</v>
      </c>
      <c r="E12" s="36">
        <v>5817.735</v>
      </c>
      <c r="F12" s="27">
        <v>805000</v>
      </c>
      <c r="G12" s="27">
        <v>805000</v>
      </c>
      <c r="H12" s="27">
        <v>805000</v>
      </c>
      <c r="I12" s="27">
        <f t="shared" si="1"/>
        <v>0</v>
      </c>
      <c r="J12" s="27" t="s">
        <v>100</v>
      </c>
      <c r="K12" s="29">
        <v>45628</v>
      </c>
      <c r="L12" s="43" t="s">
        <v>101</v>
      </c>
      <c r="M12" s="113">
        <v>20240005154</v>
      </c>
      <c r="N12" s="29">
        <v>45542</v>
      </c>
      <c r="O12" s="29">
        <v>45536</v>
      </c>
      <c r="P12" s="110"/>
      <c r="Q12" s="36">
        <f>G12*0.007</f>
        <v>5635</v>
      </c>
      <c r="R12" s="36"/>
      <c r="S12" s="36">
        <f>G12*0.001</f>
        <v>805</v>
      </c>
      <c r="T12" s="36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</row>
    <row r="13" s="98" customFormat="1" spans="1:245">
      <c r="A13" s="27">
        <f t="shared" si="0"/>
        <v>11</v>
      </c>
      <c r="B13" s="27" t="s">
        <v>102</v>
      </c>
      <c r="C13" s="27" t="s">
        <v>103</v>
      </c>
      <c r="D13" s="27">
        <v>133.94</v>
      </c>
      <c r="E13" s="36">
        <v>5786.17</v>
      </c>
      <c r="F13" s="27">
        <v>775000</v>
      </c>
      <c r="G13" s="27">
        <v>195000</v>
      </c>
      <c r="H13" s="27">
        <v>195000</v>
      </c>
      <c r="I13" s="27">
        <f t="shared" si="1"/>
        <v>580000</v>
      </c>
      <c r="J13" s="27" t="s">
        <v>81</v>
      </c>
      <c r="K13" s="29">
        <v>45643</v>
      </c>
      <c r="L13" s="43" t="s">
        <v>104</v>
      </c>
      <c r="M13" s="109">
        <v>20240007336</v>
      </c>
      <c r="N13" s="29">
        <v>45644</v>
      </c>
      <c r="O13" s="29">
        <v>45634</v>
      </c>
      <c r="P13" s="110"/>
      <c r="Q13" s="36">
        <f>G13*0.006</f>
        <v>1170</v>
      </c>
      <c r="R13" s="36">
        <f>G13*0.0004</f>
        <v>78</v>
      </c>
      <c r="S13" s="36">
        <f t="shared" si="2"/>
        <v>234</v>
      </c>
      <c r="T13" s="36">
        <f t="shared" si="3"/>
        <v>58.5</v>
      </c>
      <c r="U13" s="31" t="s">
        <v>71</v>
      </c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</row>
    <row r="14" s="98" customFormat="1" spans="1:245">
      <c r="A14" s="27">
        <f t="shared" si="0"/>
        <v>12</v>
      </c>
      <c r="B14" s="27" t="s">
        <v>105</v>
      </c>
      <c r="C14" s="27" t="s">
        <v>106</v>
      </c>
      <c r="D14" s="27">
        <v>145.95</v>
      </c>
      <c r="E14" s="36">
        <v>8300</v>
      </c>
      <c r="F14" s="27">
        <v>1211385</v>
      </c>
      <c r="G14" s="27">
        <v>980000</v>
      </c>
      <c r="H14" s="27">
        <v>1211385</v>
      </c>
      <c r="I14" s="27">
        <f t="shared" si="1"/>
        <v>0</v>
      </c>
      <c r="J14" s="27" t="s">
        <v>107</v>
      </c>
      <c r="K14" s="29">
        <v>45646</v>
      </c>
      <c r="L14" s="43" t="s">
        <v>108</v>
      </c>
      <c r="M14" s="109">
        <v>20240005848</v>
      </c>
      <c r="N14" s="29">
        <v>45570</v>
      </c>
      <c r="O14" s="29">
        <v>45570</v>
      </c>
      <c r="P14" s="110"/>
      <c r="Q14" s="36">
        <f>G14*0.004</f>
        <v>3920</v>
      </c>
      <c r="R14" s="36">
        <f>G14*0.0005</f>
        <v>490</v>
      </c>
      <c r="S14" s="36">
        <f>G14*0.0008</f>
        <v>784</v>
      </c>
      <c r="T14" s="36">
        <f t="shared" si="3"/>
        <v>294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</row>
    <row r="15" s="98" customFormat="1" spans="1:245">
      <c r="A15" s="27">
        <f t="shared" si="0"/>
        <v>13</v>
      </c>
      <c r="B15" s="27" t="s">
        <v>109</v>
      </c>
      <c r="C15" s="27" t="s">
        <v>110</v>
      </c>
      <c r="D15" s="27">
        <v>162.14</v>
      </c>
      <c r="E15" s="36">
        <v>6044.16</v>
      </c>
      <c r="F15" s="27">
        <v>980000</v>
      </c>
      <c r="G15" s="27">
        <v>200000</v>
      </c>
      <c r="H15" s="27">
        <v>200000</v>
      </c>
      <c r="I15" s="27">
        <f t="shared" si="1"/>
        <v>780000</v>
      </c>
      <c r="J15" s="27" t="s">
        <v>81</v>
      </c>
      <c r="K15" s="29">
        <v>45653</v>
      </c>
      <c r="L15" s="43" t="s">
        <v>111</v>
      </c>
      <c r="M15" s="109">
        <v>20240007458</v>
      </c>
      <c r="N15" s="29">
        <v>45652</v>
      </c>
      <c r="O15" s="29">
        <v>45623</v>
      </c>
      <c r="P15" s="110"/>
      <c r="Q15" s="36">
        <f>G15*0.006</f>
        <v>1200</v>
      </c>
      <c r="R15" s="36">
        <f>G15*0.0003</f>
        <v>60</v>
      </c>
      <c r="S15" s="36">
        <f>G15*0.0008</f>
        <v>160</v>
      </c>
      <c r="T15" s="36">
        <f t="shared" si="3"/>
        <v>60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</row>
    <row r="16" s="98" customFormat="1" spans="1:245">
      <c r="A16" s="27">
        <f t="shared" si="0"/>
        <v>14</v>
      </c>
      <c r="B16" s="27" t="s">
        <v>112</v>
      </c>
      <c r="C16" s="27" t="s">
        <v>113</v>
      </c>
      <c r="D16" s="27">
        <v>123.34</v>
      </c>
      <c r="E16" s="36">
        <v>7159.07</v>
      </c>
      <c r="F16" s="27">
        <v>883000</v>
      </c>
      <c r="G16" s="27">
        <v>883000</v>
      </c>
      <c r="H16" s="27">
        <v>883000</v>
      </c>
      <c r="I16" s="27">
        <f t="shared" si="1"/>
        <v>0</v>
      </c>
      <c r="J16" s="27" t="s">
        <v>100</v>
      </c>
      <c r="K16" s="29">
        <v>45644</v>
      </c>
      <c r="L16" s="43" t="s">
        <v>114</v>
      </c>
      <c r="M16" s="109">
        <v>20240006126</v>
      </c>
      <c r="N16" s="29">
        <v>45583</v>
      </c>
      <c r="O16" s="29">
        <v>45552</v>
      </c>
      <c r="P16" s="110"/>
      <c r="Q16" s="36">
        <f>G16*0.006</f>
        <v>5298</v>
      </c>
      <c r="R16" s="36"/>
      <c r="S16" s="36">
        <f t="shared" ref="S15:S21" si="4">G16*0.001</f>
        <v>883</v>
      </c>
      <c r="T16" s="36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</row>
    <row r="17" s="98" customFormat="1" spans="1:245">
      <c r="A17" s="27">
        <f t="shared" ref="A17:A31" si="5">ROW()-2</f>
        <v>15</v>
      </c>
      <c r="B17" s="27" t="s">
        <v>115</v>
      </c>
      <c r="C17" s="27" t="s">
        <v>116</v>
      </c>
      <c r="D17" s="27">
        <v>138.03</v>
      </c>
      <c r="E17" s="36">
        <v>5723.39</v>
      </c>
      <c r="F17" s="27">
        <v>790000</v>
      </c>
      <c r="G17" s="27">
        <v>120000</v>
      </c>
      <c r="H17" s="27">
        <v>120000</v>
      </c>
      <c r="I17" s="27">
        <f t="shared" ref="I17:I32" si="6">F17-H17</f>
        <v>670000</v>
      </c>
      <c r="J17" s="27" t="s">
        <v>69</v>
      </c>
      <c r="K17" s="29">
        <v>45641</v>
      </c>
      <c r="L17" s="43" t="s">
        <v>117</v>
      </c>
      <c r="M17" s="109">
        <v>20240007219</v>
      </c>
      <c r="N17" s="114">
        <v>45641</v>
      </c>
      <c r="O17" s="29">
        <v>45538</v>
      </c>
      <c r="P17" s="110"/>
      <c r="Q17" s="36">
        <f>G17*0.005</f>
        <v>600</v>
      </c>
      <c r="R17" s="36">
        <f>G17*0.0004</f>
        <v>48</v>
      </c>
      <c r="S17" s="36">
        <f t="shared" si="4"/>
        <v>120</v>
      </c>
      <c r="T17" s="36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</row>
    <row r="18" s="98" customFormat="1" spans="1:245">
      <c r="A18" s="27">
        <f t="shared" si="5"/>
        <v>16</v>
      </c>
      <c r="B18" s="27" t="s">
        <v>118</v>
      </c>
      <c r="C18" s="27" t="s">
        <v>119</v>
      </c>
      <c r="D18" s="27">
        <v>147.25</v>
      </c>
      <c r="E18" s="36">
        <v>5855.925</v>
      </c>
      <c r="F18" s="27">
        <v>862285</v>
      </c>
      <c r="G18" s="27">
        <v>674000</v>
      </c>
      <c r="H18" s="27">
        <v>862285</v>
      </c>
      <c r="I18" s="27">
        <f t="shared" si="6"/>
        <v>0</v>
      </c>
      <c r="J18" s="27" t="s">
        <v>85</v>
      </c>
      <c r="K18" s="29">
        <v>45632</v>
      </c>
      <c r="L18" s="43" t="s">
        <v>101</v>
      </c>
      <c r="M18" s="109">
        <v>20240006415</v>
      </c>
      <c r="N18" s="114">
        <v>45599</v>
      </c>
      <c r="O18" s="29">
        <v>45542</v>
      </c>
      <c r="P18" s="110"/>
      <c r="Q18" s="36">
        <f t="shared" ref="Q18:Q20" si="7">G18*0.007</f>
        <v>4718</v>
      </c>
      <c r="R18" s="36"/>
      <c r="S18" s="36">
        <f t="shared" si="4"/>
        <v>674</v>
      </c>
      <c r="T18" s="36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</row>
    <row r="19" s="98" customFormat="1" spans="1:245">
      <c r="A19" s="27">
        <f t="shared" si="5"/>
        <v>17</v>
      </c>
      <c r="B19" s="27" t="s">
        <v>120</v>
      </c>
      <c r="C19" s="27" t="s">
        <v>121</v>
      </c>
      <c r="D19" s="27">
        <v>148.64</v>
      </c>
      <c r="E19" s="36">
        <v>5780</v>
      </c>
      <c r="F19" s="27">
        <v>859139</v>
      </c>
      <c r="G19" s="27">
        <v>545139</v>
      </c>
      <c r="H19" s="27">
        <v>545139</v>
      </c>
      <c r="I19" s="27">
        <f t="shared" si="6"/>
        <v>314000</v>
      </c>
      <c r="J19" s="27" t="s">
        <v>81</v>
      </c>
      <c r="K19" s="29">
        <v>45636</v>
      </c>
      <c r="L19" s="43" t="s">
        <v>122</v>
      </c>
      <c r="M19" s="109">
        <v>20240006617</v>
      </c>
      <c r="N19" s="114">
        <v>45611</v>
      </c>
      <c r="O19" s="29">
        <v>45606</v>
      </c>
      <c r="P19" s="110"/>
      <c r="Q19" s="36">
        <f t="shared" si="7"/>
        <v>3815.973</v>
      </c>
      <c r="R19" s="36">
        <f>G19*0.0003</f>
        <v>163.5417</v>
      </c>
      <c r="S19" s="36">
        <f>G19*0.0008</f>
        <v>436.1112</v>
      </c>
      <c r="T19" s="36">
        <f>G19*0.0003</f>
        <v>163.5417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</row>
    <row r="20" s="98" customFormat="1" spans="1:245">
      <c r="A20" s="27">
        <f t="shared" si="5"/>
        <v>18</v>
      </c>
      <c r="B20" s="27" t="s">
        <v>123</v>
      </c>
      <c r="C20" s="27" t="s">
        <v>124</v>
      </c>
      <c r="D20" s="27">
        <v>139.33</v>
      </c>
      <c r="E20" s="36">
        <v>5784.755</v>
      </c>
      <c r="F20" s="27">
        <v>805990</v>
      </c>
      <c r="G20" s="27">
        <v>550000</v>
      </c>
      <c r="H20" s="27">
        <v>805990</v>
      </c>
      <c r="I20" s="27">
        <f t="shared" si="6"/>
        <v>0</v>
      </c>
      <c r="J20" s="27" t="s">
        <v>81</v>
      </c>
      <c r="K20" s="29">
        <v>45650</v>
      </c>
      <c r="L20" s="43" t="s">
        <v>122</v>
      </c>
      <c r="M20" s="109">
        <v>20240006618</v>
      </c>
      <c r="N20" s="114">
        <v>45611</v>
      </c>
      <c r="O20" s="29">
        <v>45606</v>
      </c>
      <c r="P20" s="110"/>
      <c r="Q20" s="36">
        <f t="shared" si="7"/>
        <v>3850</v>
      </c>
      <c r="R20" s="36">
        <f>G20*0.0003</f>
        <v>165</v>
      </c>
      <c r="S20" s="36">
        <f>G20*0.0008</f>
        <v>440</v>
      </c>
      <c r="T20" s="36">
        <f>G20*0.0003</f>
        <v>165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</row>
    <row r="21" s="98" customFormat="1" spans="1:245">
      <c r="A21" s="27">
        <f t="shared" si="5"/>
        <v>19</v>
      </c>
      <c r="B21" s="27" t="s">
        <v>125</v>
      </c>
      <c r="C21" s="27" t="s">
        <v>126</v>
      </c>
      <c r="D21" s="27">
        <v>148.64</v>
      </c>
      <c r="E21" s="36">
        <v>5657.21</v>
      </c>
      <c r="F21" s="27">
        <v>840888</v>
      </c>
      <c r="G21" s="27">
        <v>630000</v>
      </c>
      <c r="H21" s="27">
        <v>840888</v>
      </c>
      <c r="I21" s="27">
        <f t="shared" si="6"/>
        <v>0</v>
      </c>
      <c r="J21" s="27" t="s">
        <v>81</v>
      </c>
      <c r="K21" s="29">
        <v>45646</v>
      </c>
      <c r="L21" s="43" t="s">
        <v>127</v>
      </c>
      <c r="M21" s="109">
        <v>20240005546</v>
      </c>
      <c r="N21" s="114">
        <v>45566</v>
      </c>
      <c r="O21" s="29">
        <v>45551</v>
      </c>
      <c r="P21" s="110"/>
      <c r="Q21" s="36">
        <f>G21*0.006</f>
        <v>3780</v>
      </c>
      <c r="R21" s="36">
        <f>G21*0.0004</f>
        <v>252</v>
      </c>
      <c r="S21" s="36">
        <f t="shared" si="4"/>
        <v>630</v>
      </c>
      <c r="T21" s="36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</row>
    <row r="22" s="98" customFormat="1" spans="1:245">
      <c r="A22" s="27">
        <f t="shared" si="5"/>
        <v>20</v>
      </c>
      <c r="B22" s="27" t="s">
        <v>128</v>
      </c>
      <c r="C22" s="27" t="s">
        <v>129</v>
      </c>
      <c r="D22" s="27">
        <v>148.64</v>
      </c>
      <c r="E22" s="36">
        <v>5965.795</v>
      </c>
      <c r="F22" s="27">
        <v>886756</v>
      </c>
      <c r="G22" s="27">
        <v>700000</v>
      </c>
      <c r="H22" s="27">
        <v>886756</v>
      </c>
      <c r="I22" s="27">
        <f t="shared" si="6"/>
        <v>0</v>
      </c>
      <c r="J22" s="27" t="s">
        <v>81</v>
      </c>
      <c r="K22" s="29">
        <v>45642</v>
      </c>
      <c r="L22" s="43" t="s">
        <v>130</v>
      </c>
      <c r="M22" s="109">
        <v>20240006521</v>
      </c>
      <c r="N22" s="114">
        <v>44509</v>
      </c>
      <c r="O22" s="29">
        <v>45478</v>
      </c>
      <c r="P22" s="110"/>
      <c r="Q22" s="36">
        <f>G22*0.007</f>
        <v>4900</v>
      </c>
      <c r="R22" s="36">
        <f>G22*0.0002</f>
        <v>140</v>
      </c>
      <c r="S22" s="36">
        <f t="shared" ref="S22:S24" si="8">G22*0.0008</f>
        <v>560</v>
      </c>
      <c r="T22" s="36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</row>
    <row r="23" s="98" customFormat="1" spans="1:245">
      <c r="A23" s="27">
        <f t="shared" si="5"/>
        <v>21</v>
      </c>
      <c r="B23" s="27" t="s">
        <v>131</v>
      </c>
      <c r="C23" s="27" t="s">
        <v>132</v>
      </c>
      <c r="D23" s="27">
        <v>119.74</v>
      </c>
      <c r="E23" s="36">
        <v>8120</v>
      </c>
      <c r="F23" s="27">
        <v>972289</v>
      </c>
      <c r="G23" s="27">
        <v>291289</v>
      </c>
      <c r="H23" s="27">
        <v>291289</v>
      </c>
      <c r="I23" s="27">
        <f t="shared" si="6"/>
        <v>681000</v>
      </c>
      <c r="J23" s="27" t="s">
        <v>133</v>
      </c>
      <c r="K23" s="29">
        <v>45646</v>
      </c>
      <c r="L23" s="43" t="s">
        <v>134</v>
      </c>
      <c r="M23" s="109">
        <v>20240006475</v>
      </c>
      <c r="N23" s="114">
        <v>45602</v>
      </c>
      <c r="O23" s="29">
        <v>45602</v>
      </c>
      <c r="P23" s="110"/>
      <c r="Q23" s="36">
        <f>G23*0.006</f>
        <v>1747.734</v>
      </c>
      <c r="R23" s="36">
        <f>G23*0.0002</f>
        <v>58.2578</v>
      </c>
      <c r="S23" s="36">
        <f t="shared" si="8"/>
        <v>233.0312</v>
      </c>
      <c r="T23" s="36">
        <f t="shared" ref="T23:T25" si="9">G23*0.0003</f>
        <v>87.3867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</row>
    <row r="24" s="98" customFormat="1" spans="1:245">
      <c r="A24" s="27">
        <f t="shared" si="5"/>
        <v>22</v>
      </c>
      <c r="B24" s="27" t="s">
        <v>135</v>
      </c>
      <c r="C24" s="27" t="s">
        <v>136</v>
      </c>
      <c r="D24" s="27">
        <v>117.84</v>
      </c>
      <c r="E24" s="36">
        <v>5515.95</v>
      </c>
      <c r="F24" s="27">
        <v>650000</v>
      </c>
      <c r="G24" s="27">
        <v>650000</v>
      </c>
      <c r="H24" s="27">
        <v>650000</v>
      </c>
      <c r="I24" s="27">
        <f t="shared" si="6"/>
        <v>0</v>
      </c>
      <c r="J24" s="27" t="s">
        <v>69</v>
      </c>
      <c r="K24" s="29">
        <v>45653</v>
      </c>
      <c r="L24" s="43" t="s">
        <v>111</v>
      </c>
      <c r="M24" s="109">
        <v>20240007256</v>
      </c>
      <c r="N24" s="114">
        <v>45642</v>
      </c>
      <c r="O24" s="29">
        <v>45620</v>
      </c>
      <c r="P24" s="110"/>
      <c r="Q24" s="36">
        <f>G24*0.006</f>
        <v>3900</v>
      </c>
      <c r="R24" s="36">
        <f>G24*0.0003</f>
        <v>195</v>
      </c>
      <c r="S24" s="36">
        <f t="shared" si="8"/>
        <v>520</v>
      </c>
      <c r="T24" s="36">
        <f t="shared" si="9"/>
        <v>195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</row>
    <row r="25" s="98" customFormat="1" spans="1:245">
      <c r="A25" s="27">
        <f t="shared" si="5"/>
        <v>23</v>
      </c>
      <c r="B25" s="27" t="s">
        <v>137</v>
      </c>
      <c r="C25" s="27" t="s">
        <v>138</v>
      </c>
      <c r="D25" s="27">
        <v>117.84</v>
      </c>
      <c r="E25" s="36">
        <v>5855.397</v>
      </c>
      <c r="F25" s="27">
        <v>690000</v>
      </c>
      <c r="G25" s="27">
        <v>690000</v>
      </c>
      <c r="H25" s="27">
        <v>690000</v>
      </c>
      <c r="I25" s="27">
        <f t="shared" si="6"/>
        <v>0</v>
      </c>
      <c r="J25" s="27" t="s">
        <v>139</v>
      </c>
      <c r="K25" s="29">
        <v>45647</v>
      </c>
      <c r="L25" s="43" t="s">
        <v>140</v>
      </c>
      <c r="M25" s="109">
        <v>20240007357</v>
      </c>
      <c r="N25" s="114">
        <v>45646</v>
      </c>
      <c r="O25" s="29">
        <v>45578</v>
      </c>
      <c r="P25" s="110"/>
      <c r="Q25" s="36">
        <f>G25*0.006</f>
        <v>4140</v>
      </c>
      <c r="R25" s="36">
        <f t="shared" ref="R25:R29" si="10">G25*0.0002</f>
        <v>138</v>
      </c>
      <c r="S25" s="36">
        <f t="shared" ref="S25:S30" si="11">G25*0.0008</f>
        <v>552</v>
      </c>
      <c r="T25" s="36">
        <f t="shared" si="9"/>
        <v>207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</row>
    <row r="26" s="98" customFormat="1" spans="1:245">
      <c r="A26" s="27">
        <f t="shared" si="5"/>
        <v>24</v>
      </c>
      <c r="B26" s="27" t="s">
        <v>141</v>
      </c>
      <c r="C26" s="27" t="s">
        <v>142</v>
      </c>
      <c r="D26" s="27">
        <v>117.84</v>
      </c>
      <c r="E26" s="36">
        <v>5982.69</v>
      </c>
      <c r="F26" s="27">
        <v>705000</v>
      </c>
      <c r="G26" s="27">
        <v>705000</v>
      </c>
      <c r="H26" s="27">
        <v>705000</v>
      </c>
      <c r="I26" s="27">
        <f t="shared" si="6"/>
        <v>0</v>
      </c>
      <c r="J26" s="27" t="s">
        <v>139</v>
      </c>
      <c r="K26" s="29">
        <v>45655</v>
      </c>
      <c r="L26" s="43" t="s">
        <v>101</v>
      </c>
      <c r="M26" s="109">
        <v>20240002528</v>
      </c>
      <c r="N26" s="114">
        <v>45416</v>
      </c>
      <c r="O26" s="29">
        <v>45409</v>
      </c>
      <c r="P26" s="110"/>
      <c r="Q26" s="36">
        <f>G26*0.007</f>
        <v>4935</v>
      </c>
      <c r="R26" s="36"/>
      <c r="S26" s="36">
        <f>G26*0.0012</f>
        <v>846</v>
      </c>
      <c r="T26" s="36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</row>
    <row r="27" s="98" customFormat="1" spans="1:245">
      <c r="A27" s="27">
        <f t="shared" si="5"/>
        <v>25</v>
      </c>
      <c r="B27" s="27" t="s">
        <v>143</v>
      </c>
      <c r="C27" s="27" t="s">
        <v>144</v>
      </c>
      <c r="D27" s="27">
        <v>117.84</v>
      </c>
      <c r="E27" s="36">
        <v>5982.69</v>
      </c>
      <c r="F27" s="27">
        <v>705000</v>
      </c>
      <c r="G27" s="27">
        <v>355000</v>
      </c>
      <c r="H27" s="27">
        <v>705000</v>
      </c>
      <c r="I27" s="27">
        <f t="shared" si="6"/>
        <v>0</v>
      </c>
      <c r="J27" s="27" t="s">
        <v>81</v>
      </c>
      <c r="K27" s="29">
        <v>45639</v>
      </c>
      <c r="L27" s="43" t="s">
        <v>86</v>
      </c>
      <c r="M27" s="109">
        <v>20240006700</v>
      </c>
      <c r="N27" s="114">
        <v>45615</v>
      </c>
      <c r="O27" s="29">
        <v>45542</v>
      </c>
      <c r="P27" s="110"/>
      <c r="Q27" s="36">
        <f>G27*0.004</f>
        <v>1420</v>
      </c>
      <c r="R27" s="36">
        <f t="shared" si="10"/>
        <v>71</v>
      </c>
      <c r="S27" s="36">
        <f>G27*0.001</f>
        <v>355</v>
      </c>
      <c r="T27" s="36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</row>
    <row r="28" s="98" customFormat="1" spans="1:245">
      <c r="A28" s="27">
        <f t="shared" si="5"/>
        <v>26</v>
      </c>
      <c r="B28" s="27" t="s">
        <v>145</v>
      </c>
      <c r="C28" s="27" t="s">
        <v>146</v>
      </c>
      <c r="D28" s="27">
        <v>117.84</v>
      </c>
      <c r="E28" s="36">
        <v>5685.675</v>
      </c>
      <c r="F28" s="27">
        <v>670000</v>
      </c>
      <c r="G28" s="27">
        <v>170000</v>
      </c>
      <c r="H28" s="27">
        <v>170000</v>
      </c>
      <c r="I28" s="27">
        <f t="shared" si="6"/>
        <v>500000</v>
      </c>
      <c r="J28" s="27" t="s">
        <v>69</v>
      </c>
      <c r="K28" s="29">
        <v>45636</v>
      </c>
      <c r="L28" s="43" t="s">
        <v>114</v>
      </c>
      <c r="M28" s="109">
        <v>20240007531</v>
      </c>
      <c r="N28" s="114">
        <v>45656</v>
      </c>
      <c r="O28" s="29">
        <v>45626</v>
      </c>
      <c r="P28" s="110"/>
      <c r="Q28" s="36">
        <f>G28*0.006</f>
        <v>1020</v>
      </c>
      <c r="R28" s="36"/>
      <c r="S28" s="36">
        <f>G28*0.0008</f>
        <v>136</v>
      </c>
      <c r="T28" s="36">
        <f t="shared" ref="T28:T30" si="12">G28*0.0003</f>
        <v>51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</row>
    <row r="29" s="98" customFormat="1" spans="1:245">
      <c r="A29" s="27">
        <f t="shared" si="5"/>
        <v>27</v>
      </c>
      <c r="B29" s="27" t="s">
        <v>147</v>
      </c>
      <c r="C29" s="27" t="s">
        <v>148</v>
      </c>
      <c r="D29" s="27">
        <v>117.84</v>
      </c>
      <c r="E29" s="36">
        <v>5500</v>
      </c>
      <c r="F29" s="27">
        <v>648120</v>
      </c>
      <c r="G29" s="27">
        <v>518000</v>
      </c>
      <c r="H29" s="27">
        <v>648120</v>
      </c>
      <c r="I29" s="27">
        <f t="shared" si="6"/>
        <v>0</v>
      </c>
      <c r="J29" s="27" t="s">
        <v>81</v>
      </c>
      <c r="K29" s="29">
        <v>45650</v>
      </c>
      <c r="L29" s="43" t="s">
        <v>75</v>
      </c>
      <c r="M29" s="109">
        <v>20240005944</v>
      </c>
      <c r="N29" s="114">
        <v>45573</v>
      </c>
      <c r="O29" s="29">
        <v>45570</v>
      </c>
      <c r="P29" s="110"/>
      <c r="Q29" s="36">
        <f>G29*0.004</f>
        <v>2072</v>
      </c>
      <c r="R29" s="36">
        <f t="shared" si="10"/>
        <v>103.6</v>
      </c>
      <c r="S29" s="36">
        <f t="shared" si="11"/>
        <v>414.4</v>
      </c>
      <c r="T29" s="36">
        <f t="shared" si="12"/>
        <v>155.4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</row>
    <row r="30" s="98" customFormat="1" spans="1:245">
      <c r="A30" s="27">
        <f t="shared" si="5"/>
        <v>28</v>
      </c>
      <c r="B30" s="27" t="s">
        <v>149</v>
      </c>
      <c r="C30" s="27" t="s">
        <v>150</v>
      </c>
      <c r="D30" s="27">
        <v>117.84</v>
      </c>
      <c r="E30" s="36">
        <v>5643.245</v>
      </c>
      <c r="F30" s="27">
        <v>665000</v>
      </c>
      <c r="G30" s="27">
        <v>400000</v>
      </c>
      <c r="H30" s="27">
        <v>400000</v>
      </c>
      <c r="I30" s="27">
        <f t="shared" si="6"/>
        <v>265000</v>
      </c>
      <c r="J30" s="27" t="s">
        <v>133</v>
      </c>
      <c r="K30" s="29">
        <v>45646</v>
      </c>
      <c r="L30" s="43" t="s">
        <v>114</v>
      </c>
      <c r="M30" s="109">
        <v>20240007355</v>
      </c>
      <c r="N30" s="114">
        <v>45646</v>
      </c>
      <c r="O30" s="29">
        <v>45626</v>
      </c>
      <c r="P30" s="110"/>
      <c r="Q30" s="36">
        <f>G30*0.006</f>
        <v>2400</v>
      </c>
      <c r="R30" s="36"/>
      <c r="S30" s="36">
        <f t="shared" si="11"/>
        <v>320</v>
      </c>
      <c r="T30" s="36">
        <f t="shared" si="12"/>
        <v>120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</row>
    <row r="31" s="98" customFormat="1" spans="1:245">
      <c r="A31" s="27">
        <f t="shared" si="5"/>
        <v>29</v>
      </c>
      <c r="B31" s="27" t="s">
        <v>151</v>
      </c>
      <c r="C31" s="27" t="s">
        <v>152</v>
      </c>
      <c r="D31" s="27">
        <v>117.84</v>
      </c>
      <c r="E31" s="36">
        <v>5855.4</v>
      </c>
      <c r="F31" s="27">
        <v>690000</v>
      </c>
      <c r="G31" s="27">
        <v>546000</v>
      </c>
      <c r="H31" s="27">
        <v>690000</v>
      </c>
      <c r="I31" s="27">
        <f t="shared" si="6"/>
        <v>0</v>
      </c>
      <c r="J31" s="27" t="s">
        <v>81</v>
      </c>
      <c r="K31" s="29">
        <v>45646</v>
      </c>
      <c r="L31" s="43" t="s">
        <v>127</v>
      </c>
      <c r="M31" s="109">
        <v>20240005540</v>
      </c>
      <c r="N31" s="114">
        <v>45566</v>
      </c>
      <c r="O31" s="29">
        <v>45551</v>
      </c>
      <c r="P31" s="110"/>
      <c r="Q31" s="36">
        <f>G31*0.006</f>
        <v>3276</v>
      </c>
      <c r="R31" s="36">
        <f>G31*0.0004</f>
        <v>218.4</v>
      </c>
      <c r="S31" s="36">
        <f>G31*0.001</f>
        <v>546</v>
      </c>
      <c r="T31" s="36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</row>
    <row r="32" s="98" customFormat="1" ht="18" customHeight="1" spans="1:20">
      <c r="A32" s="27"/>
      <c r="B32" s="27"/>
      <c r="C32" s="102"/>
      <c r="D32" s="27"/>
      <c r="E32" s="36"/>
      <c r="F32" s="27"/>
      <c r="G32" s="27">
        <f>SUM(G3:G31)</f>
        <v>14362100</v>
      </c>
      <c r="H32" s="27"/>
      <c r="I32" s="27">
        <f t="shared" si="6"/>
        <v>0</v>
      </c>
      <c r="J32" s="27"/>
      <c r="K32" s="29"/>
      <c r="L32" s="27"/>
      <c r="M32" s="27"/>
      <c r="N32" s="29"/>
      <c r="O32" s="29"/>
      <c r="P32" s="27"/>
      <c r="Q32" s="36">
        <f>SUM(Q3:Q31)</f>
        <v>80368.858</v>
      </c>
      <c r="R32" s="36">
        <f>SUM(R3:R31)</f>
        <v>3093.0011</v>
      </c>
      <c r="S32" s="36">
        <f>SUM(S3:S31)</f>
        <v>13471.7518</v>
      </c>
      <c r="T32" s="36">
        <f>SUM(T3:T31)</f>
        <v>2007.0345</v>
      </c>
    </row>
    <row r="33" s="99" customFormat="1" ht="21" customHeight="1"/>
    <row r="34" s="31" customFormat="1" ht="20.1" customHeight="1" spans="1:20">
      <c r="A34" s="103" t="s">
        <v>153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</row>
    <row r="35" s="31" customFormat="1" ht="30" customHeight="1" spans="1:20">
      <c r="A35" s="27" t="s">
        <v>13</v>
      </c>
      <c r="B35" s="27" t="s">
        <v>14</v>
      </c>
      <c r="C35" s="27" t="s">
        <v>52</v>
      </c>
      <c r="D35" s="27" t="s">
        <v>53</v>
      </c>
      <c r="E35" s="27" t="s">
        <v>54</v>
      </c>
      <c r="F35" s="27" t="s">
        <v>55</v>
      </c>
      <c r="G35" s="27" t="s">
        <v>56</v>
      </c>
      <c r="H35" s="27" t="s">
        <v>57</v>
      </c>
      <c r="I35" s="27" t="s">
        <v>58</v>
      </c>
      <c r="J35" s="27" t="s">
        <v>59</v>
      </c>
      <c r="K35" s="27" t="s">
        <v>60</v>
      </c>
      <c r="L35" s="27" t="s">
        <v>61</v>
      </c>
      <c r="M35" s="108" t="s">
        <v>62</v>
      </c>
      <c r="N35" s="27" t="s">
        <v>63</v>
      </c>
      <c r="O35" s="27" t="s">
        <v>64</v>
      </c>
      <c r="P35" s="27" t="s">
        <v>21</v>
      </c>
      <c r="Q35" s="41" t="s">
        <v>65</v>
      </c>
      <c r="R35" s="27" t="s">
        <v>66</v>
      </c>
      <c r="S35" s="27" t="s">
        <v>27</v>
      </c>
      <c r="T35" s="36" t="s">
        <v>25</v>
      </c>
    </row>
    <row r="36" spans="1:245">
      <c r="A36" s="27">
        <v>1</v>
      </c>
      <c r="B36" s="27" t="s">
        <v>154</v>
      </c>
      <c r="C36" s="102" t="s">
        <v>155</v>
      </c>
      <c r="D36" s="27">
        <v>112.41</v>
      </c>
      <c r="E36" s="27">
        <v>17347.21</v>
      </c>
      <c r="F36" s="46">
        <f t="shared" ref="F36:F42" si="13">D36*E36</f>
        <v>1949999.8761</v>
      </c>
      <c r="G36" s="27">
        <v>1110000</v>
      </c>
      <c r="H36" s="27">
        <v>1110000</v>
      </c>
      <c r="I36" s="46">
        <f>F36-H36</f>
        <v>839999.8761</v>
      </c>
      <c r="J36" s="27" t="s">
        <v>69</v>
      </c>
      <c r="K36" s="29">
        <v>45650</v>
      </c>
      <c r="L36" s="115" t="s">
        <v>36</v>
      </c>
      <c r="M36" s="109">
        <v>20240007405</v>
      </c>
      <c r="N36" s="29">
        <v>45618</v>
      </c>
      <c r="O36" s="29">
        <v>45618</v>
      </c>
      <c r="P36" s="27"/>
      <c r="Q36" s="27">
        <f t="shared" ref="Q36:Q45" si="14">G36*0.01</f>
        <v>11100</v>
      </c>
      <c r="R36" s="36">
        <f>G36*0.0018</f>
        <v>1998</v>
      </c>
      <c r="S36" s="36">
        <f>G36*0.0025</f>
        <v>2775</v>
      </c>
      <c r="T36" s="36">
        <f>G36*0.0003</f>
        <v>333</v>
      </c>
      <c r="IK36" s="98"/>
    </row>
    <row r="37" s="100" customFormat="1" spans="1:245">
      <c r="A37" s="27">
        <v>2</v>
      </c>
      <c r="B37" s="27" t="s">
        <v>156</v>
      </c>
      <c r="C37" s="102" t="s">
        <v>157</v>
      </c>
      <c r="D37" s="27">
        <v>78.97</v>
      </c>
      <c r="E37" s="27">
        <v>8200</v>
      </c>
      <c r="F37" s="46">
        <f t="shared" si="13"/>
        <v>647554</v>
      </c>
      <c r="G37" s="27">
        <v>313932</v>
      </c>
      <c r="H37" s="27">
        <v>647554</v>
      </c>
      <c r="I37" s="46">
        <f>F37-H37</f>
        <v>0</v>
      </c>
      <c r="J37" s="27" t="s">
        <v>69</v>
      </c>
      <c r="K37" s="29">
        <v>45645</v>
      </c>
      <c r="L37" s="115" t="s">
        <v>30</v>
      </c>
      <c r="M37" s="27">
        <v>20240004261</v>
      </c>
      <c r="N37" s="29">
        <v>45400</v>
      </c>
      <c r="O37" s="29">
        <v>45400</v>
      </c>
      <c r="P37" s="27"/>
      <c r="Q37" s="27">
        <f t="shared" si="14"/>
        <v>3139.32</v>
      </c>
      <c r="R37" s="27"/>
      <c r="S37" s="36">
        <f>G37*0.0014</f>
        <v>439.5048</v>
      </c>
      <c r="T37" s="27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</row>
    <row r="38" s="98" customFormat="1" spans="1:244">
      <c r="A38" s="27">
        <v>3</v>
      </c>
      <c r="B38" s="27" t="s">
        <v>158</v>
      </c>
      <c r="C38" s="102" t="s">
        <v>159</v>
      </c>
      <c r="D38" s="27">
        <v>90.35</v>
      </c>
      <c r="E38" s="27">
        <v>17500</v>
      </c>
      <c r="F38" s="46">
        <f t="shared" si="13"/>
        <v>1581125</v>
      </c>
      <c r="G38" s="27">
        <v>801125</v>
      </c>
      <c r="H38" s="27">
        <v>801125</v>
      </c>
      <c r="I38" s="46">
        <f>F38-H38</f>
        <v>780000</v>
      </c>
      <c r="J38" s="27" t="s">
        <v>69</v>
      </c>
      <c r="K38" s="29">
        <v>45656</v>
      </c>
      <c r="L38" s="115" t="s">
        <v>32</v>
      </c>
      <c r="M38" s="27">
        <v>20240007524</v>
      </c>
      <c r="N38" s="29">
        <v>45656</v>
      </c>
      <c r="O38" s="29">
        <v>45628</v>
      </c>
      <c r="P38" s="27"/>
      <c r="Q38" s="27">
        <f t="shared" si="14"/>
        <v>8011.25</v>
      </c>
      <c r="R38" s="36">
        <f>G38*0.0018</f>
        <v>1442.025</v>
      </c>
      <c r="S38" s="36">
        <f t="shared" ref="S38:S45" si="15">G38*0.0025</f>
        <v>2002.8125</v>
      </c>
      <c r="T38" s="36">
        <f>G38*0.0003</f>
        <v>240.3375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</row>
    <row r="39" s="98" customFormat="1" spans="1:245">
      <c r="A39" s="27">
        <v>5</v>
      </c>
      <c r="B39" s="27" t="s">
        <v>160</v>
      </c>
      <c r="C39" s="102" t="s">
        <v>161</v>
      </c>
      <c r="D39" s="27">
        <v>29.05</v>
      </c>
      <c r="E39" s="27">
        <v>24307</v>
      </c>
      <c r="F39" s="46">
        <f t="shared" si="13"/>
        <v>706118.35</v>
      </c>
      <c r="G39" s="46">
        <v>706118</v>
      </c>
      <c r="H39" s="27">
        <v>706118</v>
      </c>
      <c r="I39" s="46">
        <f t="shared" ref="I39:I45" si="16">F39-H39</f>
        <v>0.349999999976717</v>
      </c>
      <c r="J39" s="27" t="s">
        <v>139</v>
      </c>
      <c r="K39" s="29">
        <v>45643</v>
      </c>
      <c r="L39" s="115" t="s">
        <v>28</v>
      </c>
      <c r="M39" s="27">
        <v>20240007261</v>
      </c>
      <c r="N39" s="29">
        <v>45642</v>
      </c>
      <c r="O39" s="29">
        <v>45099</v>
      </c>
      <c r="P39" s="27"/>
      <c r="Q39" s="36">
        <f t="shared" si="14"/>
        <v>7061.18</v>
      </c>
      <c r="R39" s="36"/>
      <c r="S39" s="36">
        <f t="shared" si="15"/>
        <v>1765.295</v>
      </c>
      <c r="T39" s="36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</row>
    <row r="40" s="98" customFormat="1" spans="1:245">
      <c r="A40" s="27">
        <v>6</v>
      </c>
      <c r="B40" s="27" t="s">
        <v>160</v>
      </c>
      <c r="C40" s="102" t="s">
        <v>162</v>
      </c>
      <c r="D40" s="27">
        <v>42.69</v>
      </c>
      <c r="E40" s="27">
        <v>24213.8</v>
      </c>
      <c r="F40" s="46">
        <f t="shared" si="13"/>
        <v>1033687.122</v>
      </c>
      <c r="G40" s="27">
        <v>1033687</v>
      </c>
      <c r="H40" s="27">
        <v>1033687</v>
      </c>
      <c r="I40" s="46">
        <f t="shared" si="16"/>
        <v>0.121999999857508</v>
      </c>
      <c r="J40" s="27" t="s">
        <v>139</v>
      </c>
      <c r="K40" s="29">
        <v>45643</v>
      </c>
      <c r="L40" s="115" t="s">
        <v>28</v>
      </c>
      <c r="M40" s="27">
        <v>20230008395</v>
      </c>
      <c r="N40" s="29">
        <v>45199</v>
      </c>
      <c r="O40" s="29">
        <v>45099</v>
      </c>
      <c r="P40" s="27"/>
      <c r="Q40" s="36">
        <f t="shared" si="14"/>
        <v>10336.87</v>
      </c>
      <c r="R40" s="36"/>
      <c r="S40" s="36">
        <f t="shared" si="15"/>
        <v>2584.2175</v>
      </c>
      <c r="T40" s="36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  <c r="GS40" s="31"/>
      <c r="GT40" s="31"/>
      <c r="GU40" s="31"/>
      <c r="GV40" s="31"/>
      <c r="GW40" s="31"/>
      <c r="GX40" s="31"/>
      <c r="GY40" s="31"/>
      <c r="GZ40" s="31"/>
      <c r="HA40" s="31"/>
      <c r="HB40" s="31"/>
      <c r="HC40" s="31"/>
      <c r="HD40" s="31"/>
      <c r="HE40" s="31"/>
      <c r="HF40" s="31"/>
      <c r="HG40" s="31"/>
      <c r="HH40" s="31"/>
      <c r="HI40" s="31"/>
      <c r="HJ40" s="31"/>
      <c r="HK40" s="31"/>
      <c r="HL40" s="31"/>
      <c r="HM40" s="31"/>
      <c r="HN40" s="31"/>
      <c r="HO40" s="31"/>
      <c r="HP40" s="31"/>
      <c r="HQ40" s="31"/>
      <c r="HR40" s="31"/>
      <c r="HS40" s="31"/>
      <c r="HT40" s="31"/>
      <c r="HU40" s="31"/>
      <c r="HV40" s="31"/>
      <c r="HW40" s="31"/>
      <c r="HX40" s="31"/>
      <c r="HY40" s="31"/>
      <c r="HZ40" s="31"/>
      <c r="IA40" s="31"/>
      <c r="IB40" s="31"/>
      <c r="IC40" s="31"/>
      <c r="ID40" s="31"/>
      <c r="IE40" s="31"/>
      <c r="IF40" s="31"/>
      <c r="IG40" s="31"/>
      <c r="IH40" s="31"/>
      <c r="II40" s="31"/>
      <c r="IJ40" s="31"/>
      <c r="IK40" s="31"/>
    </row>
    <row r="41" s="98" customFormat="1" spans="1:245">
      <c r="A41" s="27">
        <v>7</v>
      </c>
      <c r="B41" s="27" t="s">
        <v>160</v>
      </c>
      <c r="C41" s="102" t="s">
        <v>163</v>
      </c>
      <c r="D41" s="27">
        <v>42.69</v>
      </c>
      <c r="E41" s="27">
        <v>16893.6</v>
      </c>
      <c r="F41" s="46">
        <f t="shared" si="13"/>
        <v>721187.784</v>
      </c>
      <c r="G41" s="46">
        <v>721188</v>
      </c>
      <c r="H41" s="27">
        <v>721188</v>
      </c>
      <c r="I41" s="46">
        <f t="shared" si="16"/>
        <v>-0.216000000131316</v>
      </c>
      <c r="J41" s="27" t="s">
        <v>139</v>
      </c>
      <c r="K41" s="29">
        <v>45643</v>
      </c>
      <c r="L41" s="115" t="s">
        <v>28</v>
      </c>
      <c r="M41" s="27">
        <v>20230009189</v>
      </c>
      <c r="N41" s="29">
        <v>45223</v>
      </c>
      <c r="O41" s="29">
        <v>45099</v>
      </c>
      <c r="P41" s="27"/>
      <c r="Q41" s="36">
        <f t="shared" si="14"/>
        <v>7211.88</v>
      </c>
      <c r="R41" s="36"/>
      <c r="S41" s="36">
        <f t="shared" si="15"/>
        <v>1802.97</v>
      </c>
      <c r="T41" s="36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  <c r="HN41" s="31"/>
      <c r="HO41" s="31"/>
      <c r="HP41" s="31"/>
      <c r="HQ41" s="31"/>
      <c r="HR41" s="31"/>
      <c r="HS41" s="31"/>
      <c r="HT41" s="31"/>
      <c r="HU41" s="31"/>
      <c r="HV41" s="31"/>
      <c r="HW41" s="31"/>
      <c r="HX41" s="31"/>
      <c r="HY41" s="31"/>
      <c r="HZ41" s="31"/>
      <c r="IA41" s="31"/>
      <c r="IB41" s="31"/>
      <c r="IC41" s="31"/>
      <c r="ID41" s="31"/>
      <c r="IE41" s="31"/>
      <c r="IF41" s="31"/>
      <c r="IG41" s="31"/>
      <c r="IH41" s="31"/>
      <c r="II41" s="31"/>
      <c r="IJ41" s="31"/>
      <c r="IK41" s="31"/>
    </row>
    <row r="42" s="100" customFormat="1" spans="1:245">
      <c r="A42" s="27">
        <v>8</v>
      </c>
      <c r="B42" s="27" t="s">
        <v>160</v>
      </c>
      <c r="C42" s="102" t="s">
        <v>164</v>
      </c>
      <c r="D42" s="27">
        <v>42.69</v>
      </c>
      <c r="E42" s="27">
        <v>16893.6</v>
      </c>
      <c r="F42" s="46">
        <f t="shared" si="13"/>
        <v>721187.784</v>
      </c>
      <c r="G42" s="46">
        <v>721188</v>
      </c>
      <c r="H42" s="27">
        <v>721188</v>
      </c>
      <c r="I42" s="46">
        <f t="shared" si="16"/>
        <v>-0.216000000131316</v>
      </c>
      <c r="J42" s="27" t="s">
        <v>139</v>
      </c>
      <c r="K42" s="29">
        <v>45643</v>
      </c>
      <c r="L42" s="115" t="s">
        <v>28</v>
      </c>
      <c r="M42" s="27">
        <v>20230009190</v>
      </c>
      <c r="N42" s="29">
        <v>45223</v>
      </c>
      <c r="O42" s="29">
        <v>45099</v>
      </c>
      <c r="P42" s="27"/>
      <c r="Q42" s="36">
        <f t="shared" si="14"/>
        <v>7211.88</v>
      </c>
      <c r="R42" s="36"/>
      <c r="S42" s="36">
        <f t="shared" si="15"/>
        <v>1802.97</v>
      </c>
      <c r="T42" s="36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31"/>
      <c r="GD42" s="31"/>
      <c r="GE42" s="31"/>
      <c r="GF42" s="31"/>
      <c r="GG42" s="31"/>
      <c r="GH42" s="31"/>
      <c r="GI42" s="31"/>
      <c r="GJ42" s="31"/>
      <c r="GK42" s="31"/>
      <c r="GL42" s="31"/>
      <c r="GM42" s="31"/>
      <c r="GN42" s="31"/>
      <c r="GO42" s="31"/>
      <c r="GP42" s="31"/>
      <c r="GQ42" s="31"/>
      <c r="GR42" s="31"/>
      <c r="GS42" s="31"/>
      <c r="GT42" s="31"/>
      <c r="GU42" s="31"/>
      <c r="GV42" s="31"/>
      <c r="GW42" s="31"/>
      <c r="GX42" s="31"/>
      <c r="GY42" s="31"/>
      <c r="GZ42" s="31"/>
      <c r="HA42" s="31"/>
      <c r="HB42" s="31"/>
      <c r="HC42" s="31"/>
      <c r="HD42" s="31"/>
      <c r="HE42" s="31"/>
      <c r="HF42" s="31"/>
      <c r="HG42" s="31"/>
      <c r="HH42" s="31"/>
      <c r="HI42" s="31"/>
      <c r="HJ42" s="31"/>
      <c r="HK42" s="31"/>
      <c r="HL42" s="31"/>
      <c r="HM42" s="31"/>
      <c r="HN42" s="31"/>
      <c r="HO42" s="31"/>
      <c r="HP42" s="31"/>
      <c r="HQ42" s="31"/>
      <c r="HR42" s="31"/>
      <c r="HS42" s="31"/>
      <c r="HT42" s="31"/>
      <c r="HU42" s="31"/>
      <c r="HV42" s="31"/>
      <c r="HW42" s="31"/>
      <c r="HX42" s="31"/>
      <c r="HY42" s="31"/>
      <c r="HZ42" s="31"/>
      <c r="IA42" s="31"/>
      <c r="IB42" s="31"/>
      <c r="IC42" s="31"/>
      <c r="ID42" s="31"/>
      <c r="IE42" s="31"/>
      <c r="IF42" s="31"/>
      <c r="IG42" s="31"/>
      <c r="IH42" s="31"/>
      <c r="II42" s="31"/>
      <c r="IJ42" s="31"/>
      <c r="IK42" s="31"/>
    </row>
    <row r="43" s="100" customFormat="1" spans="1:245">
      <c r="A43" s="27">
        <v>9</v>
      </c>
      <c r="B43" s="27" t="s">
        <v>165</v>
      </c>
      <c r="C43" s="102" t="s">
        <v>166</v>
      </c>
      <c r="D43" s="27">
        <v>45.23</v>
      </c>
      <c r="E43" s="27">
        <v>17397.33</v>
      </c>
      <c r="F43" s="46">
        <v>786882</v>
      </c>
      <c r="G43" s="46">
        <v>786882</v>
      </c>
      <c r="H43" s="27">
        <v>786882</v>
      </c>
      <c r="I43" s="46">
        <f t="shared" si="16"/>
        <v>0</v>
      </c>
      <c r="J43" s="27" t="s">
        <v>139</v>
      </c>
      <c r="K43" s="29">
        <v>45657</v>
      </c>
      <c r="L43" s="46" t="s">
        <v>31</v>
      </c>
      <c r="M43" s="27">
        <v>20240007552</v>
      </c>
      <c r="N43" s="29">
        <v>45657</v>
      </c>
      <c r="O43" s="29">
        <v>45626</v>
      </c>
      <c r="P43" s="27"/>
      <c r="Q43" s="27">
        <f t="shared" si="14"/>
        <v>7868.82</v>
      </c>
      <c r="R43" s="36"/>
      <c r="S43" s="36">
        <f t="shared" si="15"/>
        <v>1967.205</v>
      </c>
      <c r="T43" s="36">
        <f>G43*0.0003</f>
        <v>236.0646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  <c r="GJ43" s="31"/>
      <c r="GK43" s="31"/>
      <c r="GL43" s="31"/>
      <c r="GM43" s="31"/>
      <c r="GN43" s="31"/>
      <c r="GO43" s="31"/>
      <c r="GP43" s="31"/>
      <c r="GQ43" s="31"/>
      <c r="GR43" s="31"/>
      <c r="GS43" s="31"/>
      <c r="GT43" s="31"/>
      <c r="GU43" s="31"/>
      <c r="GV43" s="31"/>
      <c r="GW43" s="31"/>
      <c r="GX43" s="31"/>
      <c r="GY43" s="31"/>
      <c r="GZ43" s="31"/>
      <c r="HA43" s="31"/>
      <c r="HB43" s="31"/>
      <c r="HC43" s="31"/>
      <c r="HD43" s="31"/>
      <c r="HE43" s="31"/>
      <c r="HF43" s="31"/>
      <c r="HG43" s="31"/>
      <c r="HH43" s="31"/>
      <c r="HI43" s="31"/>
      <c r="HJ43" s="31"/>
      <c r="HK43" s="31"/>
      <c r="HL43" s="31"/>
      <c r="HM43" s="31"/>
      <c r="HN43" s="31"/>
      <c r="HO43" s="31"/>
      <c r="HP43" s="31"/>
      <c r="HQ43" s="31"/>
      <c r="HR43" s="31"/>
      <c r="HS43" s="31"/>
      <c r="HT43" s="31"/>
      <c r="HU43" s="31"/>
      <c r="HV43" s="31"/>
      <c r="HW43" s="31"/>
      <c r="HX43" s="31"/>
      <c r="HY43" s="31"/>
      <c r="HZ43" s="31"/>
      <c r="IA43" s="31"/>
      <c r="IB43" s="31"/>
      <c r="IC43" s="31"/>
      <c r="ID43" s="31"/>
      <c r="IE43" s="31"/>
      <c r="IF43" s="31"/>
      <c r="IG43" s="31"/>
      <c r="IH43" s="31"/>
      <c r="II43" s="31"/>
      <c r="IJ43" s="31"/>
      <c r="IK43" s="31"/>
    </row>
    <row r="44" s="100" customFormat="1" spans="1:245">
      <c r="A44" s="27">
        <v>10</v>
      </c>
      <c r="B44" s="27" t="s">
        <v>165</v>
      </c>
      <c r="C44" s="102" t="s">
        <v>167</v>
      </c>
      <c r="D44" s="27">
        <v>45.23</v>
      </c>
      <c r="E44" s="27">
        <v>17494.06</v>
      </c>
      <c r="F44" s="46">
        <v>791257</v>
      </c>
      <c r="G44" s="27">
        <v>791257</v>
      </c>
      <c r="H44" s="27">
        <v>791257</v>
      </c>
      <c r="I44" s="46">
        <f t="shared" si="16"/>
        <v>0</v>
      </c>
      <c r="J44" s="27" t="s">
        <v>139</v>
      </c>
      <c r="K44" s="29">
        <v>45650</v>
      </c>
      <c r="L44" s="115" t="s">
        <v>31</v>
      </c>
      <c r="M44" s="27">
        <v>20240007416</v>
      </c>
      <c r="N44" s="29">
        <v>45650</v>
      </c>
      <c r="O44" s="29">
        <v>45626</v>
      </c>
      <c r="P44" s="27"/>
      <c r="Q44" s="27">
        <f t="shared" si="14"/>
        <v>7912.57</v>
      </c>
      <c r="R44" s="27"/>
      <c r="S44" s="36">
        <f t="shared" si="15"/>
        <v>1978.1425</v>
      </c>
      <c r="T44" s="36">
        <f>G44*0.0003</f>
        <v>237.3771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  <c r="GJ44" s="31"/>
      <c r="GK44" s="31"/>
      <c r="GL44" s="31"/>
      <c r="GM44" s="31"/>
      <c r="GN44" s="31"/>
      <c r="GO44" s="31"/>
      <c r="GP44" s="31"/>
      <c r="GQ44" s="31"/>
      <c r="GR44" s="31"/>
      <c r="GS44" s="31"/>
      <c r="GT44" s="31"/>
      <c r="GU44" s="31"/>
      <c r="GV44" s="31"/>
      <c r="GW44" s="31"/>
      <c r="GX44" s="31"/>
      <c r="GY44" s="31"/>
      <c r="GZ44" s="31"/>
      <c r="HA44" s="31"/>
      <c r="HB44" s="31"/>
      <c r="HC44" s="31"/>
      <c r="HD44" s="31"/>
      <c r="HE44" s="31"/>
      <c r="HF44" s="31"/>
      <c r="HG44" s="31"/>
      <c r="HH44" s="31"/>
      <c r="HI44" s="31"/>
      <c r="HJ44" s="31"/>
      <c r="HK44" s="31"/>
      <c r="HL44" s="31"/>
      <c r="HM44" s="31"/>
      <c r="HN44" s="31"/>
      <c r="HO44" s="31"/>
      <c r="HP44" s="31"/>
      <c r="HQ44" s="31"/>
      <c r="HR44" s="31"/>
      <c r="HS44" s="31"/>
      <c r="HT44" s="31"/>
      <c r="HU44" s="31"/>
      <c r="HV44" s="31"/>
      <c r="HW44" s="31"/>
      <c r="HX44" s="31"/>
      <c r="HY44" s="31"/>
      <c r="HZ44" s="31"/>
      <c r="IA44" s="31"/>
      <c r="IB44" s="31"/>
      <c r="IC44" s="31"/>
      <c r="ID44" s="31"/>
      <c r="IE44" s="31"/>
      <c r="IF44" s="31"/>
      <c r="IG44" s="31"/>
      <c r="IH44" s="31"/>
      <c r="II44" s="31"/>
      <c r="IJ44" s="31"/>
      <c r="IK44" s="31"/>
    </row>
    <row r="45" s="100" customFormat="1" spans="1:245">
      <c r="A45" s="27">
        <v>11</v>
      </c>
      <c r="B45" s="27" t="s">
        <v>165</v>
      </c>
      <c r="C45" s="102" t="s">
        <v>168</v>
      </c>
      <c r="D45" s="27">
        <v>45.23</v>
      </c>
      <c r="E45" s="27">
        <v>17590.79</v>
      </c>
      <c r="F45" s="46">
        <v>795632</v>
      </c>
      <c r="G45" s="27">
        <v>795632</v>
      </c>
      <c r="H45" s="27">
        <v>795632</v>
      </c>
      <c r="I45" s="46">
        <f t="shared" si="16"/>
        <v>0</v>
      </c>
      <c r="J45" s="27" t="s">
        <v>139</v>
      </c>
      <c r="K45" s="29">
        <v>45650</v>
      </c>
      <c r="L45" s="115" t="s">
        <v>31</v>
      </c>
      <c r="M45" s="27">
        <v>20240007420</v>
      </c>
      <c r="N45" s="29">
        <v>45650</v>
      </c>
      <c r="O45" s="29">
        <v>45626</v>
      </c>
      <c r="P45" s="27"/>
      <c r="Q45" s="27">
        <f t="shared" si="14"/>
        <v>7956.32</v>
      </c>
      <c r="R45" s="36"/>
      <c r="S45" s="36">
        <f t="shared" si="15"/>
        <v>1989.08</v>
      </c>
      <c r="T45" s="36">
        <f>G45*0.0003</f>
        <v>238.6896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  <c r="GJ45" s="31"/>
      <c r="GK45" s="31"/>
      <c r="GL45" s="31"/>
      <c r="GM45" s="31"/>
      <c r="GN45" s="31"/>
      <c r="GO45" s="31"/>
      <c r="GP45" s="31"/>
      <c r="GQ45" s="31"/>
      <c r="GR45" s="31"/>
      <c r="GS45" s="31"/>
      <c r="GT45" s="31"/>
      <c r="GU45" s="31"/>
      <c r="GV45" s="31"/>
      <c r="GW45" s="31"/>
      <c r="GX45" s="31"/>
      <c r="GY45" s="31"/>
      <c r="GZ45" s="31"/>
      <c r="HA45" s="31"/>
      <c r="HB45" s="31"/>
      <c r="HC45" s="31"/>
      <c r="HD45" s="31"/>
      <c r="HE45" s="31"/>
      <c r="HF45" s="31"/>
      <c r="HG45" s="31"/>
      <c r="HH45" s="31"/>
      <c r="HI45" s="31"/>
      <c r="HJ45" s="31"/>
      <c r="HK45" s="31"/>
      <c r="HL45" s="31"/>
      <c r="HM45" s="31"/>
      <c r="HN45" s="31"/>
      <c r="HO45" s="31"/>
      <c r="HP45" s="31"/>
      <c r="HQ45" s="31"/>
      <c r="HR45" s="31"/>
      <c r="HS45" s="31"/>
      <c r="HT45" s="31"/>
      <c r="HU45" s="31"/>
      <c r="HV45" s="31"/>
      <c r="HW45" s="31"/>
      <c r="HX45" s="31"/>
      <c r="HY45" s="31"/>
      <c r="HZ45" s="31"/>
      <c r="IA45" s="31"/>
      <c r="IB45" s="31"/>
      <c r="IC45" s="31"/>
      <c r="ID45" s="31"/>
      <c r="IE45" s="31"/>
      <c r="IF45" s="31"/>
      <c r="IG45" s="31"/>
      <c r="IH45" s="31"/>
      <c r="II45" s="31"/>
      <c r="IJ45" s="31"/>
      <c r="IK45" s="31"/>
    </row>
    <row r="46" spans="1:20">
      <c r="A46" s="27"/>
      <c r="B46" s="27"/>
      <c r="C46" s="102"/>
      <c r="D46" s="27"/>
      <c r="E46" s="27"/>
      <c r="F46" s="46"/>
      <c r="G46" s="46">
        <f>SUM(G36:G45)</f>
        <v>7781009</v>
      </c>
      <c r="H46" s="27"/>
      <c r="I46" s="27"/>
      <c r="J46" s="27"/>
      <c r="K46" s="29"/>
      <c r="L46" s="27"/>
      <c r="M46" s="27"/>
      <c r="N46" s="29"/>
      <c r="O46" s="29"/>
      <c r="P46" s="27"/>
      <c r="Q46" s="36">
        <f>SUM(Q36:Q45)</f>
        <v>77810.09</v>
      </c>
      <c r="R46" s="36">
        <f>SUM(R36:R45)</f>
        <v>3440.025</v>
      </c>
      <c r="S46" s="36">
        <f>SUM(S36:S45)</f>
        <v>19107.1973</v>
      </c>
      <c r="T46" s="36">
        <f>SUM(T36:T45)</f>
        <v>1285.4688</v>
      </c>
    </row>
    <row r="47" ht="53" customHeight="1" spans="1:20">
      <c r="A47" s="104" t="s">
        <v>169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18"/>
    </row>
    <row r="48" ht="54" customHeight="1" spans="3:20">
      <c r="C48" s="99" t="s">
        <v>170</v>
      </c>
      <c r="E48" s="106"/>
      <c r="F48" s="106"/>
      <c r="G48" s="107" t="s">
        <v>50</v>
      </c>
      <c r="H48" s="99"/>
      <c r="I48" s="99"/>
      <c r="J48" s="107" t="s">
        <v>50</v>
      </c>
      <c r="K48" s="107"/>
      <c r="L48" s="116"/>
      <c r="M48" s="107" t="s">
        <v>171</v>
      </c>
      <c r="N48" s="116"/>
      <c r="O48" s="116"/>
      <c r="P48" s="117"/>
      <c r="Q48" s="117"/>
      <c r="R48" s="99"/>
      <c r="S48" s="106" t="s">
        <v>172</v>
      </c>
      <c r="T48" s="99"/>
    </row>
  </sheetData>
  <autoFilter xmlns:etc="http://www.wps.cn/officeDocument/2017/etCustomData" ref="A2:IK48" etc:filterBottomFollowUsedRange="0">
    <extLst/>
  </autoFilter>
  <sortState ref="B54:W72">
    <sortCondition ref="B54"/>
  </sortState>
  <mergeCells count="3">
    <mergeCell ref="A1:T1"/>
    <mergeCell ref="A34:T34"/>
    <mergeCell ref="A47:T47"/>
  </mergeCells>
  <dataValidations count="2">
    <dataValidation type="decimal" operator="between" allowBlank="1" showInputMessage="1" showErrorMessage="1" promptTitle="输入数据" prompt="不得输入空格、字体、字母" sqref="O14 O36 K37 K39:K45 O4:O5 O38:O45">
      <formula1>-1000000</formula1>
      <formula2>100000000</formula2>
    </dataValidation>
    <dataValidation type="decimal" operator="between" allowBlank="1" showInputMessage="1" showErrorMessage="1" promptTitle="输入数据" prompt="不得输入空格、文字、字母" sqref="K38 K10:K17">
      <formula1>-1000000</formula1>
      <formula2>1000000000</formula2>
    </dataValidation>
  </dataValidations>
  <pageMargins left="0.0784722222222222" right="0.118055555555556" top="0.472222222222222" bottom="0.432638888888889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1"/>
  <sheetViews>
    <sheetView topLeftCell="A52" workbookViewId="0">
      <selection activeCell="I66" sqref="I66"/>
    </sheetView>
  </sheetViews>
  <sheetFormatPr defaultColWidth="9" defaultRowHeight="13.5"/>
  <cols>
    <col min="1" max="1" width="6.625" style="44" customWidth="1"/>
    <col min="2" max="2" width="8.125" style="44" customWidth="1"/>
    <col min="3" max="3" width="11.25" style="44" customWidth="1"/>
    <col min="4" max="4" width="6.125" style="44" customWidth="1"/>
    <col min="5" max="5" width="10" style="44" customWidth="1"/>
    <col min="6" max="6" width="9.875" style="44" customWidth="1"/>
    <col min="7" max="7" width="9.125" style="44" customWidth="1"/>
    <col min="8" max="8" width="8.25" style="44" customWidth="1"/>
    <col min="9" max="9" width="8.125" style="44" customWidth="1"/>
    <col min="10" max="10" width="10.875" style="44" customWidth="1"/>
    <col min="11" max="11" width="8.125" style="44" customWidth="1"/>
    <col min="12" max="12" width="9.625" style="44" customWidth="1"/>
    <col min="13" max="13" width="7.5" style="44" customWidth="1"/>
    <col min="14" max="14" width="7.75" style="44" customWidth="1"/>
    <col min="15" max="16" width="10.5" style="44" customWidth="1"/>
    <col min="17" max="17" width="8.125" style="44" customWidth="1"/>
    <col min="18" max="251" width="10.625" style="44" customWidth="1"/>
    <col min="252" max="252" width="10.625" style="44"/>
    <col min="253" max="16379" width="9" style="44"/>
  </cols>
  <sheetData>
    <row r="1" s="44" customFormat="1" ht="30" customHeight="1" spans="1:10">
      <c r="A1" s="45" t="s">
        <v>173</v>
      </c>
      <c r="B1" s="45"/>
      <c r="C1" s="45"/>
      <c r="D1" s="45"/>
      <c r="E1" s="45"/>
      <c r="F1" s="45"/>
      <c r="G1" s="45"/>
      <c r="H1" s="45"/>
      <c r="I1" s="45"/>
      <c r="J1" s="81"/>
    </row>
    <row r="2" s="44" customFormat="1" ht="18" customHeight="1" spans="1:9">
      <c r="A2" s="27" t="s">
        <v>13</v>
      </c>
      <c r="B2" s="27" t="s">
        <v>52</v>
      </c>
      <c r="C2" s="27" t="s">
        <v>53</v>
      </c>
      <c r="D2" s="27" t="s">
        <v>174</v>
      </c>
      <c r="E2" s="27" t="s">
        <v>175</v>
      </c>
      <c r="F2" s="27" t="s">
        <v>176</v>
      </c>
      <c r="G2" s="27" t="s">
        <v>59</v>
      </c>
      <c r="H2" s="27" t="s">
        <v>177</v>
      </c>
      <c r="I2" s="27" t="s">
        <v>33</v>
      </c>
    </row>
    <row r="3" s="44" customFormat="1" ht="19" customHeight="1" spans="1:9">
      <c r="A3" s="27">
        <f>ROW()-2</f>
        <v>1</v>
      </c>
      <c r="B3" s="29" t="s">
        <v>68</v>
      </c>
      <c r="C3" s="27">
        <v>117.54</v>
      </c>
      <c r="D3" s="27" t="s">
        <v>67</v>
      </c>
      <c r="E3" s="27">
        <v>5600</v>
      </c>
      <c r="F3" s="46">
        <v>658224</v>
      </c>
      <c r="G3" s="27" t="s">
        <v>69</v>
      </c>
      <c r="H3" s="27" t="s">
        <v>178</v>
      </c>
      <c r="I3" s="27" t="s">
        <v>40</v>
      </c>
    </row>
    <row r="4" s="44" customFormat="1" ht="19" customHeight="1" spans="1:9">
      <c r="A4" s="27">
        <f>ROW()-2</f>
        <v>2</v>
      </c>
      <c r="B4" s="29" t="s">
        <v>179</v>
      </c>
      <c r="C4" s="27">
        <v>117.54</v>
      </c>
      <c r="D4" s="27" t="s">
        <v>180</v>
      </c>
      <c r="E4" s="27">
        <v>5778.55</v>
      </c>
      <c r="F4" s="46">
        <v>679211</v>
      </c>
      <c r="G4" s="27" t="s">
        <v>85</v>
      </c>
      <c r="H4" s="27"/>
      <c r="I4" s="27" t="s">
        <v>42</v>
      </c>
    </row>
    <row r="5" s="44" customFormat="1" ht="19" customHeight="1" spans="1:9">
      <c r="A5" s="27">
        <f>ROW()-2</f>
        <v>3</v>
      </c>
      <c r="B5" s="29" t="s">
        <v>181</v>
      </c>
      <c r="C5" s="27">
        <v>117.54</v>
      </c>
      <c r="D5" s="27" t="s">
        <v>182</v>
      </c>
      <c r="E5" s="27">
        <v>5500</v>
      </c>
      <c r="F5" s="46">
        <v>646470</v>
      </c>
      <c r="G5" s="27" t="s">
        <v>69</v>
      </c>
      <c r="H5" s="27"/>
      <c r="I5" s="27" t="s">
        <v>42</v>
      </c>
    </row>
    <row r="6" s="44" customFormat="1" ht="19" customHeight="1" spans="1:9">
      <c r="A6" s="27">
        <f>ROW()-2</f>
        <v>4</v>
      </c>
      <c r="B6" s="29" t="s">
        <v>77</v>
      </c>
      <c r="C6" s="27">
        <v>117.54</v>
      </c>
      <c r="D6" s="27" t="s">
        <v>76</v>
      </c>
      <c r="E6" s="27">
        <v>5615.11</v>
      </c>
      <c r="F6" s="46">
        <v>660000</v>
      </c>
      <c r="G6" s="27" t="s">
        <v>69</v>
      </c>
      <c r="H6" s="27"/>
      <c r="I6" s="27" t="s">
        <v>31</v>
      </c>
    </row>
    <row r="7" s="44" customFormat="1" ht="19" customHeight="1" spans="1:9">
      <c r="A7" s="27">
        <f>ROW()-2</f>
        <v>5</v>
      </c>
      <c r="B7" s="47" t="s">
        <v>183</v>
      </c>
      <c r="C7" s="48">
        <v>132.34</v>
      </c>
      <c r="D7" s="48" t="s">
        <v>184</v>
      </c>
      <c r="E7" s="48">
        <v>5286.655</v>
      </c>
      <c r="F7" s="46">
        <v>699636</v>
      </c>
      <c r="G7" s="48" t="s">
        <v>85</v>
      </c>
      <c r="H7" s="48"/>
      <c r="I7" s="48" t="s">
        <v>35</v>
      </c>
    </row>
    <row r="8" s="44" customFormat="1" ht="19" customHeight="1" spans="1:9">
      <c r="A8" s="27">
        <f t="shared" ref="A8:A22" si="0">ROW()-2</f>
        <v>6</v>
      </c>
      <c r="B8" s="47" t="s">
        <v>88</v>
      </c>
      <c r="C8" s="48">
        <v>86.14</v>
      </c>
      <c r="D8" s="48" t="s">
        <v>87</v>
      </c>
      <c r="E8" s="48">
        <v>5275.86</v>
      </c>
      <c r="F8" s="46">
        <v>454463</v>
      </c>
      <c r="G8" s="48" t="s">
        <v>81</v>
      </c>
      <c r="H8" s="48"/>
      <c r="I8" s="48" t="s">
        <v>41</v>
      </c>
    </row>
    <row r="9" s="44" customFormat="1" ht="19" customHeight="1" spans="1:9">
      <c r="A9" s="27">
        <f t="shared" si="0"/>
        <v>7</v>
      </c>
      <c r="B9" s="47" t="s">
        <v>94</v>
      </c>
      <c r="C9" s="48">
        <v>126.9</v>
      </c>
      <c r="D9" s="48" t="s">
        <v>93</v>
      </c>
      <c r="E9" s="48">
        <v>6067.77</v>
      </c>
      <c r="F9" s="46">
        <v>770000</v>
      </c>
      <c r="G9" s="48" t="s">
        <v>81</v>
      </c>
      <c r="H9" s="48"/>
      <c r="I9" s="48" t="s">
        <v>35</v>
      </c>
    </row>
    <row r="10" s="44" customFormat="1" ht="19" customHeight="1" spans="1:9">
      <c r="A10" s="27">
        <f t="shared" si="0"/>
        <v>8</v>
      </c>
      <c r="B10" s="47" t="s">
        <v>185</v>
      </c>
      <c r="C10" s="48">
        <v>126.5</v>
      </c>
      <c r="D10" s="48" t="s">
        <v>186</v>
      </c>
      <c r="E10" s="49">
        <v>5900</v>
      </c>
      <c r="F10" s="49">
        <v>746350</v>
      </c>
      <c r="G10" s="48" t="s">
        <v>81</v>
      </c>
      <c r="H10" s="48"/>
      <c r="I10" s="48" t="s">
        <v>32</v>
      </c>
    </row>
    <row r="11" s="44" customFormat="1" ht="19" customHeight="1" spans="1:9">
      <c r="A11" s="27">
        <f t="shared" si="0"/>
        <v>9</v>
      </c>
      <c r="B11" s="47" t="s">
        <v>187</v>
      </c>
      <c r="C11" s="48">
        <v>147.09</v>
      </c>
      <c r="D11" s="48" t="s">
        <v>188</v>
      </c>
      <c r="E11" s="49">
        <v>5800</v>
      </c>
      <c r="F11" s="49">
        <v>853122</v>
      </c>
      <c r="G11" s="48" t="s">
        <v>81</v>
      </c>
      <c r="H11" s="48"/>
      <c r="I11" s="48" t="s">
        <v>28</v>
      </c>
    </row>
    <row r="12" s="44" customFormat="1" ht="19" customHeight="1" spans="1:9">
      <c r="A12" s="27">
        <f t="shared" si="0"/>
        <v>10</v>
      </c>
      <c r="B12" s="47" t="s">
        <v>189</v>
      </c>
      <c r="C12" s="48">
        <v>134.8</v>
      </c>
      <c r="D12" s="48" t="s">
        <v>190</v>
      </c>
      <c r="E12" s="49">
        <v>5500</v>
      </c>
      <c r="F12" s="49">
        <v>741400</v>
      </c>
      <c r="G12" s="48" t="s">
        <v>81</v>
      </c>
      <c r="H12" s="48"/>
      <c r="I12" s="48" t="s">
        <v>36</v>
      </c>
    </row>
    <row r="13" s="44" customFormat="1" ht="19" customHeight="1" spans="1:9">
      <c r="A13" s="27">
        <f t="shared" si="0"/>
        <v>11</v>
      </c>
      <c r="B13" s="47" t="s">
        <v>191</v>
      </c>
      <c r="C13" s="48">
        <v>134.8</v>
      </c>
      <c r="D13" s="48" t="s">
        <v>192</v>
      </c>
      <c r="E13" s="49">
        <v>5850</v>
      </c>
      <c r="F13" s="49">
        <v>788580</v>
      </c>
      <c r="G13" s="48" t="s">
        <v>69</v>
      </c>
      <c r="H13" s="48"/>
      <c r="I13" s="48" t="s">
        <v>35</v>
      </c>
    </row>
    <row r="14" s="44" customFormat="1" ht="19" customHeight="1" spans="1:9">
      <c r="A14" s="27">
        <f t="shared" si="0"/>
        <v>12</v>
      </c>
      <c r="B14" s="47" t="s">
        <v>193</v>
      </c>
      <c r="C14" s="48">
        <v>133.94</v>
      </c>
      <c r="D14" s="48" t="s">
        <v>194</v>
      </c>
      <c r="E14" s="49">
        <v>5935.49</v>
      </c>
      <c r="F14" s="49">
        <v>795000</v>
      </c>
      <c r="G14" s="48" t="s">
        <v>69</v>
      </c>
      <c r="H14" s="48"/>
      <c r="I14" s="48" t="s">
        <v>30</v>
      </c>
    </row>
    <row r="15" s="44" customFormat="1" ht="19" customHeight="1" spans="1:9">
      <c r="A15" s="27">
        <f t="shared" si="0"/>
        <v>13</v>
      </c>
      <c r="B15" s="47" t="s">
        <v>103</v>
      </c>
      <c r="C15" s="48">
        <v>133.94</v>
      </c>
      <c r="D15" s="48" t="s">
        <v>102</v>
      </c>
      <c r="E15" s="49">
        <v>5786.17</v>
      </c>
      <c r="F15" s="49">
        <v>775000</v>
      </c>
      <c r="G15" s="48" t="s">
        <v>81</v>
      </c>
      <c r="H15" s="48"/>
      <c r="I15" s="48" t="s">
        <v>42</v>
      </c>
    </row>
    <row r="16" s="44" customFormat="1" ht="19" customHeight="1" spans="1:9">
      <c r="A16" s="27">
        <f t="shared" si="0"/>
        <v>14</v>
      </c>
      <c r="B16" s="47" t="s">
        <v>195</v>
      </c>
      <c r="C16" s="48">
        <v>174.32</v>
      </c>
      <c r="D16" s="48" t="s">
        <v>196</v>
      </c>
      <c r="E16" s="49">
        <v>6597.065</v>
      </c>
      <c r="F16" s="49">
        <v>1150000</v>
      </c>
      <c r="G16" s="48" t="s">
        <v>133</v>
      </c>
      <c r="H16" s="48"/>
      <c r="I16" s="48" t="s">
        <v>41</v>
      </c>
    </row>
    <row r="17" s="44" customFormat="1" ht="19" customHeight="1" spans="1:9">
      <c r="A17" s="27">
        <f t="shared" si="0"/>
        <v>15</v>
      </c>
      <c r="B17" s="47" t="s">
        <v>197</v>
      </c>
      <c r="C17" s="48">
        <v>138.52</v>
      </c>
      <c r="D17" s="48" t="s">
        <v>198</v>
      </c>
      <c r="E17" s="49">
        <v>5641.71</v>
      </c>
      <c r="F17" s="49">
        <v>781490</v>
      </c>
      <c r="G17" s="48" t="s">
        <v>81</v>
      </c>
      <c r="H17" s="48"/>
      <c r="I17" s="48" t="s">
        <v>38</v>
      </c>
    </row>
    <row r="18" s="44" customFormat="1" ht="19" customHeight="1" spans="1:9">
      <c r="A18" s="27">
        <f t="shared" si="0"/>
        <v>16</v>
      </c>
      <c r="B18" s="47" t="s">
        <v>199</v>
      </c>
      <c r="C18" s="48">
        <v>117.84</v>
      </c>
      <c r="D18" s="48" t="s">
        <v>200</v>
      </c>
      <c r="E18" s="49">
        <v>5750</v>
      </c>
      <c r="F18" s="49">
        <v>677580</v>
      </c>
      <c r="G18" s="48" t="s">
        <v>133</v>
      </c>
      <c r="H18" s="48"/>
      <c r="I18" s="48" t="s">
        <v>31</v>
      </c>
    </row>
    <row r="19" s="44" customFormat="1" ht="19" customHeight="1" spans="1:9">
      <c r="A19" s="27">
        <f t="shared" si="0"/>
        <v>17</v>
      </c>
      <c r="B19" s="29" t="s">
        <v>201</v>
      </c>
      <c r="C19" s="27">
        <v>85.66</v>
      </c>
      <c r="D19" s="27" t="s">
        <v>202</v>
      </c>
      <c r="E19" s="27">
        <v>9800</v>
      </c>
      <c r="F19" s="46">
        <v>839468</v>
      </c>
      <c r="G19" s="27" t="s">
        <v>69</v>
      </c>
      <c r="H19" s="27"/>
      <c r="I19" s="27" t="s">
        <v>37</v>
      </c>
    </row>
    <row r="20" s="44" customFormat="1" ht="19" customHeight="1" spans="1:9">
      <c r="A20" s="27">
        <f t="shared" ref="A20:A25" si="1">ROW()-2</f>
        <v>18</v>
      </c>
      <c r="B20" s="29" t="s">
        <v>203</v>
      </c>
      <c r="C20" s="27">
        <v>57.71</v>
      </c>
      <c r="D20" s="27" t="s">
        <v>204</v>
      </c>
      <c r="E20" s="27">
        <v>8124.9</v>
      </c>
      <c r="F20" s="46">
        <v>468888</v>
      </c>
      <c r="G20" s="27" t="s">
        <v>139</v>
      </c>
      <c r="H20" s="27"/>
      <c r="I20" s="27" t="s">
        <v>38</v>
      </c>
    </row>
    <row r="21" s="44" customFormat="1" ht="19" customHeight="1" spans="1:9">
      <c r="A21" s="27">
        <f t="shared" si="1"/>
        <v>19</v>
      </c>
      <c r="B21" s="29" t="s">
        <v>205</v>
      </c>
      <c r="C21" s="27">
        <v>104.3</v>
      </c>
      <c r="D21" s="27" t="s">
        <v>206</v>
      </c>
      <c r="E21" s="27">
        <v>17500</v>
      </c>
      <c r="F21" s="46">
        <v>1825250</v>
      </c>
      <c r="G21" s="27" t="s">
        <v>69</v>
      </c>
      <c r="H21" s="27"/>
      <c r="I21" s="27" t="s">
        <v>30</v>
      </c>
    </row>
    <row r="22" s="44" customFormat="1" ht="19" customHeight="1" spans="1:9">
      <c r="A22" s="27">
        <f t="shared" si="1"/>
        <v>20</v>
      </c>
      <c r="B22" s="29" t="s">
        <v>159</v>
      </c>
      <c r="C22" s="27">
        <v>90.35</v>
      </c>
      <c r="D22" s="27" t="s">
        <v>158</v>
      </c>
      <c r="E22" s="27">
        <v>17500</v>
      </c>
      <c r="F22" s="46">
        <v>1581125</v>
      </c>
      <c r="G22" s="27" t="s">
        <v>69</v>
      </c>
      <c r="H22" s="27"/>
      <c r="I22" s="27" t="s">
        <v>32</v>
      </c>
    </row>
    <row r="23" s="44" customFormat="1" ht="19" customHeight="1" spans="1:9">
      <c r="A23" s="27">
        <f t="shared" si="1"/>
        <v>21</v>
      </c>
      <c r="B23" s="47" t="s">
        <v>207</v>
      </c>
      <c r="C23" s="48">
        <v>115.82</v>
      </c>
      <c r="D23" s="48" t="s">
        <v>208</v>
      </c>
      <c r="E23" s="48">
        <v>7900</v>
      </c>
      <c r="F23" s="46">
        <v>914978</v>
      </c>
      <c r="G23" s="48" t="s">
        <v>100</v>
      </c>
      <c r="H23" s="48"/>
      <c r="I23" s="48" t="s">
        <v>32</v>
      </c>
    </row>
    <row r="24" s="44" customFormat="1" ht="19" customHeight="1" spans="1:9">
      <c r="A24" s="27">
        <f t="shared" si="1"/>
        <v>22</v>
      </c>
      <c r="B24" s="47" t="s">
        <v>209</v>
      </c>
      <c r="C24" s="48">
        <v>82.3</v>
      </c>
      <c r="D24" s="48" t="s">
        <v>210</v>
      </c>
      <c r="E24" s="48">
        <v>8500</v>
      </c>
      <c r="F24" s="46">
        <v>699550</v>
      </c>
      <c r="G24" s="48" t="s">
        <v>69</v>
      </c>
      <c r="H24" s="48"/>
      <c r="I24" s="48" t="s">
        <v>30</v>
      </c>
    </row>
    <row r="25" s="44" customFormat="1" ht="19" customHeight="1" spans="1:9">
      <c r="A25" s="27">
        <f t="shared" si="1"/>
        <v>23</v>
      </c>
      <c r="B25" s="47" t="s">
        <v>211</v>
      </c>
      <c r="C25" s="48">
        <v>346.53</v>
      </c>
      <c r="D25" s="48" t="s">
        <v>212</v>
      </c>
      <c r="E25" s="48">
        <v>11000</v>
      </c>
      <c r="F25" s="46">
        <v>3811830</v>
      </c>
      <c r="G25" s="48" t="s">
        <v>69</v>
      </c>
      <c r="H25" s="48"/>
      <c r="I25" s="48" t="s">
        <v>31</v>
      </c>
    </row>
    <row r="26" s="44" customFormat="1" ht="18" customHeight="1" spans="1:9">
      <c r="A26" s="27" t="s">
        <v>47</v>
      </c>
      <c r="B26" s="50"/>
      <c r="C26" s="50"/>
      <c r="D26" s="50"/>
      <c r="E26" s="50"/>
      <c r="F26" s="27">
        <f>SUM(F3:F25)</f>
        <v>22017615</v>
      </c>
      <c r="G26" s="50"/>
      <c r="H26" s="50"/>
      <c r="I26" s="50"/>
    </row>
    <row r="27" s="44" customFormat="1" ht="21" customHeight="1" spans="1:9">
      <c r="A27" s="51" t="s">
        <v>213</v>
      </c>
      <c r="B27" s="52"/>
      <c r="C27" s="52"/>
      <c r="D27" s="52"/>
      <c r="E27" s="52"/>
      <c r="F27" s="52"/>
      <c r="G27" s="52"/>
      <c r="H27" s="52"/>
      <c r="I27" s="82"/>
    </row>
    <row r="28" s="44" customFormat="1" ht="21" customHeight="1"/>
    <row r="29" s="44" customFormat="1" ht="22" customHeight="1" spans="1:14">
      <c r="A29" s="53" t="s">
        <v>33</v>
      </c>
      <c r="B29" s="54" t="s">
        <v>214</v>
      </c>
      <c r="C29" s="54" t="s">
        <v>215</v>
      </c>
      <c r="D29" s="54" t="s">
        <v>216</v>
      </c>
      <c r="E29" s="54" t="s">
        <v>217</v>
      </c>
      <c r="F29" s="54" t="s">
        <v>218</v>
      </c>
      <c r="G29" s="54" t="s">
        <v>219</v>
      </c>
      <c r="H29" s="55" t="s">
        <v>220</v>
      </c>
      <c r="I29" s="83"/>
      <c r="J29" s="83"/>
      <c r="K29" s="84"/>
      <c r="L29" s="85" t="s">
        <v>221</v>
      </c>
      <c r="M29" s="86"/>
      <c r="N29" s="87"/>
    </row>
    <row r="30" s="44" customFormat="1" ht="66" customHeight="1" spans="1:14">
      <c r="A30" s="56"/>
      <c r="B30" s="57"/>
      <c r="C30" s="57"/>
      <c r="D30" s="57"/>
      <c r="E30" s="57"/>
      <c r="F30" s="57"/>
      <c r="G30" s="57"/>
      <c r="H30" s="58" t="s">
        <v>222</v>
      </c>
      <c r="I30" s="58" t="s">
        <v>223</v>
      </c>
      <c r="J30" s="58" t="s">
        <v>224</v>
      </c>
      <c r="K30" s="58" t="s">
        <v>225</v>
      </c>
      <c r="L30" s="88" t="s">
        <v>226</v>
      </c>
      <c r="M30" s="88" t="s">
        <v>227</v>
      </c>
      <c r="N30" s="88" t="s">
        <v>228</v>
      </c>
    </row>
    <row r="31" s="44" customFormat="1" ht="20" customHeight="1" spans="1:14">
      <c r="A31" s="59" t="s">
        <v>41</v>
      </c>
      <c r="B31" s="59">
        <v>2</v>
      </c>
      <c r="C31" s="60">
        <f>F8+F16</f>
        <v>1604463</v>
      </c>
      <c r="D31" s="59"/>
      <c r="E31" s="61"/>
      <c r="F31" s="61">
        <f t="shared" ref="F31:F41" si="2">C31+E31</f>
        <v>1604463</v>
      </c>
      <c r="G31" s="18">
        <f>F31/2307700</f>
        <v>0.695264982450059</v>
      </c>
      <c r="H31" s="18"/>
      <c r="I31" s="18">
        <v>0.005</v>
      </c>
      <c r="J31" s="89"/>
      <c r="K31" s="59"/>
      <c r="L31" s="18"/>
      <c r="M31" s="18"/>
      <c r="N31" s="18"/>
    </row>
    <row r="32" s="44" customFormat="1" ht="20" customHeight="1" spans="1:14">
      <c r="A32" s="59" t="s">
        <v>32</v>
      </c>
      <c r="B32" s="59">
        <v>1</v>
      </c>
      <c r="C32" s="60">
        <f>F10</f>
        <v>746350</v>
      </c>
      <c r="D32" s="59">
        <v>2</v>
      </c>
      <c r="E32" s="61">
        <f>F22+F23</f>
        <v>2496103</v>
      </c>
      <c r="F32" s="61">
        <f t="shared" si="2"/>
        <v>3242453</v>
      </c>
      <c r="G32" s="18">
        <f t="shared" ref="G32:G41" si="3">F32/2307700</f>
        <v>1.40505828313906</v>
      </c>
      <c r="H32" s="18"/>
      <c r="I32" s="18"/>
      <c r="J32" s="18"/>
      <c r="K32" s="89">
        <v>0.007</v>
      </c>
      <c r="L32" s="18"/>
      <c r="M32" s="18"/>
      <c r="N32" s="62">
        <v>0.01</v>
      </c>
    </row>
    <row r="33" s="44" customFormat="1" ht="20" customHeight="1" spans="1:14">
      <c r="A33" s="59" t="s">
        <v>35</v>
      </c>
      <c r="B33" s="59">
        <v>3</v>
      </c>
      <c r="C33" s="60">
        <f>F7+F9+F13</f>
        <v>2258216</v>
      </c>
      <c r="D33" s="59"/>
      <c r="E33" s="61"/>
      <c r="F33" s="61">
        <f t="shared" si="2"/>
        <v>2258216</v>
      </c>
      <c r="G33" s="18">
        <f t="shared" si="3"/>
        <v>0.978557004809984</v>
      </c>
      <c r="H33" s="18"/>
      <c r="I33" s="18"/>
      <c r="J33" s="89">
        <v>0.006</v>
      </c>
      <c r="K33" s="59"/>
      <c r="L33" s="18"/>
      <c r="M33" s="18"/>
      <c r="N33" s="18"/>
    </row>
    <row r="34" s="44" customFormat="1" ht="20" customHeight="1" spans="1:14">
      <c r="A34" s="59" t="s">
        <v>28</v>
      </c>
      <c r="B34" s="59">
        <v>1</v>
      </c>
      <c r="C34" s="60">
        <f>F11</f>
        <v>853122</v>
      </c>
      <c r="D34" s="59"/>
      <c r="E34" s="61"/>
      <c r="F34" s="61">
        <f t="shared" si="2"/>
        <v>853122</v>
      </c>
      <c r="G34" s="18">
        <f t="shared" si="3"/>
        <v>0.369684967716774</v>
      </c>
      <c r="H34" s="18">
        <v>0.004</v>
      </c>
      <c r="I34" s="18"/>
      <c r="J34" s="18"/>
      <c r="K34" s="59"/>
      <c r="L34" s="18"/>
      <c r="M34" s="18"/>
      <c r="N34" s="59"/>
    </row>
    <row r="35" s="44" customFormat="1" ht="20" customHeight="1" spans="1:14">
      <c r="A35" s="59" t="s">
        <v>38</v>
      </c>
      <c r="B35" s="59">
        <v>1</v>
      </c>
      <c r="C35" s="60">
        <f>F17</f>
        <v>781490</v>
      </c>
      <c r="D35" s="59">
        <v>1</v>
      </c>
      <c r="E35" s="61">
        <f>F20</f>
        <v>468888</v>
      </c>
      <c r="F35" s="61">
        <f t="shared" si="2"/>
        <v>1250378</v>
      </c>
      <c r="G35" s="18">
        <f t="shared" si="3"/>
        <v>0.541828660571131</v>
      </c>
      <c r="H35" s="18">
        <v>0.004</v>
      </c>
      <c r="I35" s="18"/>
      <c r="J35" s="18"/>
      <c r="K35" s="18"/>
      <c r="L35" s="18"/>
      <c r="M35" s="18">
        <v>0.009</v>
      </c>
      <c r="N35" s="62"/>
    </row>
    <row r="36" s="44" customFormat="1" ht="20" customHeight="1" spans="1:14">
      <c r="A36" s="59" t="s">
        <v>42</v>
      </c>
      <c r="B36" s="59">
        <v>3</v>
      </c>
      <c r="C36" s="60">
        <f>F5+F15+F4</f>
        <v>2100681</v>
      </c>
      <c r="D36" s="59"/>
      <c r="E36" s="61"/>
      <c r="F36" s="61">
        <f t="shared" si="2"/>
        <v>2100681</v>
      </c>
      <c r="G36" s="18">
        <f t="shared" si="3"/>
        <v>0.910292065693114</v>
      </c>
      <c r="H36" s="18"/>
      <c r="I36" s="18"/>
      <c r="J36" s="18">
        <v>0.006</v>
      </c>
      <c r="K36" s="18"/>
      <c r="L36" s="59"/>
      <c r="M36" s="18"/>
      <c r="N36" s="62"/>
    </row>
    <row r="37" s="44" customFormat="1" ht="20" customHeight="1" spans="1:14">
      <c r="A37" s="59" t="s">
        <v>37</v>
      </c>
      <c r="B37" s="59"/>
      <c r="C37" s="60"/>
      <c r="D37" s="59">
        <v>1</v>
      </c>
      <c r="E37" s="61">
        <f>F19</f>
        <v>839468</v>
      </c>
      <c r="F37" s="61">
        <f t="shared" si="2"/>
        <v>839468</v>
      </c>
      <c r="G37" s="18">
        <f t="shared" si="3"/>
        <v>0.36376825410582</v>
      </c>
      <c r="H37" s="18"/>
      <c r="I37" s="18"/>
      <c r="J37" s="18"/>
      <c r="K37" s="18"/>
      <c r="L37" s="18">
        <v>0.008</v>
      </c>
      <c r="M37" s="18"/>
      <c r="N37" s="62"/>
    </row>
    <row r="38" s="44" customFormat="1" ht="20" customHeight="1" spans="1:14">
      <c r="A38" s="59" t="s">
        <v>30</v>
      </c>
      <c r="B38" s="59">
        <v>1</v>
      </c>
      <c r="C38" s="60">
        <f>F14</f>
        <v>795000</v>
      </c>
      <c r="D38" s="59">
        <v>2</v>
      </c>
      <c r="E38" s="61">
        <f>F21+F24</f>
        <v>2524800</v>
      </c>
      <c r="F38" s="61">
        <f t="shared" si="2"/>
        <v>3319800</v>
      </c>
      <c r="G38" s="18">
        <f t="shared" si="3"/>
        <v>1.43857520474932</v>
      </c>
      <c r="H38" s="18"/>
      <c r="I38" s="18"/>
      <c r="J38" s="18"/>
      <c r="K38" s="89">
        <v>0.007</v>
      </c>
      <c r="L38" s="18"/>
      <c r="M38" s="59"/>
      <c r="N38" s="62">
        <v>0.01</v>
      </c>
    </row>
    <row r="39" s="44" customFormat="1" ht="20" customHeight="1" spans="1:14">
      <c r="A39" s="59" t="s">
        <v>40</v>
      </c>
      <c r="B39" s="59">
        <v>1</v>
      </c>
      <c r="C39" s="60">
        <f>F3</f>
        <v>658224</v>
      </c>
      <c r="D39" s="59"/>
      <c r="E39" s="61"/>
      <c r="F39" s="61">
        <f t="shared" si="2"/>
        <v>658224</v>
      </c>
      <c r="G39" s="18">
        <f t="shared" si="3"/>
        <v>0.285229449235169</v>
      </c>
      <c r="H39" s="18">
        <v>0.004</v>
      </c>
      <c r="I39" s="18"/>
      <c r="J39" s="18"/>
      <c r="K39" s="18"/>
      <c r="L39" s="18"/>
      <c r="M39" s="59"/>
      <c r="N39" s="59"/>
    </row>
    <row r="40" s="44" customFormat="1" ht="20" customHeight="1" spans="1:22">
      <c r="A40" s="59" t="s">
        <v>36</v>
      </c>
      <c r="B40" s="59">
        <v>1</v>
      </c>
      <c r="C40" s="60">
        <f>F12</f>
        <v>741400</v>
      </c>
      <c r="D40" s="59"/>
      <c r="E40" s="61"/>
      <c r="F40" s="61">
        <f t="shared" si="2"/>
        <v>741400</v>
      </c>
      <c r="G40" s="18">
        <f t="shared" si="3"/>
        <v>0.321272262425792</v>
      </c>
      <c r="H40" s="18">
        <v>0.004</v>
      </c>
      <c r="I40" s="18"/>
      <c r="J40" s="18"/>
      <c r="K40" s="18"/>
      <c r="L40" s="18"/>
      <c r="M40" s="59"/>
      <c r="N40" s="59"/>
      <c r="V40" s="63"/>
    </row>
    <row r="41" s="44" customFormat="1" ht="20" customHeight="1" spans="1:14">
      <c r="A41" s="59" t="s">
        <v>31</v>
      </c>
      <c r="B41" s="59">
        <v>2</v>
      </c>
      <c r="C41" s="60">
        <f>F6+F18</f>
        <v>1337580</v>
      </c>
      <c r="D41" s="59">
        <v>1</v>
      </c>
      <c r="E41" s="61">
        <f>F25</f>
        <v>3811830</v>
      </c>
      <c r="F41" s="61">
        <f t="shared" si="2"/>
        <v>5149410</v>
      </c>
      <c r="G41" s="18">
        <f t="shared" si="3"/>
        <v>2.23140356198813</v>
      </c>
      <c r="H41" s="18"/>
      <c r="I41" s="18"/>
      <c r="J41" s="18"/>
      <c r="K41" s="89">
        <v>0.007</v>
      </c>
      <c r="L41" s="18"/>
      <c r="M41" s="59"/>
      <c r="N41" s="62">
        <v>0.01</v>
      </c>
    </row>
    <row r="42" s="44" customFormat="1" ht="19" customHeight="1" spans="1:22">
      <c r="A42" s="59" t="s">
        <v>47</v>
      </c>
      <c r="B42" s="59">
        <f>SUM(B31:B41)</f>
        <v>16</v>
      </c>
      <c r="C42" s="59">
        <f>SUBTOTAL(9,C31:C41)</f>
        <v>11876526</v>
      </c>
      <c r="D42" s="59">
        <f>SUM(D31:D41)</f>
        <v>7</v>
      </c>
      <c r="E42" s="61">
        <f>SUBTOTAL(9,E31:E41)</f>
        <v>10141089</v>
      </c>
      <c r="F42" s="61">
        <f>SUBTOTAL(9,F31:F41)</f>
        <v>22017615</v>
      </c>
      <c r="G42" s="62"/>
      <c r="H42" s="18"/>
      <c r="I42" s="59"/>
      <c r="J42" s="18"/>
      <c r="K42" s="59"/>
      <c r="L42" s="59"/>
      <c r="M42" s="59"/>
      <c r="N42" s="59"/>
      <c r="Q42" s="96" t="s">
        <v>229</v>
      </c>
      <c r="R42" s="96" t="s">
        <v>230</v>
      </c>
      <c r="S42" s="96" t="s">
        <v>231</v>
      </c>
      <c r="T42" s="96" t="s">
        <v>232</v>
      </c>
      <c r="U42" s="96" t="s">
        <v>233</v>
      </c>
      <c r="V42" s="96" t="s">
        <v>234</v>
      </c>
    </row>
    <row r="43" s="44" customFormat="1" ht="19" customHeight="1" spans="1:22">
      <c r="A43" s="63"/>
      <c r="B43" s="63"/>
      <c r="C43" s="63"/>
      <c r="D43" s="63"/>
      <c r="E43" s="63"/>
      <c r="F43" s="63"/>
      <c r="G43" s="64"/>
      <c r="H43" s="65"/>
      <c r="I43" s="63"/>
      <c r="J43" s="65"/>
      <c r="K43" s="63"/>
      <c r="L43" s="63"/>
      <c r="M43" s="63"/>
      <c r="N43" s="63"/>
      <c r="Q43" s="27">
        <v>1</v>
      </c>
      <c r="R43" s="27" t="s">
        <v>31</v>
      </c>
      <c r="S43" s="97">
        <v>1995804</v>
      </c>
      <c r="T43" s="97">
        <v>3811830</v>
      </c>
      <c r="U43" s="97">
        <f>S43+T43</f>
        <v>5807634</v>
      </c>
      <c r="V43" s="97">
        <f>U43/3</f>
        <v>1935878</v>
      </c>
    </row>
    <row r="44" s="44" customFormat="1" ht="19" customHeight="1" spans="1:22">
      <c r="A44" s="66" t="s">
        <v>235</v>
      </c>
      <c r="B44" s="67" t="s">
        <v>214</v>
      </c>
      <c r="C44" s="68" t="s">
        <v>215</v>
      </c>
      <c r="D44" s="68" t="s">
        <v>216</v>
      </c>
      <c r="E44" s="68" t="s">
        <v>217</v>
      </c>
      <c r="F44" s="68" t="s">
        <v>218</v>
      </c>
      <c r="G44" s="68" t="s">
        <v>219</v>
      </c>
      <c r="H44" s="69" t="s">
        <v>220</v>
      </c>
      <c r="I44" s="90"/>
      <c r="J44" s="90"/>
      <c r="K44" s="91"/>
      <c r="L44" s="92" t="s">
        <v>221</v>
      </c>
      <c r="M44" s="93"/>
      <c r="N44" s="94"/>
      <c r="Q44" s="27">
        <v>2</v>
      </c>
      <c r="R44" s="27" t="s">
        <v>30</v>
      </c>
      <c r="S44" s="97">
        <v>3677171</v>
      </c>
      <c r="T44" s="97">
        <v>3833156</v>
      </c>
      <c r="U44" s="97">
        <f>S44+T44</f>
        <v>7510327</v>
      </c>
      <c r="V44" s="97">
        <f>U44/4</f>
        <v>1877581.75</v>
      </c>
    </row>
    <row r="45" s="44" customFormat="1" ht="41" customHeight="1" spans="1:22">
      <c r="A45" s="66"/>
      <c r="B45" s="70"/>
      <c r="C45" s="71"/>
      <c r="D45" s="71"/>
      <c r="E45" s="71"/>
      <c r="F45" s="71"/>
      <c r="G45" s="71"/>
      <c r="H45" s="72" t="s">
        <v>236</v>
      </c>
      <c r="I45" s="72" t="s">
        <v>237</v>
      </c>
      <c r="J45" s="72" t="s">
        <v>238</v>
      </c>
      <c r="K45" s="72" t="s">
        <v>239</v>
      </c>
      <c r="L45" s="95" t="s">
        <v>240</v>
      </c>
      <c r="M45" s="95" t="s">
        <v>241</v>
      </c>
      <c r="N45" s="95" t="s">
        <v>242</v>
      </c>
      <c r="Q45" s="27">
        <v>3</v>
      </c>
      <c r="R45" s="27" t="s">
        <v>28</v>
      </c>
      <c r="S45" s="97">
        <v>4599088</v>
      </c>
      <c r="T45" s="97">
        <v>2496103</v>
      </c>
      <c r="U45" s="97">
        <f>S45+T45</f>
        <v>7095191</v>
      </c>
      <c r="V45" s="97">
        <f>U45/4</f>
        <v>1773797.75</v>
      </c>
    </row>
    <row r="46" s="44" customFormat="1" ht="18" customHeight="1" spans="1:22">
      <c r="A46" s="59" t="s">
        <v>28</v>
      </c>
      <c r="B46" s="59">
        <v>6</v>
      </c>
      <c r="C46" s="60">
        <f>C32+C33+C34+C40</f>
        <v>4599088</v>
      </c>
      <c r="D46" s="59">
        <v>2</v>
      </c>
      <c r="E46" s="60">
        <f>E32</f>
        <v>2496103</v>
      </c>
      <c r="F46" s="60">
        <f>C46+E46</f>
        <v>7095191</v>
      </c>
      <c r="G46" s="18">
        <f>F46/7692300</f>
        <v>0.922375752375752</v>
      </c>
      <c r="H46" s="18"/>
      <c r="I46" s="59"/>
      <c r="J46" s="59">
        <v>0.04</v>
      </c>
      <c r="K46" s="59"/>
      <c r="L46" s="18"/>
      <c r="M46" s="59"/>
      <c r="N46" s="18">
        <v>0.0018</v>
      </c>
      <c r="Q46" s="27">
        <v>4</v>
      </c>
      <c r="R46" s="27" t="s">
        <v>34</v>
      </c>
      <c r="S46" s="97">
        <v>1604463</v>
      </c>
      <c r="T46" s="97"/>
      <c r="U46" s="97">
        <f>S46+T46</f>
        <v>1604463</v>
      </c>
      <c r="V46" s="97">
        <f>U46/2</f>
        <v>802231.5</v>
      </c>
    </row>
    <row r="47" s="44" customFormat="1" ht="18" customHeight="1" spans="1:22">
      <c r="A47" s="59" t="s">
        <v>30</v>
      </c>
      <c r="B47" s="59">
        <v>5</v>
      </c>
      <c r="C47" s="60">
        <f>C35+C36+C38</f>
        <v>3677171</v>
      </c>
      <c r="D47" s="59">
        <v>4</v>
      </c>
      <c r="E47" s="60">
        <f>E35+E38+E37</f>
        <v>3833156</v>
      </c>
      <c r="F47" s="60">
        <f>C47+E47</f>
        <v>7510327</v>
      </c>
      <c r="G47" s="18">
        <f>F47/7692300</f>
        <v>0.976343486343486</v>
      </c>
      <c r="H47" s="18"/>
      <c r="I47" s="18"/>
      <c r="J47" s="59">
        <v>0.04</v>
      </c>
      <c r="K47" s="59"/>
      <c r="L47" s="59"/>
      <c r="M47" s="18"/>
      <c r="N47" s="18">
        <v>0.0018</v>
      </c>
      <c r="Q47" s="50"/>
      <c r="R47" s="50"/>
      <c r="S47" s="97">
        <f>SUBTOTAL(9,S43:S46)</f>
        <v>11876526</v>
      </c>
      <c r="T47" s="97">
        <f>SUBTOTAL(9,T43:T46)</f>
        <v>10141089</v>
      </c>
      <c r="U47" s="97">
        <f>SUBTOTAL(9,U43:U46)</f>
        <v>22017615</v>
      </c>
      <c r="V47" s="97"/>
    </row>
    <row r="48" s="44" customFormat="1" ht="18" customHeight="1" spans="1:21">
      <c r="A48" s="59" t="s">
        <v>31</v>
      </c>
      <c r="B48" s="59">
        <v>3</v>
      </c>
      <c r="C48" s="60">
        <f>C39+C41</f>
        <v>1995804</v>
      </c>
      <c r="D48" s="59">
        <v>1</v>
      </c>
      <c r="E48" s="60">
        <f>E41</f>
        <v>3811830</v>
      </c>
      <c r="F48" s="60">
        <f>C48+E48</f>
        <v>5807634</v>
      </c>
      <c r="G48" s="18">
        <f>F48/5769200</f>
        <v>1.00666192886362</v>
      </c>
      <c r="H48" s="18"/>
      <c r="I48" s="59"/>
      <c r="J48" s="59"/>
      <c r="K48" s="59">
        <v>0.05</v>
      </c>
      <c r="L48" s="18"/>
      <c r="M48" s="59"/>
      <c r="N48" s="18">
        <v>0.0018</v>
      </c>
      <c r="S48" s="31"/>
      <c r="T48" s="31"/>
      <c r="U48" s="31"/>
    </row>
    <row r="49" s="44" customFormat="1" ht="18" customHeight="1" spans="1:21">
      <c r="A49" s="59" t="s">
        <v>34</v>
      </c>
      <c r="B49" s="59">
        <v>2</v>
      </c>
      <c r="C49" s="60">
        <f>C31</f>
        <v>1604463</v>
      </c>
      <c r="D49" s="59"/>
      <c r="E49" s="60"/>
      <c r="F49" s="60">
        <f>C49+E49</f>
        <v>1604463</v>
      </c>
      <c r="G49" s="18">
        <f>F49/3846200</f>
        <v>0.41715537413551</v>
      </c>
      <c r="H49" s="18">
        <v>0.0002</v>
      </c>
      <c r="I49" s="59"/>
      <c r="J49" s="59"/>
      <c r="K49" s="59"/>
      <c r="L49" s="18"/>
      <c r="M49" s="59"/>
      <c r="N49" s="59"/>
      <c r="S49" s="31"/>
      <c r="T49" s="31"/>
      <c r="U49" s="31"/>
    </row>
    <row r="50" s="44" customFormat="1" ht="18" customHeight="1" spans="1:14">
      <c r="A50" s="59" t="s">
        <v>47</v>
      </c>
      <c r="B50" s="59">
        <f>SUBTOTAL(9,B46:B49)</f>
        <v>16</v>
      </c>
      <c r="C50" s="60">
        <f>SUBTOTAL(9,C46:C49)</f>
        <v>11876526</v>
      </c>
      <c r="D50" s="61">
        <f t="shared" ref="B50:F50" si="4">SUM(D46:D48)</f>
        <v>7</v>
      </c>
      <c r="E50" s="60">
        <f t="shared" si="4"/>
        <v>10141089</v>
      </c>
      <c r="F50" s="60">
        <f>C50+E50</f>
        <v>22017615</v>
      </c>
      <c r="G50" s="73"/>
      <c r="H50" s="59"/>
      <c r="I50" s="59"/>
      <c r="J50" s="59"/>
      <c r="K50" s="59"/>
      <c r="L50" s="59"/>
      <c r="M50" s="59"/>
      <c r="N50" s="59"/>
    </row>
    <row r="51" s="44" customFormat="1" ht="21" customHeight="1" spans="1:14">
      <c r="A51" s="74" t="s">
        <v>243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</row>
    <row r="52" s="44" customFormat="1" ht="21" customHeight="1" spans="1:14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</row>
    <row r="53" s="44" customFormat="1" ht="24" customHeight="1" spans="1:14">
      <c r="A53" s="75" t="s">
        <v>244</v>
      </c>
      <c r="B53" s="67" t="s">
        <v>214</v>
      </c>
      <c r="C53" s="68" t="s">
        <v>245</v>
      </c>
      <c r="D53" s="68" t="s">
        <v>216</v>
      </c>
      <c r="E53" s="68" t="s">
        <v>246</v>
      </c>
      <c r="F53" s="68" t="s">
        <v>218</v>
      </c>
      <c r="G53" s="68" t="s">
        <v>219</v>
      </c>
      <c r="H53" s="69" t="s">
        <v>220</v>
      </c>
      <c r="I53" s="90"/>
      <c r="J53" s="90"/>
      <c r="K53" s="91"/>
      <c r="L53" s="92" t="s">
        <v>221</v>
      </c>
      <c r="M53" s="93"/>
      <c r="N53" s="94"/>
    </row>
    <row r="54" s="44" customFormat="1" ht="43" customHeight="1" spans="1:14">
      <c r="A54" s="76"/>
      <c r="B54" s="70"/>
      <c r="C54" s="71"/>
      <c r="D54" s="71"/>
      <c r="E54" s="71"/>
      <c r="F54" s="71"/>
      <c r="G54" s="71"/>
      <c r="H54" s="72" t="s">
        <v>247</v>
      </c>
      <c r="I54" s="72" t="s">
        <v>248</v>
      </c>
      <c r="J54" s="72" t="s">
        <v>249</v>
      </c>
      <c r="K54" s="72" t="s">
        <v>250</v>
      </c>
      <c r="L54" s="95" t="s">
        <v>251</v>
      </c>
      <c r="M54" s="95" t="s">
        <v>252</v>
      </c>
      <c r="N54" s="95" t="s">
        <v>253</v>
      </c>
    </row>
    <row r="55" s="44" customFormat="1" ht="21" customHeight="1" spans="1:14">
      <c r="A55" s="59" t="s">
        <v>26</v>
      </c>
      <c r="B55" s="59">
        <v>16</v>
      </c>
      <c r="C55" s="59">
        <v>11876526</v>
      </c>
      <c r="D55" s="59">
        <v>7</v>
      </c>
      <c r="E55" s="59">
        <v>10141089</v>
      </c>
      <c r="F55" s="59">
        <f>C55+E55</f>
        <v>22017615</v>
      </c>
      <c r="G55" s="18">
        <f>F55/25000000</f>
        <v>0.8807046</v>
      </c>
      <c r="H55" s="18"/>
      <c r="I55" s="59"/>
      <c r="J55" s="59">
        <v>0.12</v>
      </c>
      <c r="K55" s="59"/>
      <c r="L55" s="18"/>
      <c r="M55" s="18"/>
      <c r="N55" s="59">
        <v>0.25</v>
      </c>
    </row>
    <row r="56" s="44" customFormat="1" ht="21" customHeight="1" spans="1:14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</row>
    <row r="57" s="44" customFormat="1" ht="26" customHeight="1" spans="1:14">
      <c r="A57" s="59" t="s">
        <v>25</v>
      </c>
      <c r="B57" s="59" t="s">
        <v>254</v>
      </c>
      <c r="C57" s="77" t="s">
        <v>255</v>
      </c>
      <c r="D57" s="59" t="s">
        <v>256</v>
      </c>
      <c r="E57" s="59"/>
      <c r="F57" s="59"/>
      <c r="G57" s="59"/>
      <c r="H57" s="59"/>
      <c r="I57" s="79"/>
      <c r="J57" s="79"/>
      <c r="K57" s="79"/>
      <c r="L57" s="79"/>
      <c r="M57" s="79"/>
      <c r="N57" s="79"/>
    </row>
    <row r="58" s="44" customFormat="1" ht="21" customHeight="1" spans="1:14">
      <c r="A58" s="27" t="s">
        <v>24</v>
      </c>
      <c r="B58" s="46">
        <v>22017615</v>
      </c>
      <c r="C58" s="78">
        <f>B58*0.03%</f>
        <v>6605.2845</v>
      </c>
      <c r="D58" s="59"/>
      <c r="E58" s="59"/>
      <c r="F58" s="59"/>
      <c r="G58" s="59"/>
      <c r="H58" s="59"/>
      <c r="I58" s="79"/>
      <c r="J58" s="79"/>
      <c r="K58" s="79"/>
      <c r="L58" s="79"/>
      <c r="M58" s="79"/>
      <c r="N58" s="79"/>
    </row>
    <row r="59" s="44" customFormat="1" ht="21" customHeight="1" spans="1:14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</row>
    <row r="60" s="44" customFormat="1" ht="21" customHeight="1" spans="1:14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</row>
    <row r="61" s="44" customFormat="1" ht="48" customHeight="1" spans="1:14">
      <c r="A61" s="80" t="s">
        <v>257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</row>
    <row r="62" s="44" customFormat="1" ht="43" customHeight="1"/>
    <row r="63" s="44" customFormat="1" ht="24" customHeight="1"/>
    <row r="64" s="44" customFormat="1" ht="24" customHeight="1"/>
    <row r="65" s="44" customFormat="1" ht="26" customHeight="1"/>
    <row r="66" s="44" customFormat="1" ht="25" customHeight="1" spans="16375:16375">
      <c r="XEU66"/>
    </row>
    <row r="67" s="44" customFormat="1" ht="25" customHeight="1" spans="16375:16375">
      <c r="XEU67"/>
    </row>
    <row r="68" s="44" customFormat="1" ht="22" customHeight="1"/>
    <row r="69" s="44" customFormat="1" ht="22" customHeight="1"/>
    <row r="70" s="44" customFormat="1" ht="44" customHeight="1"/>
    <row r="71" s="44" customFormat="1" ht="26" customHeight="1"/>
    <row r="72" s="44" customFormat="1" ht="22" customHeight="1"/>
    <row r="73" s="44" customFormat="1" ht="22" customHeight="1"/>
    <row r="74" s="44" customFormat="1" ht="22" customHeight="1"/>
    <row r="75" s="44" customFormat="1" ht="24" customHeight="1"/>
    <row r="76" s="44" customFormat="1" ht="39" customHeight="1"/>
    <row r="77" s="44" customFormat="1" ht="17" customHeight="1"/>
    <row r="78" s="44" customFormat="1" ht="43" customHeight="1"/>
    <row r="79" s="44" customFormat="1" ht="17" customHeight="1"/>
    <row r="80" s="44" customFormat="1" ht="17" customHeight="1"/>
    <row r="81" s="44" customFormat="1" ht="31" customHeight="1"/>
    <row r="82" s="44" customFormat="1" ht="27" customHeight="1" spans="16375:16375">
      <c r="XEU82"/>
    </row>
    <row r="83" s="44" customFormat="1" ht="27" customHeight="1"/>
    <row r="84" s="44" customFormat="1" ht="53" customHeight="1"/>
    <row r="85" s="44" customFormat="1" ht="26" customHeight="1"/>
    <row r="86" s="44" customFormat="1" ht="28" customHeight="1"/>
    <row r="87" s="44" customFormat="1" ht="47" customHeight="1"/>
    <row r="88" s="44" customFormat="1" ht="42" customHeight="1"/>
    <row r="89" s="44" customFormat="1" ht="18" customHeight="1" spans="16384:16384">
      <c r="XFD89"/>
    </row>
    <row r="90" s="44" customFormat="1" spans="16384:16384">
      <c r="XFD90"/>
    </row>
    <row r="91" s="44" customFormat="1" ht="20" customHeight="1"/>
  </sheetData>
  <autoFilter xmlns:etc="http://www.wps.cn/officeDocument/2017/etCustomData" ref="A2:XFD81" etc:filterBottomFollowUsedRange="0">
    <extLst/>
  </autoFilter>
  <mergeCells count="32">
    <mergeCell ref="A1:I1"/>
    <mergeCell ref="A27:I27"/>
    <mergeCell ref="H29:K29"/>
    <mergeCell ref="L29:N29"/>
    <mergeCell ref="H44:K44"/>
    <mergeCell ref="L44:N44"/>
    <mergeCell ref="A51:N51"/>
    <mergeCell ref="H53:K53"/>
    <mergeCell ref="L53:N53"/>
    <mergeCell ref="A61:N61"/>
    <mergeCell ref="A29:A30"/>
    <mergeCell ref="A44:A45"/>
    <mergeCell ref="A53:A54"/>
    <mergeCell ref="B29:B30"/>
    <mergeCell ref="B44:B45"/>
    <mergeCell ref="B53:B54"/>
    <mergeCell ref="C29:C30"/>
    <mergeCell ref="C44:C45"/>
    <mergeCell ref="C53:C54"/>
    <mergeCell ref="D29:D30"/>
    <mergeCell ref="D44:D45"/>
    <mergeCell ref="D53:D54"/>
    <mergeCell ref="E29:E30"/>
    <mergeCell ref="E44:E45"/>
    <mergeCell ref="E53:E54"/>
    <mergeCell ref="F29:F30"/>
    <mergeCell ref="F44:F45"/>
    <mergeCell ref="F53:F54"/>
    <mergeCell ref="G29:G30"/>
    <mergeCell ref="G44:G45"/>
    <mergeCell ref="G53:G54"/>
    <mergeCell ref="D57:H58"/>
  </mergeCells>
  <pageMargins left="0.472222222222222" right="0.0784722222222222" top="0.236111111111111" bottom="0.314583333333333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Q9" sqref="Q9"/>
    </sheetView>
  </sheetViews>
  <sheetFormatPr defaultColWidth="9" defaultRowHeight="13.5" outlineLevelRow="4"/>
  <cols>
    <col min="1" max="1" width="5.125" style="32" customWidth="1"/>
    <col min="2" max="2" width="6.75" style="32" customWidth="1"/>
    <col min="3" max="3" width="9" style="32"/>
    <col min="4" max="4" width="7.75" style="32" customWidth="1"/>
    <col min="5" max="5" width="9.5" style="33" customWidth="1"/>
    <col min="6" max="6" width="7.75" style="32" customWidth="1"/>
    <col min="7" max="8" width="9" style="32"/>
    <col min="9" max="9" width="8.375" style="32" customWidth="1"/>
    <col min="10" max="16384" width="9" style="32"/>
  </cols>
  <sheetData>
    <row r="1" s="31" customFormat="1" ht="20.1" customHeight="1" spans="1:15">
      <c r="A1" s="34" t="s">
        <v>51</v>
      </c>
      <c r="B1" s="34"/>
      <c r="C1" s="34"/>
      <c r="D1" s="34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="31" customFormat="1" ht="30" customHeight="1" spans="1:15">
      <c r="A2" s="27" t="s">
        <v>13</v>
      </c>
      <c r="B2" s="27" t="s">
        <v>14</v>
      </c>
      <c r="C2" s="27" t="s">
        <v>52</v>
      </c>
      <c r="D2" s="27" t="s">
        <v>53</v>
      </c>
      <c r="E2" s="36" t="s">
        <v>54</v>
      </c>
      <c r="F2" s="27" t="s">
        <v>55</v>
      </c>
      <c r="G2" s="27" t="s">
        <v>56</v>
      </c>
      <c r="H2" s="27" t="s">
        <v>57</v>
      </c>
      <c r="I2" s="27" t="s">
        <v>58</v>
      </c>
      <c r="J2" s="27" t="s">
        <v>59</v>
      </c>
      <c r="K2" s="27" t="s">
        <v>60</v>
      </c>
      <c r="L2" s="27" t="s">
        <v>61</v>
      </c>
      <c r="M2" s="27" t="s">
        <v>64</v>
      </c>
      <c r="N2" s="41" t="s">
        <v>65</v>
      </c>
      <c r="O2" s="27" t="s">
        <v>27</v>
      </c>
    </row>
    <row r="3" ht="15" customHeight="1" spans="1:15">
      <c r="A3" s="37">
        <v>1</v>
      </c>
      <c r="B3" s="38" t="s">
        <v>258</v>
      </c>
      <c r="C3" s="38" t="s">
        <v>259</v>
      </c>
      <c r="D3" s="39">
        <v>14.85</v>
      </c>
      <c r="E3" s="39">
        <v>2281.48148148148</v>
      </c>
      <c r="F3" s="38">
        <v>33880</v>
      </c>
      <c r="G3" s="38">
        <v>33880</v>
      </c>
      <c r="H3" s="38">
        <v>33880</v>
      </c>
      <c r="I3" s="38">
        <f>F3-H3</f>
        <v>0</v>
      </c>
      <c r="J3" s="38" t="s">
        <v>139</v>
      </c>
      <c r="K3" s="42">
        <v>45656</v>
      </c>
      <c r="L3" s="38" t="s">
        <v>30</v>
      </c>
      <c r="M3" s="42">
        <v>45537</v>
      </c>
      <c r="N3" s="38">
        <f>G3*0.015</f>
        <v>508.2</v>
      </c>
      <c r="O3" s="38">
        <f>G3*0.005</f>
        <v>169.4</v>
      </c>
    </row>
    <row r="4" ht="15" customHeight="1" spans="1:15">
      <c r="A4" s="37">
        <v>2</v>
      </c>
      <c r="B4" s="38" t="s">
        <v>260</v>
      </c>
      <c r="C4" s="38" t="s">
        <v>261</v>
      </c>
      <c r="D4" s="39">
        <v>14.47</v>
      </c>
      <c r="E4" s="39">
        <v>2291.63787145819</v>
      </c>
      <c r="F4" s="38">
        <v>33160</v>
      </c>
      <c r="G4" s="38">
        <v>33160</v>
      </c>
      <c r="H4" s="38">
        <v>33160</v>
      </c>
      <c r="I4" s="38">
        <f>F4-H4</f>
        <v>0</v>
      </c>
      <c r="J4" s="38" t="s">
        <v>139</v>
      </c>
      <c r="K4" s="42">
        <v>45617</v>
      </c>
      <c r="L4" s="43" t="s">
        <v>40</v>
      </c>
      <c r="M4" s="42">
        <v>45562</v>
      </c>
      <c r="N4" s="38">
        <f>G4*0.015</f>
        <v>497.4</v>
      </c>
      <c r="O4" s="38">
        <f>G4*0.005</f>
        <v>165.8</v>
      </c>
    </row>
    <row r="5" spans="1:15">
      <c r="A5" s="37"/>
      <c r="B5" s="37"/>
      <c r="C5" s="37"/>
      <c r="D5" s="37"/>
      <c r="E5" s="40"/>
      <c r="F5" s="38"/>
      <c r="G5" s="38"/>
      <c r="H5" s="38"/>
      <c r="I5" s="37"/>
      <c r="J5" s="37"/>
      <c r="K5" s="37"/>
      <c r="L5" s="37"/>
      <c r="M5" s="37"/>
      <c r="N5" s="38">
        <f>SUM(N3:N4)</f>
        <v>1005.6</v>
      </c>
      <c r="O5" s="38">
        <f>SUM(O3:O4)</f>
        <v>335.2</v>
      </c>
    </row>
  </sheetData>
  <autoFilter xmlns:etc="http://www.wps.cn/officeDocument/2017/etCustomData" ref="A2:O5" etc:filterBottomFollowUsedRange="0">
    <extLst/>
  </autoFilter>
  <mergeCells count="1">
    <mergeCell ref="A1:O1"/>
  </mergeCells>
  <dataValidations count="1">
    <dataValidation type="decimal" operator="between" allowBlank="1" showInputMessage="1" showErrorMessage="1" promptTitle="输入数据" prompt="不得输入空格、字体、字母" sqref="K3:K4 M3:M4">
      <formula1>-1000000</formula1>
      <formula2>100000000</formula2>
    </dataValidation>
  </dataValidation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E20" sqref="E20"/>
    </sheetView>
  </sheetViews>
  <sheetFormatPr defaultColWidth="9" defaultRowHeight="26.1" customHeight="1" outlineLevelCol="3"/>
  <cols>
    <col min="1" max="1" width="10.875" style="26" customWidth="1"/>
    <col min="2" max="2" width="21.875" style="26" customWidth="1"/>
    <col min="3" max="3" width="21.3833333333333" style="26" customWidth="1"/>
    <col min="4" max="4" width="29.1416666666667" style="26" customWidth="1"/>
    <col min="5" max="16384" width="9" style="26"/>
  </cols>
  <sheetData>
    <row r="1" s="25" customFormat="1" ht="20" customHeight="1" spans="1:1">
      <c r="A1" s="25" t="s">
        <v>262</v>
      </c>
    </row>
    <row r="2" s="26" customFormat="1" ht="20" customHeight="1" spans="1:4">
      <c r="A2" s="27" t="s">
        <v>13</v>
      </c>
      <c r="B2" s="27" t="s">
        <v>14</v>
      </c>
      <c r="C2" s="27" t="s">
        <v>52</v>
      </c>
      <c r="D2" s="27" t="s">
        <v>263</v>
      </c>
    </row>
    <row r="3" s="26" customFormat="1" ht="20" customHeight="1" spans="1:4">
      <c r="A3" s="27">
        <v>1</v>
      </c>
      <c r="B3" s="27" t="s">
        <v>118</v>
      </c>
      <c r="C3" s="27" t="s">
        <v>119</v>
      </c>
      <c r="D3" s="28">
        <v>45624</v>
      </c>
    </row>
    <row r="4" s="26" customFormat="1" ht="20" customHeight="1" spans="1:4">
      <c r="A4" s="27">
        <v>2</v>
      </c>
      <c r="B4" s="27" t="s">
        <v>264</v>
      </c>
      <c r="C4" s="27" t="s">
        <v>265</v>
      </c>
      <c r="D4" s="28">
        <v>45622</v>
      </c>
    </row>
    <row r="5" s="26" customFormat="1" ht="20" customHeight="1" spans="1:4">
      <c r="A5" s="27">
        <v>3</v>
      </c>
      <c r="B5" s="27" t="s">
        <v>79</v>
      </c>
      <c r="C5" s="27" t="s">
        <v>80</v>
      </c>
      <c r="D5" s="28">
        <v>45624</v>
      </c>
    </row>
    <row r="6" s="26" customFormat="1" ht="20" customHeight="1" spans="1:4">
      <c r="A6" s="27">
        <v>4</v>
      </c>
      <c r="B6" s="27" t="s">
        <v>90</v>
      </c>
      <c r="C6" s="27" t="s">
        <v>91</v>
      </c>
      <c r="D6" s="28">
        <v>45632</v>
      </c>
    </row>
    <row r="7" s="26" customFormat="1" ht="20" customHeight="1" spans="1:4">
      <c r="A7" s="27">
        <v>5</v>
      </c>
      <c r="B7" s="27" t="s">
        <v>128</v>
      </c>
      <c r="C7" s="27" t="s">
        <v>129</v>
      </c>
      <c r="D7" s="28">
        <v>45630</v>
      </c>
    </row>
    <row r="8" s="26" customFormat="1" ht="20" customHeight="1" spans="1:4">
      <c r="A8" s="27">
        <v>6</v>
      </c>
      <c r="B8" s="27" t="s">
        <v>143</v>
      </c>
      <c r="C8" s="27" t="s">
        <v>144</v>
      </c>
      <c r="D8" s="28">
        <v>45630</v>
      </c>
    </row>
    <row r="9" s="26" customFormat="1" ht="20" customHeight="1" spans="1:4">
      <c r="A9" s="27">
        <v>7</v>
      </c>
      <c r="B9" s="27" t="s">
        <v>266</v>
      </c>
      <c r="C9" s="27" t="s">
        <v>267</v>
      </c>
      <c r="D9" s="28">
        <v>45636</v>
      </c>
    </row>
    <row r="10" s="26" customFormat="1" ht="20" customHeight="1" spans="1:4">
      <c r="A10" s="27">
        <v>8</v>
      </c>
      <c r="B10" s="27" t="s">
        <v>268</v>
      </c>
      <c r="C10" s="27" t="s">
        <v>269</v>
      </c>
      <c r="D10" s="28">
        <v>45636</v>
      </c>
    </row>
    <row r="11" s="26" customFormat="1" ht="20" customHeight="1" spans="1:4">
      <c r="A11" s="27">
        <v>9</v>
      </c>
      <c r="B11" s="27" t="s">
        <v>123</v>
      </c>
      <c r="C11" s="27" t="s">
        <v>124</v>
      </c>
      <c r="D11" s="28">
        <v>45644</v>
      </c>
    </row>
    <row r="12" s="26" customFormat="1" ht="20" customHeight="1" spans="1:4">
      <c r="A12" s="27">
        <v>10</v>
      </c>
      <c r="B12" s="27" t="s">
        <v>270</v>
      </c>
      <c r="C12" s="27" t="s">
        <v>271</v>
      </c>
      <c r="D12" s="28">
        <v>45622</v>
      </c>
    </row>
    <row r="13" s="26" customFormat="1" ht="20" customHeight="1" spans="1:4">
      <c r="A13" s="27">
        <v>11</v>
      </c>
      <c r="B13" s="27" t="s">
        <v>272</v>
      </c>
      <c r="C13" s="27" t="s">
        <v>273</v>
      </c>
      <c r="D13" s="28">
        <v>45630</v>
      </c>
    </row>
    <row r="14" s="26" customFormat="1" ht="20" customHeight="1" spans="1:4">
      <c r="A14" s="27">
        <v>12</v>
      </c>
      <c r="B14" s="27" t="s">
        <v>274</v>
      </c>
      <c r="C14" s="29" t="s">
        <v>275</v>
      </c>
      <c r="D14" s="28">
        <v>45609</v>
      </c>
    </row>
    <row r="15" s="26" customFormat="1" ht="20" customHeight="1" spans="1:4">
      <c r="A15" s="27">
        <v>13</v>
      </c>
      <c r="B15" s="27" t="s">
        <v>276</v>
      </c>
      <c r="C15" s="29" t="s">
        <v>277</v>
      </c>
      <c r="D15" s="28">
        <v>45642</v>
      </c>
    </row>
    <row r="16" s="26" customFormat="1" ht="20" customHeight="1" spans="1:4">
      <c r="A16" s="27">
        <v>14</v>
      </c>
      <c r="B16" s="27" t="s">
        <v>147</v>
      </c>
      <c r="C16" s="29" t="s">
        <v>148</v>
      </c>
      <c r="D16" s="28">
        <v>45642</v>
      </c>
    </row>
    <row r="17" s="26" customFormat="1" ht="20" customHeight="1" spans="1:4">
      <c r="A17" s="27">
        <v>15</v>
      </c>
      <c r="B17" s="27" t="s">
        <v>96</v>
      </c>
      <c r="C17" s="29" t="s">
        <v>97</v>
      </c>
      <c r="D17" s="28">
        <v>45642</v>
      </c>
    </row>
    <row r="18" s="26" customFormat="1" ht="20" customHeight="1" spans="1:4">
      <c r="A18" s="27">
        <v>16</v>
      </c>
      <c r="B18" s="27" t="s">
        <v>105</v>
      </c>
      <c r="C18" s="29" t="s">
        <v>106</v>
      </c>
      <c r="D18" s="28">
        <v>45636</v>
      </c>
    </row>
    <row r="19" s="26" customFormat="1" ht="20" customHeight="1" spans="1:4">
      <c r="A19" s="27">
        <v>17</v>
      </c>
      <c r="B19" s="27" t="s">
        <v>125</v>
      </c>
      <c r="C19" s="29" t="s">
        <v>126</v>
      </c>
      <c r="D19" s="28">
        <v>45642</v>
      </c>
    </row>
    <row r="20" s="26" customFormat="1" ht="20" customHeight="1" spans="1:4">
      <c r="A20" s="27">
        <v>18</v>
      </c>
      <c r="B20" s="27" t="s">
        <v>151</v>
      </c>
      <c r="C20" s="29" t="s">
        <v>152</v>
      </c>
      <c r="D20" s="28">
        <v>45642</v>
      </c>
    </row>
    <row r="21" s="26" customFormat="1" ht="20" customHeight="1" spans="1:4">
      <c r="A21" s="27">
        <v>19</v>
      </c>
      <c r="B21" s="27" t="s">
        <v>156</v>
      </c>
      <c r="C21" s="29" t="s">
        <v>157</v>
      </c>
      <c r="D21" s="28">
        <v>45652</v>
      </c>
    </row>
    <row r="22" s="26" customFormat="1" ht="20" customHeight="1" spans="1:4">
      <c r="A22" s="27">
        <v>20</v>
      </c>
      <c r="B22" s="27" t="s">
        <v>72</v>
      </c>
      <c r="C22" s="29" t="s">
        <v>73</v>
      </c>
      <c r="D22" s="28">
        <v>45636</v>
      </c>
    </row>
    <row r="23" s="26" customFormat="1" customHeight="1" spans="3:4">
      <c r="C23" s="30">
        <v>45657</v>
      </c>
      <c r="D23" s="30"/>
    </row>
  </sheetData>
  <mergeCells count="2">
    <mergeCell ref="A1:D1"/>
    <mergeCell ref="C23:D23"/>
  </mergeCells>
  <pageMargins left="0.75" right="0.75" top="0.590277777777778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2"/>
  <sheetViews>
    <sheetView zoomScale="85" zoomScaleNormal="85" topLeftCell="A80" workbookViewId="0">
      <selection activeCell="M62" sqref="M62"/>
    </sheetView>
  </sheetViews>
  <sheetFormatPr defaultColWidth="9" defaultRowHeight="13.5"/>
  <cols>
    <col min="1" max="2" width="9" style="1"/>
    <col min="3" max="3" width="8" style="1" customWidth="1"/>
    <col min="4" max="4" width="6.75" style="1" customWidth="1"/>
    <col min="5" max="14" width="8" style="1" customWidth="1"/>
    <col min="15" max="16384" width="9" style="1"/>
  </cols>
  <sheetData>
    <row r="1" s="1" customFormat="1" ht="33" customHeight="1" spans="1:14">
      <c r="A1" s="3" t="s">
        <v>278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6" customHeight="1" spans="1:14">
      <c r="A2" s="4" t="s">
        <v>15</v>
      </c>
      <c r="B2" s="5" t="s">
        <v>14</v>
      </c>
      <c r="C2" s="4" t="s">
        <v>279</v>
      </c>
      <c r="D2" s="4"/>
      <c r="E2" s="4" t="s">
        <v>280</v>
      </c>
      <c r="F2" s="4"/>
      <c r="G2" s="4" t="s">
        <v>281</v>
      </c>
      <c r="H2" s="4"/>
      <c r="I2" s="4" t="s">
        <v>282</v>
      </c>
      <c r="J2" s="4"/>
      <c r="K2" s="4" t="s">
        <v>283</v>
      </c>
      <c r="L2" s="4"/>
      <c r="M2" s="4" t="s">
        <v>284</v>
      </c>
      <c r="N2" s="4"/>
    </row>
    <row r="3" s="1" customFormat="1" ht="16" customHeight="1" spans="1:14">
      <c r="A3" s="4"/>
      <c r="B3" s="6"/>
      <c r="C3" s="4" t="s">
        <v>231</v>
      </c>
      <c r="D3" s="4" t="s">
        <v>232</v>
      </c>
      <c r="E3" s="4" t="s">
        <v>231</v>
      </c>
      <c r="F3" s="4" t="s">
        <v>232</v>
      </c>
      <c r="G3" s="4" t="s">
        <v>231</v>
      </c>
      <c r="H3" s="4" t="s">
        <v>232</v>
      </c>
      <c r="I3" s="4" t="s">
        <v>231</v>
      </c>
      <c r="J3" s="4" t="s">
        <v>232</v>
      </c>
      <c r="K3" s="4" t="s">
        <v>231</v>
      </c>
      <c r="L3" s="4" t="s">
        <v>232</v>
      </c>
      <c r="M3" s="4" t="s">
        <v>231</v>
      </c>
      <c r="N3" s="4" t="s">
        <v>232</v>
      </c>
    </row>
    <row r="4" s="1" customFormat="1" ht="16" customHeight="1" spans="1:14">
      <c r="A4" s="7" t="s">
        <v>27</v>
      </c>
      <c r="B4" s="7" t="s">
        <v>26</v>
      </c>
      <c r="C4" s="8"/>
      <c r="D4" s="8"/>
      <c r="E4" s="8"/>
      <c r="F4" s="8"/>
      <c r="G4" s="8"/>
      <c r="H4" s="8"/>
      <c r="I4" s="9">
        <v>0.004</v>
      </c>
      <c r="J4" s="8"/>
      <c r="K4" s="8"/>
      <c r="L4" s="8"/>
      <c r="M4" s="8"/>
      <c r="N4" s="9">
        <v>0.01</v>
      </c>
    </row>
    <row r="5" s="1" customFormat="1" ht="16" customHeight="1" spans="1:14">
      <c r="A5" s="7" t="s">
        <v>33</v>
      </c>
      <c r="B5" s="7" t="s">
        <v>28</v>
      </c>
      <c r="C5" s="8">
        <v>0.006</v>
      </c>
      <c r="D5" s="8"/>
      <c r="E5" s="9">
        <v>0.005</v>
      </c>
      <c r="F5" s="8"/>
      <c r="G5" s="8">
        <v>0.006</v>
      </c>
      <c r="H5" s="8"/>
      <c r="I5" s="8"/>
      <c r="J5" s="8"/>
      <c r="K5" s="9">
        <v>0.004</v>
      </c>
      <c r="L5" s="8"/>
      <c r="M5" s="8"/>
      <c r="N5" s="9">
        <v>0.01</v>
      </c>
    </row>
    <row r="6" s="1" customFormat="1" ht="16" customHeight="1" spans="1:14">
      <c r="A6" s="7" t="s">
        <v>33</v>
      </c>
      <c r="B6" s="7" t="s">
        <v>30</v>
      </c>
      <c r="C6" s="8">
        <v>0.006</v>
      </c>
      <c r="D6" s="8"/>
      <c r="E6" s="9">
        <v>0.004</v>
      </c>
      <c r="F6" s="8"/>
      <c r="G6" s="8">
        <v>0.006</v>
      </c>
      <c r="H6" s="8"/>
      <c r="I6" s="9">
        <v>0.006</v>
      </c>
      <c r="J6" s="8"/>
      <c r="K6" s="9">
        <v>0.006</v>
      </c>
      <c r="L6" s="8"/>
      <c r="M6" s="9">
        <v>0.004</v>
      </c>
      <c r="N6" s="9">
        <v>0.01</v>
      </c>
    </row>
    <row r="7" s="1" customFormat="1" ht="16" customHeight="1" spans="1:14">
      <c r="A7" s="7" t="s">
        <v>33</v>
      </c>
      <c r="B7" s="7" t="s">
        <v>31</v>
      </c>
      <c r="C7" s="8">
        <v>0.004</v>
      </c>
      <c r="D7" s="8"/>
      <c r="E7" s="8"/>
      <c r="F7" s="8"/>
      <c r="G7" s="8"/>
      <c r="H7" s="8"/>
      <c r="I7" s="9">
        <v>0.004</v>
      </c>
      <c r="J7" s="8"/>
      <c r="K7" s="8"/>
      <c r="L7" s="8"/>
      <c r="M7" s="8"/>
      <c r="N7" s="8"/>
    </row>
    <row r="8" s="1" customFormat="1" ht="16" customHeight="1" spans="1:14">
      <c r="A8" s="7" t="s">
        <v>33</v>
      </c>
      <c r="B8" s="7" t="s">
        <v>32</v>
      </c>
      <c r="C8" s="8">
        <v>0.006</v>
      </c>
      <c r="D8" s="8"/>
      <c r="E8" s="8">
        <v>0.006</v>
      </c>
      <c r="F8" s="8"/>
      <c r="G8" s="9">
        <v>0.004</v>
      </c>
      <c r="H8" s="8"/>
      <c r="I8" s="8"/>
      <c r="J8" s="8"/>
      <c r="K8" s="9">
        <v>0.004</v>
      </c>
      <c r="L8" s="8"/>
      <c r="M8" s="9">
        <v>0.004</v>
      </c>
      <c r="N8" s="8">
        <v>0.009</v>
      </c>
    </row>
    <row r="9" s="1" customFormat="1" ht="16" customHeight="1" spans="1:14">
      <c r="A9" s="7" t="s">
        <v>33</v>
      </c>
      <c r="B9" s="7" t="s">
        <v>34</v>
      </c>
      <c r="C9" s="8">
        <v>0.006</v>
      </c>
      <c r="D9" s="8"/>
      <c r="E9" s="9">
        <v>0.005</v>
      </c>
      <c r="F9" s="8"/>
      <c r="G9" s="8">
        <v>0.006</v>
      </c>
      <c r="H9" s="8"/>
      <c r="I9" s="9">
        <v>0.006</v>
      </c>
      <c r="J9" s="8"/>
      <c r="K9" s="9">
        <v>0.004</v>
      </c>
      <c r="L9" s="8"/>
      <c r="M9" s="9">
        <v>0.004</v>
      </c>
      <c r="N9" s="9">
        <v>0.01</v>
      </c>
    </row>
    <row r="10" s="1" customFormat="1" ht="16" customHeight="1" spans="1:14">
      <c r="A10" s="7" t="s">
        <v>33</v>
      </c>
      <c r="B10" s="7" t="s">
        <v>285</v>
      </c>
      <c r="C10" s="8">
        <v>0.004</v>
      </c>
      <c r="D10" s="8"/>
      <c r="E10" s="9">
        <v>0.004</v>
      </c>
      <c r="F10" s="8"/>
      <c r="G10" s="9">
        <v>0.004</v>
      </c>
      <c r="H10" s="8"/>
      <c r="I10" s="8"/>
      <c r="J10" s="8"/>
      <c r="K10" s="8"/>
      <c r="L10" s="8"/>
      <c r="M10" s="8"/>
      <c r="N10" s="9">
        <v>0.01</v>
      </c>
    </row>
    <row r="11" s="1" customFormat="1" ht="16" customHeight="1" spans="1:14">
      <c r="A11" s="7" t="s">
        <v>33</v>
      </c>
      <c r="B11" s="7" t="s">
        <v>35</v>
      </c>
      <c r="C11" s="8">
        <v>0.004</v>
      </c>
      <c r="D11" s="8"/>
      <c r="E11" s="9">
        <v>0.004</v>
      </c>
      <c r="F11" s="8"/>
      <c r="G11" s="8"/>
      <c r="H11" s="8"/>
      <c r="I11" s="8"/>
      <c r="J11" s="8"/>
      <c r="K11" s="9">
        <v>0.006</v>
      </c>
      <c r="L11" s="8"/>
      <c r="M11" s="8"/>
      <c r="N11" s="9">
        <v>0.01</v>
      </c>
    </row>
    <row r="12" s="1" customFormat="1" ht="16" customHeight="1" spans="1:14">
      <c r="A12" s="7" t="s">
        <v>33</v>
      </c>
      <c r="B12" s="7" t="s">
        <v>36</v>
      </c>
      <c r="C12" s="8">
        <v>0.004</v>
      </c>
      <c r="D12" s="8"/>
      <c r="E12" s="9">
        <v>0.005</v>
      </c>
      <c r="F12" s="8"/>
      <c r="G12" s="9">
        <v>0.004</v>
      </c>
      <c r="H12" s="8"/>
      <c r="I12" s="9">
        <v>0.006</v>
      </c>
      <c r="J12" s="8"/>
      <c r="K12" s="9">
        <v>0.006</v>
      </c>
      <c r="L12" s="8"/>
      <c r="M12" s="8"/>
      <c r="N12" s="9">
        <v>0.008</v>
      </c>
    </row>
    <row r="13" s="1" customFormat="1" ht="16" customHeight="1" spans="1:14">
      <c r="A13" s="7" t="s">
        <v>33</v>
      </c>
      <c r="B13" s="7" t="s">
        <v>37</v>
      </c>
      <c r="C13" s="8">
        <v>0.006</v>
      </c>
      <c r="D13" s="8"/>
      <c r="E13" s="8"/>
      <c r="F13" s="8"/>
      <c r="G13" s="8">
        <v>0.006</v>
      </c>
      <c r="H13" s="8"/>
      <c r="I13" s="9">
        <v>0.006</v>
      </c>
      <c r="J13" s="8"/>
      <c r="K13" s="9">
        <v>0.006</v>
      </c>
      <c r="L13" s="8"/>
      <c r="M13" s="9">
        <v>0.004</v>
      </c>
      <c r="N13" s="9">
        <v>0.01</v>
      </c>
    </row>
    <row r="14" s="1" customFormat="1" ht="16" customHeight="1" spans="1:14">
      <c r="A14" s="7" t="s">
        <v>33</v>
      </c>
      <c r="B14" s="7" t="s">
        <v>286</v>
      </c>
      <c r="C14" s="8">
        <v>0.004</v>
      </c>
      <c r="D14" s="8"/>
      <c r="E14" s="8">
        <v>0.006</v>
      </c>
      <c r="F14" s="8"/>
      <c r="G14" s="8"/>
      <c r="H14" s="8"/>
      <c r="I14" s="8"/>
      <c r="J14" s="8"/>
      <c r="K14" s="8"/>
      <c r="L14" s="8"/>
      <c r="M14" s="8"/>
      <c r="N14" s="9">
        <v>0.008</v>
      </c>
    </row>
    <row r="15" s="1" customFormat="1" ht="16" customHeight="1" spans="1:14">
      <c r="A15" s="7" t="s">
        <v>33</v>
      </c>
      <c r="B15" s="7" t="s">
        <v>38</v>
      </c>
      <c r="C15" s="8">
        <v>0.004</v>
      </c>
      <c r="D15" s="8"/>
      <c r="E15" s="8">
        <v>0.006</v>
      </c>
      <c r="F15" s="8"/>
      <c r="G15" s="8">
        <v>0.006</v>
      </c>
      <c r="H15" s="8"/>
      <c r="I15" s="9">
        <v>0.006</v>
      </c>
      <c r="J15" s="8"/>
      <c r="K15" s="9">
        <v>0.006</v>
      </c>
      <c r="L15" s="8"/>
      <c r="M15" s="9">
        <v>0.004</v>
      </c>
      <c r="N15" s="9">
        <v>0.01</v>
      </c>
    </row>
    <row r="16" s="1" customFormat="1" ht="16" customHeight="1" spans="1:14">
      <c r="A16" s="7" t="s">
        <v>33</v>
      </c>
      <c r="B16" s="7" t="s">
        <v>39</v>
      </c>
      <c r="C16" s="8">
        <v>0.004</v>
      </c>
      <c r="D16" s="8"/>
      <c r="E16" s="8"/>
      <c r="F16" s="8"/>
      <c r="G16" s="8"/>
      <c r="H16" s="8"/>
      <c r="I16" s="8"/>
      <c r="J16" s="8"/>
      <c r="K16" s="9">
        <v>0.004</v>
      </c>
      <c r="L16" s="8"/>
      <c r="M16" s="8"/>
      <c r="N16" s="9">
        <v>0.008</v>
      </c>
    </row>
    <row r="17" s="1" customFormat="1" ht="16" customHeight="1" spans="1:14">
      <c r="A17" s="7" t="s">
        <v>33</v>
      </c>
      <c r="B17" s="7" t="s">
        <v>40</v>
      </c>
      <c r="C17" s="8">
        <v>0.004</v>
      </c>
      <c r="D17" s="8"/>
      <c r="E17" s="9">
        <v>0.004</v>
      </c>
      <c r="F17" s="8"/>
      <c r="G17" s="8"/>
      <c r="H17" s="8"/>
      <c r="I17" s="8"/>
      <c r="J17" s="8"/>
      <c r="K17" s="8"/>
      <c r="L17" s="8"/>
      <c r="M17" s="9">
        <v>0.004</v>
      </c>
      <c r="N17" s="8"/>
    </row>
    <row r="18" s="1" customFormat="1" ht="16" customHeight="1" spans="1:14">
      <c r="A18" s="7" t="s">
        <v>33</v>
      </c>
      <c r="B18" s="7" t="s">
        <v>287</v>
      </c>
      <c r="C18" s="8">
        <v>0.004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="1" customFormat="1" ht="16" customHeight="1" spans="1:14">
      <c r="A19" s="7" t="s">
        <v>33</v>
      </c>
      <c r="B19" s="7" t="s">
        <v>288</v>
      </c>
      <c r="C19" s="8"/>
      <c r="D19" s="8"/>
      <c r="E19" s="9">
        <v>0.004</v>
      </c>
      <c r="F19" s="8"/>
      <c r="G19" s="8">
        <v>0.006</v>
      </c>
      <c r="H19" s="8"/>
      <c r="I19" s="8"/>
      <c r="J19" s="8"/>
      <c r="K19" s="9">
        <v>0.006</v>
      </c>
      <c r="L19" s="8"/>
      <c r="M19" s="8"/>
      <c r="N19" s="8"/>
    </row>
    <row r="20" s="1" customFormat="1" ht="16" customHeight="1" spans="1:14">
      <c r="A20" s="7" t="s">
        <v>33</v>
      </c>
      <c r="B20" s="7" t="s">
        <v>289</v>
      </c>
      <c r="C20" s="8">
        <v>0.004</v>
      </c>
      <c r="D20" s="8"/>
      <c r="E20" s="8">
        <v>0.006</v>
      </c>
      <c r="F20" s="8"/>
      <c r="G20" s="8">
        <v>0.006</v>
      </c>
      <c r="H20" s="8"/>
      <c r="I20" s="8"/>
      <c r="J20" s="8"/>
      <c r="K20" s="8"/>
      <c r="L20" s="8"/>
      <c r="M20" s="8"/>
      <c r="N20" s="8"/>
    </row>
    <row r="21" s="1" customFormat="1" ht="16" customHeight="1" spans="1:14">
      <c r="A21" s="7" t="s">
        <v>33</v>
      </c>
      <c r="B21" s="7" t="s">
        <v>290</v>
      </c>
      <c r="C21" s="8"/>
      <c r="D21" s="8"/>
      <c r="E21" s="9">
        <v>0.004</v>
      </c>
      <c r="F21" s="8"/>
      <c r="G21" s="8"/>
      <c r="H21" s="8"/>
      <c r="I21" s="9">
        <v>0.004</v>
      </c>
      <c r="J21" s="8"/>
      <c r="K21" s="8"/>
      <c r="L21" s="8"/>
      <c r="M21" s="8"/>
      <c r="N21" s="8"/>
    </row>
    <row r="22" s="1" customFormat="1" ht="16" customHeight="1" spans="1:14">
      <c r="A22" s="7" t="s">
        <v>33</v>
      </c>
      <c r="B22" s="7" t="s">
        <v>291</v>
      </c>
      <c r="C22" s="8">
        <v>0.004</v>
      </c>
      <c r="D22" s="8"/>
      <c r="E22" s="8">
        <v>0.004</v>
      </c>
      <c r="F22" s="8"/>
      <c r="G22" s="8">
        <v>0.006</v>
      </c>
      <c r="H22" s="8"/>
      <c r="I22" s="8"/>
      <c r="J22" s="8"/>
      <c r="K22" s="9">
        <v>0.004</v>
      </c>
      <c r="L22" s="8"/>
      <c r="M22" s="9">
        <v>0.004</v>
      </c>
      <c r="N22" s="8"/>
    </row>
    <row r="23" s="1" customFormat="1" ht="16" customHeight="1" spans="1:14">
      <c r="A23" s="7" t="s">
        <v>33</v>
      </c>
      <c r="B23" s="7" t="s">
        <v>292</v>
      </c>
      <c r="C23" s="8">
        <v>0.004</v>
      </c>
      <c r="D23" s="8"/>
      <c r="E23" s="9">
        <v>0.005</v>
      </c>
      <c r="F23" s="8"/>
      <c r="G23" s="8"/>
      <c r="H23" s="8"/>
      <c r="I23" s="8"/>
      <c r="J23" s="8"/>
      <c r="K23" s="8"/>
      <c r="L23" s="8"/>
      <c r="M23" s="8"/>
      <c r="N23" s="8"/>
    </row>
    <row r="24" s="1" customFormat="1" ht="16" customHeight="1" spans="1:14">
      <c r="A24" s="7" t="s">
        <v>33</v>
      </c>
      <c r="B24" s="7" t="s">
        <v>293</v>
      </c>
      <c r="C24" s="8">
        <v>0.004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="1" customFormat="1" ht="16" customHeight="1" spans="1:14">
      <c r="A25" s="7" t="s">
        <v>33</v>
      </c>
      <c r="B25" s="7" t="s">
        <v>294</v>
      </c>
      <c r="C25" s="8">
        <v>0.004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="1" customFormat="1" ht="16" customHeight="1" spans="1:14">
      <c r="A26" s="4" t="s">
        <v>15</v>
      </c>
      <c r="B26" s="4" t="s">
        <v>14</v>
      </c>
      <c r="C26" s="10" t="s">
        <v>295</v>
      </c>
      <c r="D26" s="10"/>
      <c r="E26" s="10" t="s">
        <v>296</v>
      </c>
      <c r="F26" s="10"/>
      <c r="G26" s="10" t="s">
        <v>297</v>
      </c>
      <c r="H26" s="10"/>
      <c r="I26" s="10" t="s">
        <v>298</v>
      </c>
      <c r="J26" s="10"/>
      <c r="K26" s="10" t="s">
        <v>299</v>
      </c>
      <c r="L26" s="10"/>
      <c r="M26" s="10" t="s">
        <v>300</v>
      </c>
      <c r="N26" s="10"/>
    </row>
    <row r="27" s="1" customFormat="1" ht="16" customHeight="1" spans="1:14">
      <c r="A27" s="4"/>
      <c r="B27" s="4"/>
      <c r="C27" s="10" t="s">
        <v>231</v>
      </c>
      <c r="D27" s="10" t="s">
        <v>232</v>
      </c>
      <c r="E27" s="10" t="s">
        <v>231</v>
      </c>
      <c r="F27" s="10" t="s">
        <v>232</v>
      </c>
      <c r="G27" s="10" t="s">
        <v>231</v>
      </c>
      <c r="H27" s="10" t="s">
        <v>232</v>
      </c>
      <c r="I27" s="10" t="s">
        <v>231</v>
      </c>
      <c r="J27" s="10" t="s">
        <v>232</v>
      </c>
      <c r="K27" s="10" t="s">
        <v>231</v>
      </c>
      <c r="L27" s="10" t="s">
        <v>232</v>
      </c>
      <c r="M27" s="10" t="s">
        <v>231</v>
      </c>
      <c r="N27" s="10" t="s">
        <v>232</v>
      </c>
    </row>
    <row r="28" s="1" customFormat="1" ht="16" customHeight="1" spans="1:14">
      <c r="A28" s="7" t="s">
        <v>27</v>
      </c>
      <c r="B28" s="7" t="s">
        <v>26</v>
      </c>
      <c r="C28" s="8"/>
      <c r="D28" s="8"/>
      <c r="E28" s="9">
        <v>0.004</v>
      </c>
      <c r="F28" s="8"/>
      <c r="G28" s="8"/>
      <c r="H28" s="8"/>
      <c r="I28" s="8"/>
      <c r="J28" s="8"/>
      <c r="K28" s="8"/>
      <c r="L28" s="8"/>
      <c r="M28" s="8"/>
      <c r="N28" s="8"/>
    </row>
    <row r="29" s="1" customFormat="1" ht="16" customHeight="1" spans="1:14">
      <c r="A29" s="7" t="s">
        <v>33</v>
      </c>
      <c r="B29" s="7" t="s">
        <v>28</v>
      </c>
      <c r="C29" s="9">
        <v>0.007</v>
      </c>
      <c r="D29" s="8"/>
      <c r="E29" s="9">
        <v>0.007</v>
      </c>
      <c r="F29" s="8"/>
      <c r="G29" s="8"/>
      <c r="H29" s="9">
        <v>0.01</v>
      </c>
      <c r="I29" s="9">
        <v>0.004</v>
      </c>
      <c r="J29" s="9">
        <v>0.01</v>
      </c>
      <c r="K29" s="18">
        <v>0.004</v>
      </c>
      <c r="L29" s="8"/>
      <c r="M29" s="8">
        <v>0.004</v>
      </c>
      <c r="N29" s="8"/>
    </row>
    <row r="30" s="1" customFormat="1" ht="16" customHeight="1" spans="1:14">
      <c r="A30" s="7" t="s">
        <v>33</v>
      </c>
      <c r="B30" s="7" t="s">
        <v>30</v>
      </c>
      <c r="C30" s="9">
        <v>0.005</v>
      </c>
      <c r="D30" s="8"/>
      <c r="E30" s="8">
        <v>0.005</v>
      </c>
      <c r="F30" s="8"/>
      <c r="G30" s="9">
        <v>0.007</v>
      </c>
      <c r="H30" s="9">
        <v>0.01</v>
      </c>
      <c r="I30" s="9">
        <v>0.004</v>
      </c>
      <c r="J30" s="9">
        <v>0.009</v>
      </c>
      <c r="K30" s="8"/>
      <c r="L30" s="18">
        <v>0.008</v>
      </c>
      <c r="M30" s="8">
        <v>0.007</v>
      </c>
      <c r="N30" s="8">
        <v>0.01</v>
      </c>
    </row>
    <row r="31" s="1" customFormat="1" ht="16" customHeight="1" spans="1:14">
      <c r="A31" s="7" t="s">
        <v>33</v>
      </c>
      <c r="B31" s="7" t="s">
        <v>31</v>
      </c>
      <c r="C31" s="8"/>
      <c r="D31" s="8"/>
      <c r="E31" s="8"/>
      <c r="F31" s="8"/>
      <c r="G31" s="8"/>
      <c r="H31" s="8"/>
      <c r="I31" s="9">
        <v>0.004</v>
      </c>
      <c r="J31" s="8"/>
      <c r="K31" s="8"/>
      <c r="L31" s="8"/>
      <c r="M31" s="8">
        <v>0.004</v>
      </c>
      <c r="N31" s="8"/>
    </row>
    <row r="32" s="1" customFormat="1" ht="16" customHeight="1" spans="1:14">
      <c r="A32" s="7" t="s">
        <v>33</v>
      </c>
      <c r="B32" s="7" t="s">
        <v>32</v>
      </c>
      <c r="C32" s="9">
        <v>0.007</v>
      </c>
      <c r="D32" s="8"/>
      <c r="E32" s="9">
        <v>0.007</v>
      </c>
      <c r="F32" s="8"/>
      <c r="G32" s="9">
        <v>0.007</v>
      </c>
      <c r="H32" s="9">
        <v>0.01</v>
      </c>
      <c r="I32" s="9">
        <v>0.004</v>
      </c>
      <c r="J32" s="8"/>
      <c r="K32" s="18">
        <v>0.005</v>
      </c>
      <c r="L32" s="8">
        <v>0.009</v>
      </c>
      <c r="M32" s="8">
        <v>0.004</v>
      </c>
      <c r="N32" s="8"/>
    </row>
    <row r="33" s="1" customFormat="1" ht="16" customHeight="1" spans="1:14">
      <c r="A33" s="7" t="s">
        <v>33</v>
      </c>
      <c r="B33" s="7" t="s">
        <v>34</v>
      </c>
      <c r="C33" s="9">
        <v>0.004</v>
      </c>
      <c r="D33" s="8"/>
      <c r="E33" s="9">
        <v>0.007</v>
      </c>
      <c r="F33" s="8"/>
      <c r="G33" s="9">
        <v>0.006</v>
      </c>
      <c r="H33" s="9">
        <v>0.01</v>
      </c>
      <c r="I33" s="8"/>
      <c r="J33" s="9">
        <v>0.01</v>
      </c>
      <c r="K33" s="18">
        <v>0.004</v>
      </c>
      <c r="L33" s="8"/>
      <c r="M33" s="8"/>
      <c r="N33" s="8">
        <v>0.008</v>
      </c>
    </row>
    <row r="34" s="1" customFormat="1" ht="16" customHeight="1" spans="1:14">
      <c r="A34" s="7" t="s">
        <v>33</v>
      </c>
      <c r="B34" s="7" t="s">
        <v>285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="1" customFormat="1" ht="16" customHeight="1" spans="1:14">
      <c r="A35" s="7" t="s">
        <v>33</v>
      </c>
      <c r="B35" s="7" t="s">
        <v>35</v>
      </c>
      <c r="C35" s="9">
        <v>0.005</v>
      </c>
      <c r="D35" s="8"/>
      <c r="E35" s="9">
        <v>0.004</v>
      </c>
      <c r="F35" s="8"/>
      <c r="G35" s="9">
        <v>0.004</v>
      </c>
      <c r="H35" s="9">
        <v>0.01</v>
      </c>
      <c r="I35" s="19">
        <v>0.006</v>
      </c>
      <c r="J35" s="8"/>
      <c r="K35" s="18">
        <v>0.004</v>
      </c>
      <c r="L35" s="8"/>
      <c r="M35" s="8">
        <v>0.004</v>
      </c>
      <c r="N35" s="8"/>
    </row>
    <row r="36" s="1" customFormat="1" ht="16" customHeight="1" spans="1:14">
      <c r="A36" s="7" t="s">
        <v>33</v>
      </c>
      <c r="B36" s="7" t="s">
        <v>36</v>
      </c>
      <c r="C36" s="9">
        <v>0.006</v>
      </c>
      <c r="D36" s="9">
        <v>0.01</v>
      </c>
      <c r="E36" s="9">
        <v>0.005</v>
      </c>
      <c r="F36" s="8"/>
      <c r="G36" s="9">
        <v>0.006</v>
      </c>
      <c r="H36" s="8"/>
      <c r="I36" s="8"/>
      <c r="J36" s="8"/>
      <c r="K36" s="8"/>
      <c r="L36" s="8"/>
      <c r="M36" s="8"/>
      <c r="N36" s="8"/>
    </row>
    <row r="37" s="1" customFormat="1" ht="16" customHeight="1" spans="1:14">
      <c r="A37" s="7" t="s">
        <v>33</v>
      </c>
      <c r="B37" s="7" t="s">
        <v>37</v>
      </c>
      <c r="C37" s="9">
        <v>0.005</v>
      </c>
      <c r="D37" s="8"/>
      <c r="E37" s="9">
        <v>0.004</v>
      </c>
      <c r="F37" s="8"/>
      <c r="G37" s="8"/>
      <c r="H37" s="9">
        <v>0.01</v>
      </c>
      <c r="I37" s="8"/>
      <c r="J37" s="8"/>
      <c r="K37" s="8"/>
      <c r="L37" s="8"/>
      <c r="M37" s="8"/>
      <c r="N37" s="8"/>
    </row>
    <row r="38" s="1" customFormat="1" ht="16" customHeight="1" spans="1:14">
      <c r="A38" s="7" t="s">
        <v>33</v>
      </c>
      <c r="B38" s="7" t="s">
        <v>286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="1" customFormat="1" ht="16" customHeight="1" spans="1:14">
      <c r="A39" s="7" t="s">
        <v>33</v>
      </c>
      <c r="B39" s="7" t="s">
        <v>38</v>
      </c>
      <c r="C39" s="9">
        <v>0.005</v>
      </c>
      <c r="D39" s="8"/>
      <c r="E39" s="9">
        <v>0.006</v>
      </c>
      <c r="F39" s="8"/>
      <c r="G39" s="9">
        <v>0.007</v>
      </c>
      <c r="H39" s="9">
        <v>0.01</v>
      </c>
      <c r="I39" s="8"/>
      <c r="J39" s="8"/>
      <c r="K39" s="8">
        <v>0.007</v>
      </c>
      <c r="L39" s="8">
        <v>0.01</v>
      </c>
      <c r="M39" s="8">
        <v>0.004</v>
      </c>
      <c r="N39" s="8"/>
    </row>
    <row r="40" s="1" customFormat="1" ht="16" customHeight="1" spans="1:14">
      <c r="A40" s="7" t="s">
        <v>33</v>
      </c>
      <c r="B40" s="7" t="s">
        <v>39</v>
      </c>
      <c r="C40" s="9">
        <v>0.005</v>
      </c>
      <c r="D40" s="8"/>
      <c r="E40" s="9">
        <v>0.004</v>
      </c>
      <c r="F40" s="8"/>
      <c r="G40" s="9">
        <v>0.004</v>
      </c>
      <c r="H40" s="9">
        <v>0.01</v>
      </c>
      <c r="I40" s="9">
        <v>0.004</v>
      </c>
      <c r="J40" s="8"/>
      <c r="K40" s="8"/>
      <c r="L40" s="18">
        <v>0.008</v>
      </c>
      <c r="M40" s="8">
        <v>0.005</v>
      </c>
      <c r="N40" s="8"/>
    </row>
    <row r="41" s="1" customFormat="1" ht="16" customHeight="1" spans="1:14">
      <c r="A41" s="7" t="s">
        <v>33</v>
      </c>
      <c r="B41" s="7" t="s">
        <v>40</v>
      </c>
      <c r="C41" s="9">
        <v>0.006</v>
      </c>
      <c r="D41" s="8"/>
      <c r="E41" s="9">
        <v>0.004</v>
      </c>
      <c r="F41" s="8"/>
      <c r="G41" s="9">
        <v>0.007</v>
      </c>
      <c r="H41" s="8"/>
      <c r="I41" s="8"/>
      <c r="J41" s="8"/>
      <c r="K41" s="8"/>
      <c r="L41" s="8"/>
      <c r="M41" s="8">
        <v>0.004</v>
      </c>
      <c r="N41" s="8"/>
    </row>
    <row r="42" s="1" customFormat="1" ht="16" customHeight="1" spans="1:14">
      <c r="A42" s="7" t="s">
        <v>33</v>
      </c>
      <c r="B42" s="7" t="s">
        <v>42</v>
      </c>
      <c r="C42" s="9"/>
      <c r="D42" s="8"/>
      <c r="E42" s="9"/>
      <c r="F42" s="8"/>
      <c r="G42" s="9"/>
      <c r="H42" s="8"/>
      <c r="I42" s="8"/>
      <c r="J42" s="8"/>
      <c r="K42" s="8"/>
      <c r="L42" s="8"/>
      <c r="M42" s="8">
        <v>0.004</v>
      </c>
      <c r="N42" s="8"/>
    </row>
    <row r="43" s="1" customFormat="1" ht="16" customHeight="1" spans="1:14">
      <c r="A43" s="7" t="s">
        <v>33</v>
      </c>
      <c r="B43" s="7" t="s">
        <v>287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="1" customFormat="1" ht="16" customHeight="1" spans="1:14">
      <c r="A44" s="7" t="s">
        <v>33</v>
      </c>
      <c r="B44" s="7" t="s">
        <v>288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="1" customFormat="1" ht="16" customHeight="1" spans="1:14">
      <c r="A45" s="7" t="s">
        <v>33</v>
      </c>
      <c r="B45" s="7" t="s">
        <v>289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="1" customFormat="1" ht="16" customHeight="1" spans="1:14">
      <c r="A46" s="7" t="s">
        <v>33</v>
      </c>
      <c r="B46" s="7" t="s">
        <v>290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="1" customFormat="1" ht="16" customHeight="1" spans="1:14">
      <c r="A47" s="7" t="s">
        <v>33</v>
      </c>
      <c r="B47" s="7" t="s">
        <v>291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="1" customFormat="1" ht="16" customHeight="1" spans="1:14">
      <c r="A48" s="7" t="s">
        <v>33</v>
      </c>
      <c r="B48" s="7" t="s">
        <v>292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="1" customFormat="1" ht="16" customHeight="1" spans="1:14">
      <c r="A49" s="7" t="s">
        <v>33</v>
      </c>
      <c r="B49" s="7" t="s">
        <v>293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="1" customFormat="1" ht="16" customHeight="1" spans="1:14">
      <c r="A50" s="7" t="s">
        <v>33</v>
      </c>
      <c r="B50" s="7" t="s">
        <v>294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2" s="1" customFormat="1" ht="16" customHeight="1" spans="1:14">
      <c r="A52" s="11" t="s">
        <v>15</v>
      </c>
      <c r="B52" s="11" t="s">
        <v>14</v>
      </c>
      <c r="C52" s="12" t="s">
        <v>279</v>
      </c>
      <c r="D52" s="12"/>
      <c r="E52" s="12" t="s">
        <v>280</v>
      </c>
      <c r="F52" s="12"/>
      <c r="G52" s="12" t="s">
        <v>281</v>
      </c>
      <c r="H52" s="12"/>
      <c r="I52" s="12" t="s">
        <v>282</v>
      </c>
      <c r="J52" s="12"/>
      <c r="K52" s="12" t="s">
        <v>283</v>
      </c>
      <c r="L52" s="12"/>
      <c r="M52" s="12" t="s">
        <v>284</v>
      </c>
      <c r="N52" s="12"/>
    </row>
    <row r="53" s="1" customFormat="1" ht="16" customHeight="1" spans="1:14">
      <c r="A53" s="13"/>
      <c r="B53" s="13"/>
      <c r="C53" s="12" t="s">
        <v>231</v>
      </c>
      <c r="D53" s="12" t="s">
        <v>232</v>
      </c>
      <c r="E53" s="12" t="s">
        <v>231</v>
      </c>
      <c r="F53" s="12" t="s">
        <v>232</v>
      </c>
      <c r="G53" s="12" t="s">
        <v>231</v>
      </c>
      <c r="H53" s="12" t="s">
        <v>232</v>
      </c>
      <c r="I53" s="12" t="s">
        <v>231</v>
      </c>
      <c r="J53" s="12" t="s">
        <v>232</v>
      </c>
      <c r="K53" s="12" t="s">
        <v>231</v>
      </c>
      <c r="L53" s="12" t="s">
        <v>232</v>
      </c>
      <c r="M53" s="12" t="s">
        <v>231</v>
      </c>
      <c r="N53" s="12" t="s">
        <v>232</v>
      </c>
    </row>
    <row r="54" s="1" customFormat="1" ht="16" customHeight="1" spans="1:14">
      <c r="A54" s="7" t="s">
        <v>25</v>
      </c>
      <c r="B54" s="7" t="s">
        <v>24</v>
      </c>
      <c r="C54" s="8">
        <v>0.0004</v>
      </c>
      <c r="D54" s="14"/>
      <c r="E54" s="8">
        <v>0.0006</v>
      </c>
      <c r="F54" s="14"/>
      <c r="G54" s="8">
        <v>0.0006</v>
      </c>
      <c r="H54" s="14"/>
      <c r="I54" s="14">
        <v>0.0005</v>
      </c>
      <c r="J54" s="14"/>
      <c r="K54" s="14"/>
      <c r="L54" s="14"/>
      <c r="M54" s="14"/>
      <c r="N54" s="14"/>
    </row>
    <row r="55" s="1" customFormat="1" ht="16" customHeight="1" spans="1:14">
      <c r="A55" s="7" t="s">
        <v>27</v>
      </c>
      <c r="B55" s="15" t="s">
        <v>26</v>
      </c>
      <c r="C55" s="8">
        <v>0.001</v>
      </c>
      <c r="D55" s="16"/>
      <c r="E55" s="8">
        <v>0.0014</v>
      </c>
      <c r="F55" s="16"/>
      <c r="G55" s="8">
        <v>0.0014</v>
      </c>
      <c r="H55" s="16"/>
      <c r="I55" s="8">
        <v>0.001</v>
      </c>
      <c r="J55" s="16"/>
      <c r="K55" s="8">
        <v>0.0014</v>
      </c>
      <c r="L55" s="16"/>
      <c r="M55" s="8">
        <v>0.0008</v>
      </c>
      <c r="N55" s="8">
        <v>0.0025</v>
      </c>
    </row>
    <row r="56" s="1" customFormat="1" spans="1:14">
      <c r="A56" s="7" t="s">
        <v>29</v>
      </c>
      <c r="B56" s="15" t="s">
        <v>28</v>
      </c>
      <c r="C56" s="8">
        <v>0.0004</v>
      </c>
      <c r="D56" s="16"/>
      <c r="E56" s="8">
        <v>0.0005</v>
      </c>
      <c r="F56" s="16"/>
      <c r="G56" s="8">
        <v>0.0005</v>
      </c>
      <c r="H56" s="16"/>
      <c r="I56" s="8">
        <v>0.0004</v>
      </c>
      <c r="J56" s="16"/>
      <c r="K56" s="8">
        <v>0.0005</v>
      </c>
      <c r="L56" s="16"/>
      <c r="M56" s="8">
        <v>0.0002</v>
      </c>
      <c r="N56" s="8">
        <v>0.0018</v>
      </c>
    </row>
    <row r="57" s="1" customFormat="1" spans="1:14">
      <c r="A57" s="7" t="s">
        <v>29</v>
      </c>
      <c r="B57" s="15" t="s">
        <v>30</v>
      </c>
      <c r="C57" s="8">
        <v>0.0004</v>
      </c>
      <c r="D57" s="16"/>
      <c r="E57" s="8">
        <v>0.0006</v>
      </c>
      <c r="F57" s="16"/>
      <c r="G57" s="8">
        <v>0.0006</v>
      </c>
      <c r="H57" s="16"/>
      <c r="I57" s="8">
        <v>0.0004</v>
      </c>
      <c r="J57" s="16"/>
      <c r="K57" s="8">
        <v>0.0006</v>
      </c>
      <c r="L57" s="16"/>
      <c r="M57" s="8">
        <v>0.0002</v>
      </c>
      <c r="N57" s="8">
        <v>0.0018</v>
      </c>
    </row>
    <row r="58" s="1" customFormat="1" spans="1:14">
      <c r="A58" s="7" t="s">
        <v>29</v>
      </c>
      <c r="B58" s="15" t="s">
        <v>31</v>
      </c>
      <c r="C58" s="8">
        <v>0.0004</v>
      </c>
      <c r="D58" s="16"/>
      <c r="E58" s="8">
        <v>0.0004</v>
      </c>
      <c r="F58" s="16"/>
      <c r="G58" s="16"/>
      <c r="H58" s="16"/>
      <c r="I58" s="8">
        <v>0.0004</v>
      </c>
      <c r="J58" s="16"/>
      <c r="K58" s="8">
        <v>0.0004</v>
      </c>
      <c r="L58" s="16"/>
      <c r="M58" s="8">
        <v>0.0002</v>
      </c>
      <c r="N58" s="8">
        <v>0.0013</v>
      </c>
    </row>
    <row r="59" s="1" customFormat="1" ht="16" customHeight="1" spans="1:14">
      <c r="A59" s="12" t="s">
        <v>15</v>
      </c>
      <c r="B59" s="11" t="s">
        <v>14</v>
      </c>
      <c r="C59" s="17" t="s">
        <v>295</v>
      </c>
      <c r="D59" s="17"/>
      <c r="E59" s="17" t="s">
        <v>296</v>
      </c>
      <c r="F59" s="17"/>
      <c r="G59" s="17" t="s">
        <v>297</v>
      </c>
      <c r="H59" s="17"/>
      <c r="I59" s="17" t="s">
        <v>298</v>
      </c>
      <c r="J59" s="17"/>
      <c r="K59" s="17" t="s">
        <v>299</v>
      </c>
      <c r="L59" s="17"/>
      <c r="M59" s="17" t="s">
        <v>300</v>
      </c>
      <c r="N59" s="17"/>
    </row>
    <row r="60" s="1" customFormat="1" ht="16" customHeight="1" spans="1:14">
      <c r="A60" s="12"/>
      <c r="B60" s="13"/>
      <c r="C60" s="17" t="s">
        <v>231</v>
      </c>
      <c r="D60" s="17" t="s">
        <v>232</v>
      </c>
      <c r="E60" s="17" t="s">
        <v>231</v>
      </c>
      <c r="F60" s="17" t="s">
        <v>232</v>
      </c>
      <c r="G60" s="17" t="s">
        <v>231</v>
      </c>
      <c r="H60" s="17" t="s">
        <v>232</v>
      </c>
      <c r="I60" s="17" t="s">
        <v>231</v>
      </c>
      <c r="J60" s="17" t="s">
        <v>232</v>
      </c>
      <c r="K60" s="17" t="s">
        <v>231</v>
      </c>
      <c r="L60" s="17" t="s">
        <v>232</v>
      </c>
      <c r="M60" s="17" t="s">
        <v>231</v>
      </c>
      <c r="N60" s="17" t="s">
        <v>232</v>
      </c>
    </row>
    <row r="61" s="1" customFormat="1" ht="16" customHeight="1" spans="1:14">
      <c r="A61" s="7" t="s">
        <v>27</v>
      </c>
      <c r="B61" s="15" t="s">
        <v>26</v>
      </c>
      <c r="C61" s="9">
        <v>0.0014</v>
      </c>
      <c r="D61" s="9">
        <v>0.002</v>
      </c>
      <c r="E61" s="9">
        <v>0.0012</v>
      </c>
      <c r="F61" s="8"/>
      <c r="G61" s="9">
        <v>0.0012</v>
      </c>
      <c r="H61" s="9">
        <v>0.0025</v>
      </c>
      <c r="I61" s="9">
        <v>0.0008</v>
      </c>
      <c r="J61" s="9">
        <v>0.002</v>
      </c>
      <c r="K61" s="18">
        <v>0.0008</v>
      </c>
      <c r="L61" s="18">
        <v>0.0014</v>
      </c>
      <c r="M61" s="8">
        <v>0.0008</v>
      </c>
      <c r="N61" s="8">
        <v>0.0014</v>
      </c>
    </row>
    <row r="62" s="1" customFormat="1" ht="14.25" spans="1:14">
      <c r="A62" s="7" t="s">
        <v>29</v>
      </c>
      <c r="B62" s="15" t="s">
        <v>28</v>
      </c>
      <c r="C62" s="9">
        <v>0.0005</v>
      </c>
      <c r="D62" s="9">
        <v>0.0018</v>
      </c>
      <c r="E62" s="9">
        <v>0.0005</v>
      </c>
      <c r="F62" s="16"/>
      <c r="G62" s="8">
        <v>0.0004</v>
      </c>
      <c r="H62" s="9">
        <v>0.0018</v>
      </c>
      <c r="I62" s="9">
        <v>0.0002</v>
      </c>
      <c r="J62" s="9">
        <v>0.0018</v>
      </c>
      <c r="K62" s="18">
        <v>0.0002</v>
      </c>
      <c r="L62" s="8">
        <v>0.0013</v>
      </c>
      <c r="M62" s="8">
        <v>0.0002</v>
      </c>
      <c r="N62" s="8">
        <v>0.0013</v>
      </c>
    </row>
    <row r="63" s="1" customFormat="1" ht="14.25" spans="1:14">
      <c r="A63" s="7" t="s">
        <v>29</v>
      </c>
      <c r="B63" s="15" t="s">
        <v>30</v>
      </c>
      <c r="C63" s="8">
        <v>0.0004</v>
      </c>
      <c r="D63" s="16"/>
      <c r="E63" s="8">
        <v>0.0004</v>
      </c>
      <c r="F63" s="16"/>
      <c r="G63" s="9">
        <v>0.0005</v>
      </c>
      <c r="H63" s="9">
        <v>0.0018</v>
      </c>
      <c r="I63" s="9">
        <v>0.0002</v>
      </c>
      <c r="J63" s="8">
        <v>0.0013</v>
      </c>
      <c r="K63" s="18">
        <v>0.0002</v>
      </c>
      <c r="L63" s="8">
        <v>0.0013</v>
      </c>
      <c r="M63" s="8">
        <v>0.0003</v>
      </c>
      <c r="N63" s="8">
        <v>0.0015</v>
      </c>
    </row>
    <row r="64" s="1" customFormat="1" ht="14.25" spans="1:14">
      <c r="A64" s="7" t="s">
        <v>29</v>
      </c>
      <c r="B64" s="15" t="s">
        <v>31</v>
      </c>
      <c r="C64" s="9">
        <v>0.0003</v>
      </c>
      <c r="D64" s="16"/>
      <c r="E64" s="8">
        <v>0.0002</v>
      </c>
      <c r="F64" s="16"/>
      <c r="G64" s="8">
        <v>0.0002</v>
      </c>
      <c r="H64" s="9">
        <v>0.0018</v>
      </c>
      <c r="I64" s="9">
        <v>0.0002</v>
      </c>
      <c r="J64" s="16"/>
      <c r="K64" s="18">
        <v>0.0002</v>
      </c>
      <c r="L64" s="8">
        <v>0.0013</v>
      </c>
      <c r="M64" s="8">
        <v>0.0002</v>
      </c>
      <c r="N64" s="16"/>
    </row>
    <row r="66" s="1" customFormat="1" ht="39" customHeight="1" spans="1:14">
      <c r="A66" s="3" t="s">
        <v>301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="1" customFormat="1" ht="16" customHeight="1" spans="1:14">
      <c r="A67" s="20" t="s">
        <v>15</v>
      </c>
      <c r="B67" s="5" t="s">
        <v>14</v>
      </c>
      <c r="C67" s="4" t="s">
        <v>279</v>
      </c>
      <c r="D67" s="4"/>
      <c r="E67" s="4" t="s">
        <v>280</v>
      </c>
      <c r="F67" s="4"/>
      <c r="G67" s="4" t="s">
        <v>281</v>
      </c>
      <c r="H67" s="4"/>
      <c r="I67" s="4" t="s">
        <v>282</v>
      </c>
      <c r="J67" s="4"/>
      <c r="K67" s="4" t="s">
        <v>283</v>
      </c>
      <c r="L67" s="4"/>
      <c r="M67" s="4" t="s">
        <v>284</v>
      </c>
      <c r="N67" s="4"/>
    </row>
    <row r="68" s="1" customFormat="1" ht="16" customHeight="1" spans="1:14">
      <c r="A68" s="21"/>
      <c r="B68" s="6"/>
      <c r="C68" s="4" t="s">
        <v>231</v>
      </c>
      <c r="D68" s="4" t="s">
        <v>232</v>
      </c>
      <c r="E68" s="4" t="s">
        <v>231</v>
      </c>
      <c r="F68" s="4" t="s">
        <v>232</v>
      </c>
      <c r="G68" s="4" t="s">
        <v>231</v>
      </c>
      <c r="H68" s="4" t="s">
        <v>232</v>
      </c>
      <c r="I68" s="4" t="s">
        <v>231</v>
      </c>
      <c r="J68" s="4" t="s">
        <v>232</v>
      </c>
      <c r="K68" s="4" t="s">
        <v>231</v>
      </c>
      <c r="L68" s="4" t="s">
        <v>232</v>
      </c>
      <c r="M68" s="4" t="s">
        <v>231</v>
      </c>
      <c r="N68" s="4" t="s">
        <v>232</v>
      </c>
    </row>
    <row r="69" s="1" customFormat="1" ht="16" customHeight="1" spans="1:14">
      <c r="A69" s="7" t="s">
        <v>27</v>
      </c>
      <c r="B69" s="7" t="s">
        <v>26</v>
      </c>
      <c r="C69" s="8"/>
      <c r="D69" s="8"/>
      <c r="E69" s="8"/>
      <c r="F69" s="8"/>
      <c r="G69" s="8"/>
      <c r="H69" s="8"/>
      <c r="I69" s="9"/>
      <c r="J69" s="8"/>
      <c r="K69" s="8"/>
      <c r="L69" s="8"/>
      <c r="M69" s="8"/>
      <c r="N69" s="9"/>
    </row>
    <row r="70" s="1" customFormat="1" ht="16" customHeight="1" spans="1:14">
      <c r="A70" s="7" t="s">
        <v>33</v>
      </c>
      <c r="B70" s="7" t="s">
        <v>28</v>
      </c>
      <c r="C70" s="8">
        <v>0.007</v>
      </c>
      <c r="D70" s="8">
        <v>0.01</v>
      </c>
      <c r="E70" s="8">
        <v>0.005</v>
      </c>
      <c r="F70" s="8"/>
      <c r="G70" s="8">
        <v>0.004</v>
      </c>
      <c r="H70" s="8">
        <v>0.01</v>
      </c>
      <c r="I70" s="8">
        <v>0.007</v>
      </c>
      <c r="J70" s="8">
        <v>0.01</v>
      </c>
      <c r="K70" s="9">
        <v>0.007</v>
      </c>
      <c r="L70" s="8"/>
      <c r="M70" s="8"/>
      <c r="N70" s="9"/>
    </row>
    <row r="71" s="1" customFormat="1" ht="16" customHeight="1" spans="1:14">
      <c r="A71" s="7" t="s">
        <v>33</v>
      </c>
      <c r="B71" s="7" t="s">
        <v>30</v>
      </c>
      <c r="C71" s="8">
        <v>0.006</v>
      </c>
      <c r="D71" s="8"/>
      <c r="E71" s="9">
        <v>0.005</v>
      </c>
      <c r="F71" s="8"/>
      <c r="G71" s="8">
        <v>0.006</v>
      </c>
      <c r="H71" s="8"/>
      <c r="I71" s="9"/>
      <c r="J71" s="8">
        <v>0.01</v>
      </c>
      <c r="K71" s="9"/>
      <c r="L71" s="8">
        <v>0.01</v>
      </c>
      <c r="M71" s="9"/>
      <c r="N71" s="9"/>
    </row>
    <row r="72" s="1" customFormat="1" ht="16" customHeight="1" spans="1:14">
      <c r="A72" s="7" t="s">
        <v>33</v>
      </c>
      <c r="B72" s="7" t="s">
        <v>31</v>
      </c>
      <c r="C72" s="8">
        <v>0.004</v>
      </c>
      <c r="D72" s="8"/>
      <c r="E72" s="8"/>
      <c r="F72" s="8"/>
      <c r="G72" s="8">
        <v>0.004</v>
      </c>
      <c r="H72" s="8"/>
      <c r="I72" s="9">
        <v>0.004</v>
      </c>
      <c r="J72" s="8"/>
      <c r="K72" s="8"/>
      <c r="L72" s="8"/>
      <c r="M72" s="8"/>
      <c r="N72" s="8"/>
    </row>
    <row r="73" s="1" customFormat="1" ht="16" customHeight="1" spans="1:14">
      <c r="A73" s="7" t="s">
        <v>33</v>
      </c>
      <c r="B73" s="7" t="s">
        <v>32</v>
      </c>
      <c r="C73" s="8">
        <v>0.004</v>
      </c>
      <c r="D73" s="8"/>
      <c r="E73" s="8">
        <v>0.007</v>
      </c>
      <c r="F73" s="8"/>
      <c r="G73" s="8">
        <v>0.004</v>
      </c>
      <c r="H73" s="8"/>
      <c r="I73" s="8">
        <v>0.007</v>
      </c>
      <c r="J73" s="8"/>
      <c r="K73" s="9">
        <v>0.004</v>
      </c>
      <c r="L73" s="8">
        <v>0.01</v>
      </c>
      <c r="M73" s="9">
        <v>0.007</v>
      </c>
      <c r="N73" s="8"/>
    </row>
    <row r="74" s="1" customFormat="1" ht="16" customHeight="1" spans="1:14">
      <c r="A74" s="7" t="s">
        <v>33</v>
      </c>
      <c r="B74" s="7" t="s">
        <v>34</v>
      </c>
      <c r="C74" s="8">
        <v>0.007</v>
      </c>
      <c r="D74" s="8"/>
      <c r="E74" s="8">
        <v>0.007</v>
      </c>
      <c r="F74" s="8"/>
      <c r="G74" s="8">
        <v>0.007</v>
      </c>
      <c r="H74" s="8">
        <v>0.01</v>
      </c>
      <c r="I74" s="8">
        <v>0.007</v>
      </c>
      <c r="J74" s="8"/>
      <c r="K74" s="9">
        <v>0.007</v>
      </c>
      <c r="L74" s="8">
        <v>0.01</v>
      </c>
      <c r="M74" s="9">
        <v>0.007</v>
      </c>
      <c r="N74" s="9">
        <v>0.01</v>
      </c>
    </row>
    <row r="75" s="1" customFormat="1" ht="16" customHeight="1" spans="1:14">
      <c r="A75" s="7" t="s">
        <v>33</v>
      </c>
      <c r="B75" s="7" t="s">
        <v>35</v>
      </c>
      <c r="C75" s="8">
        <v>0.005</v>
      </c>
      <c r="D75" s="8"/>
      <c r="E75" s="9">
        <v>0.006</v>
      </c>
      <c r="F75" s="8"/>
      <c r="G75" s="8">
        <v>0.007</v>
      </c>
      <c r="H75" s="8"/>
      <c r="I75" s="8">
        <v>0.004</v>
      </c>
      <c r="J75" s="8"/>
      <c r="K75" s="9">
        <v>0.007</v>
      </c>
      <c r="L75" s="8">
        <v>0.01</v>
      </c>
      <c r="M75" s="8">
        <v>0.004</v>
      </c>
      <c r="N75" s="9">
        <v>0.01</v>
      </c>
    </row>
    <row r="76" s="1" customFormat="1" ht="16" customHeight="1" spans="1:14">
      <c r="A76" s="7" t="s">
        <v>33</v>
      </c>
      <c r="B76" s="7" t="s">
        <v>38</v>
      </c>
      <c r="C76" s="8"/>
      <c r="D76" s="8"/>
      <c r="E76" s="9">
        <v>0.005</v>
      </c>
      <c r="F76" s="8"/>
      <c r="G76" s="8">
        <v>0.004</v>
      </c>
      <c r="H76" s="8"/>
      <c r="I76" s="24">
        <v>0.004</v>
      </c>
      <c r="J76" s="8"/>
      <c r="K76" s="9"/>
      <c r="L76" s="8">
        <v>0.01</v>
      </c>
      <c r="M76" s="9">
        <v>0.007</v>
      </c>
      <c r="N76" s="9"/>
    </row>
    <row r="77" s="1" customFormat="1" ht="16" customHeight="1" spans="1:14">
      <c r="A77" s="7" t="s">
        <v>33</v>
      </c>
      <c r="B77" s="7" t="s">
        <v>39</v>
      </c>
      <c r="C77" s="8">
        <v>0.007</v>
      </c>
      <c r="D77" s="8"/>
      <c r="E77" s="9">
        <v>0.006</v>
      </c>
      <c r="F77" s="8">
        <v>0.01</v>
      </c>
      <c r="G77" s="8">
        <v>0.007</v>
      </c>
      <c r="H77" s="8"/>
      <c r="I77" s="8">
        <v>0.007</v>
      </c>
      <c r="J77" s="8"/>
      <c r="K77" s="9">
        <v>0.004</v>
      </c>
      <c r="L77" s="8"/>
      <c r="M77" s="8">
        <v>0.004</v>
      </c>
      <c r="N77" s="9"/>
    </row>
    <row r="78" s="1" customFormat="1" ht="16" customHeight="1" spans="1:14">
      <c r="A78" s="7" t="s">
        <v>33</v>
      </c>
      <c r="B78" s="7" t="s">
        <v>40</v>
      </c>
      <c r="C78" s="8">
        <v>0.004</v>
      </c>
      <c r="D78" s="8"/>
      <c r="E78" s="8">
        <v>0.007</v>
      </c>
      <c r="F78" s="8">
        <v>0.01</v>
      </c>
      <c r="G78" s="8">
        <v>0.005</v>
      </c>
      <c r="H78" s="8"/>
      <c r="I78" s="8">
        <v>0.004</v>
      </c>
      <c r="J78" s="8"/>
      <c r="K78" s="8">
        <v>0.005</v>
      </c>
      <c r="L78" s="8"/>
      <c r="M78" s="9">
        <v>0.005</v>
      </c>
      <c r="N78" s="8"/>
    </row>
    <row r="79" s="1" customFormat="1" ht="16" customHeight="1" spans="1:14">
      <c r="A79" s="7" t="s">
        <v>33</v>
      </c>
      <c r="B79" s="7" t="s">
        <v>42</v>
      </c>
      <c r="C79" s="8"/>
      <c r="D79" s="8"/>
      <c r="E79" s="9">
        <v>0.005</v>
      </c>
      <c r="F79" s="8"/>
      <c r="G79" s="8">
        <v>0.004</v>
      </c>
      <c r="H79" s="8"/>
      <c r="I79" s="8">
        <v>0.007</v>
      </c>
      <c r="J79" s="8"/>
      <c r="K79" s="8"/>
      <c r="L79" s="8">
        <v>0.01</v>
      </c>
      <c r="M79" s="9"/>
      <c r="N79" s="8"/>
    </row>
    <row r="80" s="1" customFormat="1" ht="16" customHeight="1" spans="1:14">
      <c r="A80" s="7" t="s">
        <v>33</v>
      </c>
      <c r="B80" s="22" t="s">
        <v>37</v>
      </c>
      <c r="C80" s="8"/>
      <c r="D80" s="8"/>
      <c r="E80" s="9"/>
      <c r="F80" s="8"/>
      <c r="G80" s="8"/>
      <c r="H80" s="8"/>
      <c r="I80" s="8"/>
      <c r="J80" s="8"/>
      <c r="K80" s="8">
        <v>0.004</v>
      </c>
      <c r="L80" s="8"/>
      <c r="M80" s="9">
        <v>0.004</v>
      </c>
      <c r="N80" s="8"/>
    </row>
    <row r="81" s="1" customFormat="1" ht="16" customHeight="1" spans="1:14">
      <c r="A81" s="7" t="s">
        <v>33</v>
      </c>
      <c r="B81" s="22" t="s">
        <v>41</v>
      </c>
      <c r="C81" s="8"/>
      <c r="D81" s="8"/>
      <c r="E81" s="9"/>
      <c r="F81" s="8"/>
      <c r="G81" s="8"/>
      <c r="H81" s="8"/>
      <c r="I81" s="8"/>
      <c r="J81" s="8"/>
      <c r="K81" s="8">
        <v>0.004</v>
      </c>
      <c r="L81" s="8"/>
      <c r="M81" s="9">
        <v>0.006</v>
      </c>
      <c r="N81" s="8"/>
    </row>
    <row r="82" s="1" customFormat="1" ht="16" customHeight="1" spans="1:14">
      <c r="A82" s="20" t="s">
        <v>15</v>
      </c>
      <c r="B82" s="5" t="s">
        <v>14</v>
      </c>
      <c r="C82" s="10" t="s">
        <v>295</v>
      </c>
      <c r="D82" s="10"/>
      <c r="E82" s="10" t="s">
        <v>296</v>
      </c>
      <c r="F82" s="10"/>
      <c r="G82" s="10" t="s">
        <v>297</v>
      </c>
      <c r="H82" s="10"/>
      <c r="I82" s="10" t="s">
        <v>298</v>
      </c>
      <c r="J82" s="10"/>
      <c r="K82" s="10" t="s">
        <v>299</v>
      </c>
      <c r="L82" s="10"/>
      <c r="M82" s="10" t="s">
        <v>300</v>
      </c>
      <c r="N82" s="10"/>
    </row>
    <row r="83" s="1" customFormat="1" ht="16" customHeight="1" spans="1:14">
      <c r="A83" s="21"/>
      <c r="B83" s="6"/>
      <c r="C83" s="10" t="s">
        <v>231</v>
      </c>
      <c r="D83" s="10" t="s">
        <v>232</v>
      </c>
      <c r="E83" s="10" t="s">
        <v>231</v>
      </c>
      <c r="F83" s="10" t="s">
        <v>232</v>
      </c>
      <c r="G83" s="10" t="s">
        <v>231</v>
      </c>
      <c r="H83" s="10" t="s">
        <v>232</v>
      </c>
      <c r="I83" s="10" t="s">
        <v>231</v>
      </c>
      <c r="J83" s="10" t="s">
        <v>232</v>
      </c>
      <c r="K83" s="10" t="s">
        <v>231</v>
      </c>
      <c r="L83" s="10" t="s">
        <v>232</v>
      </c>
      <c r="M83" s="10" t="s">
        <v>231</v>
      </c>
      <c r="N83" s="10" t="s">
        <v>232</v>
      </c>
    </row>
    <row r="84" s="1" customFormat="1" ht="16" customHeight="1" spans="1:14">
      <c r="A84" s="7" t="s">
        <v>27</v>
      </c>
      <c r="B84" s="7" t="s">
        <v>26</v>
      </c>
      <c r="C84" s="8"/>
      <c r="D84" s="8"/>
      <c r="E84" s="9"/>
      <c r="F84" s="8"/>
      <c r="G84" s="8"/>
      <c r="H84" s="8"/>
      <c r="I84" s="8"/>
      <c r="J84" s="8"/>
      <c r="K84" s="8"/>
      <c r="L84" s="8"/>
      <c r="M84" s="8"/>
      <c r="N84" s="8"/>
    </row>
    <row r="85" s="1" customFormat="1" ht="16" customHeight="1" spans="1:14">
      <c r="A85" s="7" t="s">
        <v>33</v>
      </c>
      <c r="B85" s="7" t="s">
        <v>28</v>
      </c>
      <c r="C85" s="9"/>
      <c r="D85" s="8"/>
      <c r="E85" s="9"/>
      <c r="F85" s="8"/>
      <c r="G85" s="9">
        <v>0.006</v>
      </c>
      <c r="H85" s="9"/>
      <c r="I85" s="9"/>
      <c r="J85" s="9"/>
      <c r="K85" s="18"/>
      <c r="L85" s="8"/>
      <c r="M85" s="8">
        <v>0.004</v>
      </c>
      <c r="N85" s="8"/>
    </row>
    <row r="86" s="1" customFormat="1" ht="16" customHeight="1" spans="1:14">
      <c r="A86" s="7" t="s">
        <v>33</v>
      </c>
      <c r="B86" s="7" t="s">
        <v>30</v>
      </c>
      <c r="C86" s="9"/>
      <c r="D86" s="8">
        <v>0.01</v>
      </c>
      <c r="E86" s="8"/>
      <c r="F86" s="8">
        <v>0.01</v>
      </c>
      <c r="G86" s="9">
        <v>0.006</v>
      </c>
      <c r="H86" s="9"/>
      <c r="I86" s="9"/>
      <c r="J86" s="9">
        <v>0.01</v>
      </c>
      <c r="K86" s="18">
        <v>0.006</v>
      </c>
      <c r="L86" s="18"/>
      <c r="M86" s="8">
        <v>0.007</v>
      </c>
      <c r="N86" s="8">
        <v>0.01</v>
      </c>
    </row>
    <row r="87" s="1" customFormat="1" ht="16" customHeight="1" spans="1:14">
      <c r="A87" s="7" t="s">
        <v>33</v>
      </c>
      <c r="B87" s="7" t="s">
        <v>31</v>
      </c>
      <c r="C87" s="8"/>
      <c r="D87" s="8"/>
      <c r="E87" s="8"/>
      <c r="F87" s="8"/>
      <c r="G87" s="8">
        <v>0.005</v>
      </c>
      <c r="H87" s="8">
        <v>0.009</v>
      </c>
      <c r="I87" s="9"/>
      <c r="J87" s="8"/>
      <c r="K87" s="8"/>
      <c r="L87" s="8">
        <v>0.01</v>
      </c>
      <c r="M87" s="8">
        <v>0.007</v>
      </c>
      <c r="N87" s="8">
        <v>0.01</v>
      </c>
    </row>
    <row r="88" s="1" customFormat="1" ht="16" customHeight="1" spans="1:14">
      <c r="A88" s="7" t="s">
        <v>33</v>
      </c>
      <c r="B88" s="7" t="s">
        <v>32</v>
      </c>
      <c r="C88" s="9">
        <v>0.005</v>
      </c>
      <c r="D88" s="8"/>
      <c r="E88" s="9"/>
      <c r="F88" s="8"/>
      <c r="G88" s="9">
        <v>0.004</v>
      </c>
      <c r="H88" s="9"/>
      <c r="I88" s="9">
        <v>0.005</v>
      </c>
      <c r="J88" s="8">
        <v>0.008</v>
      </c>
      <c r="K88" s="18">
        <v>0.007</v>
      </c>
      <c r="L88" s="8"/>
      <c r="M88" s="8">
        <v>0.007</v>
      </c>
      <c r="N88" s="8">
        <v>0.01</v>
      </c>
    </row>
    <row r="89" s="1" customFormat="1" ht="16" customHeight="1" spans="1:14">
      <c r="A89" s="7" t="s">
        <v>33</v>
      </c>
      <c r="B89" s="7" t="s">
        <v>34</v>
      </c>
      <c r="C89" s="9"/>
      <c r="D89" s="8"/>
      <c r="E89" s="9">
        <v>0.007</v>
      </c>
      <c r="F89" s="8"/>
      <c r="G89" s="9">
        <v>0.007</v>
      </c>
      <c r="H89" s="9">
        <v>0.01</v>
      </c>
      <c r="I89" s="8">
        <v>0.007</v>
      </c>
      <c r="J89" s="9"/>
      <c r="K89" s="18">
        <v>0.006</v>
      </c>
      <c r="L89" s="8">
        <v>0.01</v>
      </c>
      <c r="M89" s="8"/>
      <c r="N89" s="8"/>
    </row>
    <row r="90" s="1" customFormat="1" ht="16" customHeight="1" spans="1:14">
      <c r="A90" s="7" t="s">
        <v>33</v>
      </c>
      <c r="B90" s="7" t="s">
        <v>35</v>
      </c>
      <c r="C90" s="8"/>
      <c r="D90" s="8"/>
      <c r="E90" s="8"/>
      <c r="F90" s="8">
        <v>0.01</v>
      </c>
      <c r="G90" s="8">
        <v>0.004</v>
      </c>
      <c r="H90" s="9">
        <v>0.01</v>
      </c>
      <c r="I90" s="8">
        <v>0.006</v>
      </c>
      <c r="J90" s="8"/>
      <c r="K90" s="18">
        <v>0.004</v>
      </c>
      <c r="L90" s="8"/>
      <c r="M90" s="8">
        <v>0.006</v>
      </c>
      <c r="N90" s="8"/>
    </row>
    <row r="91" s="1" customFormat="1" ht="16" customHeight="1" spans="1:14">
      <c r="A91" s="7" t="s">
        <v>33</v>
      </c>
      <c r="B91" s="7" t="s">
        <v>38</v>
      </c>
      <c r="C91" s="9">
        <v>0.007</v>
      </c>
      <c r="D91" s="8"/>
      <c r="E91" s="9">
        <v>0.005</v>
      </c>
      <c r="F91" s="8"/>
      <c r="G91" s="9">
        <v>0.006</v>
      </c>
      <c r="H91" s="9"/>
      <c r="I91" s="19"/>
      <c r="J91" s="9">
        <v>0.01</v>
      </c>
      <c r="K91" s="18"/>
      <c r="L91" s="8">
        <v>0.01</v>
      </c>
      <c r="M91" s="8">
        <v>0.004</v>
      </c>
      <c r="N91" s="18">
        <v>0.009</v>
      </c>
    </row>
    <row r="92" s="1" customFormat="1" ht="16" customHeight="1" spans="1:14">
      <c r="A92" s="7" t="s">
        <v>33</v>
      </c>
      <c r="B92" s="7" t="s">
        <v>39</v>
      </c>
      <c r="C92" s="9">
        <v>0.007</v>
      </c>
      <c r="D92" s="9">
        <v>0.01</v>
      </c>
      <c r="E92" s="9"/>
      <c r="F92" s="8"/>
      <c r="G92" s="9">
        <v>0.004</v>
      </c>
      <c r="H92" s="8"/>
      <c r="I92" s="8"/>
      <c r="J92" s="8"/>
      <c r="K92" s="8"/>
      <c r="L92" s="8">
        <v>0.01</v>
      </c>
      <c r="M92" s="8"/>
      <c r="N92" s="8"/>
    </row>
    <row r="93" s="1" customFormat="1" ht="16" customHeight="1" spans="1:14">
      <c r="A93" s="7" t="s">
        <v>33</v>
      </c>
      <c r="B93" s="7" t="s">
        <v>40</v>
      </c>
      <c r="C93" s="9">
        <v>0.004</v>
      </c>
      <c r="D93" s="8"/>
      <c r="E93" s="9">
        <v>0.004</v>
      </c>
      <c r="F93" s="8"/>
      <c r="G93" s="9">
        <v>0.004</v>
      </c>
      <c r="H93" s="9"/>
      <c r="I93" s="8"/>
      <c r="J93" s="8"/>
      <c r="K93" s="8">
        <v>0.006</v>
      </c>
      <c r="L93" s="8"/>
      <c r="M93" s="8">
        <v>0.004</v>
      </c>
      <c r="N93" s="8"/>
    </row>
    <row r="94" s="1" customFormat="1" ht="16" customHeight="1" spans="1:14">
      <c r="A94" s="7" t="s">
        <v>33</v>
      </c>
      <c r="B94" s="7" t="s">
        <v>42</v>
      </c>
      <c r="C94" s="8"/>
      <c r="D94" s="8"/>
      <c r="E94" s="8">
        <v>0.004</v>
      </c>
      <c r="F94" s="8"/>
      <c r="G94" s="8">
        <v>0.005</v>
      </c>
      <c r="H94" s="9"/>
      <c r="I94" s="8">
        <v>0.004</v>
      </c>
      <c r="J94" s="8"/>
      <c r="K94" s="8"/>
      <c r="L94" s="8"/>
      <c r="M94" s="8">
        <v>0.006</v>
      </c>
      <c r="N94" s="8"/>
    </row>
    <row r="95" s="1" customFormat="1" ht="16" customHeight="1" spans="1:14">
      <c r="A95" s="7" t="s">
        <v>33</v>
      </c>
      <c r="B95" s="22" t="s">
        <v>37</v>
      </c>
      <c r="C95" s="8"/>
      <c r="D95" s="8"/>
      <c r="E95" s="9"/>
      <c r="F95" s="8"/>
      <c r="G95" s="8">
        <v>0.005</v>
      </c>
      <c r="H95" s="8"/>
      <c r="I95" s="8">
        <v>0.006</v>
      </c>
      <c r="J95" s="8"/>
      <c r="K95" s="8"/>
      <c r="L95" s="8"/>
      <c r="M95" s="9"/>
      <c r="N95" s="18">
        <v>0.008</v>
      </c>
    </row>
    <row r="96" s="1" customFormat="1" ht="16" customHeight="1" spans="1:14">
      <c r="A96" s="7" t="s">
        <v>33</v>
      </c>
      <c r="B96" s="22" t="s">
        <v>36</v>
      </c>
      <c r="C96" s="8"/>
      <c r="D96" s="8"/>
      <c r="E96" s="9"/>
      <c r="F96" s="8"/>
      <c r="G96" s="8">
        <v>0.004</v>
      </c>
      <c r="H96" s="8">
        <v>0.008</v>
      </c>
      <c r="I96" s="8">
        <v>0.004</v>
      </c>
      <c r="J96" s="9">
        <v>0.01</v>
      </c>
      <c r="K96" s="18">
        <v>0.006</v>
      </c>
      <c r="L96" s="8">
        <v>0.01</v>
      </c>
      <c r="M96" s="8">
        <v>0.004</v>
      </c>
      <c r="N96" s="8"/>
    </row>
    <row r="97" s="1" customFormat="1" ht="16" customHeight="1" spans="1:14">
      <c r="A97" s="7" t="s">
        <v>33</v>
      </c>
      <c r="B97" s="7" t="s">
        <v>41</v>
      </c>
      <c r="C97" s="9">
        <v>0.007</v>
      </c>
      <c r="D97" s="8"/>
      <c r="E97" s="9"/>
      <c r="F97" s="8"/>
      <c r="G97" s="8"/>
      <c r="H97" s="9">
        <v>0.01</v>
      </c>
      <c r="I97" s="8">
        <v>0.004</v>
      </c>
      <c r="J97" s="8"/>
      <c r="K97" s="8">
        <v>0.005</v>
      </c>
      <c r="L97" s="8"/>
      <c r="M97" s="9">
        <v>0.005</v>
      </c>
      <c r="N97" s="8"/>
    </row>
    <row r="99" s="1" customFormat="1" ht="16" customHeight="1" spans="1:14">
      <c r="A99" s="11" t="s">
        <v>15</v>
      </c>
      <c r="B99" s="11" t="s">
        <v>14</v>
      </c>
      <c r="C99" s="12" t="s">
        <v>279</v>
      </c>
      <c r="D99" s="12"/>
      <c r="E99" s="12" t="s">
        <v>280</v>
      </c>
      <c r="F99" s="12"/>
      <c r="G99" s="12" t="s">
        <v>281</v>
      </c>
      <c r="H99" s="12"/>
      <c r="I99" s="12" t="s">
        <v>282</v>
      </c>
      <c r="J99" s="12"/>
      <c r="K99" s="12" t="s">
        <v>283</v>
      </c>
      <c r="L99" s="12"/>
      <c r="M99" s="12" t="s">
        <v>284</v>
      </c>
      <c r="N99" s="12"/>
    </row>
    <row r="100" s="1" customFormat="1" ht="16" customHeight="1" spans="1:14">
      <c r="A100" s="13"/>
      <c r="B100" s="13"/>
      <c r="C100" s="12" t="s">
        <v>231</v>
      </c>
      <c r="D100" s="12" t="s">
        <v>232</v>
      </c>
      <c r="E100" s="12" t="s">
        <v>231</v>
      </c>
      <c r="F100" s="12" t="s">
        <v>232</v>
      </c>
      <c r="G100" s="12" t="s">
        <v>231</v>
      </c>
      <c r="H100" s="12" t="s">
        <v>232</v>
      </c>
      <c r="I100" s="12" t="s">
        <v>231</v>
      </c>
      <c r="J100" s="12" t="s">
        <v>232</v>
      </c>
      <c r="K100" s="12" t="s">
        <v>231</v>
      </c>
      <c r="L100" s="12" t="s">
        <v>232</v>
      </c>
      <c r="M100" s="12" t="s">
        <v>231</v>
      </c>
      <c r="N100" s="12" t="s">
        <v>232</v>
      </c>
    </row>
    <row r="101" s="1" customFormat="1" ht="16" customHeight="1" spans="1:14">
      <c r="A101" s="7" t="s">
        <v>27</v>
      </c>
      <c r="B101" s="15" t="s">
        <v>26</v>
      </c>
      <c r="C101" s="8">
        <v>0.0012</v>
      </c>
      <c r="D101" s="8">
        <v>0.0025</v>
      </c>
      <c r="E101" s="8">
        <v>0.0014</v>
      </c>
      <c r="F101" s="8">
        <v>0.0025</v>
      </c>
      <c r="G101" s="8">
        <v>0.0012</v>
      </c>
      <c r="H101" s="8">
        <v>0.002</v>
      </c>
      <c r="I101" s="8">
        <v>0.0012</v>
      </c>
      <c r="J101" s="8">
        <v>0.0014</v>
      </c>
      <c r="K101" s="8">
        <v>0.0008</v>
      </c>
      <c r="L101" s="8">
        <v>0.0025</v>
      </c>
      <c r="M101" s="8">
        <v>0.0008</v>
      </c>
      <c r="N101" s="8">
        <v>0.0025</v>
      </c>
    </row>
    <row r="102" s="1" customFormat="1" spans="1:14">
      <c r="A102" s="7" t="s">
        <v>29</v>
      </c>
      <c r="B102" s="15" t="s">
        <v>28</v>
      </c>
      <c r="C102" s="8">
        <v>0.0004</v>
      </c>
      <c r="D102" s="16"/>
      <c r="E102" s="8">
        <v>0.0005</v>
      </c>
      <c r="F102" s="16"/>
      <c r="G102" s="8">
        <v>0.0005</v>
      </c>
      <c r="H102" s="8">
        <v>0.0018</v>
      </c>
      <c r="I102" s="8">
        <v>0.0005</v>
      </c>
      <c r="J102" s="16"/>
      <c r="K102" s="8">
        <v>0.0003</v>
      </c>
      <c r="L102" s="8">
        <v>0.0018</v>
      </c>
      <c r="M102" s="8">
        <v>0.0002</v>
      </c>
      <c r="N102" s="8">
        <v>0.0018</v>
      </c>
    </row>
    <row r="103" s="1" customFormat="1" spans="1:14">
      <c r="A103" s="7" t="s">
        <v>29</v>
      </c>
      <c r="B103" s="15" t="s">
        <v>30</v>
      </c>
      <c r="C103" s="8">
        <v>0.0002</v>
      </c>
      <c r="D103" s="16"/>
      <c r="E103" s="8">
        <v>0.0004</v>
      </c>
      <c r="F103" s="16"/>
      <c r="G103" s="8">
        <v>0.0003</v>
      </c>
      <c r="H103" s="16"/>
      <c r="I103" s="24">
        <v>0.0002</v>
      </c>
      <c r="J103" s="16"/>
      <c r="K103" s="8">
        <v>0.0002</v>
      </c>
      <c r="L103" s="8">
        <v>0.0018</v>
      </c>
      <c r="M103" s="8">
        <v>0.0002</v>
      </c>
      <c r="N103" s="8"/>
    </row>
    <row r="104" s="1" customFormat="1" spans="1:14">
      <c r="A104" s="7" t="s">
        <v>29</v>
      </c>
      <c r="B104" s="15" t="s">
        <v>31</v>
      </c>
      <c r="C104" s="8">
        <v>0.0003</v>
      </c>
      <c r="D104" s="16"/>
      <c r="E104" s="8">
        <v>0.0004</v>
      </c>
      <c r="F104" s="8">
        <v>0.0018</v>
      </c>
      <c r="G104" s="8">
        <v>0.0004</v>
      </c>
      <c r="H104" s="16"/>
      <c r="I104" s="8">
        <v>0.0003</v>
      </c>
      <c r="J104" s="16"/>
      <c r="K104" s="8">
        <v>0.0002</v>
      </c>
      <c r="L104" s="16"/>
      <c r="M104" s="8">
        <v>0.0002</v>
      </c>
      <c r="N104" s="8"/>
    </row>
    <row r="105" s="1" customFormat="1" spans="1:14">
      <c r="A105" s="7" t="s">
        <v>29</v>
      </c>
      <c r="B105" s="23" t="s">
        <v>34</v>
      </c>
      <c r="C105" s="8"/>
      <c r="D105" s="16"/>
      <c r="E105" s="8"/>
      <c r="F105" s="8"/>
      <c r="G105" s="8"/>
      <c r="H105" s="16"/>
      <c r="I105" s="8">
        <v>0.0002</v>
      </c>
      <c r="J105" s="16"/>
      <c r="K105" s="8">
        <v>0.0002</v>
      </c>
      <c r="L105" s="8">
        <v>0.0018</v>
      </c>
      <c r="M105" s="8">
        <v>0.0004</v>
      </c>
      <c r="N105" s="8"/>
    </row>
    <row r="106" s="1" customFormat="1" ht="16" customHeight="1" spans="1:14">
      <c r="A106" s="12" t="s">
        <v>15</v>
      </c>
      <c r="B106" s="11" t="s">
        <v>14</v>
      </c>
      <c r="C106" s="17" t="s">
        <v>295</v>
      </c>
      <c r="D106" s="17"/>
      <c r="E106" s="17" t="s">
        <v>296</v>
      </c>
      <c r="F106" s="17"/>
      <c r="G106" s="17" t="s">
        <v>297</v>
      </c>
      <c r="H106" s="17"/>
      <c r="I106" s="17" t="s">
        <v>298</v>
      </c>
      <c r="J106" s="17"/>
      <c r="K106" s="17" t="s">
        <v>299</v>
      </c>
      <c r="L106" s="17"/>
      <c r="M106" s="17" t="s">
        <v>300</v>
      </c>
      <c r="N106" s="17"/>
    </row>
    <row r="107" s="1" customFormat="1" ht="16" customHeight="1" spans="1:14">
      <c r="A107" s="12"/>
      <c r="B107" s="13"/>
      <c r="C107" s="12" t="s">
        <v>231</v>
      </c>
      <c r="D107" s="12" t="s">
        <v>232</v>
      </c>
      <c r="E107" s="12" t="s">
        <v>231</v>
      </c>
      <c r="F107" s="12" t="s">
        <v>232</v>
      </c>
      <c r="G107" s="12" t="s">
        <v>231</v>
      </c>
      <c r="H107" s="12" t="s">
        <v>232</v>
      </c>
      <c r="I107" s="12" t="s">
        <v>231</v>
      </c>
      <c r="J107" s="12" t="s">
        <v>232</v>
      </c>
      <c r="K107" s="12" t="s">
        <v>231</v>
      </c>
      <c r="L107" s="12" t="s">
        <v>232</v>
      </c>
      <c r="M107" s="12" t="s">
        <v>231</v>
      </c>
      <c r="N107" s="12" t="s">
        <v>232</v>
      </c>
    </row>
    <row r="108" s="1" customFormat="1" ht="16" customHeight="1" spans="1:14">
      <c r="A108" s="7" t="s">
        <v>27</v>
      </c>
      <c r="B108" s="15" t="s">
        <v>26</v>
      </c>
      <c r="C108" s="9">
        <v>0.0008</v>
      </c>
      <c r="D108" s="9">
        <v>0.0014</v>
      </c>
      <c r="E108" s="9">
        <v>0.0008</v>
      </c>
      <c r="F108" s="8">
        <v>0.002</v>
      </c>
      <c r="G108" s="9">
        <v>0.001</v>
      </c>
      <c r="H108" s="9">
        <v>0.002</v>
      </c>
      <c r="I108" s="9">
        <v>0.0008</v>
      </c>
      <c r="J108" s="9">
        <v>0.002</v>
      </c>
      <c r="K108" s="18">
        <v>0.0008</v>
      </c>
      <c r="L108" s="18">
        <v>0.0025</v>
      </c>
      <c r="M108" s="8">
        <v>0.0012</v>
      </c>
      <c r="N108" s="8">
        <v>0.0025</v>
      </c>
    </row>
    <row r="109" s="1" customFormat="1" ht="14.25" spans="1:14">
      <c r="A109" s="7" t="s">
        <v>29</v>
      </c>
      <c r="B109" s="15" t="s">
        <v>28</v>
      </c>
      <c r="C109" s="9">
        <v>0.0002</v>
      </c>
      <c r="D109" s="9"/>
      <c r="E109" s="9"/>
      <c r="F109" s="8">
        <v>0.0018</v>
      </c>
      <c r="G109" s="8">
        <v>0.0002</v>
      </c>
      <c r="H109" s="9">
        <v>0.0015</v>
      </c>
      <c r="I109" s="9">
        <v>0.0002</v>
      </c>
      <c r="J109" s="9">
        <v>0.0015</v>
      </c>
      <c r="K109" s="18">
        <v>0.0003</v>
      </c>
      <c r="L109" s="8">
        <v>0.0018</v>
      </c>
      <c r="M109" s="18">
        <v>0.0004</v>
      </c>
      <c r="N109" s="18">
        <v>0.0018</v>
      </c>
    </row>
    <row r="110" s="1" customFormat="1" ht="14.25" spans="1:14">
      <c r="A110" s="7" t="s">
        <v>29</v>
      </c>
      <c r="B110" s="15" t="s">
        <v>30</v>
      </c>
      <c r="C110" s="9">
        <v>0.0002</v>
      </c>
      <c r="D110" s="16"/>
      <c r="E110" s="9">
        <v>0.0002</v>
      </c>
      <c r="F110" s="16"/>
      <c r="G110" s="9">
        <v>0.0004</v>
      </c>
      <c r="H110" s="9">
        <v>0.0013</v>
      </c>
      <c r="I110" s="9">
        <v>0.0002</v>
      </c>
      <c r="J110" s="8">
        <v>0.0018</v>
      </c>
      <c r="K110" s="18">
        <v>0.0002</v>
      </c>
      <c r="L110" s="8">
        <v>0.0013</v>
      </c>
      <c r="M110" s="18">
        <v>0.0004</v>
      </c>
      <c r="N110" s="18">
        <v>0.0018</v>
      </c>
    </row>
    <row r="111" s="1" customFormat="1" ht="14.25" spans="1:14">
      <c r="A111" s="7" t="s">
        <v>29</v>
      </c>
      <c r="B111" s="15" t="s">
        <v>31</v>
      </c>
      <c r="C111" s="9">
        <v>0.0003</v>
      </c>
      <c r="D111" s="8">
        <v>0.0015</v>
      </c>
      <c r="E111" s="9">
        <v>0.0002</v>
      </c>
      <c r="F111" s="16"/>
      <c r="G111" s="8">
        <v>0.0002</v>
      </c>
      <c r="H111" s="9">
        <v>0.0013</v>
      </c>
      <c r="I111" s="9"/>
      <c r="J111" s="16"/>
      <c r="K111" s="18">
        <v>0.0002</v>
      </c>
      <c r="L111" s="8">
        <v>0.0018</v>
      </c>
      <c r="M111" s="18">
        <v>0.0005</v>
      </c>
      <c r="N111" s="18">
        <v>0.0018</v>
      </c>
    </row>
    <row r="112" s="2" customFormat="1" ht="14.25" spans="1:14">
      <c r="A112" s="7" t="s">
        <v>29</v>
      </c>
      <c r="B112" s="16" t="s">
        <v>34</v>
      </c>
      <c r="C112" s="9">
        <v>0.0004</v>
      </c>
      <c r="D112" s="16"/>
      <c r="E112" s="9">
        <v>0.0003</v>
      </c>
      <c r="F112" s="16"/>
      <c r="G112" s="8">
        <v>0.0003</v>
      </c>
      <c r="H112" s="9">
        <v>0.0018</v>
      </c>
      <c r="I112" s="9">
        <v>0.0005</v>
      </c>
      <c r="J112" s="16"/>
      <c r="K112" s="18">
        <v>0.0005</v>
      </c>
      <c r="L112" s="8">
        <v>0.0018</v>
      </c>
      <c r="M112" s="18">
        <v>0.0002</v>
      </c>
      <c r="N112" s="16"/>
    </row>
  </sheetData>
  <mergeCells count="66">
    <mergeCell ref="A1:N1"/>
    <mergeCell ref="C2:D2"/>
    <mergeCell ref="E2:F2"/>
    <mergeCell ref="G2:H2"/>
    <mergeCell ref="I2:J2"/>
    <mergeCell ref="K2:L2"/>
    <mergeCell ref="M2:N2"/>
    <mergeCell ref="C26:D26"/>
    <mergeCell ref="E26:F26"/>
    <mergeCell ref="G26:H26"/>
    <mergeCell ref="I26:J26"/>
    <mergeCell ref="K26:L26"/>
    <mergeCell ref="M26:N26"/>
    <mergeCell ref="C52:D52"/>
    <mergeCell ref="E52:F52"/>
    <mergeCell ref="G52:H52"/>
    <mergeCell ref="I52:J52"/>
    <mergeCell ref="K52:L52"/>
    <mergeCell ref="M52:N52"/>
    <mergeCell ref="C59:D59"/>
    <mergeCell ref="E59:F59"/>
    <mergeCell ref="G59:H59"/>
    <mergeCell ref="I59:J59"/>
    <mergeCell ref="K59:L59"/>
    <mergeCell ref="M59:N59"/>
    <mergeCell ref="A66:N66"/>
    <mergeCell ref="C67:D67"/>
    <mergeCell ref="E67:F67"/>
    <mergeCell ref="G67:H67"/>
    <mergeCell ref="I67:J67"/>
    <mergeCell ref="K67:L67"/>
    <mergeCell ref="M67:N67"/>
    <mergeCell ref="C82:D82"/>
    <mergeCell ref="E82:F82"/>
    <mergeCell ref="G82:H82"/>
    <mergeCell ref="I82:J82"/>
    <mergeCell ref="K82:L82"/>
    <mergeCell ref="M82:N82"/>
    <mergeCell ref="C99:D99"/>
    <mergeCell ref="E99:F99"/>
    <mergeCell ref="G99:H99"/>
    <mergeCell ref="I99:J99"/>
    <mergeCell ref="K99:L99"/>
    <mergeCell ref="M99:N99"/>
    <mergeCell ref="C106:D106"/>
    <mergeCell ref="E106:F106"/>
    <mergeCell ref="G106:H106"/>
    <mergeCell ref="I106:J106"/>
    <mergeCell ref="K106:L106"/>
    <mergeCell ref="M106:N106"/>
    <mergeCell ref="A2:A3"/>
    <mergeCell ref="A26:A27"/>
    <mergeCell ref="A52:A53"/>
    <mergeCell ref="A59:A60"/>
    <mergeCell ref="A67:A68"/>
    <mergeCell ref="A82:A83"/>
    <mergeCell ref="A99:A100"/>
    <mergeCell ref="A106:A107"/>
    <mergeCell ref="B2:B3"/>
    <mergeCell ref="B26:B27"/>
    <mergeCell ref="B52:B53"/>
    <mergeCell ref="B59:B60"/>
    <mergeCell ref="B67:B68"/>
    <mergeCell ref="B82:B83"/>
    <mergeCell ref="B99:B100"/>
    <mergeCell ref="B106:B10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12月工资</vt:lpstr>
      <vt:lpstr>12月回款提成明细</vt:lpstr>
      <vt:lpstr>12月销售明细</vt:lpstr>
      <vt:lpstr>1期地下室</vt:lpstr>
      <vt:lpstr>预抵押证</vt:lpstr>
      <vt:lpstr>佣金比例总表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2025-01-11T08:42:24Z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9743E48F96B24794868D5E8BC1365CAF_13</vt:lpwstr>
  </property>
  <property fmtid="{D5CDD505-2E9C-101B-9397-08002B2CF9AE}" pid="4" name="KSOReadingLayout">
    <vt:bool>true</vt:bool>
  </property>
</Properties>
</file>