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所得税计算表" sheetId="1" r:id="rId1"/>
  </sheets>
  <externalReferences>
    <externalReference r:id="rId2"/>
    <externalReference r:id="rId3"/>
    <externalReference r:id="rId4"/>
  </externalReferences>
  <definedNames>
    <definedName name="_1、收入类调整项目复核">[1]BG02纳税申报准备咨询业务报告说明!$A$27</definedName>
    <definedName name="_2、扣除类调整项目复核">[1]BG02纳税申报准备咨询业务报告说明!$A$91</definedName>
    <definedName name="_5、特别纳税调整应税所得复核">[1]BG02纳税申报准备咨询业务报告说明!$A$336</definedName>
    <definedName name="DvListSource1">[2]Sheet2!$E$1:$E$6</definedName>
    <definedName name="DvListSource2">[2]Sheet2!$J$1:$J$4</definedName>
    <definedName name="DvListSource3">[2]Sheet2!$O$1:$O$4</definedName>
    <definedName name="核定">'[3]Sheet1 (11)'!$A$5</definedName>
    <definedName name="三、应纳所得税额的复核说明">[1]BG02纳税申报准备咨询业务报告说明!$A$405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齐彦虎</author>
    <author>qiyanhu</author>
  </authors>
  <commentList>
    <comment ref="D16" authorId="0">
      <text>
        <r>
          <rPr>
            <sz val="9"/>
            <rFont val="宋体"/>
            <charset val="134"/>
          </rPr>
          <t>308085.58</t>
        </r>
      </text>
    </comment>
    <comment ref="E16" authorId="0">
      <text>
        <r>
          <rPr>
            <sz val="9"/>
            <rFont val="宋体"/>
            <charset val="134"/>
          </rPr>
          <t>422546.98</t>
        </r>
      </text>
    </comment>
    <comment ref="O16" authorId="0">
      <text>
        <r>
          <rPr>
            <sz val="9"/>
            <rFont val="宋体"/>
            <charset val="134"/>
          </rPr>
          <t>原3724812.29</t>
        </r>
      </text>
    </comment>
    <comment ref="I17" authorId="0">
      <text>
        <r>
          <rPr>
            <sz val="9"/>
            <rFont val="宋体"/>
            <charset val="134"/>
          </rPr>
          <t>补亏72968.57</t>
        </r>
      </text>
    </comment>
    <comment ref="J17" authorId="1">
      <text>
        <r>
          <rPr>
            <b/>
            <sz val="9"/>
            <rFont val="宋体"/>
            <charset val="134"/>
          </rPr>
          <t>包括弥补以前年度亏损33,664.47元。</t>
        </r>
      </text>
    </comment>
    <comment ref="L18" authorId="1">
      <text>
        <r>
          <rPr>
            <b/>
            <sz val="9"/>
            <rFont val="宋体"/>
            <charset val="134"/>
          </rPr>
          <t>含弥补以前年度亏损1,194,588.70元。</t>
        </r>
      </text>
    </comment>
    <comment ref="I29" authorId="0">
      <text>
        <r>
          <rPr>
            <sz val="9"/>
            <rFont val="宋体"/>
            <charset val="134"/>
          </rPr>
          <t>已扣除本年补亏</t>
        </r>
      </text>
    </comment>
  </commentList>
</comments>
</file>

<file path=xl/sharedStrings.xml><?xml version="1.0" encoding="utf-8"?>
<sst xmlns="http://schemas.openxmlformats.org/spreadsheetml/2006/main" count="90" uniqueCount="63">
  <si>
    <t>所得税计算汇总表</t>
  </si>
  <si>
    <t>项目</t>
  </si>
  <si>
    <t>创晅（上海）能源科技有限责任公司</t>
  </si>
  <si>
    <t>且末县通力水电有限责任公司</t>
  </si>
  <si>
    <t>新疆通力塔格拉克水电有限公司</t>
  </si>
  <si>
    <t>巴州温和水电开发有限公司</t>
  </si>
  <si>
    <t>新疆鸿昌能源投资有限公司</t>
  </si>
  <si>
    <t>新疆创享供应链管理服务有限公司</t>
  </si>
  <si>
    <t>阿克苏顺裕农业科技开发有限公司</t>
  </si>
  <si>
    <t>昭苏夏塔水电开发有限公司</t>
  </si>
  <si>
    <t>库尔勒创智源房地产经纪有限公司</t>
  </si>
  <si>
    <t>新疆通力房地产开发有限公司拜城县分公司</t>
  </si>
  <si>
    <t>新疆通力房地产开发有限公司阿克苏分公司</t>
  </si>
  <si>
    <t>阿克苏通力房地产开发有限公司</t>
  </si>
  <si>
    <t>新疆通力房地产开发有限公司</t>
  </si>
  <si>
    <t>尼勒克县孟克特水电投资有限公司</t>
  </si>
  <si>
    <t>库尔勒市泉创商贸有限公司</t>
  </si>
  <si>
    <t>新疆元盛美华房地产开发有限责任公司</t>
  </si>
  <si>
    <t>新疆通力房地产开发有限公司库尔勒二分公司</t>
  </si>
  <si>
    <t>合计</t>
  </si>
  <si>
    <t>一、会计报表数据</t>
  </si>
  <si>
    <t>营业收入</t>
  </si>
  <si>
    <t>营业成本</t>
  </si>
  <si>
    <t>税金及附加</t>
  </si>
  <si>
    <t>销售费用</t>
  </si>
  <si>
    <t>管理费用</t>
  </si>
  <si>
    <t>财务费用</t>
  </si>
  <si>
    <t>投资收益</t>
  </si>
  <si>
    <t>营业外收入</t>
  </si>
  <si>
    <t>营业外支出</t>
  </si>
  <si>
    <t>利润总额</t>
  </si>
  <si>
    <t>二、纳税调整项目</t>
  </si>
  <si>
    <t>加：纳税调整增加额</t>
  </si>
  <si>
    <t xml:space="preserve">   固定资产历史入账无依据调整2024年当年折旧</t>
  </si>
  <si>
    <t>减：纳税调整减少额</t>
  </si>
  <si>
    <t>应纳税所得额</t>
  </si>
  <si>
    <t>三、税率及应纳税额计算</t>
  </si>
  <si>
    <t>适用税率</t>
  </si>
  <si>
    <t>应纳所得税额</t>
  </si>
  <si>
    <t>减：减免所得税额</t>
  </si>
  <si>
    <t>减：抵免所得税额</t>
  </si>
  <si>
    <t>实际应纳税额</t>
  </si>
  <si>
    <t>四、已预缴所得税额</t>
  </si>
  <si>
    <t>五、应补（退）所得税额</t>
  </si>
  <si>
    <t>未弥补亏损</t>
  </si>
  <si>
    <t>2019年</t>
  </si>
  <si>
    <t>2020年</t>
  </si>
  <si>
    <t>2021年</t>
  </si>
  <si>
    <t>2022年</t>
  </si>
  <si>
    <t>2023年</t>
  </si>
  <si>
    <t>可结转以后年度弥补的亏损</t>
  </si>
  <si>
    <t>以前无亏损</t>
  </si>
  <si>
    <t>已弥补完毕</t>
  </si>
  <si>
    <t>事务所意见</t>
  </si>
  <si>
    <t>调整后</t>
  </si>
  <si>
    <t>存在的主要风险</t>
  </si>
  <si>
    <t>1、历史多计提折旧823万未作调整</t>
  </si>
  <si>
    <t>1、历史多计提折旧232万，暂未调整</t>
  </si>
  <si>
    <t>1、固定资产入账无发票，折旧无依据160万，暂未调整</t>
  </si>
  <si>
    <t>1、固定资产入账无发票，折旧无依据612万，暂未调整</t>
  </si>
  <si>
    <t>1、固定资产入账无发票，折旧无依据372万，暂未调整</t>
  </si>
  <si>
    <t>1、4#楼价格偏低的问题暂未调整</t>
  </si>
  <si>
    <t>1、按合同不含税总额确定项目成本总额，未按照10%的比例计提成本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</si>
</sst>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43" fontId="0" fillId="0" borderId="0" xfId="0" applyNumberForma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43" fontId="0" fillId="0" borderId="0" xfId="0" applyNumberForma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3" fontId="2" fillId="0" borderId="1" xfId="0" applyNumberFormat="1" applyFont="1" applyFill="1" applyBorder="1" applyAlignment="1">
      <alignment horizontal="right" vertical="center" wrapText="1"/>
    </xf>
    <xf numFmtId="43" fontId="2" fillId="0" borderId="2" xfId="0" applyNumberFormat="1" applyFont="1" applyFill="1" applyBorder="1" applyAlignment="1">
      <alignment horizontal="right" vertical="center" wrapText="1"/>
    </xf>
    <xf numFmtId="10" fontId="2" fillId="0" borderId="1" xfId="3" applyNumberFormat="1" applyFont="1" applyFill="1" applyBorder="1" applyAlignment="1">
      <alignment horizontal="right" vertical="center" wrapText="1"/>
    </xf>
    <xf numFmtId="10" fontId="2" fillId="0" borderId="2" xfId="3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/>
    <xf numFmtId="43" fontId="4" fillId="0" borderId="2" xfId="0" applyNumberFormat="1" applyFont="1" applyFill="1" applyBorder="1"/>
    <xf numFmtId="43" fontId="2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2" fillId="0" borderId="1" xfId="0" applyNumberFormat="1" applyFont="1" applyBorder="1" applyAlignment="1">
      <alignment horizontal="right" vertical="center" wrapText="1"/>
    </xf>
    <xf numFmtId="43" fontId="2" fillId="0" borderId="2" xfId="0" applyNumberFormat="1" applyFont="1" applyBorder="1" applyAlignment="1">
      <alignment horizontal="right" vertical="center" wrapText="1"/>
    </xf>
    <xf numFmtId="0" fontId="0" fillId="0" borderId="0" xfId="0" applyFont="1" applyAlignment="1">
      <alignment wrapText="1"/>
    </xf>
    <xf numFmtId="43" fontId="0" fillId="0" borderId="0" xfId="0" applyNumberFormat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right" vertical="center" wrapText="1"/>
    </xf>
    <xf numFmtId="43" fontId="2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07;&#21153;&#25152;\&#22914;&#35802;\&#27169;&#26495;&#19982;&#35268;&#33539;&#25991;&#20214;\&#25152;&#24471;&#31246;\SW2023ZBZX01_2023&#20225;&#19994;&#25152;&#24471;&#31246;&#32435;&#31246;&#30003;&#25253;&#20934;&#22791;&#21672;&#35810;&#19994;&#21153;&#24213;&#31295;_&#30003;&#25253;&#34920;&#19982;&#25253;&#21578;(2022&#24180;&#31532;27&#21495;)!20250422_1258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240308\&#22914;&#35802;&#25991;&#20214;\&#31246;&#25152;&#19994;&#21153;\&#36890;&#21147;&#20044;&#40065;&#26408;&#40784;\&#21019;&#26181;&#19978;&#28023;\&#31185;&#30446;&#21450;&#20854;&#36741;&#21161;&#26680;&#31639;&#28165;&#21333;-&#31649;&#29702;&#36153;&#2999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XWMX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-底稿 "/>
      <sheetName val="封面-底稿"/>
      <sheetName val="1-1业务承接条件评价表"/>
      <sheetName val="1-2业务承接程序评价表"/>
      <sheetName val="1-3业务约定书"/>
      <sheetName val="1-4整体工作计划"/>
      <sheetName val="1-5管理层声明书"/>
      <sheetName val="1-6关联方及其声明书"/>
      <sheetName val="1-7企业提供资料清单"/>
      <sheetName val="1-8企业基本情况表"/>
      <sheetName val="1-9从业人数和资产总额调查表"/>
      <sheetName val="1-10主要会计政策与会计估计表"/>
      <sheetName val="1-11内部控制调查表"/>
      <sheetName val="1-12个人所得税明细申报调查表"/>
      <sheetName val="1-13长期股权投资情况调查表"/>
      <sheetName val="1-14长期股权投资利润分配情况表"/>
      <sheetName val="1-15境外单位实际缴纳企业所得税调查表"/>
      <sheetName val="1-16服务过程中重大问题请示报告"/>
      <sheetName val="1-17交换意见记录"/>
      <sheetName val="1-18审计报告审阅记录表"/>
      <sheetName val="1-19审核工作总结"/>
      <sheetName val="1-20三级复核记录表"/>
      <sheetName val="1-21暂时性差异纳税调整备查表"/>
      <sheetName val="1-22纳税调整通用工作底稿"/>
      <sheetName val="2-1-1主营业务收入测试表"/>
      <sheetName val="2-1-2金融企业营业收入测试表"/>
      <sheetName val="2-1-3事业单位收入测试表"/>
      <sheetName val="2-1-4民间非营利组织收入测试表"/>
      <sheetName val="2-2其他业务收入测试表"/>
      <sheetName val="2-3公允价值变动损益测试表"/>
      <sheetName val="2-4投资收益测试表"/>
      <sheetName val="2-5-1营业外收入测试表"/>
      <sheetName val="2-5-2金融企业营业外收入测试表"/>
      <sheetName val="2-6-1主营业务成本测试表"/>
      <sheetName val="2-6-2主营业务成本率测试表"/>
      <sheetName val="2-6-3金融企业营业支出测试表"/>
      <sheetName val="2-6-4事业单位支出测试表"/>
      <sheetName val="2-6-5民间非营利组织支出测试表"/>
      <sheetName val="2-7其他业务成本测试表"/>
      <sheetName val="2-8税金及附加测试表"/>
      <sheetName val="2-8-1应交税费测试表"/>
      <sheetName val="2-9销售费用测试表"/>
      <sheetName val="2-10管理费用测试表"/>
      <sheetName val="2-11财务费用测试表"/>
      <sheetName val="2-12资产减值损失测试表"/>
      <sheetName val="2-13-1营业外支出测试表"/>
      <sheetName val="2-13-2金融企业营业外支出测试表"/>
      <sheetName val="3-1-1视同销售收入成本测试表"/>
      <sheetName val="3-1-2未按权责发生制原则确认的收入测试表"/>
      <sheetName val="3-1-3投资收益测试表"/>
      <sheetName val="3-1-4长期股权投资初始投资成本损益调整测试表"/>
      <sheetName val="3-1-5交易性金融资产初始投资调整测试表"/>
      <sheetName val="3-1-6公允价值变动损益测试表"/>
      <sheetName val="3-1-7-1不征税收入、支出测试表"/>
      <sheetName val="3-1-7-2专项用途财政性资金纳税调整测试表"/>
      <sheetName val="3-1-8销售折扣、折让和退回测试表"/>
      <sheetName val="3-1-9其他收入类调整项目测试表"/>
      <sheetName val="3-2-1-1工资薪金支出测试表"/>
      <sheetName val="3-2-1-2职工福利费支出测试表"/>
      <sheetName val="3-2-1-3职工教育经费支出测试表"/>
      <sheetName val="3-2-1-4工会经费支出测试表"/>
      <sheetName val="3-2-1-5基本社会保障性缴款测试表"/>
      <sheetName val="3-2-1-6住房公积金测试表"/>
      <sheetName val="3-2-1-7补充养老保险测试表"/>
      <sheetName val="3-2-1-8补充医疗保险测试表"/>
      <sheetName val="3-2-1-9其他职工薪酬项目测试表"/>
      <sheetName val="3-2-2业务招待费支出测试表"/>
      <sheetName val="3-2-3广告费和业务宣传费支出测试表"/>
      <sheetName val="3-2-4捐赠支出测试表"/>
      <sheetName val="3-2-5利息支出测试表"/>
      <sheetName val="3-2-6罚金、罚款和被没收财物的损失测试表"/>
      <sheetName val="3-2-7税收滞纳金、加收利息测试表"/>
      <sheetName val="3-2-8赞助支出测试表"/>
      <sheetName val="3-2-9与未实现融资收益相关在当期确认的财务费用测试表"/>
      <sheetName val="3-2-10佣金和手续费测试表"/>
      <sheetName val="3-2-11跨期扣除项目测试表"/>
      <sheetName val="3-2-12与取得收入无关的支出测试表"/>
      <sheetName val="3-2-13其他扣除费用测试表"/>
      <sheetName val="3-3-1固定资产折旧测试表"/>
      <sheetName val="3-3-1-1享受固定资产加速折旧及一次性扣除政策...部分"/>
      <sheetName val="3-3-2生产性生物资产折旧测试表"/>
      <sheetName val="3-3-3无形资产摊销测试表"/>
      <sheetName val="3-3-4长期待摊费用测试表"/>
      <sheetName val="3-3-5油气勘探投资测试表"/>
      <sheetName val="3-3-6油气开发投资测试表"/>
      <sheetName val="3-3-7资产减值准备项目调整明细测试表"/>
      <sheetName val="3-3-8资产损失税前扣除及纳税调整测试表"/>
      <sheetName val="3-3-9其他资产类调整测试表"/>
      <sheetName val="3-4-1企业重组纳税调整测试表"/>
      <sheetName val="3-4-2资产股权划转特殊性税务处理"/>
      <sheetName val="3-4-3保险、证券等准备金及纳税调整测试表 "/>
      <sheetName val="3-4-3-1贷款损失准备金纳税调整明细测试表"/>
      <sheetName val="3-4-4政策性搬迁纳税调整测试表"/>
      <sheetName val="3-4-5房地产项目明细测试表"/>
      <sheetName val="3-4-6其他特殊事项调整测试表"/>
      <sheetName val="3-4-6-1非货币资产投资递延纳税调整明细表"/>
      <sheetName val="3-5-1特别纳税调整测试表"/>
      <sheetName val="3-6-1其他纳税调整项目测试表"/>
      <sheetName val="4-1企业所得税弥补亏损测试表"/>
      <sheetName val="5-1减、免税收入除测试表"/>
      <sheetName val="5-1-1股息、红利等权益性投资收益情况测试表"/>
      <sheetName val="5-1-2综合利用资源生产产品取得的收入情况测试表"/>
      <sheetName val="5-1-3金融、保险等机构取得的涉农利息、保费收入测试表"/>
      <sheetName val="5-2-1研发费用加计扣除优惠测试表"/>
      <sheetName val="5-2-2其他加计扣除项目测试表"/>
      <sheetName val="5-3所得减免优惠测试表"/>
      <sheetName val="5-3-1所得减免优惠测试附表"/>
      <sheetName val="5-4抵扣应纳税所得额测试表"/>
      <sheetName val="5-5减免所得税优惠测试表"/>
      <sheetName val="5-5-2高新技术企业优惠情况测试表"/>
      <sheetName val="5-5-3软件、集成电路企业优惠情况测试表"/>
      <sheetName val="5-6-1税额抵免优惠测试表"/>
      <sheetName val="5-6-2本年允许抵免的专用设备投资额测试表"/>
      <sheetName val="6-1境外所得税抵免测试表"/>
      <sheetName val="6-2境外所得纳税调整后所得测试表"/>
      <sheetName val="6-2-1境外分支机构收入与支出纳税调整测试表"/>
      <sheetName val="6-2-2境外所得分摊的共同支出测试表"/>
      <sheetName val="6-3境外分支机构弥补亏损测试表"/>
      <sheetName val="6-4跨年度结转抵免境外所得税情况测试表"/>
      <sheetName val="7-1企业所得税预缴情况测试表"/>
      <sheetName val="7-2企业所得税汇总纳税分支机构所得税分配测试表"/>
      <sheetName val="7-3跨地区经营汇总纳税企业年度分摊企业所得税测试表"/>
      <sheetName val="8-1以前年度损益调整测试表"/>
      <sheetName val="8-2其他事项测试表"/>
      <sheetName val="10-1货币资金测试表"/>
      <sheetName val="10-2存货测试表"/>
      <sheetName val="10-3应收账款测试表"/>
      <sheetName val="10-4预付账款测试表"/>
      <sheetName val="10-5其他应收款测试表"/>
      <sheetName val="10-6长期应收款测试表"/>
      <sheetName val="10-7短期借款测试表"/>
      <sheetName val="10-8应付账款测试表"/>
      <sheetName val="10-9预收账款测试表"/>
      <sheetName val="10-10其他应付款测试表"/>
      <sheetName val="10-11应付股利测试表"/>
      <sheetName val="10-12长期借款测试表"/>
      <sheetName val="10-13长期应付款测试表"/>
      <sheetName val="10-14实收资本测试表"/>
      <sheetName val="10-15资本公积测试表"/>
      <sheetName val="10-16利润分配测试表"/>
      <sheetName val="10-17合同资产测试表"/>
      <sheetName val="10-18其他流动资产测试表"/>
      <sheetName val="10-19合同负债测试表"/>
      <sheetName val="10-20其他流动负债测试表"/>
      <sheetName val="目录-申报表"/>
      <sheetName val="封面-申报表"/>
      <sheetName val="A000000企业基础信息表"/>
      <sheetName val="A100000中华人民共和国企业所得税年度纳税申报表（A类）"/>
      <sheetName val="A101010一般企业收入明细表"/>
      <sheetName val="A101020金融企业收入明细表"/>
      <sheetName val="A102010一般企业成本支出明细表"/>
      <sheetName val="A102020金融企业支出明细表"/>
      <sheetName val="A103000事业单位、民间非营利组织收入、支出明细表"/>
      <sheetName val="A104000期间费用明细表"/>
      <sheetName val="A105000纳税调整项目明细表"/>
      <sheetName val="A105010视同销售和房地产开发企业特定业务纳税调整明细表"/>
      <sheetName val="A105020未按权责发生制确认收入纳税调整明细表"/>
      <sheetName val="A105030投资收益纳税调整明细表"/>
      <sheetName val="A105040专项用途财政性资金纳税调整表"/>
      <sheetName val="A105050职工薪酬纳税调整明细表"/>
      <sheetName val="A105060广告费和业务宣传费跨年度纳税调整明细表"/>
      <sheetName val="A105070捐赠支出纳税调整明细表"/>
      <sheetName val="A105080资产折旧、摊销情况及纳税调整明细表"/>
      <sheetName val="A105090资产损失税前扣除及纳税调整明细表"/>
      <sheetName val="A105100企业重组情况及纳税调整明细表"/>
      <sheetName val="A105110政策性搬迁纳税调整明细表"/>
      <sheetName val="A105120贷款损失准备金纳税调整明细表"/>
      <sheetName val="A106000企业所得税弥补亏损明细表"/>
      <sheetName val="A107010免税、减计收入及加计扣除优惠明细表"/>
      <sheetName val="A107011符合条件的居民企业之间股息红利等优惠明细表"/>
      <sheetName val="A107012 研发费用加计扣除优惠明细表"/>
      <sheetName val="A107020所得减免优惠明细表"/>
      <sheetName val="A107030抵扣应纳税所得额明细表"/>
      <sheetName val="A107040减免所得税优惠明细表"/>
      <sheetName val="A107041高新技术企业优惠情况及明细表"/>
      <sheetName val="A107042软件、集成电路企业优惠情况及明细表"/>
      <sheetName val="A107050税额抵免优惠明细表"/>
      <sheetName val="A108000境外所得税收抵免明细表"/>
      <sheetName val="A108010境外所得纳税调整后所得明细表"/>
      <sheetName val="A108020境外分支机构弥补亏损明细表"/>
      <sheetName val="A108030跨年度结转抵免境外所得税明细表"/>
      <sheetName val="A109000跨地区经营汇总纳税企业年度分摊企业所得税明细表"/>
      <sheetName val="A109010企业所得税汇总纳税分支机构所得税分配表"/>
      <sheetName val="目录-报告"/>
      <sheetName val="封面-报告"/>
      <sheetName val="BG01纳税申报准备咨询业务报告"/>
      <sheetName val="BG02纳税申报准备咨询业务报告说明"/>
      <sheetName val="BG0301资产负债表"/>
      <sheetName val="BG0302利润表"/>
      <sheetName val="BG0303现金流量表"/>
      <sheetName val="BG0304所有者权益变动表"/>
      <sheetName val="BG04备案、核准类事项信息披露表"/>
      <sheetName val="BG05特殊事项披露表"/>
      <sheetName val="BG0306房地产企业预售收入计算的预计利润披露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 (11)"/>
      <sheetName val="Sheet1 (17)"/>
      <sheetName val="Sheet1 (16)"/>
      <sheetName val="Sheet1 (15)"/>
      <sheetName val="Sheet1 (14)"/>
      <sheetName val="Sheet1 (13)"/>
      <sheetName val="Sheet1 (12)"/>
      <sheetName val="Sheet1 (10)"/>
      <sheetName val="Sheet1 (9)"/>
      <sheetName val="Sheet1 (8)"/>
      <sheetName val="Sheet1 (7)"/>
      <sheetName val="Sheet1 (6)"/>
      <sheetName val="Sheet1 (5)"/>
      <sheetName val="Sheet1 (4)"/>
      <sheetName val="Sheet1 (3)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0"/>
  <sheetViews>
    <sheetView tabSelected="1" workbookViewId="0">
      <pane xSplit="1" ySplit="2" topLeftCell="I20" activePane="bottomRight" state="frozen"/>
      <selection/>
      <selection pane="topRight"/>
      <selection pane="bottomLeft"/>
      <selection pane="bottomRight" activeCell="R32" sqref="R32"/>
    </sheetView>
  </sheetViews>
  <sheetFormatPr defaultColWidth="8.875" defaultRowHeight="14.25"/>
  <cols>
    <col min="1" max="1" width="21.875" style="5" customWidth="1"/>
    <col min="2" max="2" width="15.125" style="7" customWidth="1"/>
    <col min="3" max="4" width="14.125" style="5" customWidth="1"/>
    <col min="5" max="6" width="15.125" style="5" customWidth="1"/>
    <col min="7" max="10" width="16.125" style="5" customWidth="1"/>
    <col min="11" max="12" width="20" style="5" customWidth="1"/>
    <col min="13" max="13" width="14.125" style="5" customWidth="1"/>
    <col min="14" max="15" width="16.125" style="5" customWidth="1"/>
    <col min="16" max="16" width="15.125" style="5" customWidth="1"/>
    <col min="17" max="17" width="18" style="5" customWidth="1"/>
    <col min="18" max="19" width="19.125" style="5" customWidth="1"/>
    <col min="20" max="20" width="12.625" style="5"/>
    <col min="21" max="16384" width="8.875" style="5"/>
  </cols>
  <sheetData>
    <row r="1" ht="26.25" customHeight="1" spans="1:19">
      <c r="A1" s="8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="1" customFormat="1" ht="27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34" t="s">
        <v>18</v>
      </c>
      <c r="S2" s="11" t="s">
        <v>19</v>
      </c>
    </row>
    <row r="3" ht="21" customHeight="1" spans="1:19">
      <c r="A3" s="13" t="s">
        <v>20</v>
      </c>
      <c r="B3" s="14">
        <v>1</v>
      </c>
      <c r="C3" s="14">
        <v>2</v>
      </c>
      <c r="D3" s="14">
        <v>3</v>
      </c>
      <c r="E3" s="15">
        <v>4</v>
      </c>
      <c r="F3" s="15">
        <v>5</v>
      </c>
      <c r="G3" s="14">
        <v>6</v>
      </c>
      <c r="H3" s="14">
        <v>7</v>
      </c>
      <c r="I3" s="14">
        <v>8</v>
      </c>
      <c r="J3" s="14">
        <v>9</v>
      </c>
      <c r="K3" s="14">
        <v>10</v>
      </c>
      <c r="L3" s="14">
        <v>11</v>
      </c>
      <c r="M3" s="14">
        <v>12</v>
      </c>
      <c r="N3" s="14">
        <v>13</v>
      </c>
      <c r="O3" s="14">
        <v>14</v>
      </c>
      <c r="P3" s="14">
        <v>15</v>
      </c>
      <c r="Q3" s="14">
        <v>16</v>
      </c>
      <c r="R3" s="14">
        <v>17</v>
      </c>
      <c r="S3" s="14"/>
    </row>
    <row r="4" ht="21" customHeight="1" spans="1:19">
      <c r="A4" s="16" t="s">
        <v>21</v>
      </c>
      <c r="B4" s="17">
        <v>2345971.28</v>
      </c>
      <c r="C4" s="17">
        <v>2642207.97</v>
      </c>
      <c r="D4" s="17">
        <v>15368324.65</v>
      </c>
      <c r="E4" s="18">
        <v>15077719.19</v>
      </c>
      <c r="F4" s="18">
        <v>16476847.07</v>
      </c>
      <c r="G4" s="17">
        <v>36826206.96</v>
      </c>
      <c r="H4" s="17"/>
      <c r="I4" s="17">
        <v>9208875.35</v>
      </c>
      <c r="J4" s="17">
        <v>4388360.04</v>
      </c>
      <c r="K4" s="17">
        <v>708776.68</v>
      </c>
      <c r="L4" s="17">
        <v>4197526.75</v>
      </c>
      <c r="M4" s="17">
        <v>5721263.3</v>
      </c>
      <c r="N4" s="17">
        <v>1814825.71</v>
      </c>
      <c r="O4" s="17">
        <v>9428625.43</v>
      </c>
      <c r="P4" s="17">
        <v>20530415.18</v>
      </c>
      <c r="Q4" s="17">
        <v>72919776.25</v>
      </c>
      <c r="R4" s="35">
        <v>301203348.63</v>
      </c>
      <c r="S4" s="17">
        <f>SUM(B4:R4)</f>
        <v>518859070.44</v>
      </c>
    </row>
    <row r="5" ht="21" customHeight="1" spans="1:19">
      <c r="A5" s="16" t="s">
        <v>22</v>
      </c>
      <c r="B5" s="17">
        <v>3581646.35</v>
      </c>
      <c r="C5" s="17">
        <v>3045568.72</v>
      </c>
      <c r="D5" s="17">
        <v>9386223.62</v>
      </c>
      <c r="E5" s="18">
        <v>9798835.16</v>
      </c>
      <c r="F5" s="18">
        <v>10750779.97</v>
      </c>
      <c r="G5" s="17">
        <v>34954595.56</v>
      </c>
      <c r="H5" s="17"/>
      <c r="I5" s="17">
        <v>8510117.66</v>
      </c>
      <c r="J5" s="17"/>
      <c r="K5" s="17">
        <v>659255.77</v>
      </c>
      <c r="L5" s="17"/>
      <c r="M5" s="17">
        <v>2626661.19</v>
      </c>
      <c r="N5" s="17">
        <v>0</v>
      </c>
      <c r="O5" s="17">
        <v>8260680.2</v>
      </c>
      <c r="P5" s="17">
        <v>21218682.52</v>
      </c>
      <c r="Q5" s="17">
        <v>33515068</v>
      </c>
      <c r="R5" s="35">
        <v>239299308.98</v>
      </c>
      <c r="S5" s="17">
        <f t="shared" ref="S5:S34" si="0">SUM(B5:R5)</f>
        <v>385607423.7</v>
      </c>
    </row>
    <row r="6" ht="21" customHeight="1" spans="1:19">
      <c r="A6" s="16" t="s">
        <v>23</v>
      </c>
      <c r="B6" s="17">
        <v>19174.4</v>
      </c>
      <c r="C6" s="17">
        <v>4843.52</v>
      </c>
      <c r="D6" s="17">
        <v>32226.03</v>
      </c>
      <c r="E6" s="18">
        <v>73520.06</v>
      </c>
      <c r="F6" s="18">
        <v>36811.24</v>
      </c>
      <c r="G6" s="17">
        <v>119355.97</v>
      </c>
      <c r="H6" s="17">
        <v>66782.77</v>
      </c>
      <c r="I6" s="17">
        <v>16686.37</v>
      </c>
      <c r="J6" s="17">
        <v>3992.77</v>
      </c>
      <c r="K6" s="17">
        <v>14453.23</v>
      </c>
      <c r="L6" s="17">
        <v>1938199.92</v>
      </c>
      <c r="M6" s="17">
        <v>2419290.84</v>
      </c>
      <c r="N6" s="17">
        <v>163610.43</v>
      </c>
      <c r="O6" s="17">
        <v>20199.73</v>
      </c>
      <c r="P6" s="17">
        <v>5282.01</v>
      </c>
      <c r="Q6" s="17">
        <v>2655774.05</v>
      </c>
      <c r="R6" s="35">
        <v>5706802.87</v>
      </c>
      <c r="S6" s="17">
        <f t="shared" si="0"/>
        <v>13297006.21</v>
      </c>
    </row>
    <row r="7" ht="21" customHeight="1" spans="1:19">
      <c r="A7" s="16" t="s">
        <v>24</v>
      </c>
      <c r="B7" s="17">
        <v>0</v>
      </c>
      <c r="C7" s="17">
        <v>0</v>
      </c>
      <c r="D7" s="17">
        <v>0</v>
      </c>
      <c r="E7" s="18">
        <v>0</v>
      </c>
      <c r="F7" s="18">
        <v>0</v>
      </c>
      <c r="G7" s="17">
        <v>20085.27</v>
      </c>
      <c r="H7" s="17"/>
      <c r="I7" s="17"/>
      <c r="J7" s="17">
        <v>4372195.65</v>
      </c>
      <c r="K7" s="17"/>
      <c r="L7" s="17"/>
      <c r="M7" s="17">
        <v>138225.85</v>
      </c>
      <c r="N7" s="17">
        <v>0</v>
      </c>
      <c r="O7" s="17"/>
      <c r="P7" s="17"/>
      <c r="Q7" s="17">
        <v>884247.08</v>
      </c>
      <c r="R7" s="35">
        <v>6286897.96</v>
      </c>
      <c r="S7" s="17">
        <f t="shared" si="0"/>
        <v>11701651.81</v>
      </c>
    </row>
    <row r="8" ht="21" customHeight="1" spans="1:19">
      <c r="A8" s="16" t="s">
        <v>25</v>
      </c>
      <c r="B8" s="17">
        <v>63401.86</v>
      </c>
      <c r="C8" s="17">
        <v>126871.48</v>
      </c>
      <c r="D8" s="17">
        <v>29252.68</v>
      </c>
      <c r="E8" s="18">
        <v>37853.52</v>
      </c>
      <c r="F8" s="18">
        <v>4053070.67</v>
      </c>
      <c r="G8" s="17">
        <v>1287512.99</v>
      </c>
      <c r="H8" s="17">
        <v>821157.21</v>
      </c>
      <c r="I8" s="17">
        <v>153014.2</v>
      </c>
      <c r="J8" s="17">
        <v>298743.88</v>
      </c>
      <c r="K8" s="17">
        <v>3936.12</v>
      </c>
      <c r="L8" s="17">
        <v>0</v>
      </c>
      <c r="M8" s="17">
        <v>992199.46</v>
      </c>
      <c r="N8" s="17">
        <v>243391.99</v>
      </c>
      <c r="O8" s="17">
        <v>327026.3</v>
      </c>
      <c r="P8" s="17"/>
      <c r="Q8" s="17">
        <v>8750284.39</v>
      </c>
      <c r="R8" s="35">
        <v>2363673.32</v>
      </c>
      <c r="S8" s="17">
        <f t="shared" si="0"/>
        <v>19551390.07</v>
      </c>
    </row>
    <row r="9" ht="21" customHeight="1" spans="1:19">
      <c r="A9" s="16" t="s">
        <v>26</v>
      </c>
      <c r="B9" s="17">
        <v>3953.11</v>
      </c>
      <c r="C9" s="17">
        <v>-1278.33</v>
      </c>
      <c r="D9" s="17">
        <v>5269284.75</v>
      </c>
      <c r="E9" s="18">
        <v>4859757.83</v>
      </c>
      <c r="F9" s="18">
        <v>1108014.59</v>
      </c>
      <c r="G9" s="17">
        <v>1453378.49</v>
      </c>
      <c r="H9" s="17">
        <v>681.48</v>
      </c>
      <c r="I9" s="17">
        <v>-299.3</v>
      </c>
      <c r="J9" s="17">
        <v>-2185.88</v>
      </c>
      <c r="K9" s="17">
        <v>-145.16</v>
      </c>
      <c r="L9" s="17">
        <v>-587.02</v>
      </c>
      <c r="M9" s="17">
        <v>-475.53</v>
      </c>
      <c r="N9" s="17">
        <v>-4066.28</v>
      </c>
      <c r="O9" s="17">
        <v>-2186.1</v>
      </c>
      <c r="P9" s="17">
        <v>-58747.17</v>
      </c>
      <c r="Q9" s="17">
        <v>6807802.5</v>
      </c>
      <c r="R9" s="35">
        <v>216159.18</v>
      </c>
      <c r="S9" s="17">
        <f t="shared" si="0"/>
        <v>19649061.16</v>
      </c>
    </row>
    <row r="10" ht="21" customHeight="1" spans="1:19">
      <c r="A10" s="16" t="s">
        <v>27</v>
      </c>
      <c r="B10" s="17"/>
      <c r="C10" s="17"/>
      <c r="D10" s="17"/>
      <c r="E10" s="18"/>
      <c r="F10" s="1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35"/>
      <c r="S10" s="17">
        <f t="shared" si="0"/>
        <v>0</v>
      </c>
    </row>
    <row r="11" ht="21" customHeight="1" spans="1:19">
      <c r="A11" s="16" t="s">
        <v>28</v>
      </c>
      <c r="B11" s="17">
        <v>0</v>
      </c>
      <c r="C11" s="17">
        <v>0</v>
      </c>
      <c r="D11" s="17">
        <v>353833.28</v>
      </c>
      <c r="E11" s="18">
        <v>230.3</v>
      </c>
      <c r="F11" s="18">
        <v>20592.49</v>
      </c>
      <c r="G11" s="17">
        <v>250.51</v>
      </c>
      <c r="H11" s="17"/>
      <c r="I11" s="17"/>
      <c r="J11" s="17">
        <v>18168.71</v>
      </c>
      <c r="K11" s="17"/>
      <c r="L11" s="17">
        <v>92913</v>
      </c>
      <c r="M11" s="17">
        <v>12581.43</v>
      </c>
      <c r="N11" s="17">
        <v>11470.32</v>
      </c>
      <c r="O11" s="17">
        <v>13500</v>
      </c>
      <c r="P11" s="17"/>
      <c r="Q11" s="17">
        <v>5295.51</v>
      </c>
      <c r="R11" s="35">
        <v>44567.51</v>
      </c>
      <c r="S11" s="17">
        <f t="shared" si="0"/>
        <v>573403.06</v>
      </c>
    </row>
    <row r="12" ht="21" customHeight="1" spans="1:19">
      <c r="A12" s="16" t="s">
        <v>29</v>
      </c>
      <c r="B12" s="17">
        <v>0</v>
      </c>
      <c r="C12" s="17">
        <v>56.36</v>
      </c>
      <c r="D12" s="17">
        <v>5055.28</v>
      </c>
      <c r="E12" s="18">
        <v>0</v>
      </c>
      <c r="F12" s="18">
        <v>3572.39</v>
      </c>
      <c r="G12" s="17">
        <v>0</v>
      </c>
      <c r="H12" s="17">
        <v>802.94</v>
      </c>
      <c r="I12" s="17">
        <v>37263.24</v>
      </c>
      <c r="J12" s="17">
        <v>10.04</v>
      </c>
      <c r="K12" s="17"/>
      <c r="L12" s="17">
        <v>294939.56</v>
      </c>
      <c r="M12" s="17">
        <v>10917.83</v>
      </c>
      <c r="N12" s="17">
        <v>1142.87</v>
      </c>
      <c r="O12" s="17">
        <v>72462.09</v>
      </c>
      <c r="P12" s="17">
        <v>727.97</v>
      </c>
      <c r="Q12" s="17">
        <v>105041.42</v>
      </c>
      <c r="R12" s="35">
        <v>270000</v>
      </c>
      <c r="S12" s="17">
        <f t="shared" si="0"/>
        <v>801991.99</v>
      </c>
    </row>
    <row r="13" ht="21" customHeight="1" spans="1:19">
      <c r="A13" s="16" t="s">
        <v>30</v>
      </c>
      <c r="B13" s="17">
        <f>B4-B5-B6-B7-B8-B9+B10+B11-B12</f>
        <v>-1322204.44</v>
      </c>
      <c r="C13" s="17">
        <f t="shared" ref="C13:R13" si="1">C4-C5-C6-C7-C8-C9+C10+C11-C12</f>
        <v>-533853.78</v>
      </c>
      <c r="D13" s="17">
        <f t="shared" si="1"/>
        <v>1000115.57</v>
      </c>
      <c r="E13" s="18">
        <f t="shared" si="1"/>
        <v>307982.92</v>
      </c>
      <c r="F13" s="18">
        <f t="shared" si="1"/>
        <v>545190.699999999</v>
      </c>
      <c r="G13" s="17">
        <f t="shared" si="1"/>
        <v>-1008470.81</v>
      </c>
      <c r="H13" s="17">
        <f t="shared" si="1"/>
        <v>-889424.4</v>
      </c>
      <c r="I13" s="17">
        <f t="shared" si="1"/>
        <v>492093.179999999</v>
      </c>
      <c r="J13" s="17">
        <f t="shared" si="1"/>
        <v>-266227.71</v>
      </c>
      <c r="K13" s="17">
        <f t="shared" si="1"/>
        <v>31276.72</v>
      </c>
      <c r="L13" s="17">
        <f t="shared" si="1"/>
        <v>2057887.29</v>
      </c>
      <c r="M13" s="17">
        <f t="shared" si="1"/>
        <v>-452974.91</v>
      </c>
      <c r="N13" s="17">
        <f t="shared" si="1"/>
        <v>1422217.02</v>
      </c>
      <c r="O13" s="17">
        <f t="shared" si="1"/>
        <v>763943.209999999</v>
      </c>
      <c r="P13" s="17">
        <f t="shared" si="1"/>
        <v>-635530.15</v>
      </c>
      <c r="Q13" s="17">
        <f t="shared" si="1"/>
        <v>20206854.32</v>
      </c>
      <c r="R13" s="17">
        <f t="shared" si="1"/>
        <v>47105073.83</v>
      </c>
      <c r="S13" s="17">
        <f t="shared" si="0"/>
        <v>68823948.56</v>
      </c>
    </row>
    <row r="14" ht="21" customHeight="1" spans="1:19">
      <c r="A14" s="13" t="s">
        <v>31</v>
      </c>
      <c r="B14" s="17"/>
      <c r="C14" s="17"/>
      <c r="D14" s="17"/>
      <c r="E14" s="18"/>
      <c r="F14" s="18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>
        <f t="shared" si="0"/>
        <v>0</v>
      </c>
    </row>
    <row r="15" ht="21" customHeight="1" spans="1:19">
      <c r="A15" s="16" t="s">
        <v>32</v>
      </c>
      <c r="B15" s="17">
        <v>21683.98</v>
      </c>
      <c r="C15" s="17">
        <v>594.609999999999</v>
      </c>
      <c r="D15" s="17">
        <v>367778.26</v>
      </c>
      <c r="E15" s="18">
        <v>846071.39508333</v>
      </c>
      <c r="F15" s="18">
        <v>684596.88465</v>
      </c>
      <c r="G15" s="17">
        <v>997175.415708335</v>
      </c>
      <c r="H15" s="17">
        <v>289690.66</v>
      </c>
      <c r="I15" s="17">
        <v>2309.5</v>
      </c>
      <c r="J15" s="17">
        <v>591424.58</v>
      </c>
      <c r="K15" s="17">
        <v>16105.9389986555</v>
      </c>
      <c r="L15" s="17">
        <v>21605.84</v>
      </c>
      <c r="M15" s="17">
        <v>1324974.432</v>
      </c>
      <c r="N15" s="17">
        <v>39834.91</v>
      </c>
      <c r="O15" s="17">
        <v>87974.67</v>
      </c>
      <c r="P15" s="17">
        <v>2728.77</v>
      </c>
      <c r="Q15" s="17">
        <v>16549434.9725222</v>
      </c>
      <c r="R15" s="17">
        <v>115073216.860798</v>
      </c>
      <c r="S15" s="17">
        <f t="shared" si="0"/>
        <v>136917201.679761</v>
      </c>
    </row>
    <row r="16" ht="27.75" customHeight="1" spans="1:19">
      <c r="A16" s="16" t="s">
        <v>33</v>
      </c>
      <c r="B16" s="17"/>
      <c r="C16" s="17"/>
      <c r="D16" s="17"/>
      <c r="E16" s="18"/>
      <c r="F16" s="18">
        <v>1585849.571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>
        <f t="shared" si="0"/>
        <v>1585849.571</v>
      </c>
    </row>
    <row r="17" ht="21" customHeight="1" spans="1:19">
      <c r="A17" s="16" t="s">
        <v>34</v>
      </c>
      <c r="B17" s="17"/>
      <c r="C17" s="17">
        <v>708677.824166667</v>
      </c>
      <c r="D17" s="17">
        <v>395232.03</v>
      </c>
      <c r="E17" s="18">
        <v>1326614.33</v>
      </c>
      <c r="F17" s="18">
        <v>3923089.3864999</v>
      </c>
      <c r="G17" s="17">
        <v>0</v>
      </c>
      <c r="H17" s="17">
        <v>12890.83386</v>
      </c>
      <c r="I17" s="17">
        <f>421434.11+72968.57</f>
        <v>494402.68</v>
      </c>
      <c r="J17" s="17">
        <f>10832.33+33664.47</f>
        <v>44496.8</v>
      </c>
      <c r="K17" s="17"/>
      <c r="L17" s="17">
        <f>497.73+1194588.7</f>
        <v>1195086.43</v>
      </c>
      <c r="M17" s="17">
        <v>1789587.15</v>
      </c>
      <c r="N17" s="17">
        <v>1917205.26</v>
      </c>
      <c r="O17" s="17">
        <v>46.82</v>
      </c>
      <c r="P17" s="17">
        <v>4679.2</v>
      </c>
      <c r="Q17" s="17"/>
      <c r="R17" s="17">
        <v>22901520.55</v>
      </c>
      <c r="S17" s="17">
        <f t="shared" si="0"/>
        <v>34713529.2945266</v>
      </c>
    </row>
    <row r="18" ht="21" customHeight="1" spans="1:19">
      <c r="A18" s="16" t="s">
        <v>35</v>
      </c>
      <c r="B18" s="17">
        <f>B13+B15-B17+B16</f>
        <v>-1300520.46</v>
      </c>
      <c r="C18" s="17">
        <f t="shared" ref="C18:R18" si="2">C13+C15-C17+C16</f>
        <v>-1241936.99416667</v>
      </c>
      <c r="D18" s="17">
        <f t="shared" si="2"/>
        <v>972661.800000001</v>
      </c>
      <c r="E18" s="17">
        <f t="shared" si="2"/>
        <v>-172560.01491667</v>
      </c>
      <c r="F18" s="17">
        <f t="shared" si="2"/>
        <v>-1107452.2308499</v>
      </c>
      <c r="G18" s="17">
        <f t="shared" si="2"/>
        <v>-11295.3942916665</v>
      </c>
      <c r="H18" s="17">
        <f t="shared" si="2"/>
        <v>-612624.57386</v>
      </c>
      <c r="I18" s="17">
        <f t="shared" si="2"/>
        <v>-5.23868948221207e-10</v>
      </c>
      <c r="J18" s="17">
        <f t="shared" si="2"/>
        <v>280700.07</v>
      </c>
      <c r="K18" s="17">
        <f t="shared" si="2"/>
        <v>47382.6589986555</v>
      </c>
      <c r="L18" s="17">
        <f t="shared" si="2"/>
        <v>884406.7</v>
      </c>
      <c r="M18" s="17">
        <f t="shared" si="2"/>
        <v>-917587.628</v>
      </c>
      <c r="N18" s="17">
        <f t="shared" si="2"/>
        <v>-455153.33</v>
      </c>
      <c r="O18" s="17">
        <f t="shared" si="2"/>
        <v>851871.06</v>
      </c>
      <c r="P18" s="17">
        <f t="shared" si="2"/>
        <v>-637480.58</v>
      </c>
      <c r="Q18" s="17">
        <f t="shared" si="2"/>
        <v>36756289.2925222</v>
      </c>
      <c r="R18" s="17">
        <f t="shared" si="2"/>
        <v>139276770.140798</v>
      </c>
      <c r="S18" s="17">
        <f t="shared" si="0"/>
        <v>172613470.516234</v>
      </c>
    </row>
    <row r="19" ht="21" customHeight="1" spans="1:19">
      <c r="A19" s="13" t="s">
        <v>36</v>
      </c>
      <c r="B19" s="17"/>
      <c r="C19" s="17"/>
      <c r="D19" s="17"/>
      <c r="E19" s="18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>
        <f t="shared" si="0"/>
        <v>0</v>
      </c>
    </row>
    <row r="20" ht="21" customHeight="1" spans="1:19">
      <c r="A20" s="16" t="s">
        <v>37</v>
      </c>
      <c r="B20" s="19">
        <v>0.25</v>
      </c>
      <c r="C20" s="19">
        <v>0.25</v>
      </c>
      <c r="D20" s="19">
        <v>0.25</v>
      </c>
      <c r="E20" s="20">
        <v>0.25</v>
      </c>
      <c r="F20" s="20">
        <v>0.25</v>
      </c>
      <c r="G20" s="19">
        <v>0.25</v>
      </c>
      <c r="H20" s="19">
        <v>0.25</v>
      </c>
      <c r="I20" s="19">
        <v>0.25</v>
      </c>
      <c r="J20" s="19">
        <v>0.05</v>
      </c>
      <c r="K20" s="19">
        <v>0.25</v>
      </c>
      <c r="L20" s="19">
        <v>0.25</v>
      </c>
      <c r="M20" s="19">
        <v>0.25</v>
      </c>
      <c r="N20" s="19">
        <v>0.25</v>
      </c>
      <c r="O20" s="19">
        <v>0.25</v>
      </c>
      <c r="P20" s="19">
        <v>0.25</v>
      </c>
      <c r="Q20" s="19">
        <v>0.25</v>
      </c>
      <c r="R20" s="19">
        <v>0.25</v>
      </c>
      <c r="S20" s="17"/>
    </row>
    <row r="21" ht="21" customHeight="1" spans="1:19">
      <c r="A21" s="16" t="s">
        <v>38</v>
      </c>
      <c r="B21" s="17">
        <f>IF(B18&lt;0,0,B18*B20)</f>
        <v>0</v>
      </c>
      <c r="C21" s="17">
        <f t="shared" ref="C21:R21" si="3">IF(C18&lt;0,0,C18*C20)</f>
        <v>0</v>
      </c>
      <c r="D21" s="17">
        <f t="shared" si="3"/>
        <v>243165.45</v>
      </c>
      <c r="E21" s="18">
        <f t="shared" si="3"/>
        <v>0</v>
      </c>
      <c r="F21" s="18">
        <f t="shared" si="3"/>
        <v>0</v>
      </c>
      <c r="G21" s="17">
        <f t="shared" si="3"/>
        <v>0</v>
      </c>
      <c r="H21" s="17">
        <f t="shared" si="3"/>
        <v>0</v>
      </c>
      <c r="I21" s="17">
        <f t="shared" si="3"/>
        <v>0</v>
      </c>
      <c r="J21" s="17">
        <f t="shared" si="3"/>
        <v>14035.0035</v>
      </c>
      <c r="K21" s="17">
        <f t="shared" si="3"/>
        <v>11845.6647496639</v>
      </c>
      <c r="L21" s="17">
        <f t="shared" si="3"/>
        <v>221101.675</v>
      </c>
      <c r="M21" s="17">
        <f t="shared" si="3"/>
        <v>0</v>
      </c>
      <c r="N21" s="17">
        <f t="shared" si="3"/>
        <v>0</v>
      </c>
      <c r="O21" s="17">
        <f t="shared" si="3"/>
        <v>212967.765</v>
      </c>
      <c r="P21" s="17">
        <f t="shared" si="3"/>
        <v>0</v>
      </c>
      <c r="Q21" s="17">
        <f t="shared" si="3"/>
        <v>9189072.32313055</v>
      </c>
      <c r="R21" s="17">
        <f t="shared" si="3"/>
        <v>34819192.5351995</v>
      </c>
      <c r="S21" s="17">
        <f t="shared" si="0"/>
        <v>44711380.4165797</v>
      </c>
    </row>
    <row r="22" ht="21" customHeight="1" spans="1:19">
      <c r="A22" s="16" t="s">
        <v>39</v>
      </c>
      <c r="B22" s="17"/>
      <c r="C22" s="17"/>
      <c r="D22" s="17"/>
      <c r="E22" s="18"/>
      <c r="F22" s="18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>
        <f t="shared" si="0"/>
        <v>0</v>
      </c>
    </row>
    <row r="23" ht="21" customHeight="1" spans="1:19">
      <c r="A23" s="16" t="s">
        <v>40</v>
      </c>
      <c r="B23" s="17"/>
      <c r="C23" s="17"/>
      <c r="D23" s="17"/>
      <c r="E23" s="18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ht="21" customHeight="1" spans="1:19">
      <c r="A24" s="16" t="s">
        <v>41</v>
      </c>
      <c r="B24" s="17">
        <f t="shared" ref="B24:R24" si="4">B21-B22-B23</f>
        <v>0</v>
      </c>
      <c r="C24" s="17">
        <f t="shared" si="4"/>
        <v>0</v>
      </c>
      <c r="D24" s="17">
        <f t="shared" si="4"/>
        <v>243165.45</v>
      </c>
      <c r="E24" s="18">
        <f t="shared" si="4"/>
        <v>0</v>
      </c>
      <c r="F24" s="18">
        <f t="shared" si="4"/>
        <v>0</v>
      </c>
      <c r="G24" s="17">
        <f t="shared" si="4"/>
        <v>0</v>
      </c>
      <c r="H24" s="17">
        <f t="shared" si="4"/>
        <v>0</v>
      </c>
      <c r="I24" s="17">
        <f t="shared" si="4"/>
        <v>0</v>
      </c>
      <c r="J24" s="17">
        <f t="shared" si="4"/>
        <v>14035.0035</v>
      </c>
      <c r="K24" s="17">
        <f t="shared" si="4"/>
        <v>11845.6647496639</v>
      </c>
      <c r="L24" s="17">
        <f t="shared" si="4"/>
        <v>221101.675</v>
      </c>
      <c r="M24" s="17">
        <f t="shared" si="4"/>
        <v>0</v>
      </c>
      <c r="N24" s="17">
        <f t="shared" si="4"/>
        <v>0</v>
      </c>
      <c r="O24" s="17">
        <f t="shared" si="4"/>
        <v>212967.765</v>
      </c>
      <c r="P24" s="17">
        <f t="shared" si="4"/>
        <v>0</v>
      </c>
      <c r="Q24" s="17">
        <f t="shared" si="4"/>
        <v>9189072.32313055</v>
      </c>
      <c r="R24" s="17">
        <f t="shared" si="4"/>
        <v>34819192.5351995</v>
      </c>
      <c r="S24" s="17">
        <f t="shared" si="0"/>
        <v>44711380.4165797</v>
      </c>
    </row>
    <row r="25" ht="21" customHeight="1" spans="1:19">
      <c r="A25" s="13" t="s">
        <v>42</v>
      </c>
      <c r="B25" s="17"/>
      <c r="C25" s="17"/>
      <c r="D25" s="17"/>
      <c r="E25" s="18"/>
      <c r="F25" s="18"/>
      <c r="G25" s="17"/>
      <c r="H25" s="17"/>
      <c r="I25" s="17"/>
      <c r="J25" s="17"/>
      <c r="K25" s="17">
        <v>122657.89</v>
      </c>
      <c r="L25" s="17">
        <v>410201.28</v>
      </c>
      <c r="M25" s="17"/>
      <c r="N25" s="17">
        <v>64458.45</v>
      </c>
      <c r="O25" s="17">
        <v>190985.8</v>
      </c>
      <c r="P25" s="17"/>
      <c r="Q25" s="17">
        <v>5051713.58</v>
      </c>
      <c r="R25" s="17">
        <v>10301205.52</v>
      </c>
      <c r="S25" s="17">
        <f t="shared" si="0"/>
        <v>16141222.52</v>
      </c>
    </row>
    <row r="26" ht="21" customHeight="1" spans="1:19">
      <c r="A26" s="13" t="s">
        <v>43</v>
      </c>
      <c r="B26" s="17">
        <f>B24-B25</f>
        <v>0</v>
      </c>
      <c r="C26" s="17">
        <f t="shared" ref="C26:R26" si="5">C24-C25</f>
        <v>0</v>
      </c>
      <c r="D26" s="17">
        <f t="shared" si="5"/>
        <v>243165.45</v>
      </c>
      <c r="E26" s="18">
        <f t="shared" si="5"/>
        <v>0</v>
      </c>
      <c r="F26" s="18">
        <f t="shared" si="5"/>
        <v>0</v>
      </c>
      <c r="G26" s="17">
        <f t="shared" si="5"/>
        <v>0</v>
      </c>
      <c r="H26" s="17">
        <f t="shared" si="5"/>
        <v>0</v>
      </c>
      <c r="I26" s="17">
        <f t="shared" si="5"/>
        <v>0</v>
      </c>
      <c r="J26" s="17">
        <f t="shared" si="5"/>
        <v>14035.0035</v>
      </c>
      <c r="K26" s="17">
        <f t="shared" si="5"/>
        <v>-110812.225250336</v>
      </c>
      <c r="L26" s="17">
        <f t="shared" si="5"/>
        <v>-189099.605</v>
      </c>
      <c r="M26" s="17">
        <f t="shared" si="5"/>
        <v>0</v>
      </c>
      <c r="N26" s="17">
        <f t="shared" si="5"/>
        <v>-64458.45</v>
      </c>
      <c r="O26" s="17">
        <f t="shared" si="5"/>
        <v>21981.965</v>
      </c>
      <c r="P26" s="17">
        <f t="shared" si="5"/>
        <v>0</v>
      </c>
      <c r="Q26" s="17">
        <f t="shared" si="5"/>
        <v>4137358.74313055</v>
      </c>
      <c r="R26" s="36">
        <f t="shared" si="5"/>
        <v>24517987.0151995</v>
      </c>
      <c r="S26" s="17">
        <f t="shared" si="0"/>
        <v>28570157.8965797</v>
      </c>
    </row>
    <row r="27" spans="19:19">
      <c r="S27" s="17">
        <f t="shared" si="0"/>
        <v>0</v>
      </c>
    </row>
    <row r="28" spans="1:19">
      <c r="A28" s="21" t="s">
        <v>44</v>
      </c>
      <c r="B28" s="5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17">
        <f t="shared" si="0"/>
        <v>0</v>
      </c>
    </row>
    <row r="29" ht="18.75" customHeight="1" spans="1:19">
      <c r="A29" s="22" t="s">
        <v>45</v>
      </c>
      <c r="B29" s="17"/>
      <c r="C29" s="17">
        <v>431723.94</v>
      </c>
      <c r="D29" s="17"/>
      <c r="E29" s="18"/>
      <c r="F29" s="18">
        <v>3435616.36</v>
      </c>
      <c r="G29" s="17">
        <v>674268.4</v>
      </c>
      <c r="H29" s="17"/>
      <c r="I29" s="17">
        <f>565345.42-72968.57</f>
        <v>492376.85</v>
      </c>
      <c r="J29" s="17"/>
      <c r="K29" s="17"/>
      <c r="L29" s="17"/>
      <c r="M29" s="17"/>
      <c r="N29" s="17">
        <v>0</v>
      </c>
      <c r="O29" s="17"/>
      <c r="P29" s="17"/>
      <c r="Q29" s="17"/>
      <c r="R29" s="17"/>
      <c r="S29" s="17">
        <f t="shared" si="0"/>
        <v>5033985.55</v>
      </c>
    </row>
    <row r="30" ht="18.75" customHeight="1" spans="1:19">
      <c r="A30" s="22" t="s">
        <v>46</v>
      </c>
      <c r="B30" s="17"/>
      <c r="C30" s="17">
        <v>116372.98</v>
      </c>
      <c r="D30" s="17"/>
      <c r="E30" s="18"/>
      <c r="F30" s="18">
        <v>1804585.4</v>
      </c>
      <c r="G30" s="17">
        <v>633198.68</v>
      </c>
      <c r="H30" s="17"/>
      <c r="I30" s="17">
        <v>356820.48</v>
      </c>
      <c r="J30" s="17"/>
      <c r="K30" s="17"/>
      <c r="L30" s="17"/>
      <c r="M30" s="17"/>
      <c r="N30" s="17">
        <v>0</v>
      </c>
      <c r="O30" s="17"/>
      <c r="P30" s="17"/>
      <c r="Q30" s="17"/>
      <c r="R30" s="17"/>
      <c r="S30" s="17">
        <f t="shared" si="0"/>
        <v>2910977.54</v>
      </c>
    </row>
    <row r="31" ht="18.75" customHeight="1" spans="1:19">
      <c r="A31" s="22" t="s">
        <v>47</v>
      </c>
      <c r="B31" s="17"/>
      <c r="C31" s="17">
        <v>80185.52</v>
      </c>
      <c r="D31" s="17"/>
      <c r="E31" s="18"/>
      <c r="F31" s="18">
        <v>768107.55</v>
      </c>
      <c r="G31" s="17">
        <v>696906.48</v>
      </c>
      <c r="H31" s="17"/>
      <c r="I31" s="17">
        <v>43740.77</v>
      </c>
      <c r="J31" s="17"/>
      <c r="K31" s="17"/>
      <c r="L31" s="17"/>
      <c r="M31" s="17"/>
      <c r="N31" s="17">
        <v>0</v>
      </c>
      <c r="O31" s="17"/>
      <c r="P31" s="17"/>
      <c r="Q31" s="17"/>
      <c r="R31" s="17"/>
      <c r="S31" s="17">
        <f t="shared" si="0"/>
        <v>1588940.32</v>
      </c>
    </row>
    <row r="32" ht="18.75" customHeight="1" spans="1:19">
      <c r="A32" s="22" t="s">
        <v>48</v>
      </c>
      <c r="B32" s="17"/>
      <c r="C32" s="17">
        <v>30555.6</v>
      </c>
      <c r="D32" s="17"/>
      <c r="E32" s="18"/>
      <c r="F32" s="18">
        <v>1655007.02</v>
      </c>
      <c r="G32" s="17">
        <v>0</v>
      </c>
      <c r="H32" s="17"/>
      <c r="I32" s="17">
        <v>284578.3</v>
      </c>
      <c r="J32" s="17"/>
      <c r="K32" s="17"/>
      <c r="L32" s="17"/>
      <c r="M32" s="17"/>
      <c r="N32" s="17">
        <v>1310927.34</v>
      </c>
      <c r="O32" s="17"/>
      <c r="P32" s="17"/>
      <c r="Q32" s="17"/>
      <c r="R32" s="17"/>
      <c r="S32" s="17">
        <f t="shared" si="0"/>
        <v>3281068.26</v>
      </c>
    </row>
    <row r="33" ht="18.75" customHeight="1" spans="1:19">
      <c r="A33" s="22" t="s">
        <v>49</v>
      </c>
      <c r="B33" s="17"/>
      <c r="C33" s="17"/>
      <c r="D33" s="17"/>
      <c r="E33" s="18">
        <v>407863.92</v>
      </c>
      <c r="F33" s="18">
        <v>1338916.02</v>
      </c>
      <c r="G33" s="17">
        <v>0</v>
      </c>
      <c r="H33" s="17"/>
      <c r="I33" s="17">
        <v>234630.3</v>
      </c>
      <c r="J33" s="17"/>
      <c r="K33" s="17"/>
      <c r="L33" s="17"/>
      <c r="M33" s="17"/>
      <c r="N33" s="17">
        <v>444871.28</v>
      </c>
      <c r="O33" s="17"/>
      <c r="P33" s="17"/>
      <c r="Q33" s="17"/>
      <c r="R33" s="17"/>
      <c r="S33" s="17">
        <f t="shared" si="0"/>
        <v>2426281.52</v>
      </c>
    </row>
    <row r="34" s="2" customFormat="1" ht="18.75" customHeight="1" spans="1:19">
      <c r="A34" s="23" t="s">
        <v>50</v>
      </c>
      <c r="B34" s="24">
        <f>SUM(B29:B33)</f>
        <v>0</v>
      </c>
      <c r="C34" s="24">
        <f>SUM(C29:C33)</f>
        <v>658838.04</v>
      </c>
      <c r="D34" s="24">
        <f t="shared" ref="D34:R34" si="6">SUM(D29:D33)</f>
        <v>0</v>
      </c>
      <c r="E34" s="25">
        <f t="shared" si="6"/>
        <v>407863.92</v>
      </c>
      <c r="F34" s="25">
        <f t="shared" si="6"/>
        <v>9002232.35</v>
      </c>
      <c r="G34" s="24">
        <f t="shared" si="6"/>
        <v>2004373.56</v>
      </c>
      <c r="H34" s="24">
        <f t="shared" si="6"/>
        <v>0</v>
      </c>
      <c r="I34" s="24">
        <f t="shared" si="6"/>
        <v>1412146.7</v>
      </c>
      <c r="J34" s="24">
        <f t="shared" si="6"/>
        <v>0</v>
      </c>
      <c r="K34" s="24">
        <f t="shared" si="6"/>
        <v>0</v>
      </c>
      <c r="L34" s="24">
        <f t="shared" si="6"/>
        <v>0</v>
      </c>
      <c r="M34" s="24">
        <f t="shared" si="6"/>
        <v>0</v>
      </c>
      <c r="N34" s="24">
        <f t="shared" si="6"/>
        <v>1755798.62</v>
      </c>
      <c r="O34" s="24">
        <f t="shared" si="6"/>
        <v>0</v>
      </c>
      <c r="P34" s="24">
        <f t="shared" si="6"/>
        <v>0</v>
      </c>
      <c r="Q34" s="24">
        <f t="shared" si="6"/>
        <v>0</v>
      </c>
      <c r="R34" s="24">
        <f t="shared" si="6"/>
        <v>0</v>
      </c>
      <c r="S34" s="17">
        <f t="shared" si="0"/>
        <v>15241253.19</v>
      </c>
    </row>
    <row r="35" s="3" customFormat="1" ht="18.75" customHeight="1" spans="2:19">
      <c r="B35" s="26" t="s">
        <v>51</v>
      </c>
      <c r="D35" s="26" t="s">
        <v>51</v>
      </c>
      <c r="H35" s="26" t="s">
        <v>51</v>
      </c>
      <c r="J35" s="3" t="s">
        <v>52</v>
      </c>
      <c r="K35" s="26" t="s">
        <v>51</v>
      </c>
      <c r="L35" s="3" t="s">
        <v>52</v>
      </c>
      <c r="M35" s="26" t="s">
        <v>51</v>
      </c>
      <c r="O35" s="26" t="s">
        <v>51</v>
      </c>
      <c r="P35" s="26" t="s">
        <v>51</v>
      </c>
      <c r="Q35" s="26" t="s">
        <v>51</v>
      </c>
      <c r="R35" s="26"/>
      <c r="S35" s="26"/>
    </row>
    <row r="37" s="4" customFormat="1" ht="27" customHeight="1" spans="1:19">
      <c r="A37" s="27" t="s">
        <v>1</v>
      </c>
      <c r="B37" s="27" t="s">
        <v>2</v>
      </c>
      <c r="C37" s="27" t="s">
        <v>3</v>
      </c>
      <c r="D37" s="27" t="s">
        <v>4</v>
      </c>
      <c r="E37" s="28" t="s">
        <v>5</v>
      </c>
      <c r="F37" s="28" t="s">
        <v>6</v>
      </c>
      <c r="G37" s="27" t="s">
        <v>7</v>
      </c>
      <c r="H37" s="27" t="s">
        <v>8</v>
      </c>
      <c r="I37" s="27" t="s">
        <v>9</v>
      </c>
      <c r="J37" s="27" t="s">
        <v>10</v>
      </c>
      <c r="K37" s="27" t="s">
        <v>11</v>
      </c>
      <c r="L37" s="27" t="s">
        <v>12</v>
      </c>
      <c r="M37" s="27" t="s">
        <v>13</v>
      </c>
      <c r="N37" s="27" t="s">
        <v>14</v>
      </c>
      <c r="O37" s="11" t="s">
        <v>15</v>
      </c>
      <c r="P37" s="27" t="s">
        <v>16</v>
      </c>
      <c r="Q37" s="27" t="s">
        <v>17</v>
      </c>
      <c r="R37" s="27" t="s">
        <v>18</v>
      </c>
      <c r="S37" s="27" t="s">
        <v>19</v>
      </c>
    </row>
    <row r="38" customFormat="1" ht="21" customHeight="1" spans="1:19">
      <c r="A38" s="29" t="s">
        <v>53</v>
      </c>
      <c r="B38" s="30">
        <v>0</v>
      </c>
      <c r="C38" s="30">
        <v>1811288.58864722</v>
      </c>
      <c r="D38" s="30">
        <v>994425.667044498</v>
      </c>
      <c r="E38" s="31">
        <v>0</v>
      </c>
      <c r="F38" s="31">
        <v>0</v>
      </c>
      <c r="G38" s="30">
        <v>0</v>
      </c>
      <c r="H38" s="30">
        <v>0</v>
      </c>
      <c r="I38" s="30">
        <v>1023775.89127082</v>
      </c>
      <c r="J38" s="30">
        <v>25742</v>
      </c>
      <c r="K38" s="30">
        <v>-110616.825250336</v>
      </c>
      <c r="L38" s="30">
        <v>-188660.1813</v>
      </c>
      <c r="M38" s="30">
        <v>0</v>
      </c>
      <c r="N38" s="30">
        <v>-64458.45</v>
      </c>
      <c r="O38" s="17">
        <v>953359.2385</v>
      </c>
      <c r="P38" s="30">
        <v>781764.8625</v>
      </c>
      <c r="Q38" s="30">
        <v>319778.308354551</v>
      </c>
      <c r="R38" s="30">
        <v>26027737.285925</v>
      </c>
      <c r="S38" s="30">
        <v>31651365.9556918</v>
      </c>
    </row>
    <row r="39" s="5" customFormat="1" ht="21" customHeight="1" spans="1:19">
      <c r="A39" s="13" t="s">
        <v>54</v>
      </c>
      <c r="B39" s="17">
        <v>0</v>
      </c>
      <c r="C39" s="17">
        <v>0</v>
      </c>
      <c r="D39" s="17">
        <v>243165.45</v>
      </c>
      <c r="E39" s="18">
        <v>0</v>
      </c>
      <c r="F39" s="18">
        <v>0</v>
      </c>
      <c r="G39" s="17">
        <v>0</v>
      </c>
      <c r="H39" s="17">
        <v>0</v>
      </c>
      <c r="I39" s="17">
        <v>0</v>
      </c>
      <c r="J39" s="17">
        <v>14035.0035</v>
      </c>
      <c r="K39" s="17">
        <v>-110812.225250336</v>
      </c>
      <c r="L39" s="17">
        <v>-189099.605</v>
      </c>
      <c r="M39" s="17">
        <v>0</v>
      </c>
      <c r="N39" s="17">
        <v>-64458.45</v>
      </c>
      <c r="O39" s="17">
        <v>21981.9649999999</v>
      </c>
      <c r="P39" s="17">
        <v>0</v>
      </c>
      <c r="Q39" s="17">
        <v>4137358.74313055</v>
      </c>
      <c r="R39" s="17">
        <v>24517987.0151995</v>
      </c>
      <c r="S39" s="17">
        <v>28570157.8965797</v>
      </c>
    </row>
    <row r="40" s="6" customFormat="1" ht="57" spans="1:18">
      <c r="A40" s="32" t="s">
        <v>55</v>
      </c>
      <c r="B40" s="33"/>
      <c r="C40" s="32" t="s">
        <v>56</v>
      </c>
      <c r="D40" s="32" t="s">
        <v>57</v>
      </c>
      <c r="F40" s="32" t="s">
        <v>58</v>
      </c>
      <c r="I40" s="32" t="s">
        <v>59</v>
      </c>
      <c r="O40" s="32" t="s">
        <v>60</v>
      </c>
      <c r="Q40" s="32" t="s">
        <v>61</v>
      </c>
      <c r="R40" s="32" t="s">
        <v>62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所得税计算表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qiyanhu</dc:creator>
  <cp:lastModifiedBy>sunny</cp:lastModifiedBy>
  <dcterms:created xsi:type="dcterms:W3CDTF">2025-05-20T14:26:00Z</dcterms:created>
  <dcterms:modified xsi:type="dcterms:W3CDTF">2025-05-29T09:44:38Z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B98D5E9BAFE949C0A614883756F8D37A_13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