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4"/>
  </bookViews>
  <sheets>
    <sheet name="税金计算明细" sheetId="1" r:id="rId1"/>
    <sheet name="税金汇总" sheetId="2" r:id="rId2"/>
    <sheet name="二季度税金" sheetId="3" r:id="rId3"/>
    <sheet name="3季度税金" sheetId="4" r:id="rId4"/>
    <sheet name="4季度税金" sheetId="5" r:id="rId5"/>
  </sheets>
  <definedNames>
    <definedName name="_xlnm.Print_Area" localSheetId="4">'4季度税金'!$A$1:$L$21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<sst xmlns="http://schemas.openxmlformats.org/spreadsheetml/2006/main" count="180" uniqueCount="51">
  <si>
    <t>税金计算表</t>
  </si>
  <si>
    <t>公司：库尔勒创智源房产地产经纪有限公司</t>
  </si>
  <si>
    <t>期间：202403</t>
  </si>
  <si>
    <t>增值税</t>
  </si>
  <si>
    <t>分类</t>
  </si>
  <si>
    <t>收入名称</t>
  </si>
  <si>
    <t>无票收入</t>
  </si>
  <si>
    <t>开票收入</t>
  </si>
  <si>
    <t>收入合计</t>
  </si>
  <si>
    <t>税率</t>
  </si>
  <si>
    <t>无票应税金额</t>
  </si>
  <si>
    <t>开票应税金额</t>
  </si>
  <si>
    <t>税额合计</t>
  </si>
  <si>
    <t>主营业务收入</t>
  </si>
  <si>
    <t>销售代理佣金</t>
  </si>
  <si>
    <t>销售商铺中介费用</t>
  </si>
  <si>
    <t>税务局退个税手续费</t>
  </si>
  <si>
    <t>应纳税额</t>
  </si>
  <si>
    <t>增值税附加</t>
  </si>
  <si>
    <t>期间</t>
  </si>
  <si>
    <t>计税金额</t>
  </si>
  <si>
    <t>金额</t>
  </si>
  <si>
    <t>增值税小规模纳税人
“六税两费”减征政
策</t>
  </si>
  <si>
    <t>减征比例</t>
  </si>
  <si>
    <t>城建税</t>
  </si>
  <si>
    <t>教育费附加</t>
  </si>
  <si>
    <t>减征额</t>
  </si>
  <si>
    <t>地方教育费附加</t>
  </si>
  <si>
    <t>合计</t>
  </si>
  <si>
    <t>实际缴纳</t>
  </si>
  <si>
    <t>本月应交增值税：</t>
  </si>
  <si>
    <t>备注：库尔勒创智源房地产经纪有限公司为小规模纳税人开出销售代理佣金发票适用税率为：1%；并享受“六税两费”减征政策，减征比例为50%。</t>
  </si>
  <si>
    <t>库尔勒创智源房产地产经纪有限公司应交税费明细表</t>
  </si>
  <si>
    <t>税目名称</t>
  </si>
  <si>
    <t>计税依据</t>
  </si>
  <si>
    <t>税率（减免50%）</t>
  </si>
  <si>
    <t>应缴税金</t>
  </si>
  <si>
    <t>备注</t>
  </si>
  <si>
    <t>印花税1</t>
  </si>
  <si>
    <t>销售合同</t>
  </si>
  <si>
    <t>企业所得税</t>
  </si>
  <si>
    <t>残保金</t>
  </si>
  <si>
    <t xml:space="preserve">合计 </t>
  </si>
  <si>
    <t>季度未超过30万，免征增值税</t>
  </si>
  <si>
    <t>期间：202409</t>
  </si>
  <si>
    <t>其他业务收入</t>
  </si>
  <si>
    <t>代租佣金</t>
  </si>
  <si>
    <t>印花税</t>
  </si>
  <si>
    <t>收入</t>
  </si>
  <si>
    <t>202401-09</t>
  </si>
  <si>
    <t>期间：2024012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</si>
</sst>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7">
    <font>
      <sz val="11"/>
      <color indexed="8"/>
      <name val="宋体"/>
      <charset val="134"/>
      <scheme val="minor"/>
    </font>
    <font>
      <b/>
      <sz val="14"/>
      <color indexed="8"/>
      <name val="宋体"/>
      <charset val="134"/>
      <scheme val="minor"/>
    </font>
    <font>
      <b/>
      <sz val="11"/>
      <color rgb="FF000000"/>
      <name val="宋体"/>
      <charset val="134"/>
      <scheme val="minor"/>
    </font>
    <font>
      <b/>
      <sz val="11"/>
      <color indexed="8"/>
      <name val="宋体"/>
      <charset val="134"/>
      <scheme val="minor"/>
    </font>
    <font>
      <b/>
      <sz val="10"/>
      <color indexed="8"/>
      <name val="宋体"/>
      <charset val="134"/>
      <scheme val="minor"/>
    </font>
    <font>
      <b/>
      <sz val="11"/>
      <color indexed="8"/>
      <name val="宋体"/>
      <charset val="1"/>
      <scheme val="minor"/>
    </font>
    <font>
      <b/>
      <sz val="10"/>
      <color indexed="8"/>
      <name val="宋体"/>
      <charset val="1"/>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64">
    <xf numFmtId="0" fontId="0" fillId="0" borderId="0" xfId="0" applyFont="1">
      <alignment vertical="center"/>
    </xf>
    <xf numFmtId="176" fontId="0" fillId="0" borderId="0" xfId="0" applyNumberFormat="1"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lignment vertical="center"/>
    </xf>
    <xf numFmtId="176" fontId="4" fillId="0" borderId="1" xfId="0" applyNumberFormat="1" applyFont="1" applyBorder="1">
      <alignment vertical="center"/>
    </xf>
    <xf numFmtId="9" fontId="4" fillId="0" borderId="1" xfId="0" applyNumberFormat="1" applyFont="1" applyFill="1" applyBorder="1" applyAlignment="1" applyProtection="1">
      <alignment horizontal="center" vertical="center"/>
    </xf>
    <xf numFmtId="0" fontId="4" fillId="0" borderId="4" xfId="0" applyFont="1" applyBorder="1" applyAlignment="1">
      <alignment horizontal="center" vertical="center"/>
    </xf>
    <xf numFmtId="176" fontId="4" fillId="0" borderId="1" xfId="0" applyNumberFormat="1" applyFont="1" applyBorder="1" applyAlignment="1">
      <alignment vertical="center" wrapText="1"/>
    </xf>
    <xf numFmtId="0" fontId="4" fillId="0" borderId="1" xfId="0" applyNumberFormat="1" applyFont="1" applyFill="1" applyBorder="1" applyAlignment="1" applyProtection="1">
      <alignment horizontal="center" vertical="center"/>
    </xf>
    <xf numFmtId="0" fontId="4" fillId="0" borderId="5" xfId="0" applyFont="1" applyBorder="1" applyAlignment="1">
      <alignment horizontal="center" vertical="center"/>
    </xf>
    <xf numFmtId="0" fontId="4" fillId="0" borderId="1" xfId="0" applyFont="1" applyBorder="1" applyAlignment="1">
      <alignment vertical="center"/>
    </xf>
    <xf numFmtId="0" fontId="3" fillId="0" borderId="0" xfId="0" applyFont="1" applyBorder="1" applyAlignment="1">
      <alignment vertical="center"/>
    </xf>
    <xf numFmtId="0" fontId="3" fillId="0" borderId="0" xfId="0" applyFont="1" applyBorder="1">
      <alignment vertical="center"/>
    </xf>
    <xf numFmtId="176" fontId="3" fillId="0" borderId="0" xfId="0" applyNumberFormat="1" applyFont="1" applyBorder="1">
      <alignment vertical="center"/>
    </xf>
    <xf numFmtId="0" fontId="3" fillId="0" borderId="2" xfId="0" applyFont="1" applyBorder="1" applyAlignment="1">
      <alignment horizontal="center" vertical="center"/>
    </xf>
    <xf numFmtId="176" fontId="3" fillId="0" borderId="1" xfId="0" applyNumberFormat="1" applyFont="1" applyBorder="1">
      <alignment vertical="center"/>
    </xf>
    <xf numFmtId="176" fontId="3" fillId="0" borderId="1" xfId="0" applyNumberFormat="1" applyFont="1" applyBorder="1" applyAlignment="1">
      <alignment horizontal="center" vertical="center" wrapText="1"/>
    </xf>
    <xf numFmtId="0" fontId="5" fillId="0" borderId="2" xfId="0" applyFont="1" applyFill="1" applyBorder="1" applyAlignment="1">
      <alignment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vertical="center"/>
    </xf>
    <xf numFmtId="9" fontId="5" fillId="0" borderId="1" xfId="3" applyNumberFormat="1" applyFont="1" applyBorder="1" applyAlignment="1">
      <alignment horizontal="center" vertical="center"/>
    </xf>
    <xf numFmtId="0" fontId="3" fillId="0" borderId="2" xfId="0" applyFont="1" applyBorder="1">
      <alignment vertical="center"/>
    </xf>
    <xf numFmtId="0" fontId="3" fillId="0" borderId="3" xfId="0" applyFont="1" applyBorder="1" applyAlignment="1">
      <alignment horizontal="center" vertical="center"/>
    </xf>
    <xf numFmtId="0" fontId="0" fillId="0" borderId="1" xfId="0" applyFont="1" applyBorder="1">
      <alignment vertical="center"/>
    </xf>
    <xf numFmtId="176" fontId="3" fillId="0" borderId="3" xfId="0" applyNumberFormat="1" applyFont="1" applyBorder="1" applyAlignment="1">
      <alignment horizontal="center" vertical="center" wrapText="1"/>
    </xf>
    <xf numFmtId="0" fontId="3" fillId="0" borderId="4" xfId="0" applyFont="1" applyBorder="1" applyAlignment="1">
      <alignment horizontal="center" vertical="center"/>
    </xf>
    <xf numFmtId="176" fontId="0" fillId="0" borderId="1" xfId="0" applyNumberFormat="1" applyFont="1" applyBorder="1">
      <alignment vertical="center"/>
    </xf>
    <xf numFmtId="10" fontId="0" fillId="0" borderId="1" xfId="3" applyNumberFormat="1" applyFont="1" applyBorder="1" applyAlignment="1">
      <alignment horizontal="center" vertical="center"/>
    </xf>
    <xf numFmtId="176" fontId="3" fillId="0" borderId="4" xfId="0" applyNumberFormat="1" applyFont="1" applyBorder="1" applyAlignment="1">
      <alignment horizontal="center" vertical="center" wrapText="1"/>
    </xf>
    <xf numFmtId="0" fontId="3" fillId="0" borderId="5" xfId="0" applyFont="1" applyBorder="1" applyAlignment="1">
      <alignment horizontal="center" vertical="center"/>
    </xf>
    <xf numFmtId="176" fontId="3" fillId="0" borderId="5" xfId="0" applyNumberFormat="1" applyFont="1" applyBorder="1" applyAlignment="1">
      <alignment horizontal="center" vertical="center" wrapText="1"/>
    </xf>
    <xf numFmtId="0" fontId="3" fillId="0" borderId="0" xfId="0" applyFont="1">
      <alignment vertical="center"/>
    </xf>
    <xf numFmtId="176" fontId="3" fillId="0" borderId="0" xfId="0" applyNumberFormat="1" applyFont="1">
      <alignment vertical="center"/>
    </xf>
    <xf numFmtId="176" fontId="3" fillId="0" borderId="0" xfId="0" applyNumberFormat="1" applyFont="1" applyAlignment="1">
      <alignment horizontal="center" vertical="center"/>
    </xf>
    <xf numFmtId="176" fontId="0" fillId="0" borderId="2" xfId="0" applyNumberFormat="1" applyFont="1" applyBorder="1">
      <alignment vertical="center"/>
    </xf>
    <xf numFmtId="176" fontId="4" fillId="0" borderId="1" xfId="0" applyNumberFormat="1" applyFont="1" applyBorder="1" applyAlignment="1">
      <alignment vertical="center"/>
    </xf>
    <xf numFmtId="0" fontId="0" fillId="0" borderId="0" xfId="0" applyFont="1" applyAlignment="1">
      <alignment horizontal="center" vertical="center" wrapText="1"/>
    </xf>
    <xf numFmtId="177" fontId="4" fillId="0" borderId="6" xfId="0" applyNumberFormat="1" applyFont="1" applyBorder="1" applyAlignment="1">
      <alignment vertical="center"/>
    </xf>
    <xf numFmtId="43" fontId="0" fillId="0" borderId="0" xfId="0" applyNumberFormat="1" applyFont="1">
      <alignment vertical="center"/>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right" vertical="center"/>
    </xf>
    <xf numFmtId="0" fontId="3" fillId="0" borderId="1" xfId="0" applyFont="1" applyBorder="1">
      <alignment vertical="center"/>
    </xf>
    <xf numFmtId="177" fontId="3" fillId="0" borderId="1" xfId="0" applyNumberFormat="1" applyFont="1" applyBorder="1" applyAlignment="1">
      <alignment horizontal="center" vertical="center"/>
    </xf>
    <xf numFmtId="0" fontId="3" fillId="0" borderId="0" xfId="0" applyFont="1" applyAlignment="1">
      <alignment horizontal="center" vertical="center"/>
    </xf>
    <xf numFmtId="176" fontId="4" fillId="0" borderId="3" xfId="0" applyNumberFormat="1" applyFont="1" applyBorder="1" applyAlignment="1">
      <alignment horizontal="center" vertical="center"/>
    </xf>
    <xf numFmtId="176" fontId="4" fillId="0" borderId="5" xfId="0" applyNumberFormat="1" applyFont="1" applyBorder="1" applyAlignment="1">
      <alignment horizontal="center" vertical="center"/>
    </xf>
    <xf numFmtId="176" fontId="4" fillId="0" borderId="2" xfId="0" applyNumberFormat="1" applyFont="1" applyBorder="1">
      <alignment vertical="center"/>
    </xf>
    <xf numFmtId="0" fontId="5" fillId="0" borderId="0" xfId="0" applyFont="1" applyFill="1" applyAlignment="1">
      <alignment horizontal="center" vertical="center"/>
    </xf>
    <xf numFmtId="0" fontId="6" fillId="0" borderId="1" xfId="0" applyFont="1" applyFill="1" applyBorder="1" applyAlignment="1">
      <alignment vertical="center"/>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9" fontId="6" fillId="0" borderId="1" xfId="3" applyFont="1" applyBorder="1" applyAlignment="1">
      <alignment horizontal="center" vertical="center"/>
    </xf>
    <xf numFmtId="176" fontId="6" fillId="0" borderId="1" xfId="0" applyNumberFormat="1" applyFont="1" applyFill="1" applyBorder="1" applyAlignment="1">
      <alignment vertical="center"/>
    </xf>
    <xf numFmtId="9" fontId="6" fillId="0" borderId="1" xfId="3" applyNumberFormat="1" applyFont="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ED7D3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1"/>
  <sheetViews>
    <sheetView zoomScale="130" zoomScaleNormal="130" topLeftCell="D1" workbookViewId="0">
      <selection activeCell="I6" sqref="I6"/>
    </sheetView>
  </sheetViews>
  <sheetFormatPr defaultColWidth="9" defaultRowHeight="13.5"/>
  <cols>
    <col min="1" max="1" width="2.29166666666667" customWidth="1"/>
    <col min="2" max="2" width="9.18333333333333" customWidth="1"/>
    <col min="3" max="3" width="12.2083333333333" customWidth="1"/>
    <col min="4" max="4" width="17.3833333333333" customWidth="1"/>
    <col min="5" max="5" width="15.95" style="1" customWidth="1"/>
    <col min="6" max="6" width="15.0833333333333" style="1" customWidth="1"/>
    <col min="7" max="7" width="14.5083333333333" style="1" customWidth="1"/>
    <col min="8" max="8" width="13.3583333333333" style="2" customWidth="1"/>
    <col min="9" max="9" width="12.7833333333333" style="1" customWidth="1"/>
    <col min="10" max="10" width="11.9166666666667" style="1" customWidth="1"/>
    <col min="11" max="11" width="12.2166666666667" style="1" customWidth="1"/>
  </cols>
  <sheetData>
    <row r="1" ht="18.75" spans="3:11">
      <c r="C1" s="3" t="s">
        <v>0</v>
      </c>
      <c r="D1" s="3"/>
      <c r="E1" s="3"/>
      <c r="F1" s="3"/>
      <c r="G1" s="3"/>
      <c r="H1" s="3"/>
      <c r="I1" s="3"/>
      <c r="J1" s="3"/>
      <c r="K1" s="3"/>
    </row>
    <row r="2" spans="2:9">
      <c r="B2" s="4" t="s">
        <v>1</v>
      </c>
      <c r="I2" s="39" t="s">
        <v>2</v>
      </c>
    </row>
    <row r="3" ht="24" customHeight="1" spans="2:11">
      <c r="B3" s="29" t="s">
        <v>3</v>
      </c>
      <c r="C3" s="6" t="s">
        <v>4</v>
      </c>
      <c r="D3" s="7" t="s">
        <v>5</v>
      </c>
      <c r="E3" s="8" t="s">
        <v>6</v>
      </c>
      <c r="F3" s="8" t="s">
        <v>7</v>
      </c>
      <c r="G3" s="8" t="s">
        <v>8</v>
      </c>
      <c r="H3" s="7" t="s">
        <v>9</v>
      </c>
      <c r="I3" s="8" t="s">
        <v>10</v>
      </c>
      <c r="J3" s="8" t="s">
        <v>11</v>
      </c>
      <c r="K3" s="8" t="s">
        <v>12</v>
      </c>
    </row>
    <row r="4" ht="24" customHeight="1" spans="2:11">
      <c r="B4" s="32"/>
      <c r="C4" s="7" t="s">
        <v>13</v>
      </c>
      <c r="D4" s="10" t="s">
        <v>14</v>
      </c>
      <c r="E4" s="11">
        <v>0</v>
      </c>
      <c r="F4" s="11">
        <v>665083.12</v>
      </c>
      <c r="G4" s="11">
        <f>E4+F4</f>
        <v>665083.12</v>
      </c>
      <c r="H4" s="12">
        <v>0.01</v>
      </c>
      <c r="I4" s="41"/>
      <c r="J4" s="42">
        <f>G4*H4</f>
        <v>6650.8312</v>
      </c>
      <c r="K4" s="51">
        <f>I5+J4</f>
        <v>7854.9995</v>
      </c>
    </row>
    <row r="5" ht="24" customHeight="1" spans="2:11">
      <c r="B5" s="32"/>
      <c r="C5" s="7"/>
      <c r="D5" s="10" t="s">
        <v>15</v>
      </c>
      <c r="E5" s="14">
        <v>120416.83</v>
      </c>
      <c r="F5" s="11"/>
      <c r="G5" s="11">
        <f>E5</f>
        <v>120416.83</v>
      </c>
      <c r="H5" s="15"/>
      <c r="I5" s="44">
        <f>G5*H4</f>
        <v>1204.1683</v>
      </c>
      <c r="J5" s="42"/>
      <c r="K5" s="52"/>
    </row>
    <row r="6" ht="24" customHeight="1" spans="2:11">
      <c r="B6" s="32"/>
      <c r="C6" s="7"/>
      <c r="D6" s="10" t="s">
        <v>16</v>
      </c>
      <c r="E6" s="14">
        <v>2736.22</v>
      </c>
      <c r="F6" s="11"/>
      <c r="G6" s="11">
        <f>E6</f>
        <v>2736.22</v>
      </c>
      <c r="H6" s="15"/>
      <c r="I6" s="44">
        <v>27.37</v>
      </c>
      <c r="J6" s="42"/>
      <c r="K6" s="52">
        <f>I6</f>
        <v>27.37</v>
      </c>
    </row>
    <row r="7" ht="24" customHeight="1" spans="2:11">
      <c r="B7" s="32"/>
      <c r="C7" s="7"/>
      <c r="D7" s="10" t="s">
        <v>17</v>
      </c>
      <c r="E7" s="11">
        <f>SUM(E4:E6)</f>
        <v>123153.05</v>
      </c>
      <c r="F7" s="11">
        <f>SUM(F4:F5)</f>
        <v>665083.12</v>
      </c>
      <c r="G7" s="11">
        <f>E7+F7</f>
        <v>788236.17</v>
      </c>
      <c r="H7" s="15"/>
      <c r="I7" s="53">
        <f>SUM(I4:I6)</f>
        <v>1231.5383</v>
      </c>
      <c r="J7" s="53">
        <f>SUM(J4:J6)</f>
        <v>6650.8312</v>
      </c>
      <c r="K7" s="11">
        <f>I7+J7</f>
        <v>7882.3695</v>
      </c>
    </row>
    <row r="8" spans="2:11">
      <c r="B8" s="18"/>
      <c r="C8" s="19"/>
      <c r="D8" s="20"/>
      <c r="G8" s="1">
        <f>G7*0.02</f>
        <v>15764.7234</v>
      </c>
      <c r="K8"/>
    </row>
    <row r="9" spans="11:11">
      <c r="K9"/>
    </row>
    <row r="10" spans="2:10">
      <c r="B10" s="5" t="s">
        <v>18</v>
      </c>
      <c r="C10" s="21" t="s">
        <v>4</v>
      </c>
      <c r="D10" s="22" t="s">
        <v>19</v>
      </c>
      <c r="E10" s="22" t="s">
        <v>20</v>
      </c>
      <c r="F10" s="22" t="s">
        <v>9</v>
      </c>
      <c r="G10" s="5" t="s">
        <v>21</v>
      </c>
      <c r="H10" s="23" t="s">
        <v>22</v>
      </c>
      <c r="I10" s="23" t="s">
        <v>23</v>
      </c>
      <c r="J10" s="46">
        <v>0.5</v>
      </c>
    </row>
    <row r="11" spans="2:10">
      <c r="B11" s="5"/>
      <c r="C11" s="24" t="s">
        <v>24</v>
      </c>
      <c r="D11" s="25">
        <v>202403</v>
      </c>
      <c r="E11" s="26">
        <f>K7</f>
        <v>7882.3695</v>
      </c>
      <c r="F11" s="27">
        <v>0.07</v>
      </c>
      <c r="G11" s="26">
        <f>E11*F11</f>
        <v>551.765865</v>
      </c>
      <c r="H11" s="23"/>
      <c r="I11" s="23"/>
      <c r="J11" s="46"/>
    </row>
    <row r="12" spans="2:10">
      <c r="B12" s="5"/>
      <c r="C12" s="24" t="s">
        <v>25</v>
      </c>
      <c r="D12" s="25">
        <v>202403</v>
      </c>
      <c r="E12" s="26">
        <f>E11</f>
        <v>7882.3695</v>
      </c>
      <c r="F12" s="27">
        <v>0.03</v>
      </c>
      <c r="G12" s="26">
        <f>E12*F12</f>
        <v>236.471085</v>
      </c>
      <c r="H12" s="23"/>
      <c r="I12" s="46" t="s">
        <v>26</v>
      </c>
      <c r="J12" s="49">
        <f>G14*J10</f>
        <v>472.94217</v>
      </c>
    </row>
    <row r="13" spans="2:11">
      <c r="B13" s="5"/>
      <c r="C13" s="24" t="s">
        <v>27</v>
      </c>
      <c r="D13" s="25">
        <v>202403</v>
      </c>
      <c r="E13" s="26">
        <f>E12</f>
        <v>7882.3695</v>
      </c>
      <c r="F13" s="27">
        <v>0.02</v>
      </c>
      <c r="G13" s="26">
        <f>E13*F13</f>
        <v>157.64739</v>
      </c>
      <c r="H13" s="23"/>
      <c r="I13" s="46"/>
      <c r="J13" s="49"/>
      <c r="K13"/>
    </row>
    <row r="14" spans="2:11">
      <c r="B14" s="5"/>
      <c r="C14" s="28" t="s">
        <v>28</v>
      </c>
      <c r="D14" s="22"/>
      <c r="E14" s="22"/>
      <c r="F14" s="5"/>
      <c r="G14" s="22">
        <f>SUM(G11:G13)</f>
        <v>945.88434</v>
      </c>
      <c r="H14" s="23"/>
      <c r="I14" s="22" t="s">
        <v>29</v>
      </c>
      <c r="J14" s="22">
        <f>G14-J12</f>
        <v>472.94217</v>
      </c>
      <c r="K14"/>
    </row>
    <row r="15" spans="10:11">
      <c r="J15" s="39"/>
      <c r="K15"/>
    </row>
    <row r="16" spans="2:11">
      <c r="B16" s="38" t="s">
        <v>30</v>
      </c>
      <c r="C16" s="39"/>
      <c r="D16" s="39"/>
      <c r="E16" s="39"/>
      <c r="F16" s="40"/>
      <c r="J16" s="39">
        <f>J14+K7</f>
        <v>8355.31167</v>
      </c>
      <c r="K16"/>
    </row>
    <row r="17" spans="2:11">
      <c r="B17" s="38" t="s">
        <v>31</v>
      </c>
      <c r="C17" s="38"/>
      <c r="D17" s="38"/>
      <c r="E17" s="39"/>
      <c r="F17" s="39"/>
      <c r="G17" s="39"/>
      <c r="H17" s="50"/>
      <c r="I17" s="39"/>
      <c r="J17" s="39"/>
      <c r="K17" s="39"/>
    </row>
    <row r="21" spans="6:6">
      <c r="F21" s="1">
        <v>7</v>
      </c>
    </row>
  </sheetData>
  <mergeCells count="11">
    <mergeCell ref="C1:K1"/>
    <mergeCell ref="B3:B7"/>
    <mergeCell ref="B10:B14"/>
    <mergeCell ref="C4:C7"/>
    <mergeCell ref="H4:H7"/>
    <mergeCell ref="H10:H14"/>
    <mergeCell ref="I10:I11"/>
    <mergeCell ref="I12:I13"/>
    <mergeCell ref="J10:J11"/>
    <mergeCell ref="J12:J13"/>
    <mergeCell ref="K4:K5"/>
  </mergeCells>
  <pageMargins left="0.7" right="0.35416666666666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G11"/>
  <sheetViews>
    <sheetView workbookViewId="0">
      <selection activeCell="B9" sqref="B9"/>
    </sheetView>
  </sheetViews>
  <sheetFormatPr defaultColWidth="9" defaultRowHeight="13.5" outlineLevelCol="6"/>
  <cols>
    <col min="1" max="1" width="3.5" customWidth="1"/>
    <col min="2" max="2" width="15" customWidth="1"/>
    <col min="4" max="4" width="12.625" customWidth="1"/>
    <col min="5" max="5" width="14.5" customWidth="1"/>
    <col min="6" max="6" width="12.625" customWidth="1"/>
    <col min="7" max="7" width="24.625" customWidth="1"/>
  </cols>
  <sheetData>
    <row r="2" spans="2:7">
      <c r="B2" s="54" t="s">
        <v>32</v>
      </c>
      <c r="C2" s="54"/>
      <c r="D2" s="54"/>
      <c r="E2" s="54"/>
      <c r="F2" s="54"/>
      <c r="G2" s="54"/>
    </row>
    <row r="3" ht="29" customHeight="1" spans="2:7">
      <c r="B3" s="55" t="s">
        <v>33</v>
      </c>
      <c r="C3" s="56" t="s">
        <v>19</v>
      </c>
      <c r="D3" s="57" t="s">
        <v>34</v>
      </c>
      <c r="E3" s="58" t="s">
        <v>35</v>
      </c>
      <c r="F3" s="57" t="s">
        <v>36</v>
      </c>
      <c r="G3" s="56" t="s">
        <v>37</v>
      </c>
    </row>
    <row r="4" ht="29" customHeight="1" spans="2:7">
      <c r="B4" s="55" t="s">
        <v>3</v>
      </c>
      <c r="C4" s="56">
        <f>税金计算明细!D11</f>
        <v>202403</v>
      </c>
      <c r="D4" s="59"/>
      <c r="E4" s="58"/>
      <c r="F4" s="59">
        <f>税金计算明细!K7</f>
        <v>7882.3695</v>
      </c>
      <c r="G4" s="55"/>
    </row>
    <row r="5" ht="29" customHeight="1" spans="2:7">
      <c r="B5" s="55" t="s">
        <v>24</v>
      </c>
      <c r="C5" s="56">
        <f>税金计算明细!D12</f>
        <v>202403</v>
      </c>
      <c r="D5" s="59">
        <f>F4</f>
        <v>7882.3695</v>
      </c>
      <c r="E5" s="60">
        <f>7%*50%</f>
        <v>0.035</v>
      </c>
      <c r="F5" s="59">
        <f>D5*E5</f>
        <v>275.8829325</v>
      </c>
      <c r="G5" s="61"/>
    </row>
    <row r="6" ht="29" customHeight="1" spans="2:7">
      <c r="B6" s="55" t="s">
        <v>25</v>
      </c>
      <c r="C6" s="56">
        <f>税金计算明细!D13</f>
        <v>202403</v>
      </c>
      <c r="D6" s="59">
        <f>F4</f>
        <v>7882.3695</v>
      </c>
      <c r="E6" s="60">
        <f>3%*50%</f>
        <v>0.015</v>
      </c>
      <c r="F6" s="59">
        <f>D6*E6</f>
        <v>118.2355425</v>
      </c>
      <c r="G6" s="62"/>
    </row>
    <row r="7" ht="29" customHeight="1" spans="2:7">
      <c r="B7" s="55" t="s">
        <v>27</v>
      </c>
      <c r="C7" s="56">
        <f>C6</f>
        <v>202403</v>
      </c>
      <c r="D7" s="59">
        <f>F4</f>
        <v>7882.3695</v>
      </c>
      <c r="E7" s="60">
        <f>2%*50%</f>
        <v>0.01</v>
      </c>
      <c r="F7" s="59">
        <f>D7*E7</f>
        <v>78.823695</v>
      </c>
      <c r="G7" s="63"/>
    </row>
    <row r="8" ht="29" customHeight="1" spans="2:7">
      <c r="B8" s="55" t="s">
        <v>38</v>
      </c>
      <c r="C8" s="56">
        <f>C7</f>
        <v>202403</v>
      </c>
      <c r="D8" s="59">
        <v>0</v>
      </c>
      <c r="E8" s="60">
        <v>0.01</v>
      </c>
      <c r="F8" s="59"/>
      <c r="G8" s="55" t="s">
        <v>39</v>
      </c>
    </row>
    <row r="9" ht="29" customHeight="1" spans="2:7">
      <c r="B9" s="55" t="s">
        <v>40</v>
      </c>
      <c r="C9" s="56">
        <f>C8</f>
        <v>202403</v>
      </c>
      <c r="D9" s="59"/>
      <c r="E9" s="60">
        <v>0.25</v>
      </c>
      <c r="F9" s="59">
        <f>D9*E9</f>
        <v>0</v>
      </c>
      <c r="G9" s="55"/>
    </row>
    <row r="10" ht="29" customHeight="1" spans="2:7">
      <c r="B10" s="55" t="s">
        <v>41</v>
      </c>
      <c r="C10" s="56">
        <f>C9</f>
        <v>202403</v>
      </c>
      <c r="D10" s="59"/>
      <c r="E10" s="60">
        <v>0.02</v>
      </c>
      <c r="F10" s="59">
        <v>0</v>
      </c>
      <c r="G10" s="55"/>
    </row>
    <row r="11" ht="29" customHeight="1" spans="2:7">
      <c r="B11" s="55" t="s">
        <v>42</v>
      </c>
      <c r="C11" s="56"/>
      <c r="D11" s="59"/>
      <c r="E11" s="58"/>
      <c r="F11" s="59">
        <f>F4+F5+F6+F7</f>
        <v>8355.31167</v>
      </c>
      <c r="G11" s="55"/>
    </row>
  </sheetData>
  <mergeCells count="2">
    <mergeCell ref="B2:G2"/>
    <mergeCell ref="G5:G7"/>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23"/>
  <sheetViews>
    <sheetView zoomScale="130" zoomScaleNormal="130" workbookViewId="0">
      <selection activeCell="D22" sqref="D22"/>
    </sheetView>
  </sheetViews>
  <sheetFormatPr defaultColWidth="9" defaultRowHeight="13.5"/>
  <cols>
    <col min="1" max="1" width="2.29166666666667" customWidth="1"/>
    <col min="2" max="2" width="9.18333333333333" customWidth="1"/>
    <col min="3" max="3" width="12.2083333333333" customWidth="1"/>
    <col min="4" max="4" width="17.3833333333333" customWidth="1"/>
    <col min="5" max="5" width="15.95" style="1" customWidth="1"/>
    <col min="6" max="6" width="15.0833333333333" style="1" customWidth="1"/>
    <col min="7" max="7" width="14.5083333333333" style="1" customWidth="1"/>
    <col min="8" max="8" width="13.3583333333333" style="2" customWidth="1"/>
    <col min="9" max="9" width="12.7833333333333" style="1" customWidth="1"/>
    <col min="10" max="10" width="14.875" style="1" customWidth="1"/>
    <col min="11" max="11" width="12.2166666666667" style="1" customWidth="1"/>
    <col min="13" max="13" width="12.625"/>
  </cols>
  <sheetData>
    <row r="1" ht="18.75" spans="3:11">
      <c r="C1" s="3" t="s">
        <v>0</v>
      </c>
      <c r="D1" s="3"/>
      <c r="E1" s="3"/>
      <c r="F1" s="3"/>
      <c r="G1" s="3"/>
      <c r="H1" s="3"/>
      <c r="I1" s="3"/>
      <c r="J1" s="3"/>
      <c r="K1" s="3"/>
    </row>
    <row r="2" spans="2:9">
      <c r="B2" s="4" t="s">
        <v>1</v>
      </c>
      <c r="I2" s="39" t="s">
        <v>2</v>
      </c>
    </row>
    <row r="3" ht="24" customHeight="1" spans="2:11">
      <c r="B3" s="29" t="s">
        <v>3</v>
      </c>
      <c r="C3" s="6" t="s">
        <v>4</v>
      </c>
      <c r="D3" s="7" t="s">
        <v>5</v>
      </c>
      <c r="E3" s="8" t="s">
        <v>6</v>
      </c>
      <c r="F3" s="8" t="s">
        <v>7</v>
      </c>
      <c r="G3" s="8" t="s">
        <v>8</v>
      </c>
      <c r="H3" s="7" t="s">
        <v>9</v>
      </c>
      <c r="I3" s="8" t="s">
        <v>10</v>
      </c>
      <c r="J3" s="8" t="s">
        <v>11</v>
      </c>
      <c r="K3" s="8" t="s">
        <v>12</v>
      </c>
    </row>
    <row r="4" ht="24" customHeight="1" spans="2:12">
      <c r="B4" s="32"/>
      <c r="C4" s="7" t="s">
        <v>13</v>
      </c>
      <c r="D4" s="10" t="s">
        <v>14</v>
      </c>
      <c r="E4" s="11"/>
      <c r="F4" s="11">
        <v>85557.23</v>
      </c>
      <c r="G4" s="11">
        <f>E4+F4</f>
        <v>85557.23</v>
      </c>
      <c r="H4" s="12">
        <v>0.01</v>
      </c>
      <c r="I4" s="41"/>
      <c r="J4" s="42">
        <f>G4*H4</f>
        <v>855.5723</v>
      </c>
      <c r="K4" s="51">
        <v>0</v>
      </c>
      <c r="L4" t="s">
        <v>43</v>
      </c>
    </row>
    <row r="5" ht="24" customHeight="1" spans="2:11">
      <c r="B5" s="32"/>
      <c r="C5" s="7"/>
      <c r="D5" s="10" t="s">
        <v>15</v>
      </c>
      <c r="E5" s="14"/>
      <c r="F5" s="11"/>
      <c r="G5" s="11">
        <f>E5+F5</f>
        <v>0</v>
      </c>
      <c r="H5" s="15"/>
      <c r="I5" s="44">
        <f>E5*H4</f>
        <v>0</v>
      </c>
      <c r="J5" s="42">
        <f>F5*H4</f>
        <v>0</v>
      </c>
      <c r="K5" s="52"/>
    </row>
    <row r="6" ht="24" customHeight="1" spans="2:11">
      <c r="B6" s="32"/>
      <c r="C6" s="7"/>
      <c r="D6" s="10" t="s">
        <v>16</v>
      </c>
      <c r="E6" s="14"/>
      <c r="F6" s="11"/>
      <c r="G6" s="11">
        <f>E6</f>
        <v>0</v>
      </c>
      <c r="H6" s="15"/>
      <c r="I6" s="44"/>
      <c r="J6" s="42"/>
      <c r="K6" s="52">
        <f>I6</f>
        <v>0</v>
      </c>
    </row>
    <row r="7" ht="24" customHeight="1" spans="2:11">
      <c r="B7" s="32"/>
      <c r="C7" s="7"/>
      <c r="D7" s="10" t="s">
        <v>17</v>
      </c>
      <c r="E7" s="11">
        <f t="shared" ref="E7:K7" si="0">SUM(E4:E6)</f>
        <v>0</v>
      </c>
      <c r="F7" s="11">
        <f>SUM(F4:F5)</f>
        <v>85557.23</v>
      </c>
      <c r="G7" s="11">
        <f>E7+F7</f>
        <v>85557.23</v>
      </c>
      <c r="H7" s="15"/>
      <c r="I7" s="53">
        <f t="shared" si="0"/>
        <v>0</v>
      </c>
      <c r="J7" s="53">
        <f t="shared" si="0"/>
        <v>855.5723</v>
      </c>
      <c r="K7" s="11">
        <f t="shared" si="0"/>
        <v>0</v>
      </c>
    </row>
    <row r="8" spans="2:11">
      <c r="B8" s="18"/>
      <c r="C8" s="19"/>
      <c r="D8" s="20"/>
      <c r="G8" s="1">
        <f>G7*0.02</f>
        <v>1711.1446</v>
      </c>
      <c r="K8"/>
    </row>
    <row r="9" spans="11:11">
      <c r="K9"/>
    </row>
    <row r="10" spans="2:10">
      <c r="B10" s="5" t="s">
        <v>18</v>
      </c>
      <c r="C10" s="21" t="s">
        <v>4</v>
      </c>
      <c r="D10" s="22" t="s">
        <v>19</v>
      </c>
      <c r="E10" s="22" t="s">
        <v>20</v>
      </c>
      <c r="F10" s="22" t="s">
        <v>9</v>
      </c>
      <c r="G10" s="5" t="s">
        <v>21</v>
      </c>
      <c r="H10" s="23" t="s">
        <v>22</v>
      </c>
      <c r="I10" s="23" t="s">
        <v>23</v>
      </c>
      <c r="J10" s="46">
        <v>0.5</v>
      </c>
    </row>
    <row r="11" spans="2:10">
      <c r="B11" s="5"/>
      <c r="C11" s="24" t="s">
        <v>24</v>
      </c>
      <c r="D11" s="25">
        <v>202403</v>
      </c>
      <c r="E11" s="26">
        <f>K7</f>
        <v>0</v>
      </c>
      <c r="F11" s="27">
        <v>0.07</v>
      </c>
      <c r="G11" s="26">
        <f t="shared" ref="G11:G13" si="1">E11*F11</f>
        <v>0</v>
      </c>
      <c r="H11" s="23"/>
      <c r="I11" s="23"/>
      <c r="J11" s="46"/>
    </row>
    <row r="12" spans="2:10">
      <c r="B12" s="5"/>
      <c r="C12" s="24" t="s">
        <v>25</v>
      </c>
      <c r="D12" s="25">
        <v>202403</v>
      </c>
      <c r="E12" s="26">
        <f>E11</f>
        <v>0</v>
      </c>
      <c r="F12" s="27">
        <v>0.03</v>
      </c>
      <c r="G12" s="26">
        <f t="shared" si="1"/>
        <v>0</v>
      </c>
      <c r="H12" s="23"/>
      <c r="I12" s="46" t="s">
        <v>26</v>
      </c>
      <c r="J12" s="49">
        <f>G14*J10</f>
        <v>0</v>
      </c>
    </row>
    <row r="13" spans="2:11">
      <c r="B13" s="5"/>
      <c r="C13" s="24" t="s">
        <v>27</v>
      </c>
      <c r="D13" s="25">
        <v>202403</v>
      </c>
      <c r="E13" s="26">
        <f>E12</f>
        <v>0</v>
      </c>
      <c r="F13" s="27">
        <v>0.02</v>
      </c>
      <c r="G13" s="26">
        <f t="shared" si="1"/>
        <v>0</v>
      </c>
      <c r="H13" s="23"/>
      <c r="I13" s="46"/>
      <c r="J13" s="49"/>
      <c r="K13"/>
    </row>
    <row r="14" spans="2:11">
      <c r="B14" s="5"/>
      <c r="C14" s="28" t="s">
        <v>28</v>
      </c>
      <c r="D14" s="22"/>
      <c r="E14" s="22"/>
      <c r="F14" s="5"/>
      <c r="G14" s="22">
        <f>SUM(G11:G13)</f>
        <v>0</v>
      </c>
      <c r="H14" s="23"/>
      <c r="I14" s="22" t="s">
        <v>29</v>
      </c>
      <c r="J14" s="22">
        <f>G14-J12</f>
        <v>0</v>
      </c>
      <c r="K14"/>
    </row>
    <row r="15" spans="10:11">
      <c r="J15" s="39"/>
      <c r="K15"/>
    </row>
    <row r="16" spans="2:11">
      <c r="B16" s="38" t="s">
        <v>30</v>
      </c>
      <c r="C16" s="39"/>
      <c r="D16" s="39"/>
      <c r="E16" s="39"/>
      <c r="F16" s="40"/>
      <c r="J16" s="39">
        <f>J14+K7</f>
        <v>0</v>
      </c>
      <c r="K16"/>
    </row>
    <row r="17" spans="2:11">
      <c r="B17" s="38" t="s">
        <v>31</v>
      </c>
      <c r="C17" s="38"/>
      <c r="D17" s="38"/>
      <c r="E17" s="39"/>
      <c r="F17" s="39"/>
      <c r="G17" s="39"/>
      <c r="H17" s="50"/>
      <c r="I17" s="39"/>
      <c r="J17" s="39"/>
      <c r="K17" s="39"/>
    </row>
    <row r="21" spans="6:10">
      <c r="F21" s="1">
        <v>7</v>
      </c>
      <c r="J21" s="1">
        <v>1038797.31</v>
      </c>
    </row>
    <row r="22" spans="10:10">
      <c r="J22" s="1">
        <v>525541.82</v>
      </c>
    </row>
    <row r="23" spans="10:10">
      <c r="J23" s="1">
        <f>J21-J22</f>
        <v>513255.49</v>
      </c>
    </row>
  </sheetData>
  <mergeCells count="11">
    <mergeCell ref="C1:K1"/>
    <mergeCell ref="B3:B7"/>
    <mergeCell ref="B10:B14"/>
    <mergeCell ref="C4:C7"/>
    <mergeCell ref="H4:H7"/>
    <mergeCell ref="H10:H14"/>
    <mergeCell ref="I10:I11"/>
    <mergeCell ref="I12:I13"/>
    <mergeCell ref="J10:J11"/>
    <mergeCell ref="J12:J13"/>
    <mergeCell ref="K4:K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24"/>
  <sheetViews>
    <sheetView zoomScale="130" zoomScaleNormal="130" workbookViewId="0">
      <selection activeCell="D16" sqref="D16"/>
    </sheetView>
  </sheetViews>
  <sheetFormatPr defaultColWidth="9" defaultRowHeight="13.5"/>
  <cols>
    <col min="1" max="1" width="2.29166666666667" customWidth="1"/>
    <col min="2" max="2" width="9.18333333333333" customWidth="1"/>
    <col min="3" max="3" width="12.2083333333333" customWidth="1"/>
    <col min="4" max="4" width="17.3833333333333" customWidth="1"/>
    <col min="5" max="5" width="15.95" style="1" customWidth="1"/>
    <col min="6" max="6" width="15.0833333333333" style="1" customWidth="1"/>
    <col min="7" max="7" width="14.5083333333333" style="1" customWidth="1"/>
    <col min="8" max="8" width="13.3583333333333" style="2" customWidth="1"/>
    <col min="9" max="9" width="12.7833333333333" style="1" customWidth="1"/>
    <col min="10" max="10" width="14.875" style="1" customWidth="1"/>
    <col min="11" max="11" width="13.75" style="1" customWidth="1"/>
    <col min="13" max="13" width="12.625"/>
  </cols>
  <sheetData>
    <row r="1" customFormat="1" ht="18.75" spans="3:11">
      <c r="C1" s="3" t="s">
        <v>0</v>
      </c>
      <c r="D1" s="3"/>
      <c r="E1" s="3"/>
      <c r="F1" s="3"/>
      <c r="G1" s="3"/>
      <c r="H1" s="3"/>
      <c r="I1" s="3"/>
      <c r="J1" s="3"/>
      <c r="K1" s="3"/>
    </row>
    <row r="2" customFormat="1" spans="2:11">
      <c r="B2" s="4" t="s">
        <v>1</v>
      </c>
      <c r="E2" s="1"/>
      <c r="F2" s="1"/>
      <c r="G2" s="1"/>
      <c r="H2" s="2"/>
      <c r="I2" s="39" t="s">
        <v>44</v>
      </c>
      <c r="J2" s="1"/>
      <c r="K2" s="1"/>
    </row>
    <row r="3" customFormat="1" ht="24" customHeight="1" spans="2:11">
      <c r="B3" s="5" t="s">
        <v>3</v>
      </c>
      <c r="C3" s="6" t="s">
        <v>4</v>
      </c>
      <c r="D3" s="7" t="s">
        <v>5</v>
      </c>
      <c r="E3" s="8" t="s">
        <v>6</v>
      </c>
      <c r="F3" s="8" t="s">
        <v>7</v>
      </c>
      <c r="G3" s="8" t="s">
        <v>8</v>
      </c>
      <c r="H3" s="7" t="s">
        <v>9</v>
      </c>
      <c r="I3" s="8" t="s">
        <v>10</v>
      </c>
      <c r="J3" s="8" t="s">
        <v>11</v>
      </c>
      <c r="K3" s="8" t="s">
        <v>12</v>
      </c>
    </row>
    <row r="4" customFormat="1" ht="24" customHeight="1" spans="2:12">
      <c r="B4" s="5"/>
      <c r="C4" s="9" t="s">
        <v>13</v>
      </c>
      <c r="D4" s="10" t="s">
        <v>14</v>
      </c>
      <c r="E4" s="11"/>
      <c r="F4" s="11">
        <v>607661.52</v>
      </c>
      <c r="G4" s="11">
        <f t="shared" ref="G4:G7" si="0">E4+F4</f>
        <v>607661.52</v>
      </c>
      <c r="H4" s="12">
        <v>0.01</v>
      </c>
      <c r="I4" s="41"/>
      <c r="J4" s="42">
        <f>G4*H4</f>
        <v>6076.6152</v>
      </c>
      <c r="K4" s="42">
        <f>SUM(I4:J4)</f>
        <v>6076.6152</v>
      </c>
      <c r="L4" t="s">
        <v>43</v>
      </c>
    </row>
    <row r="5" customFormat="1" ht="24" customHeight="1" spans="2:11">
      <c r="B5" s="5"/>
      <c r="C5" s="13"/>
      <c r="D5" s="10" t="s">
        <v>15</v>
      </c>
      <c r="E5" s="14">
        <v>89540.6</v>
      </c>
      <c r="F5" s="11"/>
      <c r="G5" s="11">
        <f t="shared" si="0"/>
        <v>89540.6</v>
      </c>
      <c r="H5" s="15"/>
      <c r="I5" s="44">
        <f>E5*H4</f>
        <v>895.406</v>
      </c>
      <c r="J5" s="42">
        <f>F5*H4</f>
        <v>0</v>
      </c>
      <c r="K5" s="42">
        <f>SUM(I5:J5)</f>
        <v>895.406</v>
      </c>
    </row>
    <row r="6" customFormat="1" ht="24" customHeight="1" spans="2:11">
      <c r="B6" s="5"/>
      <c r="C6" s="16"/>
      <c r="D6" s="10" t="s">
        <v>16</v>
      </c>
      <c r="E6" s="14"/>
      <c r="F6" s="11"/>
      <c r="G6" s="11">
        <f t="shared" si="0"/>
        <v>0</v>
      </c>
      <c r="H6" s="15"/>
      <c r="I6" s="44"/>
      <c r="J6" s="42"/>
      <c r="K6" s="42">
        <f>SUM(I6:J6)</f>
        <v>0</v>
      </c>
    </row>
    <row r="7" customFormat="1" ht="24" customHeight="1" spans="2:11">
      <c r="B7" s="5"/>
      <c r="C7" s="17" t="s">
        <v>45</v>
      </c>
      <c r="D7" s="10" t="s">
        <v>46</v>
      </c>
      <c r="E7" s="14">
        <v>178677.23</v>
      </c>
      <c r="F7" s="11"/>
      <c r="G7" s="11">
        <f t="shared" si="0"/>
        <v>178677.23</v>
      </c>
      <c r="H7" s="15"/>
      <c r="I7" s="44">
        <f>E7*H4</f>
        <v>1786.7723</v>
      </c>
      <c r="J7" s="42">
        <f>F7*H6</f>
        <v>0</v>
      </c>
      <c r="K7" s="42">
        <f>SUM(I7:J7)</f>
        <v>1786.7723</v>
      </c>
    </row>
    <row r="8" customFormat="1" ht="24" customHeight="1" spans="2:11">
      <c r="B8" s="5"/>
      <c r="C8" s="17"/>
      <c r="D8" s="10" t="s">
        <v>17</v>
      </c>
      <c r="E8" s="11">
        <f t="shared" ref="E8:K8" si="1">SUM(E4:E7)</f>
        <v>268217.83</v>
      </c>
      <c r="F8" s="11">
        <f t="shared" si="1"/>
        <v>607661.52</v>
      </c>
      <c r="G8" s="11">
        <f t="shared" si="1"/>
        <v>875879.35</v>
      </c>
      <c r="H8" s="15"/>
      <c r="I8" s="11">
        <f t="shared" si="1"/>
        <v>2682.1783</v>
      </c>
      <c r="J8" s="11">
        <f t="shared" si="1"/>
        <v>6076.6152</v>
      </c>
      <c r="K8" s="11">
        <f t="shared" si="1"/>
        <v>8758.7935</v>
      </c>
    </row>
    <row r="9" customFormat="1" spans="2:10">
      <c r="B9" s="18"/>
      <c r="C9" s="19"/>
      <c r="D9" s="20"/>
      <c r="E9" s="1"/>
      <c r="F9" s="1"/>
      <c r="G9" s="1"/>
      <c r="H9" s="2"/>
      <c r="I9" s="1"/>
      <c r="J9" s="1"/>
    </row>
    <row r="10" customFormat="1" spans="5:10">
      <c r="E10" s="1"/>
      <c r="F10" s="1"/>
      <c r="G10" s="1"/>
      <c r="H10" s="2"/>
      <c r="I10" s="1"/>
      <c r="J10" s="1"/>
    </row>
    <row r="11" customFormat="1" spans="2:11">
      <c r="B11" s="5" t="s">
        <v>18</v>
      </c>
      <c r="C11" s="21" t="s">
        <v>4</v>
      </c>
      <c r="D11" s="22" t="s">
        <v>19</v>
      </c>
      <c r="E11" s="22" t="s">
        <v>20</v>
      </c>
      <c r="F11" s="22" t="s">
        <v>9</v>
      </c>
      <c r="G11" s="5" t="s">
        <v>21</v>
      </c>
      <c r="H11" s="23" t="s">
        <v>22</v>
      </c>
      <c r="I11" s="23" t="s">
        <v>23</v>
      </c>
      <c r="J11" s="46">
        <v>0.5</v>
      </c>
      <c r="K11" s="1"/>
    </row>
    <row r="12" customFormat="1" spans="2:11">
      <c r="B12" s="5"/>
      <c r="C12" s="24" t="s">
        <v>24</v>
      </c>
      <c r="D12" s="25">
        <v>202403</v>
      </c>
      <c r="E12" s="26">
        <f>K8</f>
        <v>8758.7935</v>
      </c>
      <c r="F12" s="27">
        <v>0.07</v>
      </c>
      <c r="G12" s="26">
        <f t="shared" ref="G12:G14" si="2">E12*F12</f>
        <v>613.115545</v>
      </c>
      <c r="H12" s="23"/>
      <c r="I12" s="23"/>
      <c r="J12" s="46"/>
      <c r="K12" s="1">
        <f>G12/2</f>
        <v>306.5577725</v>
      </c>
    </row>
    <row r="13" customFormat="1" spans="2:11">
      <c r="B13" s="5"/>
      <c r="C13" s="24" t="s">
        <v>25</v>
      </c>
      <c r="D13" s="25">
        <v>202403</v>
      </c>
      <c r="E13" s="26">
        <f>E12</f>
        <v>8758.7935</v>
      </c>
      <c r="F13" s="27">
        <v>0.03</v>
      </c>
      <c r="G13" s="26">
        <f t="shared" si="2"/>
        <v>262.763805</v>
      </c>
      <c r="H13" s="23"/>
      <c r="I13" s="46" t="s">
        <v>26</v>
      </c>
      <c r="J13" s="49">
        <f>G15*J11</f>
        <v>525.52761</v>
      </c>
      <c r="K13" s="1">
        <f>G13/2</f>
        <v>131.3819025</v>
      </c>
    </row>
    <row r="14" customFormat="1" spans="2:11">
      <c r="B14" s="5"/>
      <c r="C14" s="24" t="s">
        <v>27</v>
      </c>
      <c r="D14" s="25">
        <v>202403</v>
      </c>
      <c r="E14" s="26">
        <f>E13</f>
        <v>8758.7935</v>
      </c>
      <c r="F14" s="27">
        <v>0.02</v>
      </c>
      <c r="G14" s="26">
        <f t="shared" si="2"/>
        <v>175.17587</v>
      </c>
      <c r="H14" s="23"/>
      <c r="I14" s="46"/>
      <c r="J14" s="49"/>
      <c r="K14" s="1">
        <f>G14/2</f>
        <v>87.587935</v>
      </c>
    </row>
    <row r="15" customFormat="1" spans="2:10">
      <c r="B15" s="5"/>
      <c r="C15" s="28" t="s">
        <v>28</v>
      </c>
      <c r="D15" s="22"/>
      <c r="E15" s="22"/>
      <c r="F15" s="5"/>
      <c r="G15" s="22">
        <f>SUM(G12:G14)</f>
        <v>1051.05522</v>
      </c>
      <c r="H15" s="23"/>
      <c r="I15" s="22" t="s">
        <v>29</v>
      </c>
      <c r="J15" s="22">
        <f>G15-J13</f>
        <v>525.52761</v>
      </c>
    </row>
    <row r="16" customFormat="1" spans="5:10">
      <c r="E16" s="1"/>
      <c r="F16" s="1"/>
      <c r="G16" s="1"/>
      <c r="H16" s="2"/>
      <c r="I16" s="1"/>
      <c r="J16" s="39"/>
    </row>
    <row r="17" customFormat="1" spans="2:10">
      <c r="B17" s="29" t="s">
        <v>47</v>
      </c>
      <c r="C17" s="30"/>
      <c r="D17" s="22" t="s">
        <v>19</v>
      </c>
      <c r="E17" s="22" t="s">
        <v>20</v>
      </c>
      <c r="F17" s="22" t="s">
        <v>9</v>
      </c>
      <c r="G17" s="5" t="s">
        <v>21</v>
      </c>
      <c r="H17" s="31" t="s">
        <v>22</v>
      </c>
      <c r="I17" s="48" t="s">
        <v>23</v>
      </c>
      <c r="J17" s="22">
        <v>0.5</v>
      </c>
    </row>
    <row r="18" customFormat="1" spans="2:10">
      <c r="B18" s="32"/>
      <c r="C18" s="30" t="s">
        <v>48</v>
      </c>
      <c r="D18" s="30" t="s">
        <v>49</v>
      </c>
      <c r="E18" s="33">
        <v>1746936.53</v>
      </c>
      <c r="F18" s="34">
        <v>0.0003</v>
      </c>
      <c r="G18" s="26">
        <f>E18*F18</f>
        <v>524.080959</v>
      </c>
      <c r="H18" s="35"/>
      <c r="I18" s="48" t="s">
        <v>26</v>
      </c>
      <c r="J18" s="22">
        <f>G18*J17</f>
        <v>262.0404795</v>
      </c>
    </row>
    <row r="19" customFormat="1" spans="2:10">
      <c r="B19" s="38" t="s">
        <v>30</v>
      </c>
      <c r="C19" s="39"/>
      <c r="D19" s="39"/>
      <c r="E19" s="39"/>
      <c r="F19" s="40"/>
      <c r="G19" s="1"/>
      <c r="H19" s="1"/>
      <c r="I19" s="1"/>
      <c r="J19" s="39" t="e">
        <f>J15+K8+#REF!</f>
        <v>#REF!</v>
      </c>
    </row>
    <row r="20" customFormat="1" spans="2:11">
      <c r="B20" s="38" t="s">
        <v>31</v>
      </c>
      <c r="C20" s="38"/>
      <c r="D20" s="38"/>
      <c r="E20" s="39"/>
      <c r="F20" s="39"/>
      <c r="G20" s="39"/>
      <c r="H20" s="39"/>
      <c r="I20" s="39"/>
      <c r="J20" s="39"/>
      <c r="K20" s="39"/>
    </row>
    <row r="21" spans="8:8">
      <c r="H21" s="1"/>
    </row>
    <row r="24" spans="6:6">
      <c r="F24" s="1">
        <v>320070.05</v>
      </c>
    </row>
  </sheetData>
  <mergeCells count="12">
    <mergeCell ref="C1:K1"/>
    <mergeCell ref="B3:B8"/>
    <mergeCell ref="B11:B15"/>
    <mergeCell ref="B17:B18"/>
    <mergeCell ref="C4:C6"/>
    <mergeCell ref="H4:H8"/>
    <mergeCell ref="H11:H15"/>
    <mergeCell ref="H17:H18"/>
    <mergeCell ref="I11:I12"/>
    <mergeCell ref="I13:I14"/>
    <mergeCell ref="J11:J12"/>
    <mergeCell ref="J13:J14"/>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L25"/>
  <sheetViews>
    <sheetView tabSelected="1" view="pageBreakPreview" zoomScaleNormal="130" workbookViewId="0">
      <selection activeCell="L4" sqref="L4:L5"/>
    </sheetView>
  </sheetViews>
  <sheetFormatPr defaultColWidth="9" defaultRowHeight="13.5"/>
  <cols>
    <col min="1" max="1" width="2.29166666666667" customWidth="1"/>
    <col min="2" max="2" width="9.18333333333333" customWidth="1"/>
    <col min="3" max="3" width="12.2083333333333" customWidth="1"/>
    <col min="4" max="4" width="17.3833333333333" customWidth="1"/>
    <col min="5" max="5" width="15.95" style="1" customWidth="1"/>
    <col min="6" max="6" width="15.0833333333333" style="1" customWidth="1"/>
    <col min="7" max="7" width="14.5083333333333" style="1" customWidth="1"/>
    <col min="8" max="8" width="13.3583333333333" style="2" customWidth="1"/>
    <col min="9" max="9" width="12.7833333333333" style="1" customWidth="1"/>
    <col min="10" max="10" width="14.875" style="1" customWidth="1"/>
    <col min="11" max="11" width="13.75" style="1" customWidth="1"/>
    <col min="12" max="13" width="12.625"/>
  </cols>
  <sheetData>
    <row r="1" customFormat="1" ht="18.75" spans="3:11">
      <c r="C1" s="3" t="s">
        <v>0</v>
      </c>
      <c r="D1" s="3"/>
      <c r="E1" s="3"/>
      <c r="F1" s="3"/>
      <c r="G1" s="3"/>
      <c r="H1" s="3"/>
      <c r="I1" s="3"/>
      <c r="J1" s="3"/>
      <c r="K1" s="3"/>
    </row>
    <row r="2" customFormat="1" spans="2:11">
      <c r="B2" s="4" t="s">
        <v>1</v>
      </c>
      <c r="E2" s="1"/>
      <c r="F2" s="1"/>
      <c r="G2" s="1"/>
      <c r="H2" s="2"/>
      <c r="I2" s="39" t="s">
        <v>50</v>
      </c>
      <c r="J2" s="1"/>
      <c r="K2" s="1"/>
    </row>
    <row r="3" customFormat="1" ht="24" customHeight="1" spans="2:11">
      <c r="B3" s="5" t="s">
        <v>3</v>
      </c>
      <c r="C3" s="6" t="s">
        <v>4</v>
      </c>
      <c r="D3" s="7" t="s">
        <v>5</v>
      </c>
      <c r="E3" s="8" t="s">
        <v>6</v>
      </c>
      <c r="F3" s="8" t="s">
        <v>7</v>
      </c>
      <c r="G3" s="8" t="s">
        <v>8</v>
      </c>
      <c r="H3" s="7" t="s">
        <v>9</v>
      </c>
      <c r="I3" s="8" t="s">
        <v>10</v>
      </c>
      <c r="J3" s="8" t="s">
        <v>11</v>
      </c>
      <c r="K3" s="8" t="s">
        <v>12</v>
      </c>
    </row>
    <row r="4" customFormat="1" ht="24" customHeight="1" spans="2:12">
      <c r="B4" s="5"/>
      <c r="C4" s="9" t="s">
        <v>13</v>
      </c>
      <c r="D4" s="10" t="s">
        <v>14</v>
      </c>
      <c r="E4" s="11"/>
      <c r="F4" s="11">
        <v>2607677.97</v>
      </c>
      <c r="G4" s="11">
        <f t="shared" ref="G4:G7" si="0">E4+F4</f>
        <v>2607677.97</v>
      </c>
      <c r="H4" s="12">
        <v>0.01</v>
      </c>
      <c r="I4" s="41"/>
      <c r="J4" s="42">
        <f>G4*H4</f>
        <v>26076.7797</v>
      </c>
      <c r="K4" s="42">
        <f t="shared" ref="K4:K7" si="1">SUM(I4:J4)</f>
        <v>26076.7797</v>
      </c>
      <c r="L4" s="43" t="s">
        <v>43</v>
      </c>
    </row>
    <row r="5" customFormat="1" ht="24" customHeight="1" spans="2:12">
      <c r="B5" s="5"/>
      <c r="C5" s="13"/>
      <c r="D5" s="10" t="s">
        <v>15</v>
      </c>
      <c r="E5" s="14"/>
      <c r="F5" s="11"/>
      <c r="G5" s="11">
        <f t="shared" si="0"/>
        <v>0</v>
      </c>
      <c r="H5" s="15"/>
      <c r="I5" s="44">
        <f>E5*H4</f>
        <v>0</v>
      </c>
      <c r="J5" s="42">
        <f>F5*H4</f>
        <v>0</v>
      </c>
      <c r="K5" s="42">
        <f t="shared" si="1"/>
        <v>0</v>
      </c>
      <c r="L5" s="43"/>
    </row>
    <row r="6" customFormat="1" ht="24" customHeight="1" spans="2:11">
      <c r="B6" s="5"/>
      <c r="C6" s="16"/>
      <c r="D6" s="10" t="s">
        <v>16</v>
      </c>
      <c r="E6" s="14"/>
      <c r="F6" s="11"/>
      <c r="G6" s="11">
        <f t="shared" si="0"/>
        <v>0</v>
      </c>
      <c r="H6" s="15"/>
      <c r="I6" s="44"/>
      <c r="J6" s="42"/>
      <c r="K6" s="42">
        <f t="shared" si="1"/>
        <v>0</v>
      </c>
    </row>
    <row r="7" customFormat="1" ht="24" customHeight="1" spans="2:11">
      <c r="B7" s="5"/>
      <c r="C7" s="17" t="s">
        <v>45</v>
      </c>
      <c r="D7" s="10" t="s">
        <v>46</v>
      </c>
      <c r="E7" s="14">
        <v>33745.54</v>
      </c>
      <c r="F7" s="11"/>
      <c r="G7" s="11">
        <f t="shared" si="0"/>
        <v>33745.54</v>
      </c>
      <c r="H7" s="15"/>
      <c r="I7" s="44">
        <f>E7*H4</f>
        <v>337.4554</v>
      </c>
      <c r="J7" s="42">
        <f>F7*H6</f>
        <v>0</v>
      </c>
      <c r="K7" s="42">
        <f t="shared" si="1"/>
        <v>337.4554</v>
      </c>
    </row>
    <row r="8" customFormat="1" ht="24" customHeight="1" spans="2:12">
      <c r="B8" s="5"/>
      <c r="C8" s="17"/>
      <c r="D8" s="10" t="s">
        <v>17</v>
      </c>
      <c r="E8" s="11">
        <f t="shared" ref="E8:G8" si="2">SUM(E4:E7)</f>
        <v>33745.54</v>
      </c>
      <c r="F8" s="11">
        <f t="shared" si="2"/>
        <v>2607677.97</v>
      </c>
      <c r="G8" s="11">
        <f t="shared" si="2"/>
        <v>2641423.51</v>
      </c>
      <c r="H8" s="15"/>
      <c r="I8" s="11">
        <f t="shared" ref="I8:K8" si="3">SUM(I4:I7)</f>
        <v>337.4554</v>
      </c>
      <c r="J8" s="11">
        <f t="shared" si="3"/>
        <v>26076.7797</v>
      </c>
      <c r="K8" s="11">
        <f t="shared" si="3"/>
        <v>26414.2351</v>
      </c>
      <c r="L8" s="45"/>
    </row>
    <row r="9" customFormat="1" spans="2:10">
      <c r="B9" s="18"/>
      <c r="C9" s="19"/>
      <c r="D9" s="20"/>
      <c r="E9" s="1"/>
      <c r="F9" s="1"/>
      <c r="G9" s="1"/>
      <c r="H9" s="2"/>
      <c r="I9" s="1"/>
      <c r="J9" s="1"/>
    </row>
    <row r="10" customFormat="1" spans="5:10">
      <c r="E10" s="1"/>
      <c r="F10" s="1"/>
      <c r="G10" s="1"/>
      <c r="H10" s="2"/>
      <c r="I10" s="1"/>
      <c r="J10" s="1"/>
    </row>
    <row r="11" customFormat="1" spans="2:11">
      <c r="B11" s="5" t="s">
        <v>18</v>
      </c>
      <c r="C11" s="21" t="s">
        <v>4</v>
      </c>
      <c r="D11" s="22" t="s">
        <v>19</v>
      </c>
      <c r="E11" s="22" t="s">
        <v>20</v>
      </c>
      <c r="F11" s="22" t="s">
        <v>9</v>
      </c>
      <c r="G11" s="5" t="s">
        <v>21</v>
      </c>
      <c r="H11" s="23" t="s">
        <v>22</v>
      </c>
      <c r="I11" s="23" t="s">
        <v>23</v>
      </c>
      <c r="J11" s="46">
        <v>0.5</v>
      </c>
      <c r="K11" s="1"/>
    </row>
    <row r="12" customFormat="1" spans="2:11">
      <c r="B12" s="5"/>
      <c r="C12" s="24" t="s">
        <v>24</v>
      </c>
      <c r="D12" s="25">
        <v>202403</v>
      </c>
      <c r="E12" s="26">
        <f>K8</f>
        <v>26414.2351</v>
      </c>
      <c r="F12" s="27">
        <v>0.07</v>
      </c>
      <c r="G12" s="26">
        <f t="shared" ref="G12:G14" si="4">E12*F12</f>
        <v>1848.996457</v>
      </c>
      <c r="H12" s="23"/>
      <c r="I12" s="23"/>
      <c r="J12" s="46"/>
      <c r="K12" s="1">
        <f t="shared" ref="K12:K14" si="5">G12/2</f>
        <v>924.4982285</v>
      </c>
    </row>
    <row r="13" customFormat="1" spans="2:11">
      <c r="B13" s="5"/>
      <c r="C13" s="24" t="s">
        <v>25</v>
      </c>
      <c r="D13" s="25">
        <v>202403</v>
      </c>
      <c r="E13" s="26">
        <f>E12</f>
        <v>26414.2351</v>
      </c>
      <c r="F13" s="27">
        <v>0.03</v>
      </c>
      <c r="G13" s="26">
        <f t="shared" si="4"/>
        <v>792.427053</v>
      </c>
      <c r="H13" s="23"/>
      <c r="I13" s="46" t="s">
        <v>26</v>
      </c>
      <c r="J13" s="47">
        <f>G15*J11</f>
        <v>1584.854106</v>
      </c>
      <c r="K13" s="1">
        <f t="shared" si="5"/>
        <v>396.2135265</v>
      </c>
    </row>
    <row r="14" customFormat="1" spans="2:11">
      <c r="B14" s="5"/>
      <c r="C14" s="24" t="s">
        <v>27</v>
      </c>
      <c r="D14" s="25">
        <v>202403</v>
      </c>
      <c r="E14" s="26">
        <f>E13</f>
        <v>26414.2351</v>
      </c>
      <c r="F14" s="27">
        <v>0.02</v>
      </c>
      <c r="G14" s="26">
        <f t="shared" si="4"/>
        <v>528.284702</v>
      </c>
      <c r="H14" s="23"/>
      <c r="I14" s="46"/>
      <c r="J14" s="47"/>
      <c r="K14" s="1">
        <f t="shared" si="5"/>
        <v>264.142351</v>
      </c>
    </row>
    <row r="15" customFormat="1" spans="2:10">
      <c r="B15" s="5"/>
      <c r="C15" s="28" t="s">
        <v>28</v>
      </c>
      <c r="D15" s="22"/>
      <c r="E15" s="22"/>
      <c r="F15" s="5"/>
      <c r="G15" s="22">
        <f>SUM(G12:G14)</f>
        <v>3169.708212</v>
      </c>
      <c r="H15" s="23"/>
      <c r="I15" s="22" t="s">
        <v>29</v>
      </c>
      <c r="J15" s="22">
        <f>G15-J13</f>
        <v>1584.854106</v>
      </c>
    </row>
    <row r="16" customFormat="1" spans="5:10">
      <c r="E16" s="1"/>
      <c r="F16" s="1"/>
      <c r="G16" s="1"/>
      <c r="H16" s="2"/>
      <c r="I16" s="1"/>
      <c r="J16" s="39"/>
    </row>
    <row r="17" customFormat="1" spans="2:10">
      <c r="B17" s="29" t="s">
        <v>47</v>
      </c>
      <c r="C17" s="30"/>
      <c r="D17" s="22" t="s">
        <v>19</v>
      </c>
      <c r="E17" s="22" t="s">
        <v>20</v>
      </c>
      <c r="F17" s="22" t="s">
        <v>9</v>
      </c>
      <c r="G17" s="5" t="s">
        <v>21</v>
      </c>
      <c r="H17" s="31" t="s">
        <v>22</v>
      </c>
      <c r="I17" s="48" t="s">
        <v>23</v>
      </c>
      <c r="J17" s="22">
        <v>0.5</v>
      </c>
    </row>
    <row r="18" customFormat="1" spans="2:10">
      <c r="B18" s="32"/>
      <c r="C18" s="30" t="s">
        <v>48</v>
      </c>
      <c r="D18" s="30" t="s">
        <v>49</v>
      </c>
      <c r="E18" s="33">
        <f>G8+K8</f>
        <v>2667837.7451</v>
      </c>
      <c r="F18" s="34">
        <v>0.0003</v>
      </c>
      <c r="G18" s="26">
        <f>E18*F18</f>
        <v>800.35132353</v>
      </c>
      <c r="H18" s="35"/>
      <c r="I18" s="48" t="s">
        <v>26</v>
      </c>
      <c r="J18" s="22">
        <f>G18*J17+0.01</f>
        <v>400.185661765</v>
      </c>
    </row>
    <row r="19" customFormat="1" spans="2:10">
      <c r="B19" s="36"/>
      <c r="C19" s="30"/>
      <c r="D19" s="30"/>
      <c r="E19" s="33"/>
      <c r="F19" s="33"/>
      <c r="G19" s="33"/>
      <c r="H19" s="37"/>
      <c r="I19" s="48" t="s">
        <v>29</v>
      </c>
      <c r="J19" s="22">
        <f>G18-J18</f>
        <v>400.165661765</v>
      </c>
    </row>
    <row r="20" customFormat="1" spans="2:10">
      <c r="B20" s="38" t="s">
        <v>30</v>
      </c>
      <c r="C20" s="39"/>
      <c r="D20" s="39"/>
      <c r="E20" s="39"/>
      <c r="F20" s="40"/>
      <c r="G20" s="1"/>
      <c r="H20" s="1"/>
      <c r="I20" s="1"/>
      <c r="J20" s="39">
        <f>J15+K8+J19</f>
        <v>28399.254867765</v>
      </c>
    </row>
    <row r="21" customFormat="1" spans="2:11">
      <c r="B21" s="38" t="s">
        <v>31</v>
      </c>
      <c r="C21" s="38"/>
      <c r="D21" s="38"/>
      <c r="E21" s="39"/>
      <c r="F21" s="39"/>
      <c r="G21" s="39"/>
      <c r="H21" s="39"/>
      <c r="I21" s="39"/>
      <c r="J21" s="39"/>
      <c r="K21" s="39"/>
    </row>
    <row r="22" customFormat="1" spans="5:11">
      <c r="E22" s="1"/>
      <c r="F22" s="1"/>
      <c r="G22" s="1"/>
      <c r="H22" s="1"/>
      <c r="I22" s="1"/>
      <c r="J22" s="1"/>
      <c r="K22" s="1"/>
    </row>
    <row r="25" customFormat="1" spans="5:11">
      <c r="E25" s="1"/>
      <c r="F25" s="1"/>
      <c r="G25" s="1"/>
      <c r="H25" s="2"/>
      <c r="I25" s="1"/>
      <c r="J25" s="1"/>
      <c r="K25" s="1"/>
    </row>
  </sheetData>
  <mergeCells count="13">
    <mergeCell ref="C1:K1"/>
    <mergeCell ref="B3:B8"/>
    <mergeCell ref="B11:B15"/>
    <mergeCell ref="B17:B19"/>
    <mergeCell ref="C4:C6"/>
    <mergeCell ref="H4:H8"/>
    <mergeCell ref="H11:H15"/>
    <mergeCell ref="H17:H19"/>
    <mergeCell ref="I11:I12"/>
    <mergeCell ref="I13:I14"/>
    <mergeCell ref="J11:J12"/>
    <mergeCell ref="J13:J14"/>
    <mergeCell ref="L4:L5"/>
  </mergeCells>
  <pageMargins left="0.75" right="0.75" top="1" bottom="1" header="0.5" footer="0.5"/>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5</vt:i4>
      </vt:variant>
    </vt:vector>
  </HeadingPairs>
  <TitlesOfParts>
    <vt:vector size="5" baseType="lpstr">
      <vt:lpstr>税金计算明细</vt:lpstr>
      <vt:lpstr>税金汇总</vt:lpstr>
      <vt:lpstr>二季度税金</vt:lpstr>
      <vt:lpstr>3季度税金</vt:lpstr>
      <vt:lpstr>4季度税金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绿色军营</cp:lastModifiedBy>
  <dcterms:created xsi:type="dcterms:W3CDTF">2023-01-10T11:08:00Z</dcterms:created>
  <dcterms:modified xsi:type="dcterms:W3CDTF">2025-01-08T10:50:22Z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ICV">
    <vt:lpwstr>8ED350EBF28F4C43B7DF8B3AFD654F36_13</vt:lpwstr>
  </property>
  <property fmtid="{D5CDD505-2E9C-101B-9397-08002B2CF9AE}" pid="5" name="KSOProductBuildVer">
    <vt:lpwstr>2052-12.1.0.19770</vt:lpwstr>
  </property>
  <property fmtid="{D5CDD505-2E9C-101B-9397-08002B2CF9AE}" pid="6" name="KSOReadingLayout">
    <vt:bool>true</vt:bool>
  </property>
</Properties>
</file>