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一季度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<sst xmlns="http://schemas.openxmlformats.org/spreadsheetml/2006/main" count="98" uniqueCount="40">
  <si>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税金计算表</t>
  </si>
  <si>
    <t>公司： 创晅（上海）能源科技有限责任公司</t>
  </si>
  <si>
    <t>期间：202412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</si>
  <si>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</si>
  <si>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</si>
  <si>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</si>
  <si>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</si>
  <si>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</si>
  <si>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</si>
  <si>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</si>
  <si>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无票应税金额</t>
  </si>
  <si>
    <t>开票应税金额</t>
  </si>
  <si>
    <t>税额合计</t>
  </si>
  <si>
    <t>主营业务收入</t>
  </si>
  <si>
    <t>且末县通力水电有限责任公司/且末水电站</t>
  </si>
  <si>
    <t>季度未超过30万，免征增值税</t>
  </si>
  <si>
    <t>新疆通力塔格拉克水电站有限公司/塔格拉克水电站</t>
  </si>
  <si>
    <t>新疆鸿昌能源投资有限公司/多浪和托北水电站</t>
  </si>
  <si>
    <t>应纳税额</t>
  </si>
  <si>
    <t>增值税附加</t>
  </si>
  <si>
    <t>期间</t>
  </si>
  <si>
    <t>计税金额</t>
  </si>
  <si>
    <t>金额</t>
  </si>
  <si>
    <t>增值税小规模纳税人
“六税两费”减征政
策</t>
  </si>
  <si>
    <t>减征比例</t>
  </si>
  <si>
    <t>城建税</t>
  </si>
  <si>
    <t>教育费附加</t>
  </si>
  <si>
    <t>减征额</t>
  </si>
  <si>
    <t>地方教育费附加</t>
  </si>
  <si>
    <t>合计</t>
  </si>
  <si>
    <t>实际缴纳</t>
  </si>
  <si>
    <t>印花税</t>
  </si>
  <si>
    <t>收入</t>
  </si>
  <si>
    <t>202401-12</t>
  </si>
  <si>
    <t>成本</t>
  </si>
  <si>
    <t>本月应交税金：</t>
  </si>
  <si>
    <t>备注：本公司为小规模纳税人开出运维发票适用税率为：1%；并享受“六税两费”减征政策，减征比例为50%。</t>
  </si>
  <si>
    <t>期间：2025.03</t>
  </si>
  <si>
    <t>2月已提</t>
  </si>
  <si>
    <t>3月补提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</si>
</sst>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9" fontId="5" fillId="0" borderId="1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9" fontId="6" fillId="0" borderId="1" xfId="3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177" fontId="5" fillId="0" borderId="6" xfId="0" applyNumberFormat="1" applyFont="1" applyFill="1" applyBorder="1" applyAlignment="1">
      <alignment vertical="center"/>
    </xf>
    <xf numFmtId="4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27"/>
  <sheetViews>
    <sheetView zoomScale="115" zoomScaleNormal="115" workbookViewId="0">
      <selection activeCell="A1" sqref="$A1:$XFD1048576"/>
    </sheetView>
  </sheetViews>
  <sheetFormatPr defaultColWidth="9" defaultRowHeight="13.5"/>
  <cols>
    <col min="1" max="1" width="2.29166666666667" style="1" customWidth="1"/>
    <col min="2" max="2" width="9.18333333333333" style="1" customWidth="1"/>
    <col min="3" max="3" width="12.2083333333333" style="1" customWidth="1"/>
    <col min="4" max="4" width="41.1916666666667" style="1" customWidth="1"/>
    <col min="5" max="5" width="16.625" style="3" customWidth="1"/>
    <col min="6" max="7" width="14.875" style="3" customWidth="1"/>
    <col min="8" max="8" width="16" style="2" customWidth="1"/>
    <col min="9" max="9" width="12.7833333333333" style="3" customWidth="1"/>
    <col min="10" max="10" width="12.875" style="3" customWidth="1"/>
    <col min="11" max="11" width="11.5" style="3" customWidth="1"/>
    <col min="12" max="12" width="9" style="1"/>
    <col min="13" max="13" width="12.625" style="1"/>
    <col min="14" max="16384" width="9" style="1"/>
  </cols>
  <sheetData>
    <row r="1" s="1" customFormat="1" ht="18.75" spans="3:11">
      <c r="C1" s="4" t="s">
        <v>0</v>
      </c>
      <c r="D1" s="4"/>
      <c r="E1" s="4"/>
      <c r="F1" s="4"/>
      <c r="G1" s="4"/>
      <c r="H1" s="4"/>
      <c r="I1" s="4"/>
      <c r="J1" s="4"/>
      <c r="K1" s="4"/>
    </row>
    <row r="2" s="1" customFormat="1" spans="2:11">
      <c r="B2" s="5" t="s">
        <v>1</v>
      </c>
      <c r="E2" s="3"/>
      <c r="F2" s="3"/>
      <c r="G2" s="3"/>
      <c r="H2" s="2"/>
      <c r="I2" s="39" t="s">
        <v>2</v>
      </c>
      <c r="J2" s="3"/>
      <c r="K2" s="3"/>
    </row>
    <row r="3" s="1" customFormat="1" ht="24" customHeight="1" spans="2:11"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2:12">
      <c r="B4" s="6"/>
      <c r="C4" s="10" t="s">
        <v>13</v>
      </c>
      <c r="D4" s="11" t="s">
        <v>14</v>
      </c>
      <c r="E4" s="12">
        <v>578644.55</v>
      </c>
      <c r="F4" s="12"/>
      <c r="G4" s="12">
        <f>E4+F4</f>
        <v>578644.55</v>
      </c>
      <c r="H4" s="13">
        <v>0.01</v>
      </c>
      <c r="I4" s="42">
        <f>ROUND(E4*H4,2)</f>
        <v>5786.45</v>
      </c>
      <c r="J4" s="12">
        <f>ROUND(F4*H4,2)</f>
        <v>0</v>
      </c>
      <c r="K4" s="12">
        <f>SUM(I4:J4)</f>
        <v>5786.45</v>
      </c>
      <c r="L4" s="1" t="s">
        <v>15</v>
      </c>
    </row>
    <row r="5" s="1" customFormat="1" ht="24" customHeight="1" spans="2:11">
      <c r="B5" s="6"/>
      <c r="C5" s="14"/>
      <c r="D5" s="11" t="s">
        <v>16</v>
      </c>
      <c r="E5" s="12">
        <v>232673.27</v>
      </c>
      <c r="F5" s="12">
        <v>396039.6</v>
      </c>
      <c r="G5" s="12">
        <f>E5+F5</f>
        <v>628712.87</v>
      </c>
      <c r="H5" s="15"/>
      <c r="I5" s="42">
        <f>ROUND(E5*H4,2)</f>
        <v>2326.73</v>
      </c>
      <c r="J5" s="12">
        <f>ROUND(F5*H4,2)</f>
        <v>3960.4</v>
      </c>
      <c r="K5" s="12">
        <f>SUM(I5:J5)</f>
        <v>6287.13</v>
      </c>
    </row>
    <row r="6" s="1" customFormat="1" ht="24" customHeight="1" spans="2:11">
      <c r="B6" s="6"/>
      <c r="C6" s="16"/>
      <c r="D6" s="11" t="s">
        <v>17</v>
      </c>
      <c r="E6" s="12">
        <v>49504.95</v>
      </c>
      <c r="F6" s="12">
        <v>990099.01</v>
      </c>
      <c r="G6" s="12">
        <f>E6+F6</f>
        <v>1039603.96</v>
      </c>
      <c r="H6" s="15"/>
      <c r="I6" s="42">
        <f>ROUND(E6*H4,2)</f>
        <v>495.05</v>
      </c>
      <c r="J6" s="12">
        <f>ROUND(F6*H4,2)</f>
        <v>9900.99</v>
      </c>
      <c r="K6" s="12">
        <f>SUM(I6:J6)</f>
        <v>10396.04</v>
      </c>
    </row>
    <row r="7" s="1" customFormat="1" ht="24" customHeight="1" spans="2:13">
      <c r="B7" s="6"/>
      <c r="C7" s="17"/>
      <c r="D7" s="11" t="s">
        <v>18</v>
      </c>
      <c r="E7" s="12">
        <f>SUM(E4:E6)</f>
        <v>860822.77</v>
      </c>
      <c r="F7" s="12">
        <f>SUM(F4:F6)</f>
        <v>1386138.61</v>
      </c>
      <c r="G7" s="12">
        <f>SUM(G4:G6)</f>
        <v>2246961.38</v>
      </c>
      <c r="H7" s="15"/>
      <c r="I7" s="12">
        <f>SUM(I4:I6)</f>
        <v>8608.23</v>
      </c>
      <c r="J7" s="12">
        <f>SUM(J4:J6)</f>
        <v>13861.39</v>
      </c>
      <c r="K7" s="12">
        <f>SUM(K4:K6)</f>
        <v>22469.62</v>
      </c>
      <c r="M7" s="43"/>
    </row>
    <row r="8" s="1" customFormat="1" spans="2:13">
      <c r="B8" s="18"/>
      <c r="C8" s="18"/>
      <c r="D8" s="19"/>
      <c r="E8" s="3"/>
      <c r="F8" s="3"/>
      <c r="G8" s="3"/>
      <c r="H8" s="2"/>
      <c r="I8" s="3"/>
      <c r="J8" s="3"/>
      <c r="M8" s="43"/>
    </row>
    <row r="9" s="1" customFormat="1" spans="5:10">
      <c r="E9" s="3"/>
      <c r="F9" s="3"/>
      <c r="G9" s="3"/>
      <c r="H9" s="2"/>
      <c r="I9" s="3"/>
      <c r="J9" s="3"/>
    </row>
    <row r="10" s="2" customFormat="1" spans="2:11">
      <c r="B10" s="6" t="s">
        <v>19</v>
      </c>
      <c r="C10" s="20" t="s">
        <v>4</v>
      </c>
      <c r="D10" s="21" t="s">
        <v>20</v>
      </c>
      <c r="E10" s="21" t="s">
        <v>21</v>
      </c>
      <c r="F10" s="21" t="s">
        <v>9</v>
      </c>
      <c r="G10" s="6" t="s">
        <v>22</v>
      </c>
      <c r="H10" s="22" t="s">
        <v>23</v>
      </c>
      <c r="I10" s="22" t="s">
        <v>24</v>
      </c>
      <c r="J10" s="21">
        <v>0.5</v>
      </c>
      <c r="K10" s="44"/>
    </row>
    <row r="11" s="1" customFormat="1" spans="2:11">
      <c r="B11" s="6"/>
      <c r="C11" s="23" t="s">
        <v>25</v>
      </c>
      <c r="D11" s="24">
        <v>202412</v>
      </c>
      <c r="E11" s="25">
        <f>K7</f>
        <v>22469.62</v>
      </c>
      <c r="F11" s="26">
        <v>0.05</v>
      </c>
      <c r="G11" s="25">
        <f t="shared" ref="G11:G13" si="0">E11*F11</f>
        <v>1123.481</v>
      </c>
      <c r="H11" s="22"/>
      <c r="I11" s="22"/>
      <c r="J11" s="21"/>
      <c r="K11" s="3">
        <f>G11/2</f>
        <v>561.7405</v>
      </c>
    </row>
    <row r="12" s="1" customFormat="1" spans="2:11">
      <c r="B12" s="6"/>
      <c r="C12" s="23" t="s">
        <v>26</v>
      </c>
      <c r="D12" s="24">
        <v>202412</v>
      </c>
      <c r="E12" s="25">
        <f>E11</f>
        <v>22469.62</v>
      </c>
      <c r="F12" s="26">
        <v>0.03</v>
      </c>
      <c r="G12" s="25">
        <f t="shared" si="0"/>
        <v>674.0886</v>
      </c>
      <c r="H12" s="22"/>
      <c r="I12" s="21" t="s">
        <v>27</v>
      </c>
      <c r="J12" s="45">
        <f>G14*J10+0.01</f>
        <v>1123.486</v>
      </c>
      <c r="K12" s="3">
        <f t="shared" ref="K11:K13" si="1">G12/2</f>
        <v>337.0443</v>
      </c>
    </row>
    <row r="13" s="1" customFormat="1" spans="2:11">
      <c r="B13" s="6"/>
      <c r="C13" s="23" t="s">
        <v>28</v>
      </c>
      <c r="D13" s="24">
        <v>202412</v>
      </c>
      <c r="E13" s="25">
        <f>E12</f>
        <v>22469.62</v>
      </c>
      <c r="F13" s="26">
        <v>0.02</v>
      </c>
      <c r="G13" s="25">
        <f>E13*F13-0.01</f>
        <v>449.3824</v>
      </c>
      <c r="H13" s="22"/>
      <c r="I13" s="21"/>
      <c r="J13" s="45"/>
      <c r="K13" s="3">
        <f t="shared" si="1"/>
        <v>224.6912</v>
      </c>
    </row>
    <row r="14" s="1" customFormat="1" spans="2:10">
      <c r="B14" s="6"/>
      <c r="C14" s="27" t="s">
        <v>29</v>
      </c>
      <c r="D14" s="28"/>
      <c r="E14" s="28"/>
      <c r="F14" s="6"/>
      <c r="G14" s="28">
        <f>SUM(G11:G13)</f>
        <v>2246.952</v>
      </c>
      <c r="H14" s="22"/>
      <c r="I14" s="28" t="s">
        <v>30</v>
      </c>
      <c r="J14" s="28">
        <f>G14-J12</f>
        <v>1123.466</v>
      </c>
    </row>
    <row r="15" s="1" customFormat="1" spans="5:10">
      <c r="E15" s="3"/>
      <c r="F15" s="3"/>
      <c r="G15" s="3"/>
      <c r="H15" s="2"/>
      <c r="I15" s="3"/>
      <c r="J15" s="39"/>
    </row>
    <row r="16" s="2" customFormat="1" spans="2:10">
      <c r="B16" s="29" t="s">
        <v>31</v>
      </c>
      <c r="C16" s="30"/>
      <c r="D16" s="21" t="s">
        <v>20</v>
      </c>
      <c r="E16" s="21" t="s">
        <v>21</v>
      </c>
      <c r="F16" s="21" t="s">
        <v>9</v>
      </c>
      <c r="G16" s="6" t="s">
        <v>22</v>
      </c>
      <c r="H16" s="31" t="s">
        <v>23</v>
      </c>
      <c r="I16" s="6" t="s">
        <v>24</v>
      </c>
      <c r="J16" s="21">
        <v>0.5</v>
      </c>
    </row>
    <row r="17" s="1" customFormat="1" spans="2:10">
      <c r="B17" s="32"/>
      <c r="C17" s="23" t="s">
        <v>32</v>
      </c>
      <c r="D17" s="24" t="s">
        <v>33</v>
      </c>
      <c r="E17" s="25">
        <f>G7+K7</f>
        <v>2269431</v>
      </c>
      <c r="F17" s="33">
        <v>0.0003</v>
      </c>
      <c r="G17" s="25">
        <f>E17*F17</f>
        <v>680.8293</v>
      </c>
      <c r="H17" s="34"/>
      <c r="I17" s="46" t="s">
        <v>27</v>
      </c>
      <c r="J17" s="28">
        <f>G19*J16</f>
        <v>877.6616025</v>
      </c>
    </row>
    <row r="18" s="1" customFormat="1" spans="2:10">
      <c r="B18" s="35"/>
      <c r="C18" s="23" t="s">
        <v>34</v>
      </c>
      <c r="D18" s="24" t="s">
        <v>33</v>
      </c>
      <c r="E18" s="25">
        <v>3581646.35</v>
      </c>
      <c r="F18" s="33">
        <v>0.0003</v>
      </c>
      <c r="G18" s="25">
        <f>E18*F18</f>
        <v>1074.493905</v>
      </c>
      <c r="H18" s="36"/>
      <c r="I18" s="46" t="s">
        <v>30</v>
      </c>
      <c r="J18" s="28">
        <f>J17</f>
        <v>877.6616025</v>
      </c>
    </row>
    <row r="19" s="1" customFormat="1" spans="2:10">
      <c r="B19" s="6"/>
      <c r="C19" s="37"/>
      <c r="D19" s="37"/>
      <c r="E19" s="25">
        <f>SUM(E17:E18)</f>
        <v>5851077.35</v>
      </c>
      <c r="F19" s="25"/>
      <c r="G19" s="25">
        <f>SUM(G17:G18)</f>
        <v>1755.323205</v>
      </c>
      <c r="H19" s="22"/>
      <c r="I19" s="46"/>
      <c r="J19" s="28"/>
    </row>
    <row r="20" s="1" customFormat="1" spans="2:10">
      <c r="B20" s="38" t="s">
        <v>35</v>
      </c>
      <c r="C20" s="39"/>
      <c r="D20" s="39"/>
      <c r="E20" s="39"/>
      <c r="F20" s="40"/>
      <c r="G20" s="3"/>
      <c r="H20" s="3"/>
      <c r="I20" s="3"/>
      <c r="J20" s="39">
        <f>J14+K7+J18</f>
        <v>24470.7476025</v>
      </c>
    </row>
    <row r="21" s="1" customFormat="1" spans="2:11">
      <c r="B21" s="38" t="s">
        <v>36</v>
      </c>
      <c r="C21" s="38"/>
      <c r="D21" s="38"/>
      <c r="E21" s="39"/>
      <c r="F21" s="39"/>
      <c r="G21" s="39"/>
      <c r="H21" s="39"/>
      <c r="I21" s="39"/>
      <c r="J21" s="39"/>
      <c r="K21" s="39"/>
    </row>
    <row r="22" s="1" customFormat="1" spans="5:11">
      <c r="E22" s="3"/>
      <c r="F22" s="3"/>
      <c r="G22" s="3"/>
      <c r="H22" s="3"/>
      <c r="I22" s="3"/>
      <c r="J22" s="3"/>
      <c r="K22" s="3"/>
    </row>
    <row r="24" spans="8:8">
      <c r="H24" s="41"/>
    </row>
    <row r="25" spans="8:8">
      <c r="H25" s="41"/>
    </row>
    <row r="26" spans="8:8">
      <c r="H26" s="41"/>
    </row>
    <row r="27" spans="8:8">
      <c r="H27" s="41"/>
    </row>
  </sheetData>
  <mergeCells count="12">
    <mergeCell ref="C1:K1"/>
    <mergeCell ref="B3:B7"/>
    <mergeCell ref="B10:B14"/>
    <mergeCell ref="B16:B18"/>
    <mergeCell ref="C4:C6"/>
    <mergeCell ref="H4:H7"/>
    <mergeCell ref="H10:H14"/>
    <mergeCell ref="H16:H18"/>
    <mergeCell ref="I10:I11"/>
    <mergeCell ref="I12:I13"/>
    <mergeCell ref="J10:J11"/>
    <mergeCell ref="J12:J13"/>
  </mergeCells>
  <pageMargins left="0.75" right="0.75" top="1" bottom="1" header="0.5" footer="0.5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7"/>
  <sheetViews>
    <sheetView tabSelected="1" workbookViewId="0">
      <selection activeCell="H26" sqref="H26"/>
    </sheetView>
  </sheetViews>
  <sheetFormatPr defaultColWidth="9" defaultRowHeight="13.5"/>
  <cols>
    <col min="1" max="1" width="2.29166666666667" style="1" customWidth="1"/>
    <col min="2" max="2" width="9.18333333333333" style="1" customWidth="1"/>
    <col min="3" max="3" width="12.2083333333333" style="1" customWidth="1"/>
    <col min="4" max="4" width="44.375" style="1" customWidth="1"/>
    <col min="5" max="5" width="16.625" style="3" customWidth="1"/>
    <col min="6" max="7" width="14.875" style="3" customWidth="1"/>
    <col min="8" max="8" width="16" style="2" customWidth="1"/>
    <col min="9" max="9" width="12.7833333333333" style="3" customWidth="1"/>
    <col min="10" max="10" width="12.875" style="3" customWidth="1"/>
    <col min="11" max="11" width="11.5" style="3" customWidth="1"/>
    <col min="12" max="12" width="9" style="1"/>
    <col min="13" max="13" width="12.625" style="1"/>
    <col min="14" max="16384" width="9" style="1"/>
  </cols>
  <sheetData>
    <row r="1" s="1" customFormat="1" ht="18.75" spans="3:11">
      <c r="C1" s="4" t="s">
        <v>0</v>
      </c>
      <c r="D1" s="4"/>
      <c r="E1" s="4"/>
      <c r="F1" s="4"/>
      <c r="G1" s="4"/>
      <c r="H1" s="4"/>
      <c r="I1" s="4"/>
      <c r="J1" s="4"/>
      <c r="K1" s="4"/>
    </row>
    <row r="2" s="1" customFormat="1" spans="2:11">
      <c r="B2" s="5" t="s">
        <v>1</v>
      </c>
      <c r="E2" s="3"/>
      <c r="F2" s="3"/>
      <c r="G2" s="3"/>
      <c r="H2" s="2"/>
      <c r="I2" s="39" t="s">
        <v>37</v>
      </c>
      <c r="J2" s="3"/>
      <c r="K2" s="3"/>
    </row>
    <row r="3" s="1" customFormat="1" ht="24" customHeight="1" spans="2:11"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2:12">
      <c r="B4" s="6"/>
      <c r="C4" s="10" t="s">
        <v>13</v>
      </c>
      <c r="D4" s="11" t="s">
        <v>14</v>
      </c>
      <c r="E4" s="12"/>
      <c r="F4" s="12"/>
      <c r="G4" s="12">
        <f t="shared" ref="G4:G6" si="0">E4+F4</f>
        <v>0</v>
      </c>
      <c r="H4" s="13">
        <v>0.01</v>
      </c>
      <c r="I4" s="42">
        <f>ROUND(E4*H4,2)</f>
        <v>0</v>
      </c>
      <c r="J4" s="12">
        <f>ROUND(F4*H4,2)</f>
        <v>0</v>
      </c>
      <c r="K4" s="12">
        <f t="shared" ref="K4:K6" si="1">SUM(I4:J4)</f>
        <v>0</v>
      </c>
      <c r="L4" s="1" t="s">
        <v>15</v>
      </c>
    </row>
    <row r="5" s="1" customFormat="1" ht="24" customHeight="1" spans="2:11">
      <c r="B5" s="6"/>
      <c r="C5" s="14"/>
      <c r="D5" s="11" t="s">
        <v>16</v>
      </c>
      <c r="E5" s="12">
        <f>371287.13+123762.38</f>
        <v>495049.51</v>
      </c>
      <c r="F5" s="12"/>
      <c r="G5" s="12">
        <f t="shared" si="0"/>
        <v>495049.51</v>
      </c>
      <c r="H5" s="15"/>
      <c r="I5" s="42">
        <f>ROUND(E5*H4,2)</f>
        <v>4950.5</v>
      </c>
      <c r="J5" s="12">
        <f>ROUND(F5*H4,2)</f>
        <v>0</v>
      </c>
      <c r="K5" s="12">
        <f>SUM(I5:J5)-0.01</f>
        <v>4950.49</v>
      </c>
    </row>
    <row r="6" s="1" customFormat="1" ht="24" customHeight="1" spans="2:11">
      <c r="B6" s="6"/>
      <c r="C6" s="16"/>
      <c r="D6" s="11" t="s">
        <v>17</v>
      </c>
      <c r="E6" s="12">
        <f>623762.38+207920.79</f>
        <v>831683.17</v>
      </c>
      <c r="F6" s="12">
        <v>415841.58</v>
      </c>
      <c r="G6" s="12">
        <f t="shared" si="0"/>
        <v>1247524.75</v>
      </c>
      <c r="H6" s="15"/>
      <c r="I6" s="42">
        <f>ROUND(E6*H4,2)</f>
        <v>8316.83</v>
      </c>
      <c r="J6" s="12">
        <f>ROUND(F6*H4,2)</f>
        <v>4158.42</v>
      </c>
      <c r="K6" s="12">
        <f t="shared" si="1"/>
        <v>12475.25</v>
      </c>
    </row>
    <row r="7" s="1" customFormat="1" ht="24" customHeight="1" spans="2:13">
      <c r="B7" s="6"/>
      <c r="C7" s="17"/>
      <c r="D7" s="11" t="s">
        <v>18</v>
      </c>
      <c r="E7" s="12">
        <f t="shared" ref="E7:G7" si="2">SUM(E4:E6)</f>
        <v>1326732.68</v>
      </c>
      <c r="F7" s="12">
        <f t="shared" si="2"/>
        <v>415841.58</v>
      </c>
      <c r="G7" s="12">
        <f t="shared" si="2"/>
        <v>1742574.26</v>
      </c>
      <c r="H7" s="15"/>
      <c r="I7" s="12">
        <f t="shared" ref="I7:K7" si="3">SUM(I4:I6)</f>
        <v>13267.33</v>
      </c>
      <c r="J7" s="12">
        <f t="shared" si="3"/>
        <v>4158.42</v>
      </c>
      <c r="K7" s="12">
        <f t="shared" si="3"/>
        <v>17425.74</v>
      </c>
      <c r="M7" s="43"/>
    </row>
    <row r="8" s="1" customFormat="1" spans="2:13">
      <c r="B8" s="18"/>
      <c r="C8" s="18"/>
      <c r="D8" s="19"/>
      <c r="E8" s="3"/>
      <c r="F8" s="3"/>
      <c r="G8" s="3"/>
      <c r="H8" s="2"/>
      <c r="I8" s="3"/>
      <c r="J8" s="3"/>
      <c r="M8" s="43"/>
    </row>
    <row r="9" s="1" customFormat="1" spans="5:10">
      <c r="E9" s="3"/>
      <c r="F9" s="3"/>
      <c r="G9" s="3"/>
      <c r="H9" s="2"/>
      <c r="I9" s="3"/>
      <c r="J9" s="3"/>
    </row>
    <row r="10" s="2" customFormat="1" spans="2:13">
      <c r="B10" s="6" t="s">
        <v>19</v>
      </c>
      <c r="C10" s="20" t="s">
        <v>4</v>
      </c>
      <c r="D10" s="21" t="s">
        <v>20</v>
      </c>
      <c r="E10" s="21" t="s">
        <v>21</v>
      </c>
      <c r="F10" s="21" t="s">
        <v>9</v>
      </c>
      <c r="G10" s="6" t="s">
        <v>22</v>
      </c>
      <c r="H10" s="22" t="s">
        <v>23</v>
      </c>
      <c r="I10" s="22" t="s">
        <v>24</v>
      </c>
      <c r="J10" s="21">
        <v>0.5</v>
      </c>
      <c r="K10" s="44"/>
      <c r="L10" s="44" t="s">
        <v>38</v>
      </c>
      <c r="M10" s="2" t="s">
        <v>39</v>
      </c>
    </row>
    <row r="11" s="1" customFormat="1" spans="2:13">
      <c r="B11" s="6"/>
      <c r="C11" s="23" t="s">
        <v>25</v>
      </c>
      <c r="D11" s="24">
        <v>202412</v>
      </c>
      <c r="E11" s="25">
        <f>K7</f>
        <v>17425.74</v>
      </c>
      <c r="F11" s="26">
        <v>0.05</v>
      </c>
      <c r="G11" s="25">
        <f t="shared" ref="G11:G13" si="4">E11*F11</f>
        <v>871.287</v>
      </c>
      <c r="H11" s="22"/>
      <c r="I11" s="22"/>
      <c r="J11" s="21"/>
      <c r="K11" s="3">
        <f t="shared" ref="K11:K13" si="5">G11/2</f>
        <v>435.6435</v>
      </c>
      <c r="L11" s="1">
        <v>248.76</v>
      </c>
      <c r="M11" s="43">
        <f>K11-L11</f>
        <v>186.8835</v>
      </c>
    </row>
    <row r="12" s="1" customFormat="1" spans="2:13">
      <c r="B12" s="6"/>
      <c r="C12" s="23" t="s">
        <v>26</v>
      </c>
      <c r="D12" s="24">
        <v>202412</v>
      </c>
      <c r="E12" s="25">
        <f>E11</f>
        <v>17425.74</v>
      </c>
      <c r="F12" s="26">
        <v>0.03</v>
      </c>
      <c r="G12" s="25">
        <f t="shared" si="4"/>
        <v>522.7722</v>
      </c>
      <c r="H12" s="22"/>
      <c r="I12" s="21" t="s">
        <v>27</v>
      </c>
      <c r="J12" s="45">
        <f>G14*J10</f>
        <v>871.287</v>
      </c>
      <c r="K12" s="3">
        <f t="shared" si="5"/>
        <v>261.3861</v>
      </c>
      <c r="L12" s="1">
        <v>149.26</v>
      </c>
      <c r="M12" s="43">
        <f>K12-L12</f>
        <v>112.1261</v>
      </c>
    </row>
    <row r="13" s="1" customFormat="1" spans="2:13">
      <c r="B13" s="6"/>
      <c r="C13" s="23" t="s">
        <v>28</v>
      </c>
      <c r="D13" s="24">
        <v>202412</v>
      </c>
      <c r="E13" s="25">
        <f>E12</f>
        <v>17425.74</v>
      </c>
      <c r="F13" s="26">
        <v>0.02</v>
      </c>
      <c r="G13" s="25">
        <f t="shared" si="4"/>
        <v>348.5148</v>
      </c>
      <c r="H13" s="22"/>
      <c r="I13" s="21"/>
      <c r="J13" s="45"/>
      <c r="K13" s="3">
        <f t="shared" si="5"/>
        <v>174.2574</v>
      </c>
      <c r="L13" s="1">
        <v>99.5</v>
      </c>
      <c r="M13" s="43">
        <f>K13-L13</f>
        <v>74.7574</v>
      </c>
    </row>
    <row r="14" s="1" customFormat="1" spans="2:10">
      <c r="B14" s="6"/>
      <c r="C14" s="27" t="s">
        <v>29</v>
      </c>
      <c r="D14" s="28"/>
      <c r="E14" s="28"/>
      <c r="F14" s="6"/>
      <c r="G14" s="28">
        <f>SUM(G11:G13)</f>
        <v>1742.574</v>
      </c>
      <c r="H14" s="22"/>
      <c r="I14" s="28" t="s">
        <v>30</v>
      </c>
      <c r="J14" s="28">
        <f>G14-J12</f>
        <v>871.287</v>
      </c>
    </row>
    <row r="15" s="1" customFormat="1" spans="5:10">
      <c r="E15" s="3"/>
      <c r="F15" s="3"/>
      <c r="G15" s="3"/>
      <c r="H15" s="2"/>
      <c r="I15" s="3"/>
      <c r="J15" s="39"/>
    </row>
    <row r="16" s="2" customFormat="1" spans="2:10">
      <c r="B16" s="29" t="s">
        <v>31</v>
      </c>
      <c r="C16" s="30"/>
      <c r="D16" s="21" t="s">
        <v>20</v>
      </c>
      <c r="E16" s="21" t="s">
        <v>21</v>
      </c>
      <c r="F16" s="21" t="s">
        <v>9</v>
      </c>
      <c r="G16" s="6" t="s">
        <v>22</v>
      </c>
      <c r="H16" s="31" t="s">
        <v>23</v>
      </c>
      <c r="I16" s="6" t="s">
        <v>24</v>
      </c>
      <c r="J16" s="21">
        <v>0.5</v>
      </c>
    </row>
    <row r="17" s="1" customFormat="1" spans="2:13">
      <c r="B17" s="32"/>
      <c r="C17" s="23" t="s">
        <v>32</v>
      </c>
      <c r="D17" s="24" t="s">
        <v>33</v>
      </c>
      <c r="E17" s="25">
        <f>G7+K7</f>
        <v>1760000</v>
      </c>
      <c r="F17" s="33">
        <v>0.0003</v>
      </c>
      <c r="G17" s="25">
        <f>E17*F17</f>
        <v>528</v>
      </c>
      <c r="H17" s="34"/>
      <c r="I17" s="46" t="s">
        <v>27</v>
      </c>
      <c r="J17" s="28">
        <f>G19*J16</f>
        <v>558</v>
      </c>
      <c r="L17" s="1">
        <v>276.75</v>
      </c>
      <c r="M17" s="1">
        <f>J17-L17</f>
        <v>281.25</v>
      </c>
    </row>
    <row r="18" s="1" customFormat="1" spans="2:10">
      <c r="B18" s="35"/>
      <c r="C18" s="23" t="s">
        <v>34</v>
      </c>
      <c r="D18" s="24" t="s">
        <v>33</v>
      </c>
      <c r="E18" s="25">
        <v>1960000</v>
      </c>
      <c r="F18" s="33">
        <v>0.0003</v>
      </c>
      <c r="G18" s="25">
        <f>E18*F18</f>
        <v>588</v>
      </c>
      <c r="H18" s="36"/>
      <c r="I18" s="46" t="s">
        <v>30</v>
      </c>
      <c r="J18" s="28">
        <f>J17</f>
        <v>558</v>
      </c>
    </row>
    <row r="19" s="1" customFormat="1" spans="2:10">
      <c r="B19" s="6"/>
      <c r="C19" s="37"/>
      <c r="D19" s="37"/>
      <c r="E19" s="25">
        <f>SUM(E17:E18)</f>
        <v>3720000</v>
      </c>
      <c r="F19" s="25"/>
      <c r="G19" s="25">
        <f>SUM(G17:G18)</f>
        <v>1116</v>
      </c>
      <c r="H19" s="22"/>
      <c r="I19" s="46"/>
      <c r="J19" s="28"/>
    </row>
    <row r="20" s="1" customFormat="1" spans="2:10">
      <c r="B20" s="38" t="s">
        <v>35</v>
      </c>
      <c r="C20" s="39"/>
      <c r="D20" s="39"/>
      <c r="E20" s="39"/>
      <c r="F20" s="40"/>
      <c r="G20" s="3"/>
      <c r="H20" s="3"/>
      <c r="I20" s="3"/>
      <c r="J20" s="39">
        <f>J14+K7+J18</f>
        <v>18855.027</v>
      </c>
    </row>
    <row r="21" s="1" customFormat="1" spans="2:11">
      <c r="B21" s="38" t="s">
        <v>36</v>
      </c>
      <c r="C21" s="38"/>
      <c r="D21" s="38"/>
      <c r="E21" s="39"/>
      <c r="F21" s="39"/>
      <c r="G21" s="39"/>
      <c r="H21" s="39"/>
      <c r="I21" s="39"/>
      <c r="J21" s="39"/>
      <c r="K21" s="39"/>
    </row>
    <row r="22" s="1" customFormat="1" spans="5:11">
      <c r="E22" s="3"/>
      <c r="F22" s="3"/>
      <c r="G22" s="3"/>
      <c r="H22" s="3"/>
      <c r="I22" s="3"/>
      <c r="J22" s="3"/>
      <c r="K22" s="3"/>
    </row>
    <row r="24" s="1" customFormat="1" spans="5:11">
      <c r="E24" s="3"/>
      <c r="F24" s="3"/>
      <c r="G24" s="3"/>
      <c r="H24" s="41"/>
      <c r="I24" s="3"/>
      <c r="J24" s="3"/>
      <c r="K24" s="3"/>
    </row>
    <row r="25" s="1" customFormat="1" spans="5:11">
      <c r="E25" s="3"/>
      <c r="F25" s="3"/>
      <c r="G25" s="3"/>
      <c r="H25" s="41"/>
      <c r="I25" s="3"/>
      <c r="J25" s="3"/>
      <c r="K25" s="3"/>
    </row>
    <row r="26" s="1" customFormat="1" spans="5:11">
      <c r="E26" s="3"/>
      <c r="F26" s="3"/>
      <c r="G26" s="3"/>
      <c r="H26" s="41"/>
      <c r="I26" s="3"/>
      <c r="J26" s="3"/>
      <c r="K26" s="3"/>
    </row>
    <row r="27" s="1" customFormat="1" spans="5:11">
      <c r="E27" s="3"/>
      <c r="F27" s="3"/>
      <c r="G27" s="3"/>
      <c r="H27" s="41"/>
      <c r="I27" s="3"/>
      <c r="J27" s="3"/>
      <c r="K27" s="3"/>
    </row>
  </sheetData>
  <mergeCells count="12">
    <mergeCell ref="C1:K1"/>
    <mergeCell ref="B3:B7"/>
    <mergeCell ref="B10:B14"/>
    <mergeCell ref="B16:B18"/>
    <mergeCell ref="C4:C6"/>
    <mergeCell ref="H4:H7"/>
    <mergeCell ref="H10:H14"/>
    <mergeCell ref="H16:H18"/>
    <mergeCell ref="I10:I11"/>
    <mergeCell ref="I12:I13"/>
    <mergeCell ref="J10:J11"/>
    <mergeCell ref="J12:J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2025-01-08T04:50:00Z</dcterms:created>
  <dcterms:modified xsi:type="dcterms:W3CDTF">2025-03-27T08:12:42Z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879DEA3B9F5041D99B53028C30A310F3_11</vt:lpwstr>
  </property>
  <property fmtid="{D5CDD505-2E9C-101B-9397-08002B2CF9AE}" pid="3" name="KSOProductBuildVer">
    <vt:lpwstr>2052-12.1.0.20305</vt:lpwstr>
  </property>
</Properties>
</file>