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activeTab="3"/>
  </bookViews>
  <sheets>
    <sheet name="11月成本确认表" sheetId="1" r:id="rId1"/>
    <sheet name="12月成本结转表" sheetId="2" r:id="rId2"/>
    <sheet name="2024年3月成本结转" sheetId="3" r:id="rId3"/>
    <sheet name="2024年9月成本结转" sheetId="4" r:id="rId4"/>
    <sheet name="Sheet2" sheetId="5" r:id="rId5"/>
  </sheets>
  <externalReferences>
    <externalReference r:id="rId6"/>
  </externalReferences>
  <definedNames>
    <definedName name="_xlnm.Print_Area" localSheetId="0">'11月成本确认表'!$K$1:$P$23</definedName>
    <definedName name="_xlnm.Print_Area" localSheetId="1">'12月成本结转表'!$A$25:$G$29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sharedStrings.xml><?xml version="1.0" encoding="utf-8"?>
<sst xmlns="http://schemas.openxmlformats.org/spreadsheetml/2006/main" count="320" uniqueCount="103">
  <si>
    <t>阿克苏通力二期成本结转表</t>
  </si>
  <si>
    <t>阿克苏市多浪小镇A区1#-5#、14#楼建设项目成本结转表</t>
  </si>
  <si>
    <t>房产类型</t>
  </si>
  <si>
    <t>扣除成本总额</t>
  </si>
  <si>
    <t>已售销售面积</t>
  </si>
  <si>
    <t>单方成本</t>
  </si>
  <si>
    <t>未售销售面积</t>
  </si>
  <si>
    <t>账面应剩余成本</t>
  </si>
  <si>
    <t>房号</t>
  </si>
  <si>
    <t>本期应结转成本</t>
  </si>
  <si>
    <t>备注</t>
  </si>
  <si>
    <t>普通</t>
  </si>
  <si>
    <t>A5-1-402</t>
  </si>
  <si>
    <t>2023年10月确认收入</t>
  </si>
  <si>
    <t>其他</t>
  </si>
  <si>
    <t>A5-1-201</t>
  </si>
  <si>
    <t>合计</t>
  </si>
  <si>
    <t>小计</t>
  </si>
  <si>
    <t>A1-1-402</t>
  </si>
  <si>
    <t>A2-1-602</t>
  </si>
  <si>
    <t>阿克苏通力三期单方成本（按土增报告测算）</t>
  </si>
  <si>
    <t>A2-3-303</t>
  </si>
  <si>
    <t>A5-2-401</t>
  </si>
  <si>
    <t>A5-2-402</t>
  </si>
  <si>
    <t>A5-2-601</t>
  </si>
  <si>
    <t>A5-2-602</t>
  </si>
  <si>
    <t>多浪小镇A区6#-9#、13#住宅楼、物业管理用房及配电室建设项目成本结转表</t>
  </si>
  <si>
    <t>A8-1-102</t>
  </si>
  <si>
    <t>康泰公寓单方成本（按土增报告测算）</t>
  </si>
  <si>
    <t>可售建筑面积</t>
  </si>
  <si>
    <t>未售建筑面积</t>
  </si>
  <si>
    <t>账载应剩余成本</t>
  </si>
  <si>
    <t>康泰公寓条楼成本结转表</t>
  </si>
  <si>
    <t>非普通</t>
  </si>
  <si>
    <t>2023年12月成本结转表</t>
  </si>
  <si>
    <t>项目</t>
  </si>
  <si>
    <t>面积</t>
  </si>
  <si>
    <t>销售情况</t>
  </si>
  <si>
    <t>剩余未结转成本</t>
  </si>
  <si>
    <t>账面剩余未结转成本总额</t>
  </si>
  <si>
    <t>康泰公寓</t>
  </si>
  <si>
    <t>未售</t>
  </si>
  <si>
    <t>多浪小区</t>
  </si>
  <si>
    <t>多浪合计</t>
  </si>
  <si>
    <t>确认销售</t>
  </si>
  <si>
    <t>状态</t>
  </si>
  <si>
    <t>单价</t>
  </si>
  <si>
    <t>房价</t>
  </si>
  <si>
    <t>A2-1-201</t>
  </si>
  <si>
    <t>已售</t>
  </si>
  <si>
    <t>A3-101</t>
  </si>
  <si>
    <t>A9-1-104</t>
  </si>
  <si>
    <t>A3-3-203</t>
  </si>
  <si>
    <t>A7-1-202</t>
  </si>
  <si>
    <t>2024年3月成本结转表</t>
  </si>
  <si>
    <t>本期销售面积</t>
  </si>
  <si>
    <t>账面剩余未结转开发产品</t>
  </si>
  <si>
    <t>应剩余未转成本</t>
  </si>
  <si>
    <t>多浪二期-住宅</t>
  </si>
  <si>
    <t>多浪二期-商铺</t>
  </si>
  <si>
    <t>多浪三期-住宅</t>
  </si>
  <si>
    <t>多浪三期-商铺</t>
  </si>
  <si>
    <t>基准</t>
  </si>
  <si>
    <t>A2-110</t>
  </si>
  <si>
    <t>已出租</t>
  </si>
  <si>
    <t>108-2</t>
  </si>
  <si>
    <t>A2-115</t>
  </si>
  <si>
    <t>A3-105</t>
  </si>
  <si>
    <t>5-104-2</t>
  </si>
  <si>
    <t>A3-115</t>
  </si>
  <si>
    <t>5-105-1</t>
  </si>
  <si>
    <t>A4-103</t>
  </si>
  <si>
    <t>5-109-1</t>
  </si>
  <si>
    <t>A4-106</t>
  </si>
  <si>
    <t>5-110-2</t>
  </si>
  <si>
    <t>A4-107</t>
  </si>
  <si>
    <t>5-110-3</t>
  </si>
  <si>
    <t>A4-110</t>
  </si>
  <si>
    <t>A4-111</t>
  </si>
  <si>
    <t>A4-116</t>
  </si>
  <si>
    <t>A4-117</t>
  </si>
  <si>
    <t>A4-120</t>
  </si>
  <si>
    <t>A4-121</t>
  </si>
  <si>
    <t>A4-124</t>
  </si>
  <si>
    <t>A4-125</t>
  </si>
  <si>
    <t>A5-105</t>
  </si>
  <si>
    <t>A5-106</t>
  </si>
  <si>
    <t>A5-110</t>
  </si>
  <si>
    <t>A5-111</t>
  </si>
  <si>
    <t>A5-113</t>
  </si>
  <si>
    <t>A4-4-401</t>
  </si>
  <si>
    <t>5-102</t>
  </si>
  <si>
    <t>A7-2-502</t>
  </si>
  <si>
    <t>1-105</t>
  </si>
  <si>
    <t>A3-2-201</t>
  </si>
  <si>
    <t>1-109</t>
  </si>
  <si>
    <t>A3-107</t>
  </si>
  <si>
    <t>A1-3-302</t>
  </si>
  <si>
    <t>A2-1-601</t>
  </si>
  <si>
    <t>A1-103</t>
  </si>
  <si>
    <t>2024年12月成本结转表</t>
  </si>
  <si>
    <t>康泰公寓-住宅</t>
  </si>
  <si>
    <t>康泰公寓-非住宅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</si>
</sst>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Times New Roman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shrinkToFi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shrinkToFi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left" vertical="center" shrinkToFi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2" fillId="3" borderId="4" xfId="0" applyNumberFormat="1" applyFont="1" applyFill="1" applyBorder="1" applyAlignment="1" applyProtection="1">
      <alignment horizontal="left" vertical="center" shrinkToFi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49" fontId="3" fillId="3" borderId="7" xfId="0" applyNumberFormat="1" applyFont="1" applyFill="1" applyBorder="1" applyAlignment="1" applyProtection="1">
      <alignment horizontal="left" vertical="center" shrinkToFit="1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3" xfId="0" applyBorder="1">
      <alignment vertical="center"/>
    </xf>
    <xf numFmtId="43" fontId="4" fillId="2" borderId="3" xfId="0" applyNumberFormat="1" applyFont="1" applyFill="1" applyBorder="1" applyAlignment="1" applyProtection="1">
      <alignment horizontal="center" vertical="center"/>
    </xf>
    <xf numFmtId="43" fontId="3" fillId="3" borderId="3" xfId="0" applyNumberFormat="1" applyFont="1" applyFill="1" applyBorder="1" applyAlignment="1" applyProtection="1">
      <alignment horizontal="center" vertical="center"/>
    </xf>
    <xf numFmtId="43" fontId="2" fillId="3" borderId="3" xfId="0" applyNumberFormat="1" applyFont="1" applyFill="1" applyBorder="1" applyAlignment="1" applyProtection="1">
      <alignment horizontal="center" vertical="center" wrapText="1"/>
    </xf>
    <xf numFmtId="43" fontId="0" fillId="0" borderId="3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43" fontId="0" fillId="0" borderId="3" xfId="1" applyBorder="1" applyAlignment="1">
      <alignment horizontal="center" vertical="center"/>
    </xf>
    <xf numFmtId="176" fontId="0" fillId="0" borderId="3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3" fontId="0" fillId="0" borderId="3" xfId="1" applyBorder="1" applyAlignment="1">
      <alignment horizontal="center" vertical="center" wrapText="1"/>
    </xf>
    <xf numFmtId="43" fontId="0" fillId="0" borderId="3" xfId="0" applyNumberForma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 wrapText="1"/>
    </xf>
    <xf numFmtId="176" fontId="0" fillId="0" borderId="3" xfId="1" applyNumberFormat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0" fillId="3" borderId="3" xfId="1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4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>
      <alignment vertical="center"/>
    </xf>
    <xf numFmtId="4" fontId="0" fillId="0" borderId="2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76" fontId="0" fillId="3" borderId="3" xfId="0" applyNumberFormat="1" applyFill="1" applyBorder="1" applyAlignment="1">
      <alignment horizontal="right" vertical="center"/>
    </xf>
    <xf numFmtId="176" fontId="5" fillId="3" borderId="3" xfId="0" applyNumberFormat="1" applyFont="1" applyFill="1" applyBorder="1" applyAlignment="1">
      <alignment horizontal="right" vertical="center"/>
    </xf>
    <xf numFmtId="43" fontId="5" fillId="0" borderId="5" xfId="1" applyFont="1" applyBorder="1" applyAlignment="1">
      <alignment horizontal="center" vertical="center"/>
    </xf>
    <xf numFmtId="43" fontId="6" fillId="0" borderId="5" xfId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1508;&#21333;&#20301;&#31227;&#20132;&#30005;&#23376;&#36164;&#26009;\1&#12289;&#38463;&#20811;&#33487;&#36890;&#21147;&#25151;&#22320;&#20135;&#24320;&#21457;&#26377;&#38480;&#20844;&#21496;\2023&#24180;\&#38463;&#20811;&#33487;&#36890;&#21147;&#25104;&#26412;&#32467;&#3671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本结转"/>
      <sheetName val="多浪二、三期未售明细7-19"/>
      <sheetName val="二期申报表"/>
      <sheetName val="二期房源销售表"/>
      <sheetName val="三期申报表"/>
      <sheetName val="三期房源销售表"/>
      <sheetName val="康泰未售明细"/>
    </sheetNames>
    <sheetDataSet>
      <sheetData sheetId="0" refreshError="1"/>
      <sheetData sheetId="1" refreshError="1"/>
      <sheetData sheetId="2" refreshError="1">
        <row r="11">
          <cell r="E11">
            <v>3096258.27688207</v>
          </cell>
        </row>
        <row r="11">
          <cell r="G11">
            <v>840021.192232887</v>
          </cell>
        </row>
        <row r="12">
          <cell r="E12">
            <v>31160828.2440291</v>
          </cell>
        </row>
        <row r="12">
          <cell r="G12">
            <v>6206682.51636209</v>
          </cell>
        </row>
      </sheetData>
      <sheetData sheetId="3" refreshError="1"/>
      <sheetData sheetId="4" refreshError="1">
        <row r="12">
          <cell r="E12">
            <v>22816931.4821802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A7" sqref="$A1:$XFD1048576"/>
    </sheetView>
  </sheetViews>
  <sheetFormatPr defaultColWidth="9" defaultRowHeight="13.5"/>
  <cols>
    <col min="1" max="1" width="11.8833333333333" customWidth="1"/>
    <col min="2" max="2" width="16" customWidth="1"/>
    <col min="3" max="3" width="14.1333333333333" customWidth="1"/>
    <col min="4" max="4" width="11.5" customWidth="1"/>
    <col min="5" max="5" width="12.8833333333333" customWidth="1"/>
    <col min="6" max="6" width="16" customWidth="1"/>
    <col min="8" max="8" width="16"/>
    <col min="11" max="11" width="11.8833333333333" customWidth="1"/>
    <col min="12" max="12" width="11.5" customWidth="1"/>
    <col min="13" max="13" width="17.6333333333333" customWidth="1"/>
    <col min="14" max="14" width="12.75" customWidth="1"/>
    <col min="15" max="15" width="15.3833333333333" style="51" customWidth="1"/>
    <col min="16" max="16" width="18.5" customWidth="1"/>
  </cols>
  <sheetData>
    <row r="1" ht="41" customHeight="1" spans="1:16">
      <c r="A1" s="37" t="s">
        <v>0</v>
      </c>
      <c r="B1" s="41"/>
      <c r="C1" s="37"/>
      <c r="D1" s="37"/>
      <c r="E1" s="37"/>
      <c r="F1" s="41"/>
      <c r="K1" s="37" t="s">
        <v>1</v>
      </c>
      <c r="L1" s="37"/>
      <c r="M1" s="37"/>
      <c r="N1" s="37"/>
      <c r="O1" s="37"/>
      <c r="P1" s="37"/>
    </row>
    <row r="2" ht="41" customHeight="1" spans="1:16">
      <c r="A2" s="37" t="s">
        <v>2</v>
      </c>
      <c r="B2" s="41" t="s">
        <v>3</v>
      </c>
      <c r="C2" s="42" t="s">
        <v>4</v>
      </c>
      <c r="D2" s="38" t="s">
        <v>5</v>
      </c>
      <c r="E2" s="38" t="s">
        <v>6</v>
      </c>
      <c r="F2" s="43" t="s">
        <v>7</v>
      </c>
      <c r="K2" s="37" t="s">
        <v>2</v>
      </c>
      <c r="L2" s="37" t="s">
        <v>8</v>
      </c>
      <c r="M2" s="42" t="s">
        <v>4</v>
      </c>
      <c r="N2" s="38" t="s">
        <v>5</v>
      </c>
      <c r="O2" s="44" t="s">
        <v>9</v>
      </c>
      <c r="P2" s="26" t="s">
        <v>10</v>
      </c>
    </row>
    <row r="3" ht="31" customHeight="1" spans="1:16">
      <c r="A3" s="30" t="s">
        <v>11</v>
      </c>
      <c r="B3" s="44">
        <f>[1]二期申报表!E11+[1]二期申报表!E12</f>
        <v>34257086.5209112</v>
      </c>
      <c r="C3" s="42">
        <v>15372.44</v>
      </c>
      <c r="D3" s="30">
        <f>B3/C3</f>
        <v>2228.47423837147</v>
      </c>
      <c r="E3" s="45">
        <v>186.45</v>
      </c>
      <c r="F3" s="44">
        <f>E3*D3</f>
        <v>415499.021744361</v>
      </c>
      <c r="H3" s="48">
        <v>18524993.42</v>
      </c>
      <c r="K3" s="30" t="s">
        <v>11</v>
      </c>
      <c r="L3" s="30" t="s">
        <v>12</v>
      </c>
      <c r="M3" s="42">
        <v>84.85</v>
      </c>
      <c r="N3" s="30">
        <v>2228.47423837147</v>
      </c>
      <c r="O3" s="54">
        <f>M3*N3</f>
        <v>189086.039125819</v>
      </c>
      <c r="P3" s="17" t="s">
        <v>13</v>
      </c>
    </row>
    <row r="4" ht="31" customHeight="1" spans="1:16">
      <c r="A4" s="30" t="s">
        <v>14</v>
      </c>
      <c r="B4" s="43">
        <f>[1]二期申报表!G11+[1]二期申报表!G12</f>
        <v>7046703.70859498</v>
      </c>
      <c r="C4" s="42">
        <v>2714.62</v>
      </c>
      <c r="D4" s="30">
        <f>B4/C4</f>
        <v>2595.83430041589</v>
      </c>
      <c r="E4" s="45">
        <v>1934.62</v>
      </c>
      <c r="F4" s="44">
        <f>E4*D4</f>
        <v>5021952.95427058</v>
      </c>
      <c r="G4">
        <v>8086</v>
      </c>
      <c r="H4" s="51">
        <f>G4*D4</f>
        <v>20989916.1531629</v>
      </c>
      <c r="K4" s="30" t="s">
        <v>11</v>
      </c>
      <c r="L4" s="30" t="s">
        <v>15</v>
      </c>
      <c r="M4" s="42">
        <v>85.38</v>
      </c>
      <c r="N4" s="30">
        <v>2228.47423837147</v>
      </c>
      <c r="O4" s="54">
        <f>M4*N4</f>
        <v>190267.130472156</v>
      </c>
      <c r="P4" s="17" t="s">
        <v>13</v>
      </c>
    </row>
    <row r="5" ht="31" customHeight="1" spans="1:16">
      <c r="A5" s="30" t="s">
        <v>16</v>
      </c>
      <c r="B5" s="44">
        <f>SUM(B3:B4)</f>
        <v>41303790.2295061</v>
      </c>
      <c r="C5" s="30">
        <f>SUM(C3:C4)</f>
        <v>18087.06</v>
      </c>
      <c r="D5" s="30">
        <f>SUM(D3:D4)</f>
        <v>4824.30853878736</v>
      </c>
      <c r="E5" s="38">
        <f>SUM(E3:E4)</f>
        <v>2121.07</v>
      </c>
      <c r="F5" s="44">
        <f>E5*D5</f>
        <v>10232696.1123657</v>
      </c>
      <c r="H5" s="51">
        <f>H3-H4</f>
        <v>-2464922.73316287</v>
      </c>
      <c r="K5" s="30" t="s">
        <v>17</v>
      </c>
      <c r="L5" s="30"/>
      <c r="M5" s="55">
        <f>SUM(M3:M4)</f>
        <v>170.23</v>
      </c>
      <c r="N5" s="37"/>
      <c r="O5" s="55">
        <f>SUM(O3:O4)</f>
        <v>379353.169597975</v>
      </c>
      <c r="P5" s="17"/>
    </row>
    <row r="6" ht="31" customHeight="1" spans="8:16">
      <c r="H6" s="48">
        <v>8241457.25</v>
      </c>
      <c r="K6" s="30" t="s">
        <v>11</v>
      </c>
      <c r="L6" s="30" t="s">
        <v>18</v>
      </c>
      <c r="M6" s="42">
        <v>72.37</v>
      </c>
      <c r="N6" s="30">
        <v>2228.47423837147</v>
      </c>
      <c r="O6" s="54">
        <f>M6*N6</f>
        <v>161274.680630943</v>
      </c>
      <c r="P6" s="17"/>
    </row>
    <row r="7" ht="31" customHeight="1" spans="8:16">
      <c r="H7" s="51">
        <f>H5+H6</f>
        <v>5776534.51683713</v>
      </c>
      <c r="K7" s="30" t="s">
        <v>11</v>
      </c>
      <c r="L7" s="30" t="s">
        <v>19</v>
      </c>
      <c r="M7" s="42">
        <v>54.91</v>
      </c>
      <c r="N7" s="30">
        <v>2228.47423837147</v>
      </c>
      <c r="O7" s="54">
        <f t="shared" ref="O7:O14" si="0">M7*N7</f>
        <v>122365.520428977</v>
      </c>
      <c r="P7" s="17"/>
    </row>
    <row r="8" ht="31" customHeight="1" spans="1:16">
      <c r="A8" s="37" t="s">
        <v>20</v>
      </c>
      <c r="B8" s="41"/>
      <c r="C8" s="37"/>
      <c r="D8" s="37"/>
      <c r="E8" s="37"/>
      <c r="F8" s="41"/>
      <c r="K8" s="30" t="s">
        <v>11</v>
      </c>
      <c r="L8" s="30" t="s">
        <v>21</v>
      </c>
      <c r="M8" s="42">
        <v>77.09</v>
      </c>
      <c r="N8" s="30">
        <v>2228.47423837147</v>
      </c>
      <c r="O8" s="54">
        <f t="shared" si="0"/>
        <v>171793.079036057</v>
      </c>
      <c r="P8" s="17"/>
    </row>
    <row r="9" ht="31" customHeight="1" spans="1:16">
      <c r="A9" s="37" t="s">
        <v>2</v>
      </c>
      <c r="B9" s="41" t="s">
        <v>3</v>
      </c>
      <c r="C9" s="42" t="s">
        <v>4</v>
      </c>
      <c r="D9" s="38" t="s">
        <v>5</v>
      </c>
      <c r="E9" s="38" t="s">
        <v>6</v>
      </c>
      <c r="F9" s="46" t="s">
        <v>7</v>
      </c>
      <c r="K9" s="30" t="s">
        <v>11</v>
      </c>
      <c r="L9" s="30" t="s">
        <v>22</v>
      </c>
      <c r="M9" s="42">
        <v>91.51</v>
      </c>
      <c r="N9" s="30">
        <v>2228.47423837147</v>
      </c>
      <c r="O9" s="54">
        <f t="shared" si="0"/>
        <v>203927.677553373</v>
      </c>
      <c r="P9" s="17"/>
    </row>
    <row r="10" ht="31" customHeight="1" spans="1:16">
      <c r="A10" s="30" t="s">
        <v>11</v>
      </c>
      <c r="B10" s="44">
        <f>[1]三期申报表!E12+[1]三期申报表!E13</f>
        <v>22816931.4821802</v>
      </c>
      <c r="C10" s="42">
        <v>12197.84</v>
      </c>
      <c r="D10" s="30">
        <f>B10/C10</f>
        <v>1870.57146856986</v>
      </c>
      <c r="E10" s="45">
        <v>57.98</v>
      </c>
      <c r="F10" s="47">
        <f>E10*D10</f>
        <v>108455.733747681</v>
      </c>
      <c r="K10" s="30" t="s">
        <v>11</v>
      </c>
      <c r="L10" s="30" t="s">
        <v>23</v>
      </c>
      <c r="M10" s="42">
        <v>91.51</v>
      </c>
      <c r="N10" s="30">
        <v>2228.47423837147</v>
      </c>
      <c r="O10" s="54">
        <f t="shared" si="0"/>
        <v>203927.677553373</v>
      </c>
      <c r="P10" s="17"/>
    </row>
    <row r="11" ht="24" customHeight="1" spans="1:16">
      <c r="A11" s="30" t="s">
        <v>14</v>
      </c>
      <c r="B11" s="43"/>
      <c r="C11" s="42"/>
      <c r="D11" s="30"/>
      <c r="E11" s="38"/>
      <c r="F11" s="47"/>
      <c r="K11" s="30" t="s">
        <v>11</v>
      </c>
      <c r="L11" s="30" t="s">
        <v>24</v>
      </c>
      <c r="M11" s="42">
        <v>91.51</v>
      </c>
      <c r="N11" s="30">
        <v>2228.47423837147</v>
      </c>
      <c r="O11" s="54">
        <f t="shared" si="0"/>
        <v>203927.677553373</v>
      </c>
      <c r="P11" s="17"/>
    </row>
    <row r="12" ht="24" customHeight="1" spans="1:16">
      <c r="A12" s="30" t="s">
        <v>16</v>
      </c>
      <c r="B12" s="44">
        <f>SUM(B10:B11)</f>
        <v>22816931.4821802</v>
      </c>
      <c r="C12" s="30">
        <f>SUM(C10:C11)</f>
        <v>12197.84</v>
      </c>
      <c r="D12" s="30">
        <f>SUM(D10:D11)</f>
        <v>1870.57146856986</v>
      </c>
      <c r="E12" s="38">
        <f>SUM(E10:E11)</f>
        <v>57.98</v>
      </c>
      <c r="F12" s="47">
        <f>E12*D12</f>
        <v>108455.733747681</v>
      </c>
      <c r="K12" s="30" t="s">
        <v>11</v>
      </c>
      <c r="L12" s="30" t="s">
        <v>25</v>
      </c>
      <c r="M12" s="42">
        <v>91.51</v>
      </c>
      <c r="N12" s="30">
        <v>2228.47423837147</v>
      </c>
      <c r="O12" s="54">
        <f t="shared" si="0"/>
        <v>203927.677553373</v>
      </c>
      <c r="P12" s="17"/>
    </row>
    <row r="13" ht="24" customHeight="1" spans="1:16">
      <c r="A13" s="49"/>
      <c r="B13" s="50"/>
      <c r="C13" s="49"/>
      <c r="D13" s="49"/>
      <c r="E13" s="49"/>
      <c r="F13" s="49"/>
      <c r="K13" s="30" t="s">
        <v>16</v>
      </c>
      <c r="L13" s="30"/>
      <c r="M13" s="42">
        <f>SUM(M6:M12)</f>
        <v>570.41</v>
      </c>
      <c r="N13" s="30"/>
      <c r="O13" s="55">
        <f>SUM(O6:O12)</f>
        <v>1271143.99030947</v>
      </c>
      <c r="P13" s="17"/>
    </row>
    <row r="14" ht="24" customHeight="1" spans="1:6">
      <c r="A14" s="49"/>
      <c r="B14" s="50"/>
      <c r="C14" s="49"/>
      <c r="D14" s="49"/>
      <c r="E14" s="49"/>
      <c r="F14" s="49"/>
    </row>
    <row r="15" ht="24" customHeight="1" spans="1:16">
      <c r="A15" s="49"/>
      <c r="B15" s="50"/>
      <c r="C15" s="49"/>
      <c r="D15" s="49"/>
      <c r="E15" s="49"/>
      <c r="F15" s="49"/>
      <c r="K15" s="37" t="s">
        <v>26</v>
      </c>
      <c r="L15" s="37"/>
      <c r="M15" s="37"/>
      <c r="N15" s="37"/>
      <c r="O15" s="37"/>
      <c r="P15" s="37"/>
    </row>
    <row r="16" ht="24" customHeight="1" spans="1:16">
      <c r="A16" s="49"/>
      <c r="B16" s="50"/>
      <c r="C16" s="49"/>
      <c r="D16" s="49"/>
      <c r="E16" s="49"/>
      <c r="F16" s="49"/>
      <c r="K16" s="56" t="s">
        <v>2</v>
      </c>
      <c r="L16" s="56" t="s">
        <v>8</v>
      </c>
      <c r="M16" s="57" t="s">
        <v>4</v>
      </c>
      <c r="N16" s="58" t="s">
        <v>5</v>
      </c>
      <c r="O16" s="59" t="s">
        <v>9</v>
      </c>
      <c r="P16" s="60" t="s">
        <v>10</v>
      </c>
    </row>
    <row r="17" ht="24" customHeight="1" spans="1:16">
      <c r="A17" s="49"/>
      <c r="B17" s="50"/>
      <c r="C17" s="49"/>
      <c r="D17" s="49"/>
      <c r="E17" s="49"/>
      <c r="F17" s="49"/>
      <c r="K17" s="30" t="s">
        <v>11</v>
      </c>
      <c r="L17" s="30" t="s">
        <v>27</v>
      </c>
      <c r="M17" s="42">
        <v>68.13</v>
      </c>
      <c r="N17" s="30">
        <v>1870.57146856986</v>
      </c>
      <c r="O17" s="54">
        <f>M17*N17</f>
        <v>127442.034153665</v>
      </c>
      <c r="P17" s="17"/>
    </row>
    <row r="18" ht="24" customHeight="1" spans="1:16">
      <c r="A18" s="37" t="s">
        <v>28</v>
      </c>
      <c r="B18" s="37"/>
      <c r="C18" s="37"/>
      <c r="D18" s="37"/>
      <c r="E18" s="37"/>
      <c r="F18" s="49"/>
      <c r="K18" s="30" t="s">
        <v>16</v>
      </c>
      <c r="L18" s="30"/>
      <c r="M18" s="42">
        <f>SUM(M17:M17)</f>
        <v>68.13</v>
      </c>
      <c r="N18" s="30"/>
      <c r="O18" s="55">
        <f>SUM(O17:O17)</f>
        <v>127442.034153665</v>
      </c>
      <c r="P18" s="17"/>
    </row>
    <row r="19" ht="24" customHeight="1" spans="1:6">
      <c r="A19" s="37" t="s">
        <v>2</v>
      </c>
      <c r="B19" s="38" t="s">
        <v>5</v>
      </c>
      <c r="C19" s="42" t="s">
        <v>29</v>
      </c>
      <c r="D19" s="42" t="s">
        <v>30</v>
      </c>
      <c r="E19" s="39" t="s">
        <v>31</v>
      </c>
      <c r="F19" s="49"/>
    </row>
    <row r="20" ht="24" customHeight="1" spans="1:16">
      <c r="A20" s="30" t="s">
        <v>11</v>
      </c>
      <c r="B20" s="30">
        <f>(53462711.92-2528130.34-7836089.47)/20942.07</f>
        <v>2057.98625016534</v>
      </c>
      <c r="C20" s="42">
        <v>21368.9</v>
      </c>
      <c r="D20" s="42">
        <v>0</v>
      </c>
      <c r="E20" s="30"/>
      <c r="F20" s="49"/>
      <c r="K20" s="37" t="s">
        <v>32</v>
      </c>
      <c r="L20" s="37"/>
      <c r="M20" s="37"/>
      <c r="N20" s="37"/>
      <c r="O20" s="37"/>
      <c r="P20" s="37"/>
    </row>
    <row r="21" ht="24" customHeight="1" spans="1:16">
      <c r="A21" s="30" t="s">
        <v>33</v>
      </c>
      <c r="B21" s="30">
        <f>(3361993.25-76015.96-505534.97)/1351.05</f>
        <v>2057.98624773324</v>
      </c>
      <c r="C21" s="42">
        <v>1803.99</v>
      </c>
      <c r="D21" s="28">
        <v>428.07</v>
      </c>
      <c r="E21" s="30">
        <f>D21*B21</f>
        <v>880962.17306717</v>
      </c>
      <c r="F21" s="49"/>
      <c r="K21" s="37" t="s">
        <v>2</v>
      </c>
      <c r="L21" s="37" t="s">
        <v>8</v>
      </c>
      <c r="M21" s="42" t="s">
        <v>4</v>
      </c>
      <c r="N21" s="38" t="s">
        <v>5</v>
      </c>
      <c r="O21" s="44" t="s">
        <v>9</v>
      </c>
      <c r="P21" s="26" t="s">
        <v>10</v>
      </c>
    </row>
    <row r="22" ht="24" customHeight="1" spans="1:16">
      <c r="A22" s="30"/>
      <c r="B22" s="30" t="s">
        <v>16</v>
      </c>
      <c r="C22" s="30">
        <f>SUM(C20:C21)</f>
        <v>23172.89</v>
      </c>
      <c r="D22" s="30"/>
      <c r="E22" s="30">
        <f>SUM(E20:E21)</f>
        <v>880962.17306717</v>
      </c>
      <c r="F22" s="49"/>
      <c r="K22" s="30" t="s">
        <v>11</v>
      </c>
      <c r="L22" s="30"/>
      <c r="M22" s="42"/>
      <c r="N22" s="29">
        <v>2057.98624773324</v>
      </c>
      <c r="O22" s="54">
        <f>M22*N22</f>
        <v>0</v>
      </c>
      <c r="P22" s="17"/>
    </row>
    <row r="23" ht="24" customHeight="1" spans="11:16">
      <c r="K23" s="30" t="s">
        <v>16</v>
      </c>
      <c r="L23" s="30"/>
      <c r="M23" s="42">
        <f>SUM(M22:M22)</f>
        <v>0</v>
      </c>
      <c r="N23" s="30"/>
      <c r="O23" s="54">
        <f>SUM(O22:O22)</f>
        <v>0</v>
      </c>
      <c r="P23" s="17"/>
    </row>
  </sheetData>
  <mergeCells count="6">
    <mergeCell ref="A1:F1"/>
    <mergeCell ref="K1:P1"/>
    <mergeCell ref="A8:F8"/>
    <mergeCell ref="K15:P15"/>
    <mergeCell ref="A18:E18"/>
    <mergeCell ref="K20:P20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workbookViewId="0">
      <selection activeCell="J3" sqref="J3"/>
    </sheetView>
  </sheetViews>
  <sheetFormatPr defaultColWidth="9" defaultRowHeight="13.5"/>
  <cols>
    <col min="1" max="1" width="11.8833333333333" customWidth="1"/>
    <col min="2" max="2" width="16" customWidth="1"/>
    <col min="3" max="3" width="14.1333333333333" customWidth="1"/>
    <col min="4" max="4" width="11.5" customWidth="1"/>
    <col min="5" max="5" width="15" customWidth="1"/>
    <col min="6" max="6" width="16" customWidth="1"/>
    <col min="7" max="7" width="15" customWidth="1"/>
    <col min="8" max="8" width="12.6333333333333"/>
    <col min="9" max="9" width="11.8833333333333" customWidth="1"/>
    <col min="10" max="10" width="11.5" customWidth="1"/>
    <col min="11" max="11" width="17.6333333333333" customWidth="1"/>
    <col min="12" max="12" width="12.75" customWidth="1"/>
    <col min="13" max="13" width="15.3833333333333" style="51" customWidth="1"/>
    <col min="14" max="14" width="18.5" customWidth="1"/>
  </cols>
  <sheetData>
    <row r="1" ht="41" customHeight="1" spans="1:14">
      <c r="A1" s="37" t="s">
        <v>0</v>
      </c>
      <c r="B1" s="41"/>
      <c r="C1" s="37"/>
      <c r="D1" s="37"/>
      <c r="E1" s="37"/>
      <c r="F1" s="41"/>
      <c r="I1" s="37" t="s">
        <v>1</v>
      </c>
      <c r="J1" s="37"/>
      <c r="K1" s="37"/>
      <c r="L1" s="37"/>
      <c r="M1" s="37"/>
      <c r="N1" s="37"/>
    </row>
    <row r="2" ht="41" customHeight="1" spans="1:14">
      <c r="A2" s="37" t="s">
        <v>2</v>
      </c>
      <c r="B2" s="41" t="s">
        <v>3</v>
      </c>
      <c r="C2" s="42" t="s">
        <v>4</v>
      </c>
      <c r="D2" s="38" t="s">
        <v>5</v>
      </c>
      <c r="E2" s="38" t="s">
        <v>6</v>
      </c>
      <c r="F2" s="43" t="s">
        <v>7</v>
      </c>
      <c r="I2" s="37" t="s">
        <v>2</v>
      </c>
      <c r="J2" s="37" t="s">
        <v>8</v>
      </c>
      <c r="K2" s="42" t="s">
        <v>4</v>
      </c>
      <c r="L2" s="38" t="s">
        <v>5</v>
      </c>
      <c r="M2" s="44" t="s">
        <v>9</v>
      </c>
      <c r="N2" s="26" t="s">
        <v>10</v>
      </c>
    </row>
    <row r="3" ht="31" customHeight="1" spans="1:14">
      <c r="A3" s="30" t="s">
        <v>11</v>
      </c>
      <c r="B3" s="44">
        <f>[1]二期申报表!E11+[1]二期申报表!E12</f>
        <v>34257086.5209112</v>
      </c>
      <c r="C3" s="42">
        <v>15372.44</v>
      </c>
      <c r="D3" s="30">
        <f>B3/C3</f>
        <v>2228.47423837147</v>
      </c>
      <c r="E3" s="45">
        <v>186.45</v>
      </c>
      <c r="F3" s="44">
        <f>E3*D3</f>
        <v>415499.021744361</v>
      </c>
      <c r="I3" s="30" t="s">
        <v>11</v>
      </c>
      <c r="J3" s="30" t="s">
        <v>12</v>
      </c>
      <c r="K3" s="42">
        <v>84.85</v>
      </c>
      <c r="L3" s="30">
        <v>2228.47423837147</v>
      </c>
      <c r="M3" s="54">
        <f t="shared" ref="M3:M12" si="0">K3*L3</f>
        <v>189086.039125819</v>
      </c>
      <c r="N3" s="17" t="s">
        <v>13</v>
      </c>
    </row>
    <row r="4" ht="31" customHeight="1" spans="1:14">
      <c r="A4" s="30" t="s">
        <v>14</v>
      </c>
      <c r="B4" s="43">
        <f>[1]二期申报表!G11+[1]二期申报表!G12</f>
        <v>7046703.70859498</v>
      </c>
      <c r="C4" s="42">
        <v>2714.62</v>
      </c>
      <c r="D4" s="30">
        <f>B4/C4</f>
        <v>2595.83430041589</v>
      </c>
      <c r="E4" s="45">
        <v>1934.62</v>
      </c>
      <c r="F4" s="44">
        <f>E4*D4</f>
        <v>5021952.95427058</v>
      </c>
      <c r="I4" s="30" t="s">
        <v>11</v>
      </c>
      <c r="J4" s="30" t="s">
        <v>15</v>
      </c>
      <c r="K4" s="42">
        <v>85.38</v>
      </c>
      <c r="L4" s="30">
        <v>2228.47423837147</v>
      </c>
      <c r="M4" s="54">
        <f t="shared" si="0"/>
        <v>190267.130472156</v>
      </c>
      <c r="N4" s="17" t="s">
        <v>13</v>
      </c>
    </row>
    <row r="5" ht="31" customHeight="1" spans="1:14">
      <c r="A5" s="30" t="s">
        <v>16</v>
      </c>
      <c r="B5" s="44">
        <f>SUM(B3:B4)</f>
        <v>41303790.2295061</v>
      </c>
      <c r="C5" s="30">
        <f>SUM(C3:C4)</f>
        <v>18087.06</v>
      </c>
      <c r="D5" s="30">
        <f>SUM(D3:D4)</f>
        <v>4824.30853878736</v>
      </c>
      <c r="E5" s="38">
        <f>SUM(E3:E4)</f>
        <v>2121.07</v>
      </c>
      <c r="F5" s="44">
        <f>E5*D5</f>
        <v>10232696.1123657</v>
      </c>
      <c r="I5" s="30" t="s">
        <v>17</v>
      </c>
      <c r="J5" s="30"/>
      <c r="K5" s="55">
        <f>SUM(K3:K4)</f>
        <v>170.23</v>
      </c>
      <c r="L5" s="37"/>
      <c r="M5" s="55">
        <f>SUM(M3:M4)</f>
        <v>379353.169597975</v>
      </c>
      <c r="N5" s="17"/>
    </row>
    <row r="6" ht="31" customHeight="1" spans="9:14">
      <c r="I6" s="30" t="s">
        <v>11</v>
      </c>
      <c r="J6" s="30" t="s">
        <v>18</v>
      </c>
      <c r="K6" s="42">
        <v>72.37</v>
      </c>
      <c r="L6" s="30">
        <v>2228.47423837147</v>
      </c>
      <c r="M6" s="54">
        <f t="shared" si="0"/>
        <v>161274.680630943</v>
      </c>
      <c r="N6" s="17"/>
    </row>
    <row r="7" ht="31" customHeight="1" spans="9:14">
      <c r="I7" s="30" t="s">
        <v>11</v>
      </c>
      <c r="J7" s="30" t="s">
        <v>19</v>
      </c>
      <c r="K7" s="42">
        <v>54.91</v>
      </c>
      <c r="L7" s="30">
        <v>2228.47423837147</v>
      </c>
      <c r="M7" s="54">
        <f t="shared" si="0"/>
        <v>122365.520428977</v>
      </c>
      <c r="N7" s="17"/>
    </row>
    <row r="8" ht="31" customHeight="1" spans="1:14">
      <c r="A8" s="37" t="s">
        <v>20</v>
      </c>
      <c r="B8" s="41"/>
      <c r="C8" s="37"/>
      <c r="D8" s="37"/>
      <c r="E8" s="37"/>
      <c r="F8" s="41"/>
      <c r="I8" s="30" t="s">
        <v>11</v>
      </c>
      <c r="J8" s="30" t="s">
        <v>21</v>
      </c>
      <c r="K8" s="42">
        <v>77.09</v>
      </c>
      <c r="L8" s="30">
        <v>2228.47423837147</v>
      </c>
      <c r="M8" s="54">
        <f t="shared" si="0"/>
        <v>171793.079036057</v>
      </c>
      <c r="N8" s="17"/>
    </row>
    <row r="9" ht="31" customHeight="1" spans="1:14">
      <c r="A9" s="37" t="s">
        <v>2</v>
      </c>
      <c r="B9" s="41" t="s">
        <v>3</v>
      </c>
      <c r="C9" s="42" t="s">
        <v>4</v>
      </c>
      <c r="D9" s="38" t="s">
        <v>5</v>
      </c>
      <c r="E9" s="38" t="s">
        <v>6</v>
      </c>
      <c r="F9" s="46" t="s">
        <v>7</v>
      </c>
      <c r="I9" s="30" t="s">
        <v>11</v>
      </c>
      <c r="J9" s="30" t="s">
        <v>22</v>
      </c>
      <c r="K9" s="42">
        <v>91.51</v>
      </c>
      <c r="L9" s="30">
        <v>2228.47423837147</v>
      </c>
      <c r="M9" s="54">
        <f t="shared" si="0"/>
        <v>203927.677553373</v>
      </c>
      <c r="N9" s="17"/>
    </row>
    <row r="10" ht="31" customHeight="1" spans="1:14">
      <c r="A10" s="30" t="s">
        <v>11</v>
      </c>
      <c r="B10" s="44">
        <f>[1]三期申报表!E12+[1]三期申报表!E13</f>
        <v>22816931.4821802</v>
      </c>
      <c r="C10" s="42">
        <v>12197.84</v>
      </c>
      <c r="D10" s="30">
        <f>B10/C10</f>
        <v>1870.57146856986</v>
      </c>
      <c r="E10" s="45">
        <v>57.98</v>
      </c>
      <c r="F10" s="47">
        <f>E10*D10</f>
        <v>108455.733747681</v>
      </c>
      <c r="I10" s="30" t="s">
        <v>11</v>
      </c>
      <c r="J10" s="30" t="s">
        <v>23</v>
      </c>
      <c r="K10" s="42">
        <v>91.51</v>
      </c>
      <c r="L10" s="30">
        <v>2228.47423837147</v>
      </c>
      <c r="M10" s="54">
        <f t="shared" si="0"/>
        <v>203927.677553373</v>
      </c>
      <c r="N10" s="17"/>
    </row>
    <row r="11" ht="24" customHeight="1" spans="1:14">
      <c r="A11" s="30" t="s">
        <v>14</v>
      </c>
      <c r="B11" s="43"/>
      <c r="C11" s="42"/>
      <c r="D11" s="30"/>
      <c r="E11" s="38"/>
      <c r="F11" s="47"/>
      <c r="I11" s="30" t="s">
        <v>11</v>
      </c>
      <c r="J11" s="30" t="s">
        <v>24</v>
      </c>
      <c r="K11" s="42">
        <v>91.51</v>
      </c>
      <c r="L11" s="30">
        <v>2228.47423837147</v>
      </c>
      <c r="M11" s="54">
        <f t="shared" si="0"/>
        <v>203927.677553373</v>
      </c>
      <c r="N11" s="17"/>
    </row>
    <row r="12" ht="24" customHeight="1" spans="1:14">
      <c r="A12" s="30" t="s">
        <v>16</v>
      </c>
      <c r="B12" s="44">
        <f>SUM(B10:B11)</f>
        <v>22816931.4821802</v>
      </c>
      <c r="C12" s="30">
        <f>SUM(C10:C11)</f>
        <v>12197.84</v>
      </c>
      <c r="D12" s="30">
        <f>SUM(D10:D11)</f>
        <v>1870.57146856986</v>
      </c>
      <c r="E12" s="38">
        <f>SUM(E10:E11)</f>
        <v>57.98</v>
      </c>
      <c r="F12" s="47">
        <f>E12*D12</f>
        <v>108455.733747681</v>
      </c>
      <c r="I12" s="30" t="s">
        <v>11</v>
      </c>
      <c r="J12" s="30" t="s">
        <v>25</v>
      </c>
      <c r="K12" s="42">
        <v>91.51</v>
      </c>
      <c r="L12" s="30">
        <v>2228.47423837147</v>
      </c>
      <c r="M12" s="54">
        <f t="shared" si="0"/>
        <v>203927.677553373</v>
      </c>
      <c r="N12" s="17"/>
    </row>
    <row r="13" ht="24" customHeight="1" spans="1:14">
      <c r="A13" s="49"/>
      <c r="B13" s="50"/>
      <c r="C13" s="49"/>
      <c r="D13" s="49"/>
      <c r="E13" s="49"/>
      <c r="F13" s="49"/>
      <c r="I13" s="30" t="s">
        <v>16</v>
      </c>
      <c r="J13" s="30"/>
      <c r="K13" s="42">
        <f>SUM(K6:K12)</f>
        <v>570.41</v>
      </c>
      <c r="L13" s="30"/>
      <c r="M13" s="55">
        <f>SUM(M6:M12)</f>
        <v>1271143.99030947</v>
      </c>
      <c r="N13" s="17"/>
    </row>
    <row r="14" ht="24" customHeight="1" spans="1:6">
      <c r="A14" s="49"/>
      <c r="B14" s="50"/>
      <c r="C14" s="49"/>
      <c r="D14" s="49"/>
      <c r="E14" s="49"/>
      <c r="F14" s="49"/>
    </row>
    <row r="15" ht="24" customHeight="1" spans="1:14">
      <c r="A15" s="49"/>
      <c r="B15" s="50"/>
      <c r="C15" s="49"/>
      <c r="D15" s="49"/>
      <c r="E15" s="49"/>
      <c r="F15" s="49"/>
      <c r="I15" s="37" t="s">
        <v>26</v>
      </c>
      <c r="J15" s="37"/>
      <c r="K15" s="37"/>
      <c r="L15" s="37"/>
      <c r="M15" s="37"/>
      <c r="N15" s="37"/>
    </row>
    <row r="16" ht="24" customHeight="1" spans="1:14">
      <c r="A16" s="49"/>
      <c r="B16" s="50"/>
      <c r="C16" s="49"/>
      <c r="D16" s="49"/>
      <c r="E16" s="49"/>
      <c r="F16" s="49"/>
      <c r="I16" s="56" t="s">
        <v>2</v>
      </c>
      <c r="J16" s="56" t="s">
        <v>8</v>
      </c>
      <c r="K16" s="57" t="s">
        <v>4</v>
      </c>
      <c r="L16" s="58" t="s">
        <v>5</v>
      </c>
      <c r="M16" s="59" t="s">
        <v>9</v>
      </c>
      <c r="N16" s="60" t="s">
        <v>10</v>
      </c>
    </row>
    <row r="17" ht="24" customHeight="1" spans="1:14">
      <c r="A17" s="49"/>
      <c r="B17" s="50"/>
      <c r="C17" s="49"/>
      <c r="D17" s="49"/>
      <c r="E17" s="49"/>
      <c r="F17" s="49"/>
      <c r="I17" s="30" t="s">
        <v>11</v>
      </c>
      <c r="J17" s="30" t="s">
        <v>27</v>
      </c>
      <c r="K17" s="42">
        <v>68.13</v>
      </c>
      <c r="L17" s="30">
        <v>1870.57146856986</v>
      </c>
      <c r="M17" s="54">
        <f>K17*L17</f>
        <v>127442.034153665</v>
      </c>
      <c r="N17" s="17"/>
    </row>
    <row r="18" ht="24" customHeight="1" spans="1:14">
      <c r="A18" s="37" t="s">
        <v>28</v>
      </c>
      <c r="B18" s="37"/>
      <c r="C18" s="37"/>
      <c r="D18" s="37"/>
      <c r="E18" s="37"/>
      <c r="F18" s="49"/>
      <c r="I18" s="30" t="s">
        <v>16</v>
      </c>
      <c r="J18" s="30"/>
      <c r="K18" s="42">
        <f>SUM(K17:K17)</f>
        <v>68.13</v>
      </c>
      <c r="L18" s="30"/>
      <c r="M18" s="55">
        <f>SUM(M17:M17)</f>
        <v>127442.034153665</v>
      </c>
      <c r="N18" s="17"/>
    </row>
    <row r="19" ht="24" customHeight="1" spans="1:6">
      <c r="A19" s="37" t="s">
        <v>2</v>
      </c>
      <c r="B19" s="38" t="s">
        <v>5</v>
      </c>
      <c r="C19" s="42" t="s">
        <v>29</v>
      </c>
      <c r="D19" s="42" t="s">
        <v>30</v>
      </c>
      <c r="E19" s="39" t="s">
        <v>31</v>
      </c>
      <c r="F19" s="49"/>
    </row>
    <row r="20" ht="24" customHeight="1" spans="1:14">
      <c r="A20" s="30" t="s">
        <v>11</v>
      </c>
      <c r="B20" s="30">
        <f>(53462711.92-2528130.34-7836089.47)/20942.07</f>
        <v>2057.98625016534</v>
      </c>
      <c r="C20" s="42">
        <v>21368.9</v>
      </c>
      <c r="D20" s="42">
        <v>0</v>
      </c>
      <c r="E20" s="30"/>
      <c r="F20" s="49"/>
      <c r="I20" s="37" t="s">
        <v>32</v>
      </c>
      <c r="J20" s="37"/>
      <c r="K20" s="37"/>
      <c r="L20" s="37"/>
      <c r="M20" s="37"/>
      <c r="N20" s="37"/>
    </row>
    <row r="21" ht="24" customHeight="1" spans="1:14">
      <c r="A21" s="30" t="s">
        <v>33</v>
      </c>
      <c r="B21" s="30">
        <f>(3361993.25-76015.96-505534.97)/1351.05</f>
        <v>2057.98624773324</v>
      </c>
      <c r="C21" s="42">
        <v>1803.99</v>
      </c>
      <c r="D21" s="28">
        <v>428.07</v>
      </c>
      <c r="E21" s="30">
        <f>D21*B21</f>
        <v>880962.17306717</v>
      </c>
      <c r="F21" s="49"/>
      <c r="I21" s="37" t="s">
        <v>2</v>
      </c>
      <c r="J21" s="37" t="s">
        <v>8</v>
      </c>
      <c r="K21" s="42" t="s">
        <v>4</v>
      </c>
      <c r="L21" s="38" t="s">
        <v>5</v>
      </c>
      <c r="M21" s="44" t="s">
        <v>9</v>
      </c>
      <c r="N21" s="26" t="s">
        <v>10</v>
      </c>
    </row>
    <row r="22" ht="24" customHeight="1" spans="1:14">
      <c r="A22" s="30"/>
      <c r="B22" s="30" t="s">
        <v>16</v>
      </c>
      <c r="C22" s="30">
        <f>SUM(C20:C21)</f>
        <v>23172.89</v>
      </c>
      <c r="D22" s="30"/>
      <c r="E22" s="30">
        <f>SUM(E20:E21)</f>
        <v>880962.17306717</v>
      </c>
      <c r="F22" s="49"/>
      <c r="I22" s="30" t="s">
        <v>11</v>
      </c>
      <c r="J22" s="30"/>
      <c r="K22" s="42"/>
      <c r="L22" s="29">
        <v>2057.98624773324</v>
      </c>
      <c r="M22" s="54">
        <f>K22*L22</f>
        <v>0</v>
      </c>
      <c r="N22" s="17"/>
    </row>
    <row r="23" ht="24" customHeight="1" spans="9:14">
      <c r="I23" s="30" t="s">
        <v>16</v>
      </c>
      <c r="J23" s="30"/>
      <c r="K23" s="42">
        <f>SUM(K22:K22)</f>
        <v>0</v>
      </c>
      <c r="L23" s="30"/>
      <c r="M23" s="54">
        <f>SUM(M22:M22)</f>
        <v>0</v>
      </c>
      <c r="N23" s="17"/>
    </row>
    <row r="25" customFormat="1" ht="19" customHeight="1" spans="1:7">
      <c r="A25" s="24" t="s">
        <v>34</v>
      </c>
      <c r="B25" s="24"/>
      <c r="C25" s="24"/>
      <c r="D25" s="24"/>
      <c r="E25" s="24"/>
      <c r="F25" s="24"/>
      <c r="G25" s="24"/>
    </row>
    <row r="26" customFormat="1" spans="1:7">
      <c r="A26" s="17" t="s">
        <v>35</v>
      </c>
      <c r="B26" s="17" t="s">
        <v>36</v>
      </c>
      <c r="C26" s="17" t="s">
        <v>37</v>
      </c>
      <c r="D26" s="17" t="s">
        <v>5</v>
      </c>
      <c r="E26" s="17" t="s">
        <v>38</v>
      </c>
      <c r="F26" s="17" t="s">
        <v>39</v>
      </c>
      <c r="G26" s="17" t="s">
        <v>9</v>
      </c>
    </row>
    <row r="27" customFormat="1" spans="1:7">
      <c r="A27" s="28" t="s">
        <v>40</v>
      </c>
      <c r="B27" s="29">
        <v>428.07</v>
      </c>
      <c r="C27" s="17" t="s">
        <v>41</v>
      </c>
      <c r="D27" s="30">
        <v>2057.98624773324</v>
      </c>
      <c r="E27" s="32">
        <f>F27-G27</f>
        <v>23639065.73</v>
      </c>
      <c r="F27" s="52">
        <v>26766450.67</v>
      </c>
      <c r="G27" s="32">
        <v>3127384.94</v>
      </c>
    </row>
    <row r="28" customFormat="1" spans="1:7">
      <c r="A28" s="28" t="s">
        <v>42</v>
      </c>
      <c r="B28" s="29">
        <v>1008.05417816922</v>
      </c>
      <c r="C28" s="17" t="s">
        <v>41</v>
      </c>
      <c r="D28" s="30">
        <v>2228.47423837147</v>
      </c>
      <c r="E28" s="34"/>
      <c r="F28" s="53"/>
      <c r="G28" s="33"/>
    </row>
    <row r="29" customFormat="1" spans="1:7">
      <c r="A29" s="17" t="s">
        <v>43</v>
      </c>
      <c r="B29" s="18">
        <f>SUM(B27:B28)</f>
        <v>1436.12417816922</v>
      </c>
      <c r="C29" s="17"/>
      <c r="D29" s="17"/>
      <c r="E29" s="18">
        <f>SUM(E27:E28)</f>
        <v>23639065.73</v>
      </c>
      <c r="F29" s="18">
        <f>SUM(F27:F27)</f>
        <v>26766450.67</v>
      </c>
      <c r="G29" s="18">
        <f>SUM(G27:G27)</f>
        <v>3127384.94</v>
      </c>
    </row>
  </sheetData>
  <mergeCells count="10">
    <mergeCell ref="A1:F1"/>
    <mergeCell ref="I1:N1"/>
    <mergeCell ref="A8:F8"/>
    <mergeCell ref="I15:N15"/>
    <mergeCell ref="A18:E18"/>
    <mergeCell ref="I20:N20"/>
    <mergeCell ref="A25:G25"/>
    <mergeCell ref="E27:E28"/>
    <mergeCell ref="F27:F28"/>
    <mergeCell ref="G27:G28"/>
  </mergeCells>
  <conditionalFormatting sqref="B27">
    <cfRule type="expression" priority="1" stopIfTrue="1">
      <formula>$G26&lt;&gt;0</formula>
    </cfRule>
  </conditionalFormatting>
  <conditionalFormatting sqref="B28">
    <cfRule type="expression" priority="2" stopIfTrue="1">
      <formula>$G27&lt;&gt;0</formula>
    </cfRule>
  </conditionalFormatting>
  <pageMargins left="0.75" right="0.75" top="1" bottom="1" header="0.5" footer="0.5"/>
  <pageSetup paperSize="9" scale="88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9" workbookViewId="0">
      <selection activeCell="E21" sqref="E21"/>
    </sheetView>
  </sheetViews>
  <sheetFormatPr defaultColWidth="9" defaultRowHeight="13.5"/>
  <cols>
    <col min="1" max="1" width="13.25" customWidth="1"/>
    <col min="2" max="2" width="16" customWidth="1"/>
    <col min="3" max="3" width="14.1333333333333" customWidth="1"/>
    <col min="4" max="4" width="11.5" customWidth="1"/>
    <col min="5" max="5" width="15" customWidth="1"/>
    <col min="6" max="6" width="15.4416666666667" customWidth="1"/>
    <col min="7" max="7" width="17.1083333333333" customWidth="1"/>
    <col min="8" max="8" width="7.66666666666667" customWidth="1"/>
    <col min="9" max="9" width="10.775" customWidth="1"/>
    <col min="10" max="10" width="5.66666666666667" customWidth="1"/>
    <col min="11" max="11" width="9.25" customWidth="1"/>
    <col min="12" max="12" width="16.625" customWidth="1"/>
  </cols>
  <sheetData>
    <row r="1" ht="41" customHeight="1" spans="1:12">
      <c r="A1" s="37" t="s">
        <v>0</v>
      </c>
      <c r="B1" s="41"/>
      <c r="C1" s="37"/>
      <c r="D1" s="37"/>
      <c r="E1" s="37"/>
      <c r="F1" s="41"/>
      <c r="H1" s="1" t="s">
        <v>8</v>
      </c>
      <c r="I1" s="2" t="s">
        <v>36</v>
      </c>
      <c r="J1" s="3" t="s">
        <v>44</v>
      </c>
      <c r="K1" s="3"/>
      <c r="L1" t="s">
        <v>45</v>
      </c>
    </row>
    <row r="2" ht="41" customHeight="1" spans="1:11">
      <c r="A2" s="37" t="s">
        <v>2</v>
      </c>
      <c r="B2" s="41" t="s">
        <v>3</v>
      </c>
      <c r="C2" s="42" t="s">
        <v>4</v>
      </c>
      <c r="D2" s="38" t="s">
        <v>5</v>
      </c>
      <c r="E2" s="38" t="s">
        <v>6</v>
      </c>
      <c r="F2" s="43" t="s">
        <v>7</v>
      </c>
      <c r="H2" s="6"/>
      <c r="I2" s="7"/>
      <c r="J2" s="3" t="s">
        <v>46</v>
      </c>
      <c r="K2" s="3" t="s">
        <v>47</v>
      </c>
    </row>
    <row r="3" ht="31" customHeight="1" spans="1:12">
      <c r="A3" s="30" t="s">
        <v>11</v>
      </c>
      <c r="B3" s="44">
        <f>[1]二期申报表!E11+[1]二期申报表!E12</f>
        <v>34257086.5209112</v>
      </c>
      <c r="C3" s="42">
        <v>15372.44</v>
      </c>
      <c r="D3" s="30">
        <f>B3/C3</f>
        <v>2228.47423837147</v>
      </c>
      <c r="E3" s="45">
        <v>186.45</v>
      </c>
      <c r="F3" s="44">
        <f>E3*D3</f>
        <v>415499.021744361</v>
      </c>
      <c r="H3" s="8" t="s">
        <v>48</v>
      </c>
      <c r="I3" s="9">
        <v>94.94</v>
      </c>
      <c r="J3" s="10">
        <v>2980</v>
      </c>
      <c r="K3" s="10">
        <v>282921</v>
      </c>
      <c r="L3" t="s">
        <v>49</v>
      </c>
    </row>
    <row r="4" ht="31" customHeight="1" spans="1:12">
      <c r="A4" s="30" t="s">
        <v>14</v>
      </c>
      <c r="B4" s="43">
        <f>[1]二期申报表!G11+[1]二期申报表!G12</f>
        <v>7046703.70859498</v>
      </c>
      <c r="C4" s="42">
        <v>2714.62</v>
      </c>
      <c r="D4" s="30">
        <f>B4/C4</f>
        <v>2595.83430041589</v>
      </c>
      <c r="E4" s="45">
        <v>1934.62</v>
      </c>
      <c r="F4" s="44">
        <f>E4*D4</f>
        <v>5021952.95427058</v>
      </c>
      <c r="H4" s="8" t="s">
        <v>50</v>
      </c>
      <c r="I4" s="9">
        <v>112.31</v>
      </c>
      <c r="J4" s="10">
        <v>5900</v>
      </c>
      <c r="K4" s="10">
        <v>662629</v>
      </c>
      <c r="L4" t="s">
        <v>49</v>
      </c>
    </row>
    <row r="5" ht="31" customHeight="1" spans="1:12">
      <c r="A5" s="30" t="s">
        <v>16</v>
      </c>
      <c r="B5" s="44">
        <f>SUM(B3:B4)</f>
        <v>41303790.2295061</v>
      </c>
      <c r="C5" s="30">
        <f>SUM(C3:C4)</f>
        <v>18087.06</v>
      </c>
      <c r="D5" s="30">
        <f>SUM(D3:D4)</f>
        <v>4824.30853878736</v>
      </c>
      <c r="E5" s="38">
        <f>SUM(E3:E4)</f>
        <v>2121.07</v>
      </c>
      <c r="F5" s="44">
        <f>E5*D5</f>
        <v>10232696.1123657</v>
      </c>
      <c r="H5" s="8" t="s">
        <v>51</v>
      </c>
      <c r="I5" s="9">
        <v>51.56</v>
      </c>
      <c r="J5" s="10">
        <v>3100</v>
      </c>
      <c r="K5" s="10">
        <v>159836</v>
      </c>
      <c r="L5" t="s">
        <v>49</v>
      </c>
    </row>
    <row r="6" ht="31" customHeight="1" spans="8:12">
      <c r="H6" s="8" t="s">
        <v>52</v>
      </c>
      <c r="I6" s="9">
        <v>77.07</v>
      </c>
      <c r="J6" s="10">
        <v>3000</v>
      </c>
      <c r="K6" s="10">
        <v>231210</v>
      </c>
      <c r="L6" t="s">
        <v>49</v>
      </c>
    </row>
    <row r="7" ht="31" customHeight="1" spans="8:12">
      <c r="H7" s="8" t="s">
        <v>53</v>
      </c>
      <c r="I7" s="9">
        <v>74.18</v>
      </c>
      <c r="J7" s="10">
        <v>3348</v>
      </c>
      <c r="K7" s="10">
        <v>248355</v>
      </c>
      <c r="L7" t="s">
        <v>49</v>
      </c>
    </row>
    <row r="8" ht="31" customHeight="1" spans="1:11">
      <c r="A8" s="37" t="s">
        <v>20</v>
      </c>
      <c r="B8" s="41"/>
      <c r="C8" s="37"/>
      <c r="D8" s="37"/>
      <c r="E8" s="37"/>
      <c r="F8" s="41"/>
      <c r="H8" s="17" t="s">
        <v>16</v>
      </c>
      <c r="I8" s="18">
        <f>SUM(I3:I7)</f>
        <v>410.06</v>
      </c>
      <c r="J8" s="17"/>
      <c r="K8" s="17"/>
    </row>
    <row r="9" ht="31" customHeight="1" spans="1:6">
      <c r="A9" s="37" t="s">
        <v>2</v>
      </c>
      <c r="B9" s="41" t="s">
        <v>3</v>
      </c>
      <c r="C9" s="42" t="s">
        <v>4</v>
      </c>
      <c r="D9" s="38" t="s">
        <v>5</v>
      </c>
      <c r="E9" s="38" t="s">
        <v>6</v>
      </c>
      <c r="F9" s="46" t="s">
        <v>7</v>
      </c>
    </row>
    <row r="10" ht="31" customHeight="1" spans="1:6">
      <c r="A10" s="30" t="s">
        <v>11</v>
      </c>
      <c r="B10" s="44">
        <v>22816931.4821802</v>
      </c>
      <c r="C10" s="42">
        <v>12197.84</v>
      </c>
      <c r="D10" s="30">
        <f>B10/C10</f>
        <v>1870.57146856986</v>
      </c>
      <c r="E10" s="45">
        <v>57.98</v>
      </c>
      <c r="F10" s="47">
        <f>E10*D10</f>
        <v>108455.733747681</v>
      </c>
    </row>
    <row r="11" ht="24" customHeight="1" spans="1:11">
      <c r="A11" s="30" t="s">
        <v>14</v>
      </c>
      <c r="B11" s="43"/>
      <c r="C11" s="42"/>
      <c r="D11" s="30"/>
      <c r="E11" s="38"/>
      <c r="F11" s="47"/>
      <c r="H11" s="25"/>
      <c r="I11" s="25"/>
      <c r="J11" s="25"/>
      <c r="K11" s="25"/>
    </row>
    <row r="12" ht="24" customHeight="1" spans="1:8">
      <c r="A12" s="30" t="s">
        <v>16</v>
      </c>
      <c r="B12" s="44">
        <f>SUM(B10:B11)</f>
        <v>22816931.4821802</v>
      </c>
      <c r="C12" s="30">
        <f>SUM(C10:C11)</f>
        <v>12197.84</v>
      </c>
      <c r="D12" s="30">
        <f>SUM(D10:D11)</f>
        <v>1870.57146856986</v>
      </c>
      <c r="E12" s="38">
        <f>SUM(E10:E11)</f>
        <v>57.98</v>
      </c>
      <c r="F12" s="47">
        <f>E12*D12</f>
        <v>108455.733747681</v>
      </c>
      <c r="H12" s="48"/>
    </row>
    <row r="13" ht="24" customHeight="1" spans="1:6">
      <c r="A13" s="49"/>
      <c r="B13" s="50"/>
      <c r="C13" s="49"/>
      <c r="D13" s="49"/>
      <c r="E13" s="49"/>
      <c r="F13" s="49"/>
    </row>
    <row r="14" ht="24" customHeight="1" spans="1:6">
      <c r="A14" s="49"/>
      <c r="B14" s="50"/>
      <c r="C14" s="49"/>
      <c r="D14" s="49"/>
      <c r="E14" s="49"/>
      <c r="F14" s="49"/>
    </row>
    <row r="15" ht="24" customHeight="1" spans="1:6">
      <c r="A15" s="49"/>
      <c r="B15" s="50"/>
      <c r="C15" s="49"/>
      <c r="D15" s="49"/>
      <c r="E15" s="49"/>
      <c r="F15" s="49"/>
    </row>
    <row r="16" ht="24" customHeight="1" spans="1:6">
      <c r="A16" s="49"/>
      <c r="B16" s="50"/>
      <c r="C16" s="49"/>
      <c r="D16" s="49"/>
      <c r="E16" s="49"/>
      <c r="F16" s="49"/>
    </row>
    <row r="17" ht="24" customHeight="1" spans="1:6">
      <c r="A17" s="49"/>
      <c r="B17" s="50"/>
      <c r="C17" s="49"/>
      <c r="D17" s="49"/>
      <c r="E17" s="49"/>
      <c r="F17" s="49"/>
    </row>
    <row r="18" ht="24" customHeight="1" spans="1:6">
      <c r="A18" s="37" t="s">
        <v>28</v>
      </c>
      <c r="B18" s="37"/>
      <c r="C18" s="37"/>
      <c r="D18" s="37"/>
      <c r="E18" s="37"/>
      <c r="F18" s="49"/>
    </row>
    <row r="19" ht="24" customHeight="1" spans="1:6">
      <c r="A19" s="37" t="s">
        <v>2</v>
      </c>
      <c r="B19" s="38" t="s">
        <v>5</v>
      </c>
      <c r="C19" s="42" t="s">
        <v>29</v>
      </c>
      <c r="D19" s="42" t="s">
        <v>30</v>
      </c>
      <c r="E19" s="39" t="s">
        <v>31</v>
      </c>
      <c r="F19" s="49"/>
    </row>
    <row r="20" ht="24" customHeight="1" spans="1:6">
      <c r="A20" s="30" t="s">
        <v>11</v>
      </c>
      <c r="B20" s="30">
        <f>(53462711.92-2528130.34-7836089.47)/20942.07</f>
        <v>2057.98625016534</v>
      </c>
      <c r="C20" s="42">
        <v>21368.9</v>
      </c>
      <c r="D20" s="42">
        <v>0</v>
      </c>
      <c r="E20" s="30"/>
      <c r="F20" s="49"/>
    </row>
    <row r="21" ht="24" customHeight="1" spans="1:6">
      <c r="A21" s="30" t="s">
        <v>33</v>
      </c>
      <c r="B21" s="30">
        <f>(3361993.25-76015.96-505534.97)/1351.05</f>
        <v>2057.98624773324</v>
      </c>
      <c r="C21" s="42">
        <v>1803.99</v>
      </c>
      <c r="D21" s="28">
        <v>428.07</v>
      </c>
      <c r="E21" s="30">
        <f>D21*B21</f>
        <v>880962.17306717</v>
      </c>
      <c r="F21" s="49"/>
    </row>
    <row r="22" ht="24" customHeight="1" spans="1:6">
      <c r="A22" s="30"/>
      <c r="B22" s="30" t="s">
        <v>16</v>
      </c>
      <c r="C22" s="30">
        <f>SUM(C20:C21)</f>
        <v>23172.89</v>
      </c>
      <c r="D22" s="30"/>
      <c r="E22" s="30">
        <f>SUM(E20:E21)</f>
        <v>880962.17306717</v>
      </c>
      <c r="F22" s="49"/>
    </row>
    <row r="23" ht="24" customHeight="1"/>
    <row r="25" customFormat="1" ht="36" customHeight="1" spans="1:7">
      <c r="A25" s="24" t="s">
        <v>54</v>
      </c>
      <c r="B25" s="24"/>
      <c r="C25" s="24"/>
      <c r="D25" s="24"/>
      <c r="E25" s="24"/>
      <c r="F25" s="24"/>
      <c r="G25" s="24"/>
    </row>
    <row r="26" s="25" customFormat="1" ht="27" spans="1:11">
      <c r="A26" s="26" t="s">
        <v>35</v>
      </c>
      <c r="B26" s="26" t="s">
        <v>55</v>
      </c>
      <c r="C26" s="26" t="s">
        <v>37</v>
      </c>
      <c r="D26" s="26" t="s">
        <v>5</v>
      </c>
      <c r="E26" s="26" t="s">
        <v>9</v>
      </c>
      <c r="F26" s="27" t="s">
        <v>56</v>
      </c>
      <c r="G26" s="26" t="s">
        <v>57</v>
      </c>
      <c r="H26"/>
      <c r="I26"/>
      <c r="J26"/>
      <c r="K26"/>
    </row>
    <row r="27" customFormat="1" spans="1:7">
      <c r="A27" s="28" t="s">
        <v>58</v>
      </c>
      <c r="B27" s="29">
        <f>I3+I6</f>
        <v>172.01</v>
      </c>
      <c r="C27" s="17" t="s">
        <v>49</v>
      </c>
      <c r="D27" s="30">
        <f>D3</f>
        <v>2228.47423837147</v>
      </c>
      <c r="E27" s="31">
        <f>B27*D27</f>
        <v>383319.853742277</v>
      </c>
      <c r="F27" s="32">
        <v>23639065.73</v>
      </c>
      <c r="G27" s="32">
        <f>F27-E27-E28-E29-E30</f>
        <v>22729002.06952</v>
      </c>
    </row>
    <row r="28" customFormat="1" spans="1:7">
      <c r="A28" s="28" t="s">
        <v>59</v>
      </c>
      <c r="B28" s="29">
        <f>I4</f>
        <v>112.31</v>
      </c>
      <c r="C28" s="17" t="s">
        <v>49</v>
      </c>
      <c r="D28" s="30">
        <f>D4</f>
        <v>2595.83430041589</v>
      </c>
      <c r="E28" s="31">
        <f>B28*D28</f>
        <v>291538.150279709</v>
      </c>
      <c r="F28" s="33"/>
      <c r="G28" s="33"/>
    </row>
    <row r="29" customFormat="1" spans="1:7">
      <c r="A29" s="28" t="s">
        <v>60</v>
      </c>
      <c r="B29" s="29">
        <f>I5+I7</f>
        <v>125.74</v>
      </c>
      <c r="C29" s="17" t="s">
        <v>49</v>
      </c>
      <c r="D29" s="30">
        <f>D10</f>
        <v>1870.57146856986</v>
      </c>
      <c r="E29" s="31">
        <f>B29*D29</f>
        <v>235205.656457974</v>
      </c>
      <c r="F29" s="33"/>
      <c r="G29" s="33"/>
    </row>
    <row r="30" customFormat="1" spans="1:7">
      <c r="A30" s="28" t="s">
        <v>61</v>
      </c>
      <c r="B30" s="29">
        <v>0</v>
      </c>
      <c r="C30" s="17" t="s">
        <v>49</v>
      </c>
      <c r="D30" s="30"/>
      <c r="E30" s="31">
        <f>B30*D30</f>
        <v>0</v>
      </c>
      <c r="F30" s="34"/>
      <c r="G30" s="34"/>
    </row>
    <row r="31" customFormat="1" spans="1:7">
      <c r="A31" s="17" t="s">
        <v>43</v>
      </c>
      <c r="B31" s="18">
        <f t="shared" ref="B31:G31" si="0">SUM(B27:B30)</f>
        <v>410.06</v>
      </c>
      <c r="C31" s="18">
        <f t="shared" si="0"/>
        <v>0</v>
      </c>
      <c r="D31" s="18">
        <f t="shared" si="0"/>
        <v>6694.88000735722</v>
      </c>
      <c r="E31" s="18">
        <f t="shared" si="0"/>
        <v>910063.660479959</v>
      </c>
      <c r="F31" s="18">
        <f t="shared" si="0"/>
        <v>23639065.73</v>
      </c>
      <c r="G31" s="18">
        <f t="shared" si="0"/>
        <v>22729002.06952</v>
      </c>
    </row>
  </sheetData>
  <mergeCells count="9">
    <mergeCell ref="A1:F1"/>
    <mergeCell ref="J1:K1"/>
    <mergeCell ref="A8:F8"/>
    <mergeCell ref="A18:E18"/>
    <mergeCell ref="A25:G25"/>
    <mergeCell ref="F27:F30"/>
    <mergeCell ref="G27:G30"/>
    <mergeCell ref="H1:H2"/>
    <mergeCell ref="I1:I2"/>
  </mergeCells>
  <conditionalFormatting sqref="B27:B30">
    <cfRule type="expression" priority="2" stopIfTrue="1">
      <formula>#REF!&lt;&gt;0</formula>
    </cfRule>
  </conditionalFormatting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topLeftCell="A19" workbookViewId="0">
      <selection activeCell="E48" sqref="E48"/>
    </sheetView>
  </sheetViews>
  <sheetFormatPr defaultColWidth="9" defaultRowHeight="13.5"/>
  <cols>
    <col min="1" max="1" width="18.375" customWidth="1"/>
    <col min="2" max="2" width="12.875" customWidth="1"/>
    <col min="3" max="3" width="14.125" customWidth="1"/>
    <col min="4" max="4" width="11.5" customWidth="1"/>
    <col min="5" max="5" width="15" customWidth="1"/>
    <col min="6" max="7" width="16" customWidth="1"/>
    <col min="8" max="9" width="4.55833333333333" customWidth="1"/>
  </cols>
  <sheetData>
    <row r="1" spans="1:9">
      <c r="A1" s="1" t="s">
        <v>8</v>
      </c>
      <c r="B1" s="2" t="s">
        <v>36</v>
      </c>
      <c r="C1" s="3" t="s">
        <v>44</v>
      </c>
      <c r="D1" s="3"/>
      <c r="E1" t="s">
        <v>45</v>
      </c>
      <c r="F1" s="4" t="s">
        <v>8</v>
      </c>
      <c r="G1" s="5" t="s">
        <v>36</v>
      </c>
      <c r="H1" s="5" t="s">
        <v>62</v>
      </c>
      <c r="I1" s="5"/>
    </row>
    <row r="2" spans="1:9">
      <c r="A2" s="6"/>
      <c r="B2" s="7"/>
      <c r="C2" s="3" t="s">
        <v>46</v>
      </c>
      <c r="D2" s="3" t="s">
        <v>47</v>
      </c>
      <c r="F2" s="4"/>
      <c r="G2" s="5"/>
      <c r="H2" s="5" t="s">
        <v>46</v>
      </c>
      <c r="I2" s="5" t="s">
        <v>47</v>
      </c>
    </row>
    <row r="3" spans="1:9">
      <c r="A3" s="8" t="s">
        <v>63</v>
      </c>
      <c r="B3" s="9">
        <v>90.28</v>
      </c>
      <c r="C3" s="10">
        <v>6280</v>
      </c>
      <c r="D3" s="10">
        <v>0</v>
      </c>
      <c r="E3" t="s">
        <v>64</v>
      </c>
      <c r="F3" s="11" t="s">
        <v>65</v>
      </c>
      <c r="G3" s="12">
        <v>47.02</v>
      </c>
      <c r="H3" s="13"/>
      <c r="I3" s="15">
        <v>0</v>
      </c>
    </row>
    <row r="4" spans="1:9">
      <c r="A4" s="8" t="s">
        <v>66</v>
      </c>
      <c r="B4" s="9">
        <v>90.26</v>
      </c>
      <c r="C4" s="10">
        <v>6280</v>
      </c>
      <c r="D4" s="10">
        <v>0</v>
      </c>
      <c r="F4" s="11">
        <v>110</v>
      </c>
      <c r="G4" s="14">
        <v>81.62</v>
      </c>
      <c r="H4" s="15"/>
      <c r="I4" s="15">
        <v>0</v>
      </c>
    </row>
    <row r="5" spans="1:9">
      <c r="A5" s="8" t="s">
        <v>67</v>
      </c>
      <c r="B5" s="9">
        <v>90.15</v>
      </c>
      <c r="C5" s="10">
        <v>6280</v>
      </c>
      <c r="D5" s="10">
        <v>0</v>
      </c>
      <c r="F5" s="16" t="s">
        <v>68</v>
      </c>
      <c r="G5" s="14">
        <v>50.97</v>
      </c>
      <c r="H5" s="15"/>
      <c r="I5" s="15">
        <v>0</v>
      </c>
    </row>
    <row r="6" spans="1:9">
      <c r="A6" s="8" t="s">
        <v>69</v>
      </c>
      <c r="B6" s="9">
        <v>90.24</v>
      </c>
      <c r="C6" s="10">
        <v>6280</v>
      </c>
      <c r="D6" s="10">
        <v>0</v>
      </c>
      <c r="F6" s="16" t="s">
        <v>70</v>
      </c>
      <c r="G6" s="14">
        <v>40.29</v>
      </c>
      <c r="H6" s="15"/>
      <c r="I6" s="15">
        <v>0</v>
      </c>
    </row>
    <row r="7" spans="1:9">
      <c r="A7" s="8" t="s">
        <v>71</v>
      </c>
      <c r="B7" s="9">
        <v>65.19</v>
      </c>
      <c r="C7" s="10">
        <v>4780</v>
      </c>
      <c r="D7" s="10">
        <v>0</v>
      </c>
      <c r="F7" s="16" t="s">
        <v>72</v>
      </c>
      <c r="G7" s="14">
        <v>91.51</v>
      </c>
      <c r="H7" s="15"/>
      <c r="I7" s="15">
        <v>0</v>
      </c>
    </row>
    <row r="8" spans="1:9">
      <c r="A8" s="8" t="s">
        <v>73</v>
      </c>
      <c r="B8" s="9">
        <v>68.93</v>
      </c>
      <c r="C8" s="10">
        <v>4780</v>
      </c>
      <c r="D8" s="10">
        <v>0</v>
      </c>
      <c r="E8" t="s">
        <v>64</v>
      </c>
      <c r="F8" s="16" t="s">
        <v>74</v>
      </c>
      <c r="G8" s="14">
        <v>33.37</v>
      </c>
      <c r="H8" s="15"/>
      <c r="I8" s="15">
        <v>0</v>
      </c>
    </row>
    <row r="9" spans="1:9">
      <c r="A9" s="8" t="s">
        <v>75</v>
      </c>
      <c r="B9" s="9">
        <v>65.19</v>
      </c>
      <c r="C9" s="10">
        <v>4780</v>
      </c>
      <c r="D9" s="10">
        <v>0</v>
      </c>
      <c r="F9" s="16" t="s">
        <v>76</v>
      </c>
      <c r="G9" s="14">
        <v>37.24</v>
      </c>
      <c r="H9" s="15"/>
      <c r="I9" s="15">
        <v>0</v>
      </c>
    </row>
    <row r="10" spans="1:9">
      <c r="A10" s="8" t="s">
        <v>77</v>
      </c>
      <c r="B10" s="9">
        <v>65.19</v>
      </c>
      <c r="C10" s="10">
        <v>4780</v>
      </c>
      <c r="D10" s="10">
        <v>0</v>
      </c>
      <c r="F10" s="17" t="s">
        <v>16</v>
      </c>
      <c r="G10" s="17">
        <f>SUM(G3:G9)</f>
        <v>382.02</v>
      </c>
      <c r="H10" s="17"/>
      <c r="I10" s="17"/>
    </row>
    <row r="11" spans="1:4">
      <c r="A11" s="8" t="s">
        <v>78</v>
      </c>
      <c r="B11" s="9">
        <v>68.93</v>
      </c>
      <c r="C11" s="10">
        <v>4780</v>
      </c>
      <c r="D11" s="10">
        <v>0</v>
      </c>
    </row>
    <row r="12" spans="1:4">
      <c r="A12" s="8" t="s">
        <v>79</v>
      </c>
      <c r="B12" s="9">
        <v>68.93</v>
      </c>
      <c r="C12" s="10">
        <v>4780</v>
      </c>
      <c r="D12" s="10">
        <v>0</v>
      </c>
    </row>
    <row r="13" spans="1:5">
      <c r="A13" s="8" t="s">
        <v>80</v>
      </c>
      <c r="B13" s="9">
        <v>65.19</v>
      </c>
      <c r="C13" s="10">
        <v>4780</v>
      </c>
      <c r="D13" s="10">
        <v>0</v>
      </c>
      <c r="E13" t="s">
        <v>64</v>
      </c>
    </row>
    <row r="14" spans="1:4">
      <c r="A14" s="8" t="s">
        <v>81</v>
      </c>
      <c r="B14" s="9">
        <v>68.93</v>
      </c>
      <c r="C14" s="10">
        <v>4780</v>
      </c>
      <c r="D14" s="10">
        <v>0</v>
      </c>
    </row>
    <row r="15" spans="1:4">
      <c r="A15" s="8" t="s">
        <v>82</v>
      </c>
      <c r="B15" s="9">
        <v>65.19</v>
      </c>
      <c r="C15" s="10">
        <v>4780</v>
      </c>
      <c r="D15" s="10">
        <v>0</v>
      </c>
    </row>
    <row r="16" spans="1:4">
      <c r="A16" s="8" t="s">
        <v>83</v>
      </c>
      <c r="B16" s="9">
        <v>65.19</v>
      </c>
      <c r="C16" s="10">
        <v>4780</v>
      </c>
      <c r="D16" s="10">
        <v>0</v>
      </c>
    </row>
    <row r="17" spans="1:4">
      <c r="A17" s="8" t="s">
        <v>84</v>
      </c>
      <c r="B17" s="9">
        <v>69.16</v>
      </c>
      <c r="C17" s="10">
        <v>4780</v>
      </c>
      <c r="D17" s="10">
        <v>0</v>
      </c>
    </row>
    <row r="18" spans="1:5">
      <c r="A18" s="8" t="s">
        <v>85</v>
      </c>
      <c r="B18" s="9">
        <v>69.82</v>
      </c>
      <c r="C18" s="10">
        <v>3780</v>
      </c>
      <c r="D18" s="10">
        <v>0</v>
      </c>
      <c r="E18" t="s">
        <v>64</v>
      </c>
    </row>
    <row r="19" spans="1:4">
      <c r="A19" s="8" t="s">
        <v>86</v>
      </c>
      <c r="B19" s="9">
        <v>69.82</v>
      </c>
      <c r="C19" s="10">
        <v>3980</v>
      </c>
      <c r="D19" s="10">
        <v>0</v>
      </c>
    </row>
    <row r="20" spans="1:4">
      <c r="A20" s="8" t="s">
        <v>87</v>
      </c>
      <c r="B20" s="9">
        <v>16.38</v>
      </c>
      <c r="C20" s="10">
        <v>3780</v>
      </c>
      <c r="D20" s="10">
        <v>0</v>
      </c>
    </row>
    <row r="21" spans="1:5">
      <c r="A21" s="8" t="s">
        <v>88</v>
      </c>
      <c r="B21" s="9">
        <v>76.2</v>
      </c>
      <c r="C21" s="10">
        <v>3980</v>
      </c>
      <c r="D21" s="10">
        <v>0</v>
      </c>
      <c r="E21" t="s">
        <v>64</v>
      </c>
    </row>
    <row r="22" spans="1:4">
      <c r="A22" s="8" t="s">
        <v>89</v>
      </c>
      <c r="B22" s="9">
        <v>69.82</v>
      </c>
      <c r="C22" s="10">
        <v>3780</v>
      </c>
      <c r="D22" s="10">
        <v>0</v>
      </c>
    </row>
    <row r="23" spans="1:4">
      <c r="A23" s="17" t="s">
        <v>16</v>
      </c>
      <c r="B23" s="18">
        <f>SUM(B3:B22)</f>
        <v>1398.99</v>
      </c>
      <c r="C23" s="17"/>
      <c r="D23" s="17"/>
    </row>
    <row r="26" spans="1:7">
      <c r="A26" s="19" t="s">
        <v>42</v>
      </c>
      <c r="B26" s="19" t="s">
        <v>55</v>
      </c>
      <c r="F26" s="19" t="s">
        <v>40</v>
      </c>
      <c r="G26" s="19" t="s">
        <v>55</v>
      </c>
    </row>
    <row r="27" spans="1:7">
      <c r="A27" s="19" t="s">
        <v>90</v>
      </c>
      <c r="B27" s="20">
        <v>81.93</v>
      </c>
      <c r="F27" s="19" t="s">
        <v>91</v>
      </c>
      <c r="G27" s="21">
        <v>58.97</v>
      </c>
    </row>
    <row r="28" spans="1:7">
      <c r="A28" s="19" t="s">
        <v>92</v>
      </c>
      <c r="B28" s="20">
        <v>77.6</v>
      </c>
      <c r="F28" s="19" t="s">
        <v>93</v>
      </c>
      <c r="G28" s="22">
        <v>102.18</v>
      </c>
    </row>
    <row r="29" spans="1:7">
      <c r="A29" s="19" t="s">
        <v>94</v>
      </c>
      <c r="B29" s="20">
        <v>94.43</v>
      </c>
      <c r="F29" s="19" t="s">
        <v>95</v>
      </c>
      <c r="G29" s="22">
        <v>102.19</v>
      </c>
    </row>
    <row r="30" spans="1:7">
      <c r="A30" s="19" t="s">
        <v>96</v>
      </c>
      <c r="B30" s="20">
        <v>36.48</v>
      </c>
      <c r="F30" s="19" t="s">
        <v>16</v>
      </c>
      <c r="G30" s="23">
        <f>SUM(G27:G29)</f>
        <v>263.34</v>
      </c>
    </row>
    <row r="31" spans="1:2">
      <c r="A31" s="19" t="s">
        <v>97</v>
      </c>
      <c r="B31" s="20">
        <v>77.25</v>
      </c>
    </row>
    <row r="32" spans="1:2">
      <c r="A32" s="19" t="s">
        <v>98</v>
      </c>
      <c r="B32" s="20">
        <v>94.94</v>
      </c>
    </row>
    <row r="33" spans="1:2">
      <c r="A33" s="19" t="s">
        <v>99</v>
      </c>
      <c r="B33" s="20">
        <v>60.89</v>
      </c>
    </row>
    <row r="34" spans="1:2">
      <c r="A34" s="19" t="s">
        <v>16</v>
      </c>
      <c r="B34" s="23">
        <f>SUM(B27:B33)</f>
        <v>523.52</v>
      </c>
    </row>
    <row r="36" spans="1:9">
      <c r="A36" s="24" t="s">
        <v>100</v>
      </c>
      <c r="B36" s="24"/>
      <c r="C36" s="24"/>
      <c r="D36" s="24"/>
      <c r="E36" s="24"/>
      <c r="F36" s="24"/>
      <c r="G36" s="24"/>
      <c r="H36" s="25"/>
      <c r="I36" s="25"/>
    </row>
    <row r="37" ht="27" spans="1:7">
      <c r="A37" s="26" t="s">
        <v>35</v>
      </c>
      <c r="B37" s="26" t="s">
        <v>55</v>
      </c>
      <c r="C37" s="26" t="s">
        <v>37</v>
      </c>
      <c r="D37" s="26" t="s">
        <v>5</v>
      </c>
      <c r="E37" s="26" t="s">
        <v>9</v>
      </c>
      <c r="F37" s="27" t="s">
        <v>56</v>
      </c>
      <c r="G37" s="26" t="s">
        <v>57</v>
      </c>
    </row>
    <row r="38" spans="1:7">
      <c r="A38" s="28" t="s">
        <v>58</v>
      </c>
      <c r="B38" s="29">
        <f>B27+B29+B31+B32</f>
        <v>348.55</v>
      </c>
      <c r="C38" s="17" t="s">
        <v>49</v>
      </c>
      <c r="D38" s="30">
        <v>2228.47423837147</v>
      </c>
      <c r="E38" s="31">
        <f t="shared" ref="E38:E41" si="0">B38*D38</f>
        <v>776734.695784376</v>
      </c>
      <c r="F38" s="32">
        <f>22737417.91-F46</f>
        <v>21856455.7369328</v>
      </c>
      <c r="G38" s="32">
        <f>F38-E38-E39-E40-E41</f>
        <v>20681808.3093559</v>
      </c>
    </row>
    <row r="39" spans="1:7">
      <c r="A39" s="28" t="s">
        <v>59</v>
      </c>
      <c r="B39" s="29">
        <f>B33+B30</f>
        <v>97.37</v>
      </c>
      <c r="C39" s="17" t="s">
        <v>49</v>
      </c>
      <c r="D39" s="30">
        <v>2595.83430041589</v>
      </c>
      <c r="E39" s="31">
        <f t="shared" si="0"/>
        <v>252756.385831495</v>
      </c>
      <c r="F39" s="33"/>
      <c r="G39" s="33"/>
    </row>
    <row r="40" spans="1:7">
      <c r="A40" s="28" t="s">
        <v>60</v>
      </c>
      <c r="B40" s="29">
        <f>B28</f>
        <v>77.6</v>
      </c>
      <c r="C40" s="17" t="s">
        <v>49</v>
      </c>
      <c r="D40" s="30">
        <v>1870.57146856986</v>
      </c>
      <c r="E40" s="31">
        <f t="shared" si="0"/>
        <v>145156.345961021</v>
      </c>
      <c r="F40" s="33"/>
      <c r="G40" s="33"/>
    </row>
    <row r="41" spans="1:7">
      <c r="A41" s="28" t="s">
        <v>61</v>
      </c>
      <c r="B41" s="29">
        <v>0</v>
      </c>
      <c r="C41" s="17" t="s">
        <v>49</v>
      </c>
      <c r="D41" s="30"/>
      <c r="E41" s="31">
        <f t="shared" si="0"/>
        <v>0</v>
      </c>
      <c r="F41" s="34"/>
      <c r="G41" s="34"/>
    </row>
    <row r="42" spans="1:7">
      <c r="A42" s="17" t="s">
        <v>43</v>
      </c>
      <c r="B42" s="18">
        <f t="shared" ref="B42:G42" si="1">SUM(B38:B41)</f>
        <v>523.52</v>
      </c>
      <c r="C42" s="18">
        <f t="shared" si="1"/>
        <v>0</v>
      </c>
      <c r="D42" s="18">
        <f t="shared" si="1"/>
        <v>6694.88000735722</v>
      </c>
      <c r="E42" s="18">
        <f t="shared" si="1"/>
        <v>1174647.42757689</v>
      </c>
      <c r="F42" s="18">
        <f t="shared" si="1"/>
        <v>21856455.7369328</v>
      </c>
      <c r="G42" s="18">
        <f t="shared" si="1"/>
        <v>20681808.3093559</v>
      </c>
    </row>
    <row r="44" ht="28" customHeight="1" spans="1:7">
      <c r="A44" s="35" t="s">
        <v>100</v>
      </c>
      <c r="B44" s="35"/>
      <c r="C44" s="35"/>
      <c r="D44" s="35"/>
      <c r="E44" s="35"/>
      <c r="F44" s="36"/>
      <c r="G44" s="36"/>
    </row>
    <row r="45" ht="23" customHeight="1" spans="1:7">
      <c r="A45" s="37" t="s">
        <v>2</v>
      </c>
      <c r="B45" s="26" t="s">
        <v>55</v>
      </c>
      <c r="C45" s="26" t="s">
        <v>37</v>
      </c>
      <c r="D45" s="38" t="s">
        <v>5</v>
      </c>
      <c r="E45" s="26" t="s">
        <v>9</v>
      </c>
      <c r="F45" s="39" t="s">
        <v>31</v>
      </c>
      <c r="G45" s="26" t="s">
        <v>57</v>
      </c>
    </row>
    <row r="46" ht="23" customHeight="1" spans="1:7">
      <c r="A46" s="30" t="s">
        <v>101</v>
      </c>
      <c r="B46" s="29">
        <f>I12+I15</f>
        <v>0</v>
      </c>
      <c r="C46" s="17" t="s">
        <v>49</v>
      </c>
      <c r="D46" s="30">
        <f>(53462711.92-2528130.34-7836089.47)/20942.07</f>
        <v>2057.98625016534</v>
      </c>
      <c r="E46" s="23">
        <f>B46*D46</f>
        <v>0</v>
      </c>
      <c r="F46" s="30">
        <v>880962.17306717</v>
      </c>
      <c r="G46" s="40">
        <f>F46-E47</f>
        <v>339012.074589097</v>
      </c>
    </row>
    <row r="47" ht="23" customHeight="1" spans="1:7">
      <c r="A47" s="30" t="s">
        <v>102</v>
      </c>
      <c r="B47" s="30">
        <f>G30</f>
        <v>263.34</v>
      </c>
      <c r="C47" s="17" t="s">
        <v>49</v>
      </c>
      <c r="D47" s="30">
        <f>(3361993.25-76015.96-505534.97)/1351.05</f>
        <v>2057.98624773324</v>
      </c>
      <c r="E47" s="23">
        <f>B47*D47</f>
        <v>541950.098478073</v>
      </c>
      <c r="F47" s="30"/>
      <c r="G47" s="23"/>
    </row>
    <row r="48" ht="22" customHeight="1" spans="1:7">
      <c r="A48" s="30"/>
      <c r="B48" s="30" t="s">
        <v>16</v>
      </c>
      <c r="C48" s="30"/>
      <c r="D48" s="30"/>
      <c r="E48" s="23">
        <f>SUM(E47:E47)</f>
        <v>541950.098478073</v>
      </c>
      <c r="F48" s="30">
        <f>SUM(F46:F46)</f>
        <v>880962.17306717</v>
      </c>
      <c r="G48" s="30">
        <f>SUM(G46:G46)</f>
        <v>339012.074589097</v>
      </c>
    </row>
  </sheetData>
  <sortState ref="F27:G30">
    <sortCondition ref="G30"/>
  </sortState>
  <mergeCells count="12">
    <mergeCell ref="C1:D1"/>
    <mergeCell ref="H1:I1"/>
    <mergeCell ref="A36:G36"/>
    <mergeCell ref="A44:G44"/>
    <mergeCell ref="A1:A2"/>
    <mergeCell ref="B1:B2"/>
    <mergeCell ref="F1:F2"/>
    <mergeCell ref="F38:F41"/>
    <mergeCell ref="F46:F47"/>
    <mergeCell ref="G1:G2"/>
    <mergeCell ref="G38:G41"/>
    <mergeCell ref="G46:G47"/>
  </mergeCells>
  <conditionalFormatting sqref="B46">
    <cfRule type="expression" priority="1" stopIfTrue="1">
      <formula>#REF!&lt;&gt;0</formula>
    </cfRule>
  </conditionalFormatting>
  <conditionalFormatting sqref="B38:B41">
    <cfRule type="expression" priority="2" stopIfTrue="1">
      <formula>#REF!&lt;&gt;0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11月成本确认表</vt:lpstr>
      <vt:lpstr>12月成本结转表</vt:lpstr>
      <vt:lpstr>2024年3月成本结转</vt:lpstr>
      <vt:lpstr>2024年9月成本结转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2023-12-14T09:19:00Z</dcterms:created>
  <dcterms:modified xsi:type="dcterms:W3CDTF">2025-01-10T09:17:06Z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E294AED80B42485FA7FD83A1533A2AF4_13</vt:lpwstr>
  </property>
  <property fmtid="{D5CDD505-2E9C-101B-9397-08002B2CF9AE}" pid="3" name="KSOProductBuildVer">
    <vt:lpwstr>2052-12.1.0.19770</vt:lpwstr>
  </property>
</Properties>
</file>