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202412" sheetId="1" r:id="rId1"/>
    <sheet name="从租" sheetId="5" r:id="rId2"/>
    <sheet name="印花税" sheetId="7" r:id="rId3"/>
    <sheet name="Sheet1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<sst xmlns="http://schemas.openxmlformats.org/spreadsheetml/2006/main" count="301" uniqueCount="168">
  <si>
    <t>创享供应链管理服务有限公司应交增值税明细表（202412）</t>
  </si>
  <si>
    <t>增值税</t>
  </si>
  <si>
    <t>分类</t>
  </si>
  <si>
    <t>收入名称</t>
  </si>
  <si>
    <t>无票收入</t>
  </si>
  <si>
    <t>开票收入</t>
  </si>
  <si>
    <t>收入合计</t>
  </si>
  <si>
    <t>税率</t>
  </si>
  <si>
    <t>无票应税额</t>
  </si>
  <si>
    <t>开票应税额</t>
  </si>
  <si>
    <t>税额合计</t>
  </si>
  <si>
    <t>价税合计</t>
  </si>
  <si>
    <t>商管收入</t>
  </si>
  <si>
    <t>服务费6%</t>
  </si>
  <si>
    <t>销售服务、动产及不动产（商业租赁）9%</t>
  </si>
  <si>
    <t>销售服务、动产及不动产（简易计税）5%</t>
  </si>
  <si>
    <t>收入小计</t>
  </si>
  <si>
    <t>小计</t>
  </si>
  <si>
    <t>供应链收入</t>
  </si>
  <si>
    <t>贸易13%</t>
  </si>
  <si>
    <t>商超</t>
  </si>
  <si>
    <t>材料/钢材</t>
  </si>
  <si>
    <t>13%小计</t>
  </si>
  <si>
    <t>初级农产品9%</t>
  </si>
  <si>
    <t>猪白条</t>
  </si>
  <si>
    <t>牛奶</t>
  </si>
  <si>
    <t>抖音水果</t>
  </si>
  <si>
    <t>植物油9%</t>
  </si>
  <si>
    <t>大豆油</t>
  </si>
  <si>
    <t>销售货物9%小计</t>
  </si>
  <si>
    <t>免税农产品0%</t>
  </si>
  <si>
    <t>鸡蛋0%</t>
  </si>
  <si>
    <t>供应链收入小计</t>
  </si>
  <si>
    <t>合计</t>
  </si>
  <si>
    <t>增值税计算</t>
  </si>
  <si>
    <t>一般计税</t>
  </si>
  <si>
    <t>简易征收</t>
  </si>
  <si>
    <t>本期销项税：</t>
  </si>
  <si>
    <t>本期进项税：</t>
  </si>
  <si>
    <t>-</t>
  </si>
  <si>
    <t>上期留抵税额：</t>
  </si>
  <si>
    <t>应抵扣税额合计</t>
  </si>
  <si>
    <t>本期应交增值税合计：</t>
  </si>
  <si>
    <t>城建税</t>
  </si>
  <si>
    <t>教育费附加</t>
  </si>
  <si>
    <t>地方教育费附加</t>
  </si>
  <si>
    <t>本期应缴房产税（从租）</t>
  </si>
  <si>
    <t>备注：简易征收的增值税额金额，不可抵减；一般计税中，本期进项大于销项产生增值税额。</t>
  </si>
  <si>
    <t>房产税（从租）</t>
  </si>
  <si>
    <t>房屋</t>
  </si>
  <si>
    <t>面积（平方米）</t>
  </si>
  <si>
    <t>状态</t>
  </si>
  <si>
    <t>租户</t>
  </si>
  <si>
    <t>期间</t>
  </si>
  <si>
    <t>租金</t>
  </si>
  <si>
    <t>金额</t>
  </si>
  <si>
    <t>印花税</t>
  </si>
  <si>
    <t>出租</t>
  </si>
  <si>
    <t>新疆白马邦餐饮管理有限公司</t>
  </si>
  <si>
    <t>2025.1.22-2025.7.21</t>
  </si>
  <si>
    <t xml:space="preserve">邹永见 </t>
  </si>
  <si>
    <t>2024.12.10-2025.12.09</t>
  </si>
  <si>
    <t>1711-1712</t>
  </si>
  <si>
    <t>乌鲁木齐马有鱼品牌管理有限公司</t>
  </si>
  <si>
    <t>2024.12.10-2025.6.09</t>
  </si>
  <si>
    <t>2024.12.10-2025.9.09</t>
  </si>
  <si>
    <t>日期</t>
  </si>
  <si>
    <t>凭证字</t>
  </si>
  <si>
    <t>凭证号</t>
  </si>
  <si>
    <t>摘要</t>
  </si>
  <si>
    <t>借方金额</t>
  </si>
  <si>
    <t>2024/10/1</t>
  </si>
  <si>
    <t>期初余额</t>
  </si>
  <si>
    <t>2024/11/20</t>
  </si>
  <si>
    <t>记</t>
  </si>
  <si>
    <t>银行存款日记账SGRJZ2532股份3751通力股份材料销售材料销售开票68802973</t>
  </si>
  <si>
    <t>2024/11/29</t>
  </si>
  <si>
    <t>通力股份钢材销售72638752</t>
  </si>
  <si>
    <t>2024/12/25</t>
  </si>
  <si>
    <t>销售新疆通力建设股份公司材料</t>
  </si>
  <si>
    <t>2024/12/31</t>
  </si>
  <si>
    <t>本年累计</t>
  </si>
  <si>
    <t xml:space="preserve">税率 </t>
  </si>
  <si>
    <t>新疆雪克来提商务咨询服务有限公司</t>
  </si>
  <si>
    <t>2024.11.30-2025.5.29</t>
  </si>
  <si>
    <t>2024.12.1-2025.5.30</t>
  </si>
  <si>
    <t>序号</t>
  </si>
  <si>
    <t>发票代码</t>
  </si>
  <si>
    <t>发票号码</t>
  </si>
  <si>
    <t>数电票号码</t>
  </si>
  <si>
    <t>销方识别号</t>
  </si>
  <si>
    <t>销方名称</t>
  </si>
  <si>
    <t>购方识别号</t>
  </si>
  <si>
    <t>购买方名称</t>
  </si>
  <si>
    <t>开票日期</t>
  </si>
  <si>
    <t>税收分类编码</t>
  </si>
  <si>
    <t>特定业务类型</t>
  </si>
  <si>
    <t>货物或应税劳务名称</t>
  </si>
  <si>
    <t>规格型号</t>
  </si>
  <si>
    <t>单位</t>
  </si>
  <si>
    <t>数量</t>
  </si>
  <si>
    <t>单价</t>
  </si>
  <si>
    <t>税额</t>
  </si>
  <si>
    <t>发票来源</t>
  </si>
  <si>
    <t>发票票种</t>
  </si>
  <si>
    <t>发票状态</t>
  </si>
  <si>
    <t>是否正数发票</t>
  </si>
  <si>
    <t>发票风险等级</t>
  </si>
  <si>
    <t>开票人</t>
  </si>
  <si>
    <t>备注</t>
  </si>
  <si>
    <t>1</t>
  </si>
  <si>
    <t/>
  </si>
  <si>
    <t>24652000000080680076</t>
  </si>
  <si>
    <t>91650100660640425W</t>
  </si>
  <si>
    <t>新疆创享供应链管理服务有限公司</t>
  </si>
  <si>
    <t>91650102MA78415DXF</t>
  </si>
  <si>
    <t>2024-12-26 17:12:18</t>
  </si>
  <si>
    <t>3040502029902000000</t>
  </si>
  <si>
    <t>不动产经营租赁服务</t>
  </si>
  <si>
    <t>*经营租赁*租赁费</t>
  </si>
  <si>
    <t>平方米</t>
  </si>
  <si>
    <t>75</t>
  </si>
  <si>
    <t>154.036697247</t>
  </si>
  <si>
    <t>9%</t>
  </si>
  <si>
    <t>电子发票服务平台</t>
  </si>
  <si>
    <t>数电票（普通发票）</t>
  </si>
  <si>
    <t>正常</t>
  </si>
  <si>
    <t>是</t>
  </si>
  <si>
    <t>吕蓉</t>
  </si>
  <si>
    <t>不动产地址:新疆维吾尔自治区乌鲁木齐市天山区新华南路808号怡和大厦A座17层 跨地（市）标志:否 租赁期起止:2024-12-20至2025-06-19 1713室</t>
  </si>
  <si>
    <t>2</t>
  </si>
  <si>
    <t>24652000000080669366</t>
  </si>
  <si>
    <t>2024-12-26 17:08:09</t>
  </si>
  <si>
    <t>3040603990000000000</t>
  </si>
  <si>
    <t>*其他咨询服务*其他咨询服务</t>
  </si>
  <si>
    <t>12913.2075471</t>
  </si>
  <si>
    <t>6%</t>
  </si>
  <si>
    <t>地址：新疆乌鲁木齐市天山区新华南路808号怡和大厦A座17层1713室 开户行：上海浦东发展银行股份有限公司乌鲁木齐分行营业部 账号：60090078801400001511</t>
  </si>
  <si>
    <t>3</t>
  </si>
  <si>
    <t>24652000000080668882</t>
  </si>
  <si>
    <t>91650102MABJJRCLXT</t>
  </si>
  <si>
    <t>2024-12-26 17:03:34</t>
  </si>
  <si>
    <t>12671.6981132075</t>
  </si>
  <si>
    <t>地址：新疆乌鲁木齐市天山区新华南路808号怡和大厦A座17层1714室 开户行：上海浦东发展银行股份有限公司乌鲁木齐分行营业部 账号：60090078801400001511</t>
  </si>
  <si>
    <t>4</t>
  </si>
  <si>
    <t>24652000000080617520</t>
  </si>
  <si>
    <t>2024-12-26 16:47:20</t>
  </si>
  <si>
    <t>92</t>
  </si>
  <si>
    <t>134.782110091743</t>
  </si>
  <si>
    <t>不动产地址:新疆维吾尔自治区乌鲁木齐市天山区新华南路808号怡和大厦A座17层 跨地（市）标志:否 租赁期起止:2024-12-10至2025-06-09 1714室</t>
  </si>
  <si>
    <t>5</t>
  </si>
  <si>
    <t>24652000000080626364</t>
  </si>
  <si>
    <t>2024-12-26 16:35:53</t>
  </si>
  <si>
    <t>237</t>
  </si>
  <si>
    <t>316.863933727523</t>
  </si>
  <si>
    <t>不动产地址:新疆维吾尔自治区乌鲁木齐市天山区新华南路808号怡和大厦A座17层 跨地（市）标志:是 租赁期起止:2025-01-22至2025-07-21 1707/1708/1709</t>
  </si>
  <si>
    <t>6</t>
  </si>
  <si>
    <t>24652000000078918418</t>
  </si>
  <si>
    <t>91650000761147533F</t>
  </si>
  <si>
    <t>新疆通力建设集团股份有限公司</t>
  </si>
  <si>
    <t>2024-12-20 13:06:36</t>
  </si>
  <si>
    <t>1080402030000000000</t>
  </si>
  <si>
    <t>*金属制品*铁艺栏杆</t>
  </si>
  <si>
    <t>528.394736842105</t>
  </si>
  <si>
    <t>168.309742887277</t>
  </si>
  <si>
    <t>13%</t>
  </si>
  <si>
    <t>数电票（增值税专用发票）</t>
  </si>
  <si>
    <t>银行开户行：上海浦东发展银行股份有限公司乌鲁木齐分行营业部  银行账号：60090078801400001511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</si>
</sst>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_ * #,##0.000_ ;_ * \-#,##0.000_ ;_ * &quot;-&quot;??.00_ ;_ @_ "/>
    <numFmt numFmtId="178" formatCode="_ * #,##0.000_ ;_ * \-#,##0.000_ ;_ * &quot;-&quot;??.0_ ;_ @_ "/>
    <numFmt numFmtId="179" formatCode="0.00_);[Red]\(0.00\)"/>
  </numFmts>
  <fonts count="31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8"/>
      <color rgb="FF000000"/>
      <name val="STSong-Light"/>
      <charset val="134"/>
    </font>
    <font>
      <b/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indexed="8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4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95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ont="1" applyBorder="1">
      <alignment vertical="center"/>
    </xf>
    <xf numFmtId="3" fontId="1" fillId="0" borderId="1" xfId="0" applyNumberFormat="1" applyFont="1" applyFill="1" applyBorder="1" applyAlignment="1"/>
    <xf numFmtId="4" fontId="1" fillId="0" borderId="1" xfId="0" applyNumberFormat="1" applyFont="1" applyFill="1" applyBorder="1" applyAlignment="1"/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177" fontId="0" fillId="0" borderId="1" xfId="3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178" fontId="0" fillId="0" borderId="1" xfId="0" applyNumberFormat="1" applyFont="1" applyFill="1" applyBorder="1" applyAlignment="1">
      <alignment vertical="center"/>
    </xf>
    <xf numFmtId="43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vertical="center"/>
    </xf>
    <xf numFmtId="43" fontId="0" fillId="0" borderId="1" xfId="0" applyNumberFormat="1" applyFont="1" applyFill="1" applyBorder="1" applyAlignment="1">
      <alignment vertical="center"/>
    </xf>
    <xf numFmtId="9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9" fontId="0" fillId="0" borderId="2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9" fontId="0" fillId="0" borderId="3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9" fontId="0" fillId="0" borderId="4" xfId="0" applyNumberFormat="1" applyFont="1" applyFill="1" applyBorder="1" applyAlignment="1">
      <alignment horizontal="center" vertical="center"/>
    </xf>
    <xf numFmtId="9" fontId="0" fillId="0" borderId="2" xfId="0" applyNumberFormat="1" applyFont="1" applyFill="1" applyBorder="1" applyAlignment="1">
      <alignment vertical="center"/>
    </xf>
    <xf numFmtId="9" fontId="0" fillId="0" borderId="3" xfId="0" applyNumberFormat="1" applyFont="1" applyFill="1" applyBorder="1" applyAlignment="1">
      <alignment vertical="center"/>
    </xf>
    <xf numFmtId="9" fontId="0" fillId="0" borderId="4" xfId="0" applyNumberFormat="1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horizontal="center" vertical="center"/>
    </xf>
    <xf numFmtId="4" fontId="3" fillId="0" borderId="0" xfId="0" applyNumberFormat="1" applyFont="1" applyFill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176" fontId="6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4" fontId="4" fillId="0" borderId="4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9" fontId="4" fillId="0" borderId="0" xfId="0" applyNumberFormat="1" applyFont="1" applyFill="1" applyAlignment="1">
      <alignment horizontal="center" vertical="center"/>
    </xf>
    <xf numFmtId="43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9" fontId="6" fillId="0" borderId="1" xfId="0" applyNumberFormat="1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vertical="center"/>
    </xf>
    <xf numFmtId="176" fontId="6" fillId="3" borderId="1" xfId="0" applyNumberFormat="1" applyFont="1" applyFill="1" applyBorder="1" applyAlignment="1">
      <alignment vertical="center"/>
    </xf>
    <xf numFmtId="176" fontId="10" fillId="2" borderId="1" xfId="0" applyNumberFormat="1" applyFont="1" applyFill="1" applyBorder="1" applyAlignment="1">
      <alignment vertical="center"/>
    </xf>
    <xf numFmtId="9" fontId="6" fillId="2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/>
    </xf>
    <xf numFmtId="9" fontId="11" fillId="0" borderId="0" xfId="3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T44"/>
  <sheetViews>
    <sheetView tabSelected="1" topLeftCell="A7" workbookViewId="0">
      <selection activeCell="P30" sqref="P30"/>
    </sheetView>
  </sheetViews>
  <sheetFormatPr defaultColWidth="9.65" defaultRowHeight="13.5"/>
  <cols>
    <col min="1" max="1" width="2.29166666666667" style="35" customWidth="1"/>
    <col min="2" max="2" width="2.825" style="35" customWidth="1"/>
    <col min="3" max="3" width="8.96666666666667" style="35" customWidth="1"/>
    <col min="4" max="4" width="15" style="36" customWidth="1"/>
    <col min="5" max="5" width="16" style="37" customWidth="1"/>
    <col min="6" max="6" width="15.4833333333333" style="38" customWidth="1"/>
    <col min="7" max="8" width="16.9833333333333" style="38" customWidth="1"/>
    <col min="9" max="9" width="4.90833333333333" style="37" customWidth="1"/>
    <col min="10" max="10" width="13.5" style="39" customWidth="1"/>
    <col min="11" max="11" width="14.4" style="39" customWidth="1"/>
    <col min="12" max="12" width="15" style="39" customWidth="1"/>
    <col min="13" max="13" width="16.025" style="35" hidden="1" customWidth="1"/>
    <col min="14" max="14" width="11.5" style="35"/>
    <col min="15" max="15" width="14.125" style="35"/>
    <col min="16" max="16384" width="9.65" style="35"/>
  </cols>
  <sheetData>
    <row r="1" s="35" customFormat="1" ht="18" customHeight="1" spans="3:12">
      <c r="C1" s="40" t="s">
        <v>0</v>
      </c>
      <c r="D1" s="41"/>
      <c r="E1" s="40"/>
      <c r="F1" s="40"/>
      <c r="G1" s="40"/>
      <c r="H1" s="40"/>
      <c r="I1" s="40"/>
      <c r="J1" s="40"/>
      <c r="K1" s="40"/>
      <c r="L1" s="40"/>
    </row>
    <row r="2" s="35" customFormat="1" ht="8" customHeight="1" spans="4:12">
      <c r="D2" s="36"/>
      <c r="E2" s="37"/>
      <c r="F2" s="38"/>
      <c r="G2" s="38"/>
      <c r="H2" s="38"/>
      <c r="I2" s="37"/>
      <c r="J2" s="39"/>
      <c r="K2" s="39"/>
      <c r="L2" s="39"/>
    </row>
    <row r="3" s="35" customFormat="1" ht="19" customHeight="1" spans="2:13">
      <c r="B3" s="42" t="s">
        <v>1</v>
      </c>
      <c r="C3" s="43" t="s">
        <v>2</v>
      </c>
      <c r="D3" s="44" t="s">
        <v>3</v>
      </c>
      <c r="E3" s="43"/>
      <c r="F3" s="45" t="s">
        <v>4</v>
      </c>
      <c r="G3" s="45" t="s">
        <v>5</v>
      </c>
      <c r="H3" s="45" t="s">
        <v>6</v>
      </c>
      <c r="I3" s="43" t="s">
        <v>7</v>
      </c>
      <c r="J3" s="45" t="s">
        <v>8</v>
      </c>
      <c r="K3" s="45" t="s">
        <v>9</v>
      </c>
      <c r="L3" s="45" t="s">
        <v>10</v>
      </c>
      <c r="M3" s="78" t="s">
        <v>11</v>
      </c>
    </row>
    <row r="4" s="35" customFormat="1" ht="24" customHeight="1" spans="2:13">
      <c r="B4" s="42"/>
      <c r="C4" s="43" t="s">
        <v>12</v>
      </c>
      <c r="D4" s="44" t="s">
        <v>13</v>
      </c>
      <c r="E4" s="43"/>
      <c r="F4" s="46">
        <f>12671.7+118865.61</f>
        <v>131537.31</v>
      </c>
      <c r="G4" s="47">
        <v>25584.91</v>
      </c>
      <c r="H4" s="45">
        <f>F4+G4</f>
        <v>157122.22</v>
      </c>
      <c r="I4" s="79">
        <v>0.06</v>
      </c>
      <c r="J4" s="80">
        <f>F4*I4</f>
        <v>7892.2386</v>
      </c>
      <c r="K4" s="81">
        <f>G4*I4</f>
        <v>1535.0946</v>
      </c>
      <c r="L4" s="82">
        <f>J4+K4</f>
        <v>9427.3332</v>
      </c>
      <c r="M4" s="83">
        <f>L4+H4</f>
        <v>166549.5532</v>
      </c>
    </row>
    <row r="5" s="35" customFormat="1" ht="24" customHeight="1" spans="2:13">
      <c r="B5" s="42"/>
      <c r="C5" s="43"/>
      <c r="D5" s="48" t="s">
        <v>14</v>
      </c>
      <c r="E5" s="49"/>
      <c r="F5" s="47">
        <f>-33254.13+7706.42</f>
        <v>-25547.71</v>
      </c>
      <c r="G5" s="46">
        <v>99049.46</v>
      </c>
      <c r="H5" s="45">
        <f>G5+F5</f>
        <v>73501.75</v>
      </c>
      <c r="I5" s="79">
        <v>0.09</v>
      </c>
      <c r="J5" s="80">
        <f>F5*I5</f>
        <v>-2299.2939</v>
      </c>
      <c r="K5" s="81">
        <f>G5*I5</f>
        <v>8914.4514</v>
      </c>
      <c r="L5" s="82">
        <f>J5+K5</f>
        <v>6615.1575</v>
      </c>
      <c r="M5" s="83" t="e">
        <f>#REF!+#REF!</f>
        <v>#REF!</v>
      </c>
    </row>
    <row r="6" s="35" customFormat="1" ht="24" customHeight="1" spans="2:13">
      <c r="B6" s="42"/>
      <c r="C6" s="43"/>
      <c r="D6" s="48" t="s">
        <v>15</v>
      </c>
      <c r="E6" s="49"/>
      <c r="F6" s="47"/>
      <c r="G6" s="46">
        <v>0</v>
      </c>
      <c r="H6" s="45">
        <f>G6+F6</f>
        <v>0</v>
      </c>
      <c r="I6" s="79">
        <v>0.05</v>
      </c>
      <c r="J6" s="80">
        <f>F6*I6</f>
        <v>0</v>
      </c>
      <c r="K6" s="81">
        <f>G6*I6</f>
        <v>0</v>
      </c>
      <c r="L6" s="82">
        <f>J6+K6</f>
        <v>0</v>
      </c>
      <c r="M6" s="83"/>
    </row>
    <row r="7" s="35" customFormat="1" ht="24" customHeight="1" spans="2:13">
      <c r="B7" s="42"/>
      <c r="C7" s="43"/>
      <c r="D7" s="50" t="s">
        <v>16</v>
      </c>
      <c r="E7" s="51"/>
      <c r="F7" s="52">
        <f>SUM(F4:F6)</f>
        <v>105989.6</v>
      </c>
      <c r="G7" s="52">
        <f>SUM(G4:G6)</f>
        <v>124634.37</v>
      </c>
      <c r="H7" s="52">
        <f>SUM(H4:H6)</f>
        <v>230623.97</v>
      </c>
      <c r="I7" s="51" t="s">
        <v>17</v>
      </c>
      <c r="J7" s="84">
        <f>SUM(J4:J6)</f>
        <v>5592.9447</v>
      </c>
      <c r="K7" s="84">
        <f>SUM(K4:K6)</f>
        <v>10449.546</v>
      </c>
      <c r="L7" s="84">
        <f>SUM(L4:L6)</f>
        <v>16042.4907</v>
      </c>
      <c r="M7" s="82"/>
    </row>
    <row r="8" s="35" customFormat="1" ht="24" customHeight="1" spans="2:13">
      <c r="B8" s="42"/>
      <c r="C8" s="43" t="s">
        <v>18</v>
      </c>
      <c r="D8" s="43" t="s">
        <v>19</v>
      </c>
      <c r="E8" s="43" t="s">
        <v>20</v>
      </c>
      <c r="F8" s="47"/>
      <c r="G8" s="47"/>
      <c r="H8" s="45">
        <f>F8+G8</f>
        <v>0</v>
      </c>
      <c r="I8" s="79">
        <v>0.13</v>
      </c>
      <c r="J8" s="81">
        <f>F8*I8</f>
        <v>0</v>
      </c>
      <c r="K8" s="81">
        <f>H8*I8</f>
        <v>0</v>
      </c>
      <c r="L8" s="82">
        <f>J8+K8</f>
        <v>0</v>
      </c>
      <c r="M8" s="82"/>
    </row>
    <row r="9" s="35" customFormat="1" ht="24" customHeight="1" spans="2:13">
      <c r="B9" s="42"/>
      <c r="C9" s="43"/>
      <c r="D9" s="43"/>
      <c r="E9" s="43" t="s">
        <v>21</v>
      </c>
      <c r="F9" s="47">
        <v>0</v>
      </c>
      <c r="G9" s="47">
        <v>88933.98</v>
      </c>
      <c r="H9" s="45">
        <f>F9+G9</f>
        <v>88933.98</v>
      </c>
      <c r="I9" s="79">
        <v>0.13</v>
      </c>
      <c r="J9" s="81">
        <f>F9*I9</f>
        <v>0</v>
      </c>
      <c r="K9" s="81">
        <f>G9*I9</f>
        <v>11561.4174</v>
      </c>
      <c r="L9" s="82">
        <f>J9+K9</f>
        <v>11561.4174</v>
      </c>
      <c r="M9" s="82"/>
    </row>
    <row r="10" s="35" customFormat="1" ht="24" customHeight="1" spans="2:13">
      <c r="B10" s="42"/>
      <c r="C10" s="43"/>
      <c r="D10" s="51" t="s">
        <v>22</v>
      </c>
      <c r="E10" s="51"/>
      <c r="F10" s="52">
        <f>SUM(F8:F9)</f>
        <v>0</v>
      </c>
      <c r="G10" s="52">
        <f>SUM(G8:G9)</f>
        <v>88933.98</v>
      </c>
      <c r="H10" s="52">
        <f>SUM(H8:H9)</f>
        <v>88933.98</v>
      </c>
      <c r="I10" s="51" t="s">
        <v>17</v>
      </c>
      <c r="J10" s="84">
        <f>SUM(J8:J9)</f>
        <v>0</v>
      </c>
      <c r="K10" s="84">
        <f>SUM(K8:K9)</f>
        <v>11561.4174</v>
      </c>
      <c r="L10" s="84">
        <f>SUM(L8:L9)</f>
        <v>11561.4174</v>
      </c>
      <c r="M10" s="82"/>
    </row>
    <row r="11" s="35" customFormat="1" ht="24" customHeight="1" spans="2:13">
      <c r="B11" s="42"/>
      <c r="C11" s="43"/>
      <c r="D11" s="43" t="s">
        <v>23</v>
      </c>
      <c r="E11" s="43" t="s">
        <v>24</v>
      </c>
      <c r="F11" s="47"/>
      <c r="G11" s="47"/>
      <c r="H11" s="45">
        <f>F11+G11</f>
        <v>0</v>
      </c>
      <c r="I11" s="79">
        <v>0.09</v>
      </c>
      <c r="J11" s="81">
        <f>F11*I11</f>
        <v>0</v>
      </c>
      <c r="K11" s="81">
        <f t="shared" ref="K11:K15" si="0">G11*I11</f>
        <v>0</v>
      </c>
      <c r="L11" s="82">
        <f t="shared" ref="L10:L15" si="1">J11+K11</f>
        <v>0</v>
      </c>
      <c r="M11" s="82"/>
    </row>
    <row r="12" s="35" customFormat="1" ht="24" customHeight="1" spans="2:13">
      <c r="B12" s="42"/>
      <c r="C12" s="43"/>
      <c r="D12" s="43"/>
      <c r="E12" s="43" t="s">
        <v>20</v>
      </c>
      <c r="F12" s="47"/>
      <c r="G12" s="53"/>
      <c r="H12" s="45">
        <f>F12+G12</f>
        <v>0</v>
      </c>
      <c r="I12" s="79">
        <v>0.09</v>
      </c>
      <c r="J12" s="81">
        <f>F12*I12</f>
        <v>0</v>
      </c>
      <c r="K12" s="81">
        <f t="shared" si="0"/>
        <v>0</v>
      </c>
      <c r="L12" s="82">
        <f t="shared" si="1"/>
        <v>0</v>
      </c>
      <c r="M12" s="82"/>
    </row>
    <row r="13" s="35" customFormat="1" ht="24" customHeight="1" spans="2:13">
      <c r="B13" s="42"/>
      <c r="C13" s="43"/>
      <c r="D13" s="43"/>
      <c r="E13" s="43" t="s">
        <v>25</v>
      </c>
      <c r="F13" s="47"/>
      <c r="G13" s="54"/>
      <c r="H13" s="45">
        <f>F13+G13</f>
        <v>0</v>
      </c>
      <c r="I13" s="79">
        <v>0.09</v>
      </c>
      <c r="J13" s="81">
        <f>F13*I13</f>
        <v>0</v>
      </c>
      <c r="K13" s="81"/>
      <c r="L13" s="82">
        <f t="shared" si="1"/>
        <v>0</v>
      </c>
      <c r="M13" s="82"/>
    </row>
    <row r="14" s="35" customFormat="1" ht="24" customHeight="1" spans="2:13">
      <c r="B14" s="42"/>
      <c r="C14" s="43"/>
      <c r="D14" s="43"/>
      <c r="E14" s="43" t="s">
        <v>26</v>
      </c>
      <c r="F14" s="53"/>
      <c r="G14" s="47">
        <v>0</v>
      </c>
      <c r="H14" s="45">
        <f t="shared" ref="H14:H17" si="2">F14+G14</f>
        <v>0</v>
      </c>
      <c r="I14" s="79">
        <v>0.09</v>
      </c>
      <c r="J14" s="81">
        <f>F14*I14</f>
        <v>0</v>
      </c>
      <c r="K14" s="81">
        <f t="shared" si="0"/>
        <v>0</v>
      </c>
      <c r="L14" s="82">
        <f t="shared" si="1"/>
        <v>0</v>
      </c>
      <c r="M14" s="82"/>
    </row>
    <row r="15" s="35" customFormat="1" ht="24" customHeight="1" spans="2:13">
      <c r="B15" s="42"/>
      <c r="C15" s="43"/>
      <c r="D15" s="44" t="s">
        <v>27</v>
      </c>
      <c r="E15" s="43" t="s">
        <v>28</v>
      </c>
      <c r="F15" s="47"/>
      <c r="G15" s="47">
        <v>0</v>
      </c>
      <c r="H15" s="45">
        <f t="shared" si="2"/>
        <v>0</v>
      </c>
      <c r="I15" s="79">
        <v>0.09</v>
      </c>
      <c r="J15" s="81">
        <f>F15*I15</f>
        <v>0</v>
      </c>
      <c r="K15" s="81">
        <f t="shared" si="0"/>
        <v>0</v>
      </c>
      <c r="L15" s="82">
        <f t="shared" si="1"/>
        <v>0</v>
      </c>
      <c r="M15" s="82"/>
    </row>
    <row r="16" s="35" customFormat="1" ht="24" customHeight="1" spans="2:13">
      <c r="B16" s="42"/>
      <c r="C16" s="43"/>
      <c r="D16" s="55" t="s">
        <v>29</v>
      </c>
      <c r="E16" s="50"/>
      <c r="F16" s="52">
        <f>SUM(F11:F15)</f>
        <v>0</v>
      </c>
      <c r="G16" s="52">
        <f>SUM(G11:G15)</f>
        <v>0</v>
      </c>
      <c r="H16" s="52">
        <f>SUM(H11:H15)</f>
        <v>0</v>
      </c>
      <c r="I16" s="85">
        <v>0.09</v>
      </c>
      <c r="J16" s="84">
        <f>SUM(J11:J15)</f>
        <v>0</v>
      </c>
      <c r="K16" s="84">
        <f>SUM(K11:K15)</f>
        <v>0</v>
      </c>
      <c r="L16" s="84">
        <f>SUM(L11:L15)</f>
        <v>0</v>
      </c>
      <c r="M16" s="83">
        <f>L16+H16</f>
        <v>0</v>
      </c>
    </row>
    <row r="17" s="35" customFormat="1" ht="24" customHeight="1" spans="2:13">
      <c r="B17" s="42"/>
      <c r="C17" s="43"/>
      <c r="D17" s="44" t="s">
        <v>30</v>
      </c>
      <c r="E17" s="43" t="s">
        <v>31</v>
      </c>
      <c r="F17" s="47">
        <v>0</v>
      </c>
      <c r="G17" s="47"/>
      <c r="H17" s="45">
        <f t="shared" si="2"/>
        <v>0</v>
      </c>
      <c r="I17" s="79">
        <v>0</v>
      </c>
      <c r="J17" s="81">
        <f>F17*I17</f>
        <v>0</v>
      </c>
      <c r="K17" s="81">
        <f>G17*J17</f>
        <v>0</v>
      </c>
      <c r="L17" s="81">
        <f>H17*K17</f>
        <v>0</v>
      </c>
      <c r="M17" s="83">
        <f>L17+H17</f>
        <v>0</v>
      </c>
    </row>
    <row r="18" s="35" customFormat="1" ht="24" customHeight="1" spans="2:13">
      <c r="B18" s="42"/>
      <c r="C18" s="43"/>
      <c r="D18" s="50" t="s">
        <v>32</v>
      </c>
      <c r="E18" s="51"/>
      <c r="F18" s="56">
        <f>F16+F17+F10</f>
        <v>0</v>
      </c>
      <c r="G18" s="56">
        <f>G16+G17+G10</f>
        <v>88933.98</v>
      </c>
      <c r="H18" s="56">
        <f>H16+H17+H10</f>
        <v>88933.98</v>
      </c>
      <c r="I18" s="56" t="s">
        <v>17</v>
      </c>
      <c r="J18" s="56">
        <f>J10+J16+J17</f>
        <v>0</v>
      </c>
      <c r="K18" s="56">
        <f>K16+K10+K17</f>
        <v>11561.4174</v>
      </c>
      <c r="L18" s="56">
        <f>K18+J18</f>
        <v>11561.4174</v>
      </c>
      <c r="M18" s="78"/>
    </row>
    <row r="19" s="35" customFormat="1" ht="19" customHeight="1" spans="2:13">
      <c r="B19" s="42"/>
      <c r="C19" s="57" t="s">
        <v>33</v>
      </c>
      <c r="D19" s="58"/>
      <c r="E19" s="57"/>
      <c r="F19" s="45">
        <f>F7+F18</f>
        <v>105989.6</v>
      </c>
      <c r="G19" s="45">
        <f t="shared" ref="G19:L19" si="3">G7+G18</f>
        <v>213568.35</v>
      </c>
      <c r="H19" s="45">
        <f t="shared" si="3"/>
        <v>319557.95</v>
      </c>
      <c r="I19" s="45"/>
      <c r="J19" s="45">
        <f t="shared" si="3"/>
        <v>5592.9447</v>
      </c>
      <c r="K19" s="45">
        <f t="shared" si="3"/>
        <v>22010.9634</v>
      </c>
      <c r="L19" s="45">
        <f t="shared" si="3"/>
        <v>27603.9081</v>
      </c>
      <c r="M19" s="82">
        <f>M18+M7+M10</f>
        <v>0</v>
      </c>
    </row>
    <row r="20" s="35" customFormat="1" ht="9" customHeight="1" spans="2:13">
      <c r="B20" s="59"/>
      <c r="C20" s="60"/>
      <c r="D20" s="61"/>
      <c r="E20" s="60"/>
      <c r="F20" s="62"/>
      <c r="G20" s="62"/>
      <c r="H20" s="62"/>
      <c r="I20" s="86"/>
      <c r="J20" s="39"/>
      <c r="K20" s="39"/>
      <c r="L20" s="39"/>
      <c r="M20" s="87"/>
    </row>
    <row r="21" s="35" customFormat="1" ht="19" customHeight="1" spans="3:20">
      <c r="C21" s="42" t="s">
        <v>34</v>
      </c>
      <c r="D21" s="63" t="s">
        <v>35</v>
      </c>
      <c r="E21" s="63"/>
      <c r="F21" s="64" t="s">
        <v>36</v>
      </c>
      <c r="G21" s="38"/>
      <c r="H21" s="38"/>
      <c r="I21" s="37"/>
      <c r="J21" s="39"/>
      <c r="K21" s="39"/>
      <c r="L21" s="39"/>
      <c r="O21" s="77"/>
      <c r="P21" s="77"/>
      <c r="Q21" s="91"/>
      <c r="R21" s="91"/>
      <c r="S21" s="91"/>
      <c r="T21" s="77"/>
    </row>
    <row r="22" s="35" customFormat="1" ht="19" customHeight="1" spans="3:20">
      <c r="C22" s="42"/>
      <c r="D22" s="64" t="s">
        <v>37</v>
      </c>
      <c r="E22" s="65">
        <f>L7</f>
        <v>16042.4907</v>
      </c>
      <c r="F22" s="66">
        <f>L6</f>
        <v>0</v>
      </c>
      <c r="G22" s="38"/>
      <c r="H22" s="38"/>
      <c r="I22" s="37"/>
      <c r="J22" s="39"/>
      <c r="K22" s="39"/>
      <c r="L22" s="39"/>
      <c r="O22" s="77"/>
      <c r="P22" s="77"/>
      <c r="Q22" s="91"/>
      <c r="R22" s="91"/>
      <c r="S22" s="91"/>
      <c r="T22" s="77"/>
    </row>
    <row r="23" s="35" customFormat="1" ht="19" customHeight="1" spans="3:20">
      <c r="C23" s="42"/>
      <c r="D23" s="64" t="s">
        <v>37</v>
      </c>
      <c r="E23" s="67">
        <f>L18</f>
        <v>11561.4174</v>
      </c>
      <c r="F23" s="66"/>
      <c r="G23" s="38"/>
      <c r="H23" s="38"/>
      <c r="I23" s="37"/>
      <c r="J23" s="39"/>
      <c r="K23" s="39"/>
      <c r="L23" s="39"/>
      <c r="O23" s="77"/>
      <c r="P23" s="77"/>
      <c r="Q23" s="91"/>
      <c r="R23" s="91"/>
      <c r="S23" s="91"/>
      <c r="T23" s="77"/>
    </row>
    <row r="24" s="35" customFormat="1" ht="16" customHeight="1" spans="3:20">
      <c r="C24" s="42"/>
      <c r="D24" s="68" t="s">
        <v>38</v>
      </c>
      <c r="E24" s="69">
        <v>30733.46</v>
      </c>
      <c r="F24" s="70" t="s">
        <v>39</v>
      </c>
      <c r="G24" s="38"/>
      <c r="H24" s="38"/>
      <c r="I24" s="37"/>
      <c r="J24" s="39"/>
      <c r="K24" s="39"/>
      <c r="L24" s="39"/>
      <c r="O24" s="88"/>
      <c r="P24" s="88"/>
      <c r="Q24" s="92"/>
      <c r="R24" s="93"/>
      <c r="S24" s="94"/>
      <c r="T24" s="93"/>
    </row>
    <row r="25" s="35" customFormat="1" ht="16" customHeight="1" spans="3:20">
      <c r="C25" s="42"/>
      <c r="D25" s="71" t="s">
        <v>40</v>
      </c>
      <c r="E25" s="71">
        <v>76911.01</v>
      </c>
      <c r="F25" s="70" t="s">
        <v>39</v>
      </c>
      <c r="G25" s="38"/>
      <c r="H25" s="38"/>
      <c r="I25" s="37"/>
      <c r="J25" s="39"/>
      <c r="K25" s="39"/>
      <c r="L25" s="39"/>
      <c r="O25" s="88"/>
      <c r="P25" s="88"/>
      <c r="Q25" s="92"/>
      <c r="R25" s="93"/>
      <c r="S25" s="94"/>
      <c r="T25" s="93"/>
    </row>
    <row r="26" s="35" customFormat="1" ht="16" customHeight="1" spans="3:20">
      <c r="C26" s="42"/>
      <c r="D26" s="72" t="s">
        <v>41</v>
      </c>
      <c r="E26" s="65">
        <f>E22+E23-E24-E25</f>
        <v>-80040.5619</v>
      </c>
      <c r="F26" s="70" t="s">
        <v>39</v>
      </c>
      <c r="G26" s="38"/>
      <c r="H26" s="38"/>
      <c r="I26" s="37"/>
      <c r="J26" s="89"/>
      <c r="K26" s="90"/>
      <c r="L26" s="39"/>
      <c r="O26" s="88"/>
      <c r="P26" s="88"/>
      <c r="Q26" s="92"/>
      <c r="R26" s="93"/>
      <c r="S26" s="94"/>
      <c r="T26" s="93"/>
    </row>
    <row r="27" s="35" customFormat="1" ht="20" customHeight="1" spans="3:20">
      <c r="C27" s="63" t="s">
        <v>42</v>
      </c>
      <c r="D27" s="63"/>
      <c r="E27" s="64">
        <v>0</v>
      </c>
      <c r="F27" s="64">
        <f>SUM(F22:F26)</f>
        <v>0</v>
      </c>
      <c r="G27" s="38">
        <f>E27+F27</f>
        <v>0</v>
      </c>
      <c r="H27" s="38"/>
      <c r="I27" s="37"/>
      <c r="J27" s="39"/>
      <c r="K27" s="39"/>
      <c r="L27" s="39"/>
      <c r="O27" s="89"/>
      <c r="P27" s="89"/>
      <c r="Q27" s="91"/>
      <c r="R27" s="91"/>
      <c r="S27" s="77"/>
      <c r="T27" s="91"/>
    </row>
    <row r="28" s="35" customFormat="1" ht="20" customHeight="1" spans="3:20">
      <c r="C28" s="37"/>
      <c r="D28" s="37" t="s">
        <v>43</v>
      </c>
      <c r="E28" s="73">
        <v>0.07</v>
      </c>
      <c r="F28" s="74">
        <f>($E$27+$F$27)*E28</f>
        <v>0</v>
      </c>
      <c r="G28" s="38"/>
      <c r="H28" s="38"/>
      <c r="I28" s="37"/>
      <c r="J28" s="39"/>
      <c r="K28" s="39"/>
      <c r="L28" s="39"/>
      <c r="Q28" s="38"/>
      <c r="R28" s="38"/>
      <c r="S28" s="37"/>
      <c r="T28" s="38"/>
    </row>
    <row r="29" s="35" customFormat="1" ht="20" customHeight="1" spans="3:20">
      <c r="C29" s="37"/>
      <c r="D29" s="37" t="s">
        <v>44</v>
      </c>
      <c r="E29" s="73">
        <v>0.03</v>
      </c>
      <c r="F29" s="74">
        <f>($E$27+$F$27)*E29</f>
        <v>0</v>
      </c>
      <c r="G29" s="38"/>
      <c r="H29" s="38"/>
      <c r="I29" s="37"/>
      <c r="J29" s="39"/>
      <c r="K29" s="39"/>
      <c r="L29" s="39"/>
      <c r="Q29" s="38"/>
      <c r="R29" s="38"/>
      <c r="S29" s="37"/>
      <c r="T29" s="38"/>
    </row>
    <row r="30" s="35" customFormat="1" ht="20" customHeight="1" spans="3:20">
      <c r="C30" s="37"/>
      <c r="D30" s="37" t="s">
        <v>45</v>
      </c>
      <c r="E30" s="73">
        <v>0.02</v>
      </c>
      <c r="F30" s="74">
        <f>($E$27+$F$27)*E30</f>
        <v>0</v>
      </c>
      <c r="G30" s="38"/>
      <c r="H30" s="38"/>
      <c r="I30" s="37"/>
      <c r="J30" s="39"/>
      <c r="K30" s="39"/>
      <c r="L30" s="39"/>
      <c r="Q30" s="38"/>
      <c r="R30" s="38"/>
      <c r="S30" s="37"/>
      <c r="T30" s="38"/>
    </row>
    <row r="31" s="35" customFormat="1" ht="20" customHeight="1" spans="3:20">
      <c r="C31" s="37" t="s">
        <v>46</v>
      </c>
      <c r="D31" s="37"/>
      <c r="E31" s="74">
        <v>0.12</v>
      </c>
      <c r="F31" s="37"/>
      <c r="G31" s="38">
        <f>从租!H15</f>
        <v>13179.8433027523</v>
      </c>
      <c r="H31" s="38"/>
      <c r="I31" s="37"/>
      <c r="J31" s="39"/>
      <c r="K31" s="39"/>
      <c r="L31" s="39"/>
      <c r="Q31" s="38"/>
      <c r="R31" s="38"/>
      <c r="S31" s="37"/>
      <c r="T31" s="38"/>
    </row>
    <row r="32" s="35" customFormat="1" ht="17" customHeight="1" spans="4:12">
      <c r="D32" s="36"/>
      <c r="E32" s="74"/>
      <c r="F32" s="38"/>
      <c r="G32" s="38"/>
      <c r="H32" s="38"/>
      <c r="I32" s="37"/>
      <c r="J32" s="39"/>
      <c r="K32" s="39"/>
      <c r="L32" s="39"/>
    </row>
    <row r="33" s="35" customFormat="1" ht="17" customHeight="1" spans="4:12">
      <c r="D33" s="36"/>
      <c r="E33" s="37"/>
      <c r="F33" s="38"/>
      <c r="G33" s="38"/>
      <c r="H33" s="38"/>
      <c r="I33" s="37"/>
      <c r="J33" s="39"/>
      <c r="K33" s="39"/>
      <c r="L33" s="39"/>
    </row>
    <row r="34" ht="15" customHeight="1" spans="3:8">
      <c r="C34" s="75" t="s">
        <v>47</v>
      </c>
      <c r="D34" s="75"/>
      <c r="E34" s="75"/>
      <c r="F34" s="75"/>
      <c r="G34" s="75"/>
      <c r="H34" s="75"/>
    </row>
    <row r="35" s="35" customFormat="1" ht="16" customHeight="1" spans="4:10">
      <c r="D35" s="36"/>
      <c r="E35" s="37"/>
      <c r="F35" s="38"/>
      <c r="G35" s="38"/>
      <c r="H35" s="38"/>
      <c r="I35" s="39"/>
      <c r="J35" s="39"/>
    </row>
    <row r="36" s="35" customFormat="1" spans="2:10">
      <c r="B36" s="76"/>
      <c r="C36" s="76"/>
      <c r="D36" s="76"/>
      <c r="E36" s="76"/>
      <c r="F36" s="38"/>
      <c r="G36" s="38"/>
      <c r="H36" s="38"/>
      <c r="I36" s="39"/>
      <c r="J36" s="39"/>
    </row>
    <row r="37" s="35" customFormat="1" spans="4:11">
      <c r="D37" s="36"/>
      <c r="E37" s="37"/>
      <c r="F37" s="38"/>
      <c r="G37" s="38"/>
      <c r="H37" s="38"/>
      <c r="I37" s="39"/>
      <c r="J37" s="39"/>
      <c r="K37" s="39"/>
    </row>
    <row r="38" s="35" customFormat="1" spans="4:12">
      <c r="D38" s="36"/>
      <c r="E38" s="37"/>
      <c r="F38" s="38"/>
      <c r="G38" s="38"/>
      <c r="H38" s="38"/>
      <c r="I38" s="37"/>
      <c r="J38" s="39"/>
      <c r="K38" s="39"/>
      <c r="L38" s="39"/>
    </row>
    <row r="39" spans="5:5">
      <c r="E39" s="38"/>
    </row>
    <row r="40" spans="5:5">
      <c r="E40" s="38"/>
    </row>
    <row r="41" s="35" customFormat="1" spans="4:12">
      <c r="D41" s="36"/>
      <c r="E41" s="37"/>
      <c r="F41" s="38"/>
      <c r="G41" s="38"/>
      <c r="H41" s="38"/>
      <c r="I41" s="37"/>
      <c r="J41" s="39"/>
      <c r="K41" s="39"/>
      <c r="L41" s="39"/>
    </row>
    <row r="42" s="35" customFormat="1" ht="16" customHeight="1" spans="4:12">
      <c r="D42" s="36"/>
      <c r="E42" s="37"/>
      <c r="F42" s="38"/>
      <c r="G42" s="38"/>
      <c r="H42" s="38"/>
      <c r="I42" s="37"/>
      <c r="J42" s="39"/>
      <c r="K42" s="39"/>
      <c r="L42" s="39"/>
    </row>
    <row r="43" s="35" customFormat="1" ht="16" customHeight="1" spans="4:12">
      <c r="D43" s="36"/>
      <c r="E43" s="37"/>
      <c r="F43" s="38"/>
      <c r="G43" s="38"/>
      <c r="H43" s="38"/>
      <c r="I43" s="37"/>
      <c r="J43" s="39"/>
      <c r="K43" s="39"/>
      <c r="L43" s="39"/>
    </row>
    <row r="44" spans="4:4">
      <c r="D44" s="77"/>
    </row>
  </sheetData>
  <mergeCells count="20">
    <mergeCell ref="C1:L1"/>
    <mergeCell ref="D3:E3"/>
    <mergeCell ref="D4:E4"/>
    <mergeCell ref="D5:E5"/>
    <mergeCell ref="D6:E6"/>
    <mergeCell ref="D7:E7"/>
    <mergeCell ref="D10:E10"/>
    <mergeCell ref="D16:E16"/>
    <mergeCell ref="D18:E18"/>
    <mergeCell ref="C19:E19"/>
    <mergeCell ref="D21:E21"/>
    <mergeCell ref="C27:D27"/>
    <mergeCell ref="C31:D31"/>
    <mergeCell ref="C34:H34"/>
    <mergeCell ref="B3:B19"/>
    <mergeCell ref="C4:C7"/>
    <mergeCell ref="C8:C18"/>
    <mergeCell ref="C21:C26"/>
    <mergeCell ref="D8:D9"/>
    <mergeCell ref="D11:D14"/>
  </mergeCells>
  <pageMargins left="0.7" right="0.7" top="0.75" bottom="0.75" header="0.3" footer="0.3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E34" sqref="E34"/>
    </sheetView>
  </sheetViews>
  <sheetFormatPr defaultColWidth="9" defaultRowHeight="13.5"/>
  <cols>
    <col min="1" max="1" width="10.375" customWidth="1"/>
    <col min="2" max="2" width="15" customWidth="1"/>
    <col min="3" max="3" width="5.125" customWidth="1"/>
    <col min="4" max="4" width="42.625" customWidth="1"/>
    <col min="5" max="5" width="22.625" customWidth="1"/>
    <col min="6" max="6" width="12.625"/>
    <col min="7" max="7" width="5.125" customWidth="1"/>
    <col min="8" max="8" width="11.5" customWidth="1"/>
  </cols>
  <sheetData>
    <row r="1" spans="1:8">
      <c r="A1" s="6" t="s">
        <v>48</v>
      </c>
      <c r="B1" s="6"/>
      <c r="C1" s="6"/>
      <c r="D1" s="6"/>
      <c r="E1" s="6"/>
      <c r="F1" s="6"/>
      <c r="G1" s="6"/>
      <c r="H1" s="6"/>
    </row>
    <row r="2" spans="1:9">
      <c r="A2" s="6" t="s">
        <v>49</v>
      </c>
      <c r="B2" s="6" t="s">
        <v>50</v>
      </c>
      <c r="C2" s="6" t="s">
        <v>51</v>
      </c>
      <c r="D2" s="7" t="s">
        <v>52</v>
      </c>
      <c r="E2" s="7" t="s">
        <v>53</v>
      </c>
      <c r="F2" s="8" t="s">
        <v>54</v>
      </c>
      <c r="G2" s="6" t="s">
        <v>7</v>
      </c>
      <c r="H2" s="7" t="s">
        <v>55</v>
      </c>
      <c r="I2" t="s">
        <v>56</v>
      </c>
    </row>
    <row r="3" spans="1:8">
      <c r="A3" s="6">
        <v>1703</v>
      </c>
      <c r="B3" s="6">
        <v>45</v>
      </c>
      <c r="C3" s="9" t="s">
        <v>57</v>
      </c>
      <c r="D3" s="17"/>
      <c r="E3" s="17"/>
      <c r="F3" s="18"/>
      <c r="G3" s="19">
        <v>0.12</v>
      </c>
      <c r="H3" s="7">
        <f>F3/1.05*G3</f>
        <v>0</v>
      </c>
    </row>
    <row r="4" spans="1:8">
      <c r="A4" s="6">
        <v>1705</v>
      </c>
      <c r="B4" s="6">
        <v>90</v>
      </c>
      <c r="C4" s="9" t="s">
        <v>57</v>
      </c>
      <c r="D4" s="17"/>
      <c r="E4" s="17"/>
      <c r="F4" s="18"/>
      <c r="G4" s="19"/>
      <c r="H4" s="7"/>
    </row>
    <row r="5" spans="1:8">
      <c r="A5" s="6">
        <v>1706</v>
      </c>
      <c r="B5" s="6">
        <v>45</v>
      </c>
      <c r="C5" s="9" t="s">
        <v>57</v>
      </c>
      <c r="D5" s="17"/>
      <c r="E5" s="17"/>
      <c r="F5" s="18"/>
      <c r="G5" s="19"/>
      <c r="H5" s="7"/>
    </row>
    <row r="6" spans="1:8">
      <c r="A6" s="6">
        <v>1707</v>
      </c>
      <c r="B6" s="6">
        <v>78</v>
      </c>
      <c r="C6" s="9" t="s">
        <v>57</v>
      </c>
      <c r="D6" s="7" t="s">
        <v>58</v>
      </c>
      <c r="E6" s="10" t="s">
        <v>59</v>
      </c>
      <c r="F6" s="20">
        <v>81855.46</v>
      </c>
      <c r="G6" s="21">
        <v>0.12</v>
      </c>
      <c r="H6" s="7">
        <f>F6/1.09*G6</f>
        <v>9011.61027522936</v>
      </c>
    </row>
    <row r="7" spans="1:8">
      <c r="A7" s="6">
        <v>1708</v>
      </c>
      <c r="B7" s="6">
        <v>92</v>
      </c>
      <c r="C7" s="9" t="s">
        <v>57</v>
      </c>
      <c r="D7" s="7" t="s">
        <v>58</v>
      </c>
      <c r="E7" s="13"/>
      <c r="F7" s="22"/>
      <c r="G7" s="23"/>
      <c r="H7" s="7">
        <f>F7/1.09*G7</f>
        <v>0</v>
      </c>
    </row>
    <row r="8" spans="1:8">
      <c r="A8" s="6">
        <v>1709</v>
      </c>
      <c r="B8" s="6">
        <v>67</v>
      </c>
      <c r="C8" s="9" t="s">
        <v>57</v>
      </c>
      <c r="D8" s="7" t="s">
        <v>58</v>
      </c>
      <c r="E8" s="14"/>
      <c r="F8" s="24"/>
      <c r="G8" s="25"/>
      <c r="H8" s="7">
        <f>F8/1.09*G8</f>
        <v>0</v>
      </c>
    </row>
    <row r="9" spans="1:8">
      <c r="A9" s="6">
        <v>1710</v>
      </c>
      <c r="B9" s="6">
        <v>92</v>
      </c>
      <c r="C9" s="9" t="s">
        <v>57</v>
      </c>
      <c r="D9" s="7" t="s">
        <v>60</v>
      </c>
      <c r="E9" s="7" t="s">
        <v>61</v>
      </c>
      <c r="F9" s="8">
        <v>11753</v>
      </c>
      <c r="G9" s="26">
        <v>0.12</v>
      </c>
      <c r="H9" s="7">
        <f>F9/1.09*G9</f>
        <v>1293.90825688073</v>
      </c>
    </row>
    <row r="10" spans="1:8">
      <c r="A10" s="6" t="s">
        <v>62</v>
      </c>
      <c r="B10" s="6">
        <v>168</v>
      </c>
      <c r="C10" s="9" t="s">
        <v>57</v>
      </c>
      <c r="D10" s="7"/>
      <c r="E10" s="7"/>
      <c r="F10" s="8"/>
      <c r="G10" s="27"/>
      <c r="H10" s="7"/>
    </row>
    <row r="11" spans="1:8">
      <c r="A11" s="6">
        <v>1713</v>
      </c>
      <c r="B11" s="6">
        <v>75</v>
      </c>
      <c r="C11" s="9" t="s">
        <v>57</v>
      </c>
      <c r="D11" s="7" t="s">
        <v>63</v>
      </c>
      <c r="E11" s="7" t="s">
        <v>64</v>
      </c>
      <c r="F11" s="8">
        <v>12592.5</v>
      </c>
      <c r="G11" s="27">
        <v>0.12</v>
      </c>
      <c r="H11" s="7">
        <f>F11/1.09*G11</f>
        <v>1386.33027522936</v>
      </c>
    </row>
    <row r="12" spans="1:8">
      <c r="A12" s="6">
        <v>1714</v>
      </c>
      <c r="B12" s="6">
        <v>92</v>
      </c>
      <c r="C12" s="9" t="s">
        <v>57</v>
      </c>
      <c r="D12" s="7" t="s">
        <v>63</v>
      </c>
      <c r="E12" s="7" t="s">
        <v>65</v>
      </c>
      <c r="F12" s="8">
        <v>13515.95</v>
      </c>
      <c r="G12" s="27">
        <v>0.12</v>
      </c>
      <c r="H12" s="7">
        <f>F12/1.09*G12</f>
        <v>1487.99449541284</v>
      </c>
    </row>
    <row r="13" spans="1:8">
      <c r="A13" s="6">
        <v>1720</v>
      </c>
      <c r="B13" s="6">
        <v>92.41</v>
      </c>
      <c r="C13" s="9" t="s">
        <v>57</v>
      </c>
      <c r="D13" s="7"/>
      <c r="E13" s="7"/>
      <c r="F13" s="8"/>
      <c r="G13" s="28"/>
      <c r="H13" s="7"/>
    </row>
    <row r="14" spans="1:8">
      <c r="A14" s="6"/>
      <c r="B14" s="6"/>
      <c r="C14" s="6"/>
      <c r="D14" s="7"/>
      <c r="E14" s="7"/>
      <c r="F14" s="8"/>
      <c r="G14" s="6"/>
      <c r="H14" s="7"/>
    </row>
    <row r="15" spans="1:8">
      <c r="A15" s="6" t="s">
        <v>33</v>
      </c>
      <c r="B15" s="6">
        <f>SUM(B3:B14)</f>
        <v>936.41</v>
      </c>
      <c r="C15" s="6"/>
      <c r="D15" s="6">
        <f>SUM(D3:D14)</f>
        <v>0</v>
      </c>
      <c r="E15" s="6"/>
      <c r="F15" s="8">
        <f>SUM(F3:F14)</f>
        <v>119716.91</v>
      </c>
      <c r="G15" s="6"/>
      <c r="H15" s="7">
        <f>SUM(H3:H14)</f>
        <v>13179.8433027523</v>
      </c>
    </row>
    <row r="16" spans="1:8">
      <c r="A16" s="29"/>
      <c r="B16" s="29"/>
      <c r="C16" s="29"/>
      <c r="D16" s="30"/>
      <c r="E16" s="30"/>
      <c r="F16" s="31">
        <f>F15/1.09</f>
        <v>109832.027522936</v>
      </c>
      <c r="G16" s="32"/>
      <c r="H16" s="30">
        <f>F16*0.12</f>
        <v>13179.8433027523</v>
      </c>
    </row>
    <row r="17" spans="1:8">
      <c r="A17" s="33"/>
      <c r="B17" s="29"/>
      <c r="C17" s="29"/>
      <c r="D17" s="30"/>
      <c r="E17" s="30"/>
      <c r="F17" s="31"/>
      <c r="G17" s="32"/>
      <c r="H17" s="34"/>
    </row>
    <row r="18" spans="1:8">
      <c r="A18" s="29"/>
      <c r="B18" s="29"/>
      <c r="C18" s="29"/>
      <c r="D18" s="30"/>
      <c r="E18" s="30"/>
      <c r="F18" s="31"/>
      <c r="G18" s="32"/>
      <c r="H18" s="30"/>
    </row>
  </sheetData>
  <mergeCells count="6">
    <mergeCell ref="A1:H1"/>
    <mergeCell ref="E6:E8"/>
    <mergeCell ref="F6:F8"/>
    <mergeCell ref="G3:G5"/>
    <mergeCell ref="G6:G8"/>
    <mergeCell ref="H3:H5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workbookViewId="0">
      <selection activeCell="H24" sqref="H24"/>
    </sheetView>
  </sheetViews>
  <sheetFormatPr defaultColWidth="9" defaultRowHeight="13.5" outlineLevelCol="7"/>
  <cols>
    <col min="1" max="1" width="11.5" customWidth="1"/>
    <col min="2" max="2" width="7" customWidth="1"/>
    <col min="4" max="4" width="55.125" customWidth="1"/>
    <col min="5" max="5" width="21.75" customWidth="1"/>
    <col min="6" max="6" width="12.625" customWidth="1"/>
    <col min="7" max="8" width="12.625"/>
  </cols>
  <sheetData>
    <row r="1" spans="1:7">
      <c r="A1" s="2" t="s">
        <v>66</v>
      </c>
      <c r="B1" s="2" t="s">
        <v>67</v>
      </c>
      <c r="C1" s="2" t="s">
        <v>68</v>
      </c>
      <c r="D1" s="2" t="s">
        <v>69</v>
      </c>
      <c r="E1" s="2" t="s">
        <v>70</v>
      </c>
      <c r="F1" s="3" t="s">
        <v>7</v>
      </c>
      <c r="G1" s="3"/>
    </row>
    <row r="2" spans="1:7">
      <c r="A2" s="2" t="s">
        <v>71</v>
      </c>
      <c r="B2" s="2"/>
      <c r="C2" s="2"/>
      <c r="D2" s="2" t="s">
        <v>72</v>
      </c>
      <c r="E2" s="2"/>
      <c r="F2" s="3"/>
      <c r="G2" s="3"/>
    </row>
    <row r="3" spans="1:7">
      <c r="A3" s="2" t="s">
        <v>73</v>
      </c>
      <c r="B3" s="2" t="s">
        <v>74</v>
      </c>
      <c r="C3" s="4">
        <v>3</v>
      </c>
      <c r="D3" s="2" t="s">
        <v>75</v>
      </c>
      <c r="E3" s="5">
        <v>1067430.66</v>
      </c>
      <c r="F3" s="3">
        <v>0.0003</v>
      </c>
      <c r="G3" s="3">
        <f>E3*F3</f>
        <v>320.229198</v>
      </c>
    </row>
    <row r="4" spans="1:7">
      <c r="A4" s="2" t="s">
        <v>76</v>
      </c>
      <c r="B4" s="2" t="s">
        <v>74</v>
      </c>
      <c r="C4" s="4">
        <v>11</v>
      </c>
      <c r="D4" s="2" t="s">
        <v>77</v>
      </c>
      <c r="E4" s="5">
        <v>2274267.77</v>
      </c>
      <c r="F4" s="3">
        <v>0.0003</v>
      </c>
      <c r="G4" s="3">
        <f>E4*F4</f>
        <v>682.280331</v>
      </c>
    </row>
    <row r="5" spans="1:7">
      <c r="A5" s="2" t="s">
        <v>78</v>
      </c>
      <c r="B5" s="2" t="s">
        <v>74</v>
      </c>
      <c r="C5" s="4">
        <v>18</v>
      </c>
      <c r="D5" s="2" t="s">
        <v>79</v>
      </c>
      <c r="E5" s="5">
        <v>100495.4</v>
      </c>
      <c r="F5" s="3">
        <v>0.0003</v>
      </c>
      <c r="G5" s="3">
        <f>E5*F5</f>
        <v>30.14862</v>
      </c>
    </row>
    <row r="6" spans="1:7">
      <c r="A6" s="2" t="s">
        <v>80</v>
      </c>
      <c r="B6" s="2"/>
      <c r="C6" s="2"/>
      <c r="D6" s="2" t="s">
        <v>81</v>
      </c>
      <c r="E6" s="5">
        <f>SUM(E3:E5)</f>
        <v>3442193.83</v>
      </c>
      <c r="F6" s="3"/>
      <c r="G6" s="3">
        <f>SUM(G3:G5)</f>
        <v>1032.658149</v>
      </c>
    </row>
    <row r="10" spans="1:8">
      <c r="A10" s="6" t="s">
        <v>49</v>
      </c>
      <c r="B10" s="6" t="s">
        <v>50</v>
      </c>
      <c r="C10" s="6" t="s">
        <v>51</v>
      </c>
      <c r="D10" s="7" t="s">
        <v>52</v>
      </c>
      <c r="E10" s="7" t="s">
        <v>53</v>
      </c>
      <c r="F10" s="8" t="s">
        <v>54</v>
      </c>
      <c r="G10" s="3" t="s">
        <v>82</v>
      </c>
      <c r="H10" s="3"/>
    </row>
    <row r="11" spans="1:8">
      <c r="A11" s="6">
        <v>1707</v>
      </c>
      <c r="B11" s="6">
        <v>78</v>
      </c>
      <c r="C11" s="9" t="s">
        <v>57</v>
      </c>
      <c r="D11" s="7" t="s">
        <v>58</v>
      </c>
      <c r="E11" s="10" t="s">
        <v>59</v>
      </c>
      <c r="F11" s="6">
        <v>81855.46</v>
      </c>
      <c r="G11" s="11">
        <v>0.001</v>
      </c>
      <c r="H11" s="12">
        <f>F11*G11</f>
        <v>81.85546</v>
      </c>
    </row>
    <row r="12" spans="1:8">
      <c r="A12" s="6">
        <v>1708</v>
      </c>
      <c r="B12" s="6">
        <v>92</v>
      </c>
      <c r="C12" s="9" t="s">
        <v>57</v>
      </c>
      <c r="D12" s="7" t="s">
        <v>58</v>
      </c>
      <c r="E12" s="13"/>
      <c r="F12" s="6"/>
      <c r="G12" s="11"/>
      <c r="H12" s="12"/>
    </row>
    <row r="13" spans="1:8">
      <c r="A13" s="6">
        <v>1709</v>
      </c>
      <c r="B13" s="6">
        <v>67</v>
      </c>
      <c r="C13" s="9" t="s">
        <v>57</v>
      </c>
      <c r="D13" s="7" t="s">
        <v>58</v>
      </c>
      <c r="E13" s="14"/>
      <c r="F13" s="6"/>
      <c r="G13" s="11"/>
      <c r="H13" s="12"/>
    </row>
    <row r="14" spans="1:8">
      <c r="A14" s="6">
        <v>1710</v>
      </c>
      <c r="B14" s="6">
        <v>92</v>
      </c>
      <c r="C14" s="9" t="s">
        <v>57</v>
      </c>
      <c r="D14" s="7" t="s">
        <v>60</v>
      </c>
      <c r="E14" s="7" t="s">
        <v>61</v>
      </c>
      <c r="F14" s="8">
        <v>11753</v>
      </c>
      <c r="G14" s="15">
        <v>0.001</v>
      </c>
      <c r="H14" s="7">
        <f>F14*G14</f>
        <v>11.753</v>
      </c>
    </row>
    <row r="15" spans="1:8">
      <c r="A15" s="6">
        <v>1713</v>
      </c>
      <c r="B15" s="6">
        <v>75</v>
      </c>
      <c r="C15" s="9" t="s">
        <v>57</v>
      </c>
      <c r="D15" s="7" t="s">
        <v>63</v>
      </c>
      <c r="E15" s="7" t="s">
        <v>64</v>
      </c>
      <c r="F15" s="8">
        <v>12592.5</v>
      </c>
      <c r="G15" s="15">
        <v>0.001</v>
      </c>
      <c r="H15" s="7">
        <f t="shared" ref="H15:H20" si="0">F15*G15</f>
        <v>12.5925</v>
      </c>
    </row>
    <row r="16" spans="1:8">
      <c r="A16" s="6">
        <v>1714</v>
      </c>
      <c r="B16" s="6">
        <v>92</v>
      </c>
      <c r="C16" s="9" t="s">
        <v>57</v>
      </c>
      <c r="D16" s="7" t="s">
        <v>63</v>
      </c>
      <c r="E16" s="7" t="s">
        <v>65</v>
      </c>
      <c r="F16" s="8">
        <v>13515.95</v>
      </c>
      <c r="G16" s="15">
        <v>0.001</v>
      </c>
      <c r="H16" s="7">
        <f t="shared" si="0"/>
        <v>13.51595</v>
      </c>
    </row>
    <row r="17" spans="1:8">
      <c r="A17" s="6">
        <v>1703</v>
      </c>
      <c r="B17" s="6">
        <v>45</v>
      </c>
      <c r="C17" s="9" t="s">
        <v>57</v>
      </c>
      <c r="D17" s="10" t="s">
        <v>83</v>
      </c>
      <c r="E17" s="10" t="s">
        <v>84</v>
      </c>
      <c r="F17" s="16">
        <v>58968</v>
      </c>
      <c r="G17" s="15">
        <v>0.001</v>
      </c>
      <c r="H17" s="7">
        <f t="shared" si="0"/>
        <v>58.968</v>
      </c>
    </row>
    <row r="18" spans="1:8">
      <c r="A18" s="6">
        <v>1705</v>
      </c>
      <c r="B18" s="6">
        <v>90</v>
      </c>
      <c r="C18" s="9" t="s">
        <v>57</v>
      </c>
      <c r="D18" s="13"/>
      <c r="E18" s="13"/>
      <c r="F18" s="16"/>
      <c r="G18" s="15">
        <v>0.001</v>
      </c>
      <c r="H18" s="7">
        <f t="shared" si="0"/>
        <v>0</v>
      </c>
    </row>
    <row r="19" spans="1:8">
      <c r="A19" s="6">
        <v>1706</v>
      </c>
      <c r="B19" s="6">
        <v>45</v>
      </c>
      <c r="C19" s="9" t="s">
        <v>57</v>
      </c>
      <c r="D19" s="14"/>
      <c r="E19" s="14"/>
      <c r="F19" s="16"/>
      <c r="G19" s="15">
        <v>0.001</v>
      </c>
      <c r="H19" s="7">
        <f t="shared" si="0"/>
        <v>0</v>
      </c>
    </row>
    <row r="20" spans="1:8">
      <c r="A20" s="6" t="s">
        <v>62</v>
      </c>
      <c r="B20" s="6">
        <v>168</v>
      </c>
      <c r="C20" s="9" t="s">
        <v>57</v>
      </c>
      <c r="D20" s="7" t="s">
        <v>58</v>
      </c>
      <c r="E20" s="7" t="s">
        <v>85</v>
      </c>
      <c r="F20" s="8">
        <v>58003.26</v>
      </c>
      <c r="G20" s="15">
        <v>0.001</v>
      </c>
      <c r="H20" s="7">
        <f t="shared" si="0"/>
        <v>58.00326</v>
      </c>
    </row>
    <row r="21" spans="8:8">
      <c r="H21">
        <f>SUM(H11:H20)</f>
        <v>236.68817</v>
      </c>
    </row>
    <row r="23" spans="8:8">
      <c r="H23">
        <f>G6+H21</f>
        <v>1269.346319</v>
      </c>
    </row>
  </sheetData>
  <mergeCells count="7">
    <mergeCell ref="D17:D19"/>
    <mergeCell ref="E11:E13"/>
    <mergeCell ref="E17:E19"/>
    <mergeCell ref="F11:F13"/>
    <mergeCell ref="F17:F19"/>
    <mergeCell ref="G11:G13"/>
    <mergeCell ref="H11:H13"/>
  </mergeCells>
  <pageMargins left="0.75" right="0.75" top="1" bottom="1" header="0.5" footer="0.5"/>
  <pageSetup paperSize="9" scale="93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7"/>
  <sheetViews>
    <sheetView topLeftCell="C1" workbookViewId="0">
      <selection activeCell="Q3" sqref="Q3:Q4"/>
    </sheetView>
  </sheetViews>
  <sheetFormatPr defaultColWidth="9" defaultRowHeight="13.5" outlineLevelRow="6"/>
  <sheetData>
    <row r="1" spans="1:27">
      <c r="A1" t="s">
        <v>86</v>
      </c>
      <c r="B1" t="s">
        <v>87</v>
      </c>
      <c r="C1" t="s">
        <v>88</v>
      </c>
      <c r="D1" t="s">
        <v>89</v>
      </c>
      <c r="E1" t="s">
        <v>90</v>
      </c>
      <c r="F1" t="s">
        <v>91</v>
      </c>
      <c r="G1" t="s">
        <v>92</v>
      </c>
      <c r="H1" t="s">
        <v>93</v>
      </c>
      <c r="I1" t="s">
        <v>94</v>
      </c>
      <c r="J1" t="s">
        <v>95</v>
      </c>
      <c r="K1" t="s">
        <v>96</v>
      </c>
      <c r="L1" t="s">
        <v>97</v>
      </c>
      <c r="M1" t="s">
        <v>98</v>
      </c>
      <c r="N1" t="s">
        <v>99</v>
      </c>
      <c r="O1" t="s">
        <v>100</v>
      </c>
      <c r="P1" t="s">
        <v>101</v>
      </c>
      <c r="Q1" t="s">
        <v>55</v>
      </c>
      <c r="R1" t="s">
        <v>7</v>
      </c>
      <c r="S1" t="s">
        <v>102</v>
      </c>
      <c r="T1" t="s">
        <v>11</v>
      </c>
      <c r="U1" t="s">
        <v>103</v>
      </c>
      <c r="V1" t="s">
        <v>104</v>
      </c>
      <c r="W1" t="s">
        <v>105</v>
      </c>
      <c r="X1" t="s">
        <v>106</v>
      </c>
      <c r="Y1" t="s">
        <v>107</v>
      </c>
      <c r="Z1" t="s">
        <v>108</v>
      </c>
      <c r="AA1" t="s">
        <v>109</v>
      </c>
    </row>
    <row r="2" spans="1:27">
      <c r="A2" t="s">
        <v>110</v>
      </c>
      <c r="B2" t="s">
        <v>111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58</v>
      </c>
      <c r="I2" t="s">
        <v>116</v>
      </c>
      <c r="J2" t="s">
        <v>117</v>
      </c>
      <c r="K2" t="s">
        <v>118</v>
      </c>
      <c r="L2" t="s">
        <v>119</v>
      </c>
      <c r="N2" t="s">
        <v>120</v>
      </c>
      <c r="O2" t="s">
        <v>121</v>
      </c>
      <c r="P2" t="s">
        <v>122</v>
      </c>
      <c r="Q2" s="1">
        <v>11552.75</v>
      </c>
      <c r="R2" t="s">
        <v>123</v>
      </c>
      <c r="S2">
        <v>1039.75</v>
      </c>
      <c r="T2" s="1">
        <v>12592.5</v>
      </c>
      <c r="U2" t="s">
        <v>124</v>
      </c>
      <c r="V2" t="s">
        <v>125</v>
      </c>
      <c r="W2" t="s">
        <v>126</v>
      </c>
      <c r="X2" t="s">
        <v>127</v>
      </c>
      <c r="Y2" t="s">
        <v>126</v>
      </c>
      <c r="Z2" t="s">
        <v>128</v>
      </c>
      <c r="AA2" t="s">
        <v>129</v>
      </c>
    </row>
    <row r="3" spans="1:27">
      <c r="A3" t="s">
        <v>130</v>
      </c>
      <c r="B3" t="s">
        <v>111</v>
      </c>
      <c r="C3" t="s">
        <v>111</v>
      </c>
      <c r="D3" t="s">
        <v>131</v>
      </c>
      <c r="E3" t="s">
        <v>113</v>
      </c>
      <c r="F3" t="s">
        <v>114</v>
      </c>
      <c r="G3" t="s">
        <v>115</v>
      </c>
      <c r="H3" t="s">
        <v>58</v>
      </c>
      <c r="I3" t="s">
        <v>132</v>
      </c>
      <c r="J3" t="s">
        <v>133</v>
      </c>
      <c r="K3" t="s">
        <v>111</v>
      </c>
      <c r="L3" t="s">
        <v>134</v>
      </c>
      <c r="O3" t="s">
        <v>110</v>
      </c>
      <c r="P3" t="s">
        <v>135</v>
      </c>
      <c r="Q3">
        <v>12913.21</v>
      </c>
      <c r="R3" t="s">
        <v>136</v>
      </c>
      <c r="S3">
        <v>774.79</v>
      </c>
      <c r="T3">
        <v>13688</v>
      </c>
      <c r="U3" t="s">
        <v>124</v>
      </c>
      <c r="V3" t="s">
        <v>125</v>
      </c>
      <c r="W3" t="s">
        <v>126</v>
      </c>
      <c r="X3" t="s">
        <v>127</v>
      </c>
      <c r="Y3" t="s">
        <v>126</v>
      </c>
      <c r="Z3" t="s">
        <v>128</v>
      </c>
      <c r="AA3" t="s">
        <v>137</v>
      </c>
    </row>
    <row r="4" spans="1:27">
      <c r="A4" t="s">
        <v>138</v>
      </c>
      <c r="B4" t="s">
        <v>111</v>
      </c>
      <c r="C4" t="s">
        <v>111</v>
      </c>
      <c r="D4" t="s">
        <v>139</v>
      </c>
      <c r="E4" t="s">
        <v>113</v>
      </c>
      <c r="F4" t="s">
        <v>114</v>
      </c>
      <c r="G4" t="s">
        <v>140</v>
      </c>
      <c r="H4" t="s">
        <v>63</v>
      </c>
      <c r="I4" t="s">
        <v>141</v>
      </c>
      <c r="J4" t="s">
        <v>133</v>
      </c>
      <c r="K4" t="s">
        <v>111</v>
      </c>
      <c r="L4" t="s">
        <v>134</v>
      </c>
      <c r="O4" t="s">
        <v>110</v>
      </c>
      <c r="P4" t="s">
        <v>142</v>
      </c>
      <c r="Q4">
        <v>12671.7</v>
      </c>
      <c r="R4" t="s">
        <v>136</v>
      </c>
      <c r="S4">
        <v>760.3</v>
      </c>
      <c r="T4">
        <v>13432</v>
      </c>
      <c r="U4" t="s">
        <v>124</v>
      </c>
      <c r="V4" t="s">
        <v>125</v>
      </c>
      <c r="W4" t="s">
        <v>126</v>
      </c>
      <c r="X4" t="s">
        <v>127</v>
      </c>
      <c r="Y4" t="s">
        <v>126</v>
      </c>
      <c r="Z4" t="s">
        <v>128</v>
      </c>
      <c r="AA4" t="s">
        <v>143</v>
      </c>
    </row>
    <row r="5" spans="1:27">
      <c r="A5" t="s">
        <v>144</v>
      </c>
      <c r="B5" t="s">
        <v>111</v>
      </c>
      <c r="C5" t="s">
        <v>111</v>
      </c>
      <c r="D5" t="s">
        <v>145</v>
      </c>
      <c r="E5" t="s">
        <v>113</v>
      </c>
      <c r="F5" t="s">
        <v>114</v>
      </c>
      <c r="G5" t="s">
        <v>140</v>
      </c>
      <c r="H5" t="s">
        <v>63</v>
      </c>
      <c r="I5" t="s">
        <v>146</v>
      </c>
      <c r="J5" t="s">
        <v>117</v>
      </c>
      <c r="K5" t="s">
        <v>118</v>
      </c>
      <c r="L5" t="s">
        <v>119</v>
      </c>
      <c r="N5" t="s">
        <v>120</v>
      </c>
      <c r="O5" t="s">
        <v>147</v>
      </c>
      <c r="P5" t="s">
        <v>148</v>
      </c>
      <c r="Q5" s="1">
        <v>12399.95</v>
      </c>
      <c r="R5" t="s">
        <v>123</v>
      </c>
      <c r="S5">
        <v>1116</v>
      </c>
      <c r="T5" s="1">
        <v>13515.95</v>
      </c>
      <c r="U5" t="s">
        <v>124</v>
      </c>
      <c r="V5" t="s">
        <v>125</v>
      </c>
      <c r="W5" t="s">
        <v>126</v>
      </c>
      <c r="X5" t="s">
        <v>127</v>
      </c>
      <c r="Y5" t="s">
        <v>126</v>
      </c>
      <c r="Z5" t="s">
        <v>128</v>
      </c>
      <c r="AA5" t="s">
        <v>149</v>
      </c>
    </row>
    <row r="6" spans="1:27">
      <c r="A6" t="s">
        <v>150</v>
      </c>
      <c r="B6" t="s">
        <v>111</v>
      </c>
      <c r="C6" t="s">
        <v>111</v>
      </c>
      <c r="D6" t="s">
        <v>151</v>
      </c>
      <c r="E6" t="s">
        <v>113</v>
      </c>
      <c r="F6" t="s">
        <v>114</v>
      </c>
      <c r="G6" t="s">
        <v>115</v>
      </c>
      <c r="H6" t="s">
        <v>58</v>
      </c>
      <c r="I6" t="s">
        <v>152</v>
      </c>
      <c r="J6" t="s">
        <v>117</v>
      </c>
      <c r="K6" t="s">
        <v>118</v>
      </c>
      <c r="L6" t="s">
        <v>119</v>
      </c>
      <c r="N6" t="s">
        <v>120</v>
      </c>
      <c r="O6" t="s">
        <v>153</v>
      </c>
      <c r="P6" t="s">
        <v>154</v>
      </c>
      <c r="Q6" s="1">
        <v>75096.75</v>
      </c>
      <c r="R6" t="s">
        <v>123</v>
      </c>
      <c r="S6">
        <v>6758.71</v>
      </c>
      <c r="T6" s="1">
        <v>81855.46</v>
      </c>
      <c r="U6" t="s">
        <v>124</v>
      </c>
      <c r="V6" t="s">
        <v>125</v>
      </c>
      <c r="W6" t="s">
        <v>126</v>
      </c>
      <c r="X6" t="s">
        <v>127</v>
      </c>
      <c r="Y6" t="s">
        <v>126</v>
      </c>
      <c r="Z6" t="s">
        <v>128</v>
      </c>
      <c r="AA6" t="s">
        <v>155</v>
      </c>
    </row>
    <row r="7" spans="1:27">
      <c r="A7" t="s">
        <v>156</v>
      </c>
      <c r="B7" t="s">
        <v>111</v>
      </c>
      <c r="C7" t="s">
        <v>111</v>
      </c>
      <c r="D7" t="s">
        <v>157</v>
      </c>
      <c r="E7" t="s">
        <v>113</v>
      </c>
      <c r="F7" t="s">
        <v>114</v>
      </c>
      <c r="G7" t="s">
        <v>158</v>
      </c>
      <c r="H7" t="s">
        <v>159</v>
      </c>
      <c r="I7" t="s">
        <v>160</v>
      </c>
      <c r="J7" t="s">
        <v>161</v>
      </c>
      <c r="K7" t="s">
        <v>111</v>
      </c>
      <c r="L7" t="s">
        <v>162</v>
      </c>
      <c r="N7" t="s">
        <v>120</v>
      </c>
      <c r="O7" t="s">
        <v>163</v>
      </c>
      <c r="P7" t="s">
        <v>164</v>
      </c>
      <c r="Q7">
        <v>88933.98</v>
      </c>
      <c r="R7" t="s">
        <v>165</v>
      </c>
      <c r="S7">
        <v>11561.42</v>
      </c>
      <c r="T7">
        <v>100495.4</v>
      </c>
      <c r="U7" t="s">
        <v>124</v>
      </c>
      <c r="V7" t="s">
        <v>166</v>
      </c>
      <c r="W7" t="s">
        <v>126</v>
      </c>
      <c r="X7" t="s">
        <v>127</v>
      </c>
      <c r="Y7" t="s">
        <v>126</v>
      </c>
      <c r="Z7" t="s">
        <v>128</v>
      </c>
      <c r="AA7" t="s">
        <v>167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202412</vt:lpstr>
      <vt:lpstr>从租</vt:lpstr>
      <vt:lpstr>印花税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 Lucy蓉</cp:lastModifiedBy>
  <dcterms:created xsi:type="dcterms:W3CDTF">2023-01-10T11:08:00Z</dcterms:created>
  <dcterms:modified xsi:type="dcterms:W3CDTF">2025-01-09T07:49:48Z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82298B5421084FB7895922D8934EB106</vt:lpwstr>
  </property>
  <property fmtid="{D5CDD505-2E9C-101B-9397-08002B2CF9AE}" pid="5" name="KSOProductBuildVer">
    <vt:lpwstr>2052-12.1.0.19770</vt:lpwstr>
  </property>
</Properties>
</file>