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7" windowHeight="11074" tabRatio="509"/>
  </bookViews>
  <sheets>
    <sheet name="税金计算明细" sheetId="29" r:id="rId1"/>
    <sheet name="利润表" sheetId="32" r:id="rId2"/>
    <sheet name="销售明细" sheetId="31" r:id="rId3"/>
    <sheet name="Sheet1" sheetId="33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只填写申报表，账面未体现</t>
        </r>
      </text>
    </comment>
  </commentList>
</comments>
</file>

<file path=xl/sharedStrings.xml><?xml version="1.0" encoding="utf-8"?>
<sst xmlns="http://schemas.openxmlformats.org/spreadsheetml/2006/main" count="135" uniqueCount="116">
  <si>
    <t>元盛美华房地产开发有限公司税金计算表</t>
  </si>
  <si>
    <t>项目名称：</t>
  </si>
  <si>
    <t>元盛祥府</t>
  </si>
  <si>
    <t>期间</t>
  </si>
  <si>
    <t>日期：</t>
  </si>
  <si>
    <t>2025.03.07</t>
  </si>
  <si>
    <t>预收款合计金额</t>
  </si>
  <si>
    <t>普通住宅</t>
  </si>
  <si>
    <t>非普通住宅</t>
  </si>
  <si>
    <t>商业/写字间</t>
  </si>
  <si>
    <t>其他类型（车位、储藏室）</t>
  </si>
  <si>
    <t>租赁收入</t>
  </si>
  <si>
    <t>停车费收入</t>
  </si>
  <si>
    <t>充电桩收入</t>
  </si>
  <si>
    <t>田园文苑住宅</t>
  </si>
  <si>
    <t>合计</t>
  </si>
  <si>
    <t>144平米以下</t>
  </si>
  <si>
    <t>144平米以上</t>
  </si>
  <si>
    <t>税目</t>
  </si>
  <si>
    <t>税率</t>
  </si>
  <si>
    <t>上期进项税留底金额：</t>
  </si>
  <si>
    <t>本期进项税金额：</t>
  </si>
  <si>
    <t>允许扣除的与销售面积相对应的土地价款：</t>
  </si>
  <si>
    <t>预缴增值税</t>
  </si>
  <si>
    <t>增值税</t>
  </si>
  <si>
    <t>城建税</t>
  </si>
  <si>
    <t>地方教育费附加</t>
  </si>
  <si>
    <t>教育费附加</t>
  </si>
  <si>
    <t>土地增值税</t>
  </si>
  <si>
    <t>印花税</t>
  </si>
  <si>
    <t xml:space="preserve"> </t>
  </si>
  <si>
    <t>企业所得税</t>
  </si>
  <si>
    <t>工会经费</t>
  </si>
  <si>
    <t>房产税（从租）</t>
  </si>
  <si>
    <t>房产税（从价）</t>
  </si>
  <si>
    <t>土地使用税</t>
  </si>
  <si>
    <t>12/平方米</t>
  </si>
  <si>
    <t>应缴税费计算说明：1、本期收入373578.21元，应缴增值税33622.04-本期进项税额1663.17-上期留底进项15713.86元-允许扣除的与销售面积相对应的土地价款抵减销项税0元，本月实际应缴纳增值税16245.01元，增值税附加1949.4元， 2、应缴纳土地增值税12110.09元。3、房产税8499.11元。各税种合计应缴费金额：38803.61元.</t>
  </si>
  <si>
    <t>利润表</t>
  </si>
  <si>
    <t>编制单位：新疆元盛美华房地产开发有限责任公司</t>
  </si>
  <si>
    <t>单位：元</t>
  </si>
  <si>
    <t>项目</t>
  </si>
  <si>
    <t>本期金额</t>
  </si>
  <si>
    <t>本年金额</t>
  </si>
  <si>
    <t>上期金额</t>
  </si>
  <si>
    <t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</si>
  <si>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</si>
  <si>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</si>
  <si>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</si>
  <si>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</si>
  <si>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</si>
  <si>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</si>
  <si>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</si>
  <si>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</si>
  <si>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</si>
  <si>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</si>
  <si>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</si>
  <si>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</si>
  <si>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</si>
  <si>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</si>
  <si>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>二、营业利润（亏损以“-”号填列）</t>
  </si>
  <si>
    <t xml:space="preserve">    加：营业外收入</t>
  </si>
  <si>
    <t xml:space="preserve">    减：营业外支出</t>
  </si>
  <si>
    <t>三、利润总额（亏损总额以“-”号填列）</t>
  </si>
  <si>
    <t xml:space="preserve">    减：所得税费用</t>
  </si>
  <si>
    <t>四、净利润（净亏损以“-”号填列）</t>
  </si>
  <si>
    <t>本期应交所得税：</t>
  </si>
  <si>
    <t>分类</t>
  </si>
  <si>
    <t>本月收入</t>
  </si>
  <si>
    <t>已开专票</t>
  </si>
  <si>
    <t>已开普票</t>
  </si>
  <si>
    <t>未开票</t>
  </si>
  <si>
    <t>房款</t>
  </si>
  <si>
    <t>车位、储藏室</t>
  </si>
  <si>
    <t>租赁</t>
  </si>
  <si>
    <t>冲无票</t>
  </si>
  <si>
    <t xml:space="preserve">税额 </t>
  </si>
  <si>
    <t>创享供应链管理服务有限公司应交增值税明细表（202409）</t>
  </si>
  <si>
    <t>收入名称</t>
  </si>
  <si>
    <t>无票收入</t>
  </si>
  <si>
    <t>开票收入</t>
  </si>
  <si>
    <t>收入合计</t>
  </si>
  <si>
    <t>无票应税额</t>
  </si>
  <si>
    <t>开票应税额</t>
  </si>
  <si>
    <t>税额合计</t>
  </si>
  <si>
    <t>商管收入</t>
  </si>
  <si>
    <t>服务费6%</t>
  </si>
  <si>
    <t>销售服务、动产及不动产（商业租赁）9%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</si>
  <si>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</si>
  <si>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</si>
  <si>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</si>
  <si>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</si>
  <si>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</si>
  <si>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</si>
  <si>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</si>
  <si>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</si>
  <si>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</si>
  <si>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</si>
  <si>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</si>
  <si>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</si>
  <si>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</si>
  <si>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</si>
  <si>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</si>
  <si>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</si>
  <si>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</si>
  <si>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</si>
  <si>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</si>
  <si>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</si>
  <si>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</si>
  <si>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</si>
  <si>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</si>
  <si>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</si>
  <si>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</si>
  <si>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</si>
  <si>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</si>
  <si>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本期应缴房产税（从租）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</si>
</sst>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  <numFmt numFmtId="178" formatCode="#,##0.00;\-#,##0.00;&quot;&quot;"/>
    <numFmt numFmtId="179" formatCode="0.0%"/>
  </numFmts>
  <fonts count="40"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.5"/>
      <color rgb="FF333333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9" applyNumberFormat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5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4" fillId="0" borderId="2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0" fillId="0" borderId="0">
      <alignment vertical="top"/>
      <protection locked="0"/>
    </xf>
  </cellStyleXfs>
  <cellXfs count="10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9" fontId="1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43" fontId="0" fillId="0" borderId="0" xfId="0" applyNumberFormat="1">
      <alignment vertical="center"/>
    </xf>
    <xf numFmtId="43" fontId="0" fillId="0" borderId="1" xfId="0" applyNumberFormat="1" applyBorder="1">
      <alignment vertical="center"/>
    </xf>
    <xf numFmtId="0" fontId="9" fillId="0" borderId="0" xfId="49" applyFont="1" applyFill="1" applyBorder="1" applyAlignment="1" applyProtection="1">
      <alignment horizontal="center"/>
      <protection locked="0"/>
    </xf>
    <xf numFmtId="43" fontId="10" fillId="0" borderId="0" xfId="49" applyNumberFormat="1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protection locked="0"/>
    </xf>
    <xf numFmtId="57" fontId="11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43" fontId="11" fillId="0" borderId="0" xfId="49" applyNumberFormat="1" applyFont="1" applyFill="1" applyBorder="1" applyAlignment="1" applyProtection="1">
      <protection locked="0"/>
    </xf>
    <xf numFmtId="0" fontId="11" fillId="0" borderId="3" xfId="49" applyFont="1" applyFill="1" applyBorder="1" applyAlignment="1" applyProtection="1">
      <alignment horizontal="center"/>
      <protection locked="0"/>
    </xf>
    <xf numFmtId="43" fontId="11" fillId="0" borderId="4" xfId="49" applyNumberFormat="1" applyFont="1" applyFill="1" applyBorder="1" applyAlignment="1" applyProtection="1">
      <alignment horizontal="center"/>
      <protection locked="0"/>
    </xf>
    <xf numFmtId="0" fontId="11" fillId="0" borderId="4" xfId="49" applyFont="1" applyFill="1" applyBorder="1" applyAlignment="1" applyProtection="1">
      <alignment horizontal="center"/>
      <protection locked="0"/>
    </xf>
    <xf numFmtId="0" fontId="10" fillId="0" borderId="5" xfId="49" applyFont="1" applyFill="1" applyBorder="1" applyAlignment="1" applyProtection="1">
      <protection locked="0"/>
    </xf>
    <xf numFmtId="43" fontId="10" fillId="0" borderId="6" xfId="49" applyNumberFormat="1" applyFont="1" applyFill="1" applyBorder="1" applyAlignment="1" applyProtection="1">
      <protection locked="0"/>
    </xf>
    <xf numFmtId="178" fontId="10" fillId="0" borderId="6" xfId="49" applyNumberFormat="1" applyFont="1" applyFill="1" applyBorder="1" applyAlignment="1" applyProtection="1">
      <protection locked="0"/>
    </xf>
    <xf numFmtId="0" fontId="10" fillId="0" borderId="5" xfId="49" applyFont="1" applyFill="1" applyBorder="1" applyAlignment="1" applyProtection="1">
      <alignment horizontal="right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13" fillId="0" borderId="1" xfId="0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9" fontId="16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vertical="center"/>
    </xf>
    <xf numFmtId="9" fontId="16" fillId="0" borderId="1" xfId="3" applyFont="1" applyFill="1" applyBorder="1" applyAlignment="1">
      <alignment horizontal="center" vertical="center"/>
    </xf>
    <xf numFmtId="176" fontId="16" fillId="0" borderId="1" xfId="3" applyNumberFormat="1" applyFont="1" applyBorder="1">
      <alignment vertical="center"/>
    </xf>
    <xf numFmtId="10" fontId="16" fillId="0" borderId="1" xfId="3" applyNumberFormat="1" applyFont="1" applyFill="1" applyBorder="1" applyAlignment="1">
      <alignment horizontal="center" vertical="center"/>
    </xf>
    <xf numFmtId="9" fontId="16" fillId="0" borderId="1" xfId="3" applyNumberFormat="1" applyFont="1" applyFill="1" applyBorder="1" applyAlignment="1">
      <alignment horizontal="center" vertical="center"/>
    </xf>
    <xf numFmtId="179" fontId="16" fillId="0" borderId="1" xfId="3" applyNumberFormat="1" applyFont="1" applyFill="1" applyBorder="1" applyAlignment="1">
      <alignment horizontal="center" vertical="center"/>
    </xf>
    <xf numFmtId="176" fontId="16" fillId="0" borderId="7" xfId="0" applyNumberFormat="1" applyFont="1" applyFill="1" applyBorder="1" applyAlignment="1">
      <alignment horizontal="center" vertical="center" wrapText="1"/>
    </xf>
    <xf numFmtId="176" fontId="16" fillId="0" borderId="14" xfId="0" applyNumberFormat="1" applyFont="1" applyFill="1" applyBorder="1" applyAlignment="1">
      <alignment horizontal="center" vertical="center" wrapText="1"/>
    </xf>
    <xf numFmtId="176" fontId="16" fillId="0" borderId="12" xfId="0" applyNumberFormat="1" applyFont="1" applyFill="1" applyBorder="1" applyAlignment="1">
      <alignment horizontal="center" vertical="center" wrapText="1"/>
    </xf>
    <xf numFmtId="176" fontId="16" fillId="0" borderId="15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176" fontId="18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0" fontId="19" fillId="0" borderId="0" xfId="0" applyFont="1" applyFill="1" applyAlignment="1">
      <alignment horizontal="right" vertical="center"/>
    </xf>
    <xf numFmtId="176" fontId="17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176" fontId="16" fillId="0" borderId="8" xfId="0" applyNumberFormat="1" applyFont="1" applyFill="1" applyBorder="1" applyAlignment="1">
      <alignment horizontal="center" vertical="center" wrapText="1"/>
    </xf>
    <xf numFmtId="176" fontId="16" fillId="0" borderId="1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525;&#33993;&#24037;&#20316;&#25991;&#26723;-&#21019;&#20139;&#20379;&#24212;&#38142;&#20844;&#21496;&#65288;&#26032;&#30086;&#36890;&#21147;&#25285;&#20445;&#65289;\&#21019;&#20139;&#20379;&#24212;&#38142;&#31246;&#37329;&#35745;&#31639;&#34920;%202024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11"/>
      <sheetName val="印花税"/>
      <sheetName val="从租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M38"/>
  <sheetViews>
    <sheetView tabSelected="1" workbookViewId="0">
      <selection activeCell="B4" sqref="B4:C6"/>
    </sheetView>
  </sheetViews>
  <sheetFormatPr defaultColWidth="9" defaultRowHeight="15"/>
  <cols>
    <col min="1" max="1" width="4.25" customWidth="1"/>
    <col min="2" max="2" width="18.25" customWidth="1"/>
    <col min="3" max="3" width="10" customWidth="1"/>
    <col min="4" max="4" width="20" customWidth="1"/>
    <col min="5" max="5" width="14.875" customWidth="1"/>
    <col min="6" max="6" width="16" customWidth="1"/>
    <col min="7" max="7" width="13.7083333333333" customWidth="1"/>
    <col min="8" max="10" width="11.5" customWidth="1"/>
    <col min="11" max="11" width="11.4333333333333" customWidth="1"/>
    <col min="12" max="12" width="15.625" customWidth="1"/>
    <col min="13" max="13" width="12.7083333333333"/>
  </cols>
  <sheetData>
    <row r="2" ht="44" customHeight="1" spans="2:12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</row>
    <row r="3" ht="23" customHeight="1" spans="2:12">
      <c r="B3" s="60" t="s">
        <v>1</v>
      </c>
      <c r="C3" t="s">
        <v>2</v>
      </c>
      <c r="D3" s="61" t="s">
        <v>3</v>
      </c>
      <c r="E3" s="60">
        <v>202502</v>
      </c>
      <c r="G3" s="61"/>
      <c r="H3" s="61"/>
      <c r="I3" s="61"/>
      <c r="J3" s="61"/>
      <c r="K3" s="61" t="s">
        <v>4</v>
      </c>
      <c r="L3" t="s">
        <v>5</v>
      </c>
    </row>
    <row r="4" ht="25" customHeight="1" spans="2:12">
      <c r="B4" s="62" t="s">
        <v>6</v>
      </c>
      <c r="C4" s="63"/>
      <c r="D4" s="64" t="s">
        <v>7</v>
      </c>
      <c r="E4" s="64" t="s">
        <v>8</v>
      </c>
      <c r="F4" s="65" t="s">
        <v>9</v>
      </c>
      <c r="G4" s="66" t="s">
        <v>10</v>
      </c>
      <c r="H4" s="65" t="s">
        <v>11</v>
      </c>
      <c r="I4" s="65" t="s">
        <v>12</v>
      </c>
      <c r="J4" s="65" t="s">
        <v>13</v>
      </c>
      <c r="K4" s="65" t="s">
        <v>14</v>
      </c>
      <c r="L4" s="65" t="s">
        <v>15</v>
      </c>
    </row>
    <row r="5" ht="25" customHeight="1" spans="2:12">
      <c r="B5" s="67"/>
      <c r="C5" s="68"/>
      <c r="D5" s="64" t="s">
        <v>16</v>
      </c>
      <c r="E5" s="64" t="s">
        <v>17</v>
      </c>
      <c r="F5" s="69"/>
      <c r="G5" s="70"/>
      <c r="H5" s="69"/>
      <c r="I5" s="69"/>
      <c r="J5" s="69"/>
      <c r="K5" s="69"/>
      <c r="L5" s="69"/>
    </row>
    <row r="6" ht="25" customHeight="1" spans="2:12">
      <c r="B6" s="71"/>
      <c r="C6" s="72"/>
      <c r="D6" s="73"/>
      <c r="E6" s="73"/>
      <c r="F6" s="73"/>
      <c r="G6" s="74">
        <v>302752.28</v>
      </c>
      <c r="H6" s="75">
        <v>70825.93</v>
      </c>
      <c r="I6" s="73"/>
      <c r="J6" s="73"/>
      <c r="K6" s="73"/>
      <c r="L6" s="101">
        <f>SUM(D6:K6)</f>
        <v>373578.21</v>
      </c>
    </row>
    <row r="7" ht="25" customHeight="1" spans="2:12">
      <c r="B7" s="64" t="s">
        <v>18</v>
      </c>
      <c r="C7" s="64" t="s">
        <v>19</v>
      </c>
      <c r="D7" s="73"/>
      <c r="E7" s="73"/>
      <c r="F7" s="73"/>
      <c r="G7" s="73"/>
      <c r="H7" s="73"/>
      <c r="I7" s="73"/>
      <c r="J7" s="73"/>
      <c r="K7" s="73"/>
      <c r="L7" s="101"/>
    </row>
    <row r="8" ht="25" customHeight="1" spans="2:12">
      <c r="B8" s="76" t="s">
        <v>20</v>
      </c>
      <c r="C8" s="64"/>
      <c r="D8" s="73"/>
      <c r="E8" s="73"/>
      <c r="F8" s="73"/>
      <c r="G8" s="73"/>
      <c r="H8" s="73"/>
      <c r="I8" s="73"/>
      <c r="J8" s="73"/>
      <c r="K8" s="73"/>
      <c r="L8" s="101">
        <v>15713.86</v>
      </c>
    </row>
    <row r="9" ht="25" customHeight="1" spans="2:12">
      <c r="B9" s="64" t="s">
        <v>21</v>
      </c>
      <c r="C9" s="64"/>
      <c r="D9" s="73"/>
      <c r="E9" s="73"/>
      <c r="F9" s="73"/>
      <c r="G9" s="73"/>
      <c r="H9" s="73"/>
      <c r="I9" s="73"/>
      <c r="J9" s="73"/>
      <c r="K9" s="73"/>
      <c r="L9" s="101">
        <v>1663.17</v>
      </c>
    </row>
    <row r="10" ht="28" customHeight="1" spans="2:12">
      <c r="B10" s="77" t="s">
        <v>22</v>
      </c>
      <c r="C10" s="64"/>
      <c r="D10" s="73"/>
      <c r="E10" s="73"/>
      <c r="F10" s="73"/>
      <c r="G10" s="73"/>
      <c r="H10" s="73"/>
      <c r="I10" s="73"/>
      <c r="J10" s="73"/>
      <c r="K10" s="73"/>
      <c r="L10" s="101"/>
    </row>
    <row r="11" ht="25" customHeight="1" spans="2:12">
      <c r="B11" s="78" t="s">
        <v>23</v>
      </c>
      <c r="C11" s="79">
        <v>0.03</v>
      </c>
      <c r="D11" s="73"/>
      <c r="E11" s="73"/>
      <c r="F11" s="73"/>
      <c r="G11" s="73"/>
      <c r="H11" s="73"/>
      <c r="I11" s="73"/>
      <c r="J11" s="73"/>
      <c r="K11" s="73"/>
      <c r="L11" s="101"/>
    </row>
    <row r="12" ht="25" customHeight="1" spans="2:13">
      <c r="B12" s="78" t="s">
        <v>24</v>
      </c>
      <c r="C12" s="79">
        <v>0.09</v>
      </c>
      <c r="D12" s="73"/>
      <c r="E12" s="73"/>
      <c r="F12" s="73"/>
      <c r="G12" s="73">
        <f>G6*$C$12</f>
        <v>27247.7052</v>
      </c>
      <c r="H12" s="73">
        <f>H6*$C$12</f>
        <v>6374.3337</v>
      </c>
      <c r="I12" s="73"/>
      <c r="J12" s="73"/>
      <c r="K12" s="73"/>
      <c r="L12" s="101">
        <f>G12+H12-L8-L9</f>
        <v>16245.0089</v>
      </c>
      <c r="M12">
        <f>G12+H12</f>
        <v>33622.0389</v>
      </c>
    </row>
    <row r="13" ht="25" customHeight="1" spans="2:12">
      <c r="B13" s="78" t="s">
        <v>24</v>
      </c>
      <c r="C13" s="79">
        <v>0.13</v>
      </c>
      <c r="D13" s="73"/>
      <c r="E13" s="73"/>
      <c r="F13" s="73"/>
      <c r="G13" s="73"/>
      <c r="H13" s="73"/>
      <c r="I13" s="73"/>
      <c r="J13" s="73"/>
      <c r="K13" s="73"/>
      <c r="L13" s="101"/>
    </row>
    <row r="14" ht="25" customHeight="1" spans="2:12">
      <c r="B14" s="78" t="s">
        <v>25</v>
      </c>
      <c r="C14" s="79">
        <v>0.07</v>
      </c>
      <c r="D14" s="73"/>
      <c r="E14" s="73"/>
      <c r="F14" s="73"/>
      <c r="G14" s="73"/>
      <c r="H14" s="73"/>
      <c r="I14" s="73"/>
      <c r="J14" s="73"/>
      <c r="K14" s="73"/>
      <c r="L14" s="101">
        <f>L12*C14</f>
        <v>1137.150623</v>
      </c>
    </row>
    <row r="15" ht="25" customHeight="1" spans="2:12">
      <c r="B15" s="78" t="s">
        <v>26</v>
      </c>
      <c r="C15" s="79">
        <v>0.02</v>
      </c>
      <c r="D15" s="73"/>
      <c r="E15" s="73"/>
      <c r="F15" s="73"/>
      <c r="G15" s="73"/>
      <c r="H15" s="73"/>
      <c r="I15" s="73"/>
      <c r="J15" s="73"/>
      <c r="K15" s="73"/>
      <c r="L15" s="101">
        <f>L12*C15</f>
        <v>324.900178</v>
      </c>
    </row>
    <row r="16" ht="25" customHeight="1" spans="2:13">
      <c r="B16" s="78" t="s">
        <v>27</v>
      </c>
      <c r="C16" s="79">
        <v>0.03</v>
      </c>
      <c r="D16" s="73"/>
      <c r="E16" s="73"/>
      <c r="F16" s="73"/>
      <c r="G16" s="73"/>
      <c r="H16" s="73"/>
      <c r="I16" s="73"/>
      <c r="J16" s="73"/>
      <c r="K16" s="73"/>
      <c r="L16" s="101">
        <f>L12*C16</f>
        <v>487.350267</v>
      </c>
      <c r="M16">
        <f>L14+L15+L16</f>
        <v>1949.401068</v>
      </c>
    </row>
    <row r="17" ht="25" customHeight="1" spans="2:12">
      <c r="B17" s="80" t="s">
        <v>28</v>
      </c>
      <c r="C17" s="81">
        <v>0.01</v>
      </c>
      <c r="D17" s="82"/>
      <c r="E17" s="82"/>
      <c r="F17" s="82"/>
      <c r="G17" s="82"/>
      <c r="H17" s="82"/>
      <c r="I17" s="82"/>
      <c r="J17" s="82"/>
      <c r="K17" s="82"/>
      <c r="L17" s="101"/>
    </row>
    <row r="18" ht="25" customHeight="1" spans="2:12">
      <c r="B18" s="80" t="s">
        <v>28</v>
      </c>
      <c r="C18" s="83">
        <v>0.03</v>
      </c>
      <c r="D18" s="82"/>
      <c r="E18" s="82"/>
      <c r="F18" s="82"/>
      <c r="G18" s="82"/>
      <c r="H18" s="82"/>
      <c r="I18" s="82"/>
      <c r="J18" s="82"/>
      <c r="K18" s="82"/>
      <c r="L18" s="101"/>
    </row>
    <row r="19" ht="25" customHeight="1" spans="2:12">
      <c r="B19" s="80" t="s">
        <v>28</v>
      </c>
      <c r="C19" s="83">
        <v>0.04</v>
      </c>
      <c r="D19" s="84"/>
      <c r="E19" s="73"/>
      <c r="F19" s="73"/>
      <c r="G19" s="73">
        <f>G6*$C$19</f>
        <v>12110.0912</v>
      </c>
      <c r="H19" s="73"/>
      <c r="I19" s="73"/>
      <c r="J19" s="73"/>
      <c r="K19" s="73"/>
      <c r="L19" s="101">
        <f>SUM(D19:I19)</f>
        <v>12110.0912</v>
      </c>
    </row>
    <row r="20" ht="25" customHeight="1" spans="2:12">
      <c r="B20" s="80" t="s">
        <v>29</v>
      </c>
      <c r="C20" s="85">
        <v>0.0005</v>
      </c>
      <c r="D20" s="84"/>
      <c r="E20" s="73" t="s">
        <v>30</v>
      </c>
      <c r="F20" s="73"/>
      <c r="G20" s="73"/>
      <c r="H20" s="73"/>
      <c r="I20" s="73"/>
      <c r="J20" s="73"/>
      <c r="K20" s="73"/>
      <c r="L20" s="101"/>
    </row>
    <row r="21" ht="25" customHeight="1" spans="2:12">
      <c r="B21" s="80" t="s">
        <v>31</v>
      </c>
      <c r="C21" s="86">
        <v>0.25</v>
      </c>
      <c r="D21" s="84"/>
      <c r="E21" s="73"/>
      <c r="F21" s="73"/>
      <c r="G21" s="73"/>
      <c r="H21" s="73"/>
      <c r="I21" s="73"/>
      <c r="J21" s="73"/>
      <c r="K21" s="73"/>
      <c r="L21" s="101"/>
    </row>
    <row r="22" ht="25" customHeight="1" spans="2:12">
      <c r="B22" s="80" t="s">
        <v>32</v>
      </c>
      <c r="C22" s="86">
        <v>0.02</v>
      </c>
      <c r="D22" s="84"/>
      <c r="E22" s="73"/>
      <c r="F22" s="73"/>
      <c r="G22" s="73"/>
      <c r="H22" s="73"/>
      <c r="I22" s="73"/>
      <c r="J22" s="73"/>
      <c r="K22" s="73"/>
      <c r="L22" s="102"/>
    </row>
    <row r="23" ht="25" customHeight="1" spans="2:12">
      <c r="B23" s="80" t="s">
        <v>33</v>
      </c>
      <c r="C23" s="86">
        <v>0.12</v>
      </c>
      <c r="D23" s="84"/>
      <c r="E23" s="73"/>
      <c r="F23" s="73"/>
      <c r="G23" s="73"/>
      <c r="H23" s="73">
        <f>H6*C23</f>
        <v>8499.1116</v>
      </c>
      <c r="I23" s="73"/>
      <c r="J23" s="73"/>
      <c r="K23" s="73"/>
      <c r="L23" s="101">
        <f>SUM(D23:I23)</f>
        <v>8499.1116</v>
      </c>
    </row>
    <row r="24" ht="25" customHeight="1" spans="2:12">
      <c r="B24" s="80" t="s">
        <v>34</v>
      </c>
      <c r="C24" s="87">
        <v>0.012</v>
      </c>
      <c r="D24" s="84"/>
      <c r="E24" s="73"/>
      <c r="F24" s="73"/>
      <c r="G24" s="73"/>
      <c r="H24" s="73"/>
      <c r="I24" s="73"/>
      <c r="J24" s="73"/>
      <c r="K24" s="73"/>
      <c r="L24" s="101"/>
    </row>
    <row r="25" ht="25" customHeight="1" spans="2:12">
      <c r="B25" s="80" t="s">
        <v>35</v>
      </c>
      <c r="C25" s="87" t="s">
        <v>36</v>
      </c>
      <c r="D25" s="84"/>
      <c r="E25" s="73"/>
      <c r="F25" s="73"/>
      <c r="G25" s="73"/>
      <c r="H25" s="73"/>
      <c r="I25" s="73"/>
      <c r="J25" s="73"/>
      <c r="K25" s="73"/>
      <c r="L25" s="101"/>
    </row>
    <row r="26" ht="25" customHeight="1" spans="2:12">
      <c r="B26" s="80" t="s">
        <v>15</v>
      </c>
      <c r="C26" s="83"/>
      <c r="D26" s="84"/>
      <c r="E26" s="84"/>
      <c r="F26" s="84"/>
      <c r="G26" s="84"/>
      <c r="H26" s="84"/>
      <c r="I26" s="84"/>
      <c r="J26" s="84"/>
      <c r="K26" s="84"/>
      <c r="L26" s="101">
        <f>SUM(L12:L25)</f>
        <v>38803.612768</v>
      </c>
    </row>
    <row r="27" ht="25" customHeight="1" spans="2:12">
      <c r="B27" s="88" t="s">
        <v>37</v>
      </c>
      <c r="C27" s="89"/>
      <c r="D27" s="89"/>
      <c r="E27" s="89"/>
      <c r="F27" s="89"/>
      <c r="G27" s="89"/>
      <c r="H27" s="89"/>
      <c r="I27" s="89"/>
      <c r="J27" s="89"/>
      <c r="K27" s="89"/>
      <c r="L27" s="103"/>
    </row>
    <row r="28" ht="31" customHeight="1" spans="2:12">
      <c r="B28" s="90"/>
      <c r="C28" s="91"/>
      <c r="D28" s="91"/>
      <c r="E28" s="91"/>
      <c r="F28" s="91"/>
      <c r="G28" s="91"/>
      <c r="H28" s="91"/>
      <c r="I28" s="91"/>
      <c r="J28" s="91"/>
      <c r="K28" s="91"/>
      <c r="L28" s="104"/>
    </row>
    <row r="29" spans="2:4">
      <c r="B29" s="92"/>
      <c r="C29" s="93"/>
      <c r="D29" s="94"/>
    </row>
    <row r="30" spans="2:4">
      <c r="B30" s="95"/>
      <c r="C30" s="96"/>
      <c r="D30" s="94"/>
    </row>
    <row r="31" spans="2:4">
      <c r="B31" s="95"/>
      <c r="C31" s="96"/>
      <c r="D31" s="94"/>
    </row>
    <row r="32" spans="2:4">
      <c r="B32" s="95"/>
      <c r="C32" s="96"/>
      <c r="D32" s="94"/>
    </row>
    <row r="33" spans="2:4">
      <c r="B33" s="95"/>
      <c r="C33" s="96"/>
      <c r="D33" s="94"/>
    </row>
    <row r="34" spans="2:4">
      <c r="B34" s="95"/>
      <c r="C34" s="96"/>
      <c r="D34" s="94"/>
    </row>
    <row r="35" spans="2:4">
      <c r="B35" s="97"/>
      <c r="C35" s="98"/>
      <c r="D35" s="99"/>
    </row>
    <row r="36" spans="2:4">
      <c r="B36" s="97"/>
      <c r="C36" s="98"/>
      <c r="D36" s="99"/>
    </row>
    <row r="38" spans="4:4">
      <c r="D38" s="100"/>
    </row>
  </sheetData>
  <mergeCells count="10">
    <mergeCell ref="B2:L2"/>
    <mergeCell ref="F4:F5"/>
    <mergeCell ref="G4:G5"/>
    <mergeCell ref="H4:H5"/>
    <mergeCell ref="I4:I5"/>
    <mergeCell ref="J4:J5"/>
    <mergeCell ref="K4:K5"/>
    <mergeCell ref="L4:L5"/>
    <mergeCell ref="B4:C6"/>
    <mergeCell ref="B27:L28"/>
  </mergeCells>
  <pageMargins left="1.29861111111111" right="0.314583333333333" top="0.66875" bottom="0.393055555555556" header="0.5" footer="0.275"/>
  <pageSetup paperSize="9" scale="6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L29" sqref="L29"/>
    </sheetView>
  </sheetViews>
  <sheetFormatPr defaultColWidth="9" defaultRowHeight="15" outlineLevelCol="3"/>
  <cols>
    <col min="1" max="1" width="46.625" customWidth="1"/>
    <col min="2" max="3" width="17.125" customWidth="1"/>
  </cols>
  <sheetData>
    <row r="1" ht="27.85" spans="1:4">
      <c r="A1" s="46" t="s">
        <v>38</v>
      </c>
      <c r="B1" s="47"/>
      <c r="C1" s="47"/>
      <c r="D1" s="48"/>
    </row>
    <row r="2" spans="1:4">
      <c r="A2" s="49">
        <v>45627</v>
      </c>
      <c r="B2" s="47"/>
      <c r="C2" s="47"/>
      <c r="D2" s="50"/>
    </row>
    <row r="3" ht="19" customHeight="1" spans="1:4">
      <c r="A3" s="50" t="s">
        <v>39</v>
      </c>
      <c r="B3" s="51"/>
      <c r="C3" s="51"/>
      <c r="D3" s="50" t="s">
        <v>40</v>
      </c>
    </row>
    <row r="4" spans="1:4">
      <c r="A4" s="52" t="s">
        <v>41</v>
      </c>
      <c r="B4" s="53" t="s">
        <v>42</v>
      </c>
      <c r="C4" s="53" t="s">
        <v>43</v>
      </c>
      <c r="D4" s="54" t="s">
        <v>44</v>
      </c>
    </row>
    <row r="5" spans="1:4">
      <c r="A5" s="55" t="s">
        <v>45</v>
      </c>
      <c r="B5" s="56">
        <v>871735.46</v>
      </c>
      <c r="C5" s="56">
        <v>72919776.25</v>
      </c>
      <c r="D5" s="57">
        <v>0</v>
      </c>
    </row>
    <row r="6" spans="1:4">
      <c r="A6" s="55" t="s">
        <v>46</v>
      </c>
      <c r="B6" s="56">
        <v>-9493240.73</v>
      </c>
      <c r="C6" s="56">
        <v>33515068</v>
      </c>
      <c r="D6" s="57">
        <v>0</v>
      </c>
    </row>
    <row r="7" spans="1:4">
      <c r="A7" s="55" t="s">
        <v>47</v>
      </c>
      <c r="B7" s="56">
        <v>38436.59</v>
      </c>
      <c r="C7" s="56">
        <f>2652666.8+3107.25</f>
        <v>2655774.05</v>
      </c>
      <c r="D7" s="57">
        <v>0</v>
      </c>
    </row>
    <row r="8" spans="1:4">
      <c r="A8" s="55" t="s">
        <v>48</v>
      </c>
      <c r="B8" s="56">
        <v>108014.19</v>
      </c>
      <c r="C8" s="56">
        <v>884247.08</v>
      </c>
      <c r="D8" s="57">
        <v>0</v>
      </c>
    </row>
    <row r="9" spans="1:4">
      <c r="A9" s="55" t="s">
        <v>49</v>
      </c>
      <c r="B9" s="56">
        <v>4101677.59</v>
      </c>
      <c r="C9" s="56">
        <v>8750284.39</v>
      </c>
      <c r="D9" s="57">
        <v>0</v>
      </c>
    </row>
    <row r="10" spans="1:4">
      <c r="A10" s="55" t="s">
        <v>50</v>
      </c>
      <c r="B10" s="56"/>
      <c r="C10" s="56"/>
      <c r="D10" s="57">
        <v>0</v>
      </c>
    </row>
    <row r="11" spans="1:4">
      <c r="A11" s="55" t="s">
        <v>51</v>
      </c>
      <c r="B11" s="56">
        <v>1885063.02</v>
      </c>
      <c r="C11" s="56">
        <v>6807802.5</v>
      </c>
      <c r="D11" s="57">
        <v>0</v>
      </c>
    </row>
    <row r="12" spans="1:4">
      <c r="A12" s="55" t="s">
        <v>52</v>
      </c>
      <c r="B12" s="56"/>
      <c r="C12" s="56"/>
      <c r="D12" s="57">
        <v>0</v>
      </c>
    </row>
    <row r="13" spans="1:4">
      <c r="A13" s="55" t="s">
        <v>53</v>
      </c>
      <c r="B13" s="56"/>
      <c r="C13" s="56"/>
      <c r="D13" s="57">
        <v>0</v>
      </c>
    </row>
    <row r="14" spans="1:4">
      <c r="A14" s="55" t="s">
        <v>54</v>
      </c>
      <c r="B14" s="56">
        <v>0</v>
      </c>
      <c r="C14" s="56">
        <v>0</v>
      </c>
      <c r="D14" s="57">
        <v>0</v>
      </c>
    </row>
    <row r="15" spans="1:4">
      <c r="A15" s="55" t="s">
        <v>55</v>
      </c>
      <c r="B15" s="56">
        <v>0</v>
      </c>
      <c r="C15" s="56">
        <v>0</v>
      </c>
      <c r="D15" s="57">
        <v>0</v>
      </c>
    </row>
    <row r="16" spans="1:4">
      <c r="A16" s="55" t="s">
        <v>56</v>
      </c>
      <c r="B16" s="56"/>
      <c r="C16" s="56"/>
      <c r="D16" s="57">
        <v>0</v>
      </c>
    </row>
    <row r="17" spans="1:4">
      <c r="A17" s="55" t="s">
        <v>57</v>
      </c>
      <c r="B17" s="56">
        <v>0</v>
      </c>
      <c r="C17" s="56">
        <v>0</v>
      </c>
      <c r="D17" s="57">
        <v>0</v>
      </c>
    </row>
    <row r="18" spans="1:4">
      <c r="A18" s="55" t="s">
        <v>58</v>
      </c>
      <c r="B18" s="56">
        <v>0</v>
      </c>
      <c r="C18" s="56">
        <v>0</v>
      </c>
      <c r="D18" s="57">
        <v>0</v>
      </c>
    </row>
    <row r="19" spans="1:4">
      <c r="A19" s="55" t="s">
        <v>59</v>
      </c>
      <c r="B19" s="56">
        <v>0</v>
      </c>
      <c r="C19" s="56">
        <v>0</v>
      </c>
      <c r="D19" s="57">
        <v>0</v>
      </c>
    </row>
    <row r="20" spans="1:4">
      <c r="A20" s="55" t="s">
        <v>60</v>
      </c>
      <c r="B20" s="56">
        <v>4231784.8</v>
      </c>
      <c r="C20" s="56">
        <f>C5-C6-C7-C8-C9-C11</f>
        <v>20306600.23</v>
      </c>
      <c r="D20" s="57">
        <v>0</v>
      </c>
    </row>
    <row r="21" spans="1:4">
      <c r="A21" s="55" t="s">
        <v>61</v>
      </c>
      <c r="B21" s="56">
        <v>0</v>
      </c>
      <c r="C21" s="56">
        <v>5295.51</v>
      </c>
      <c r="D21" s="57">
        <v>0</v>
      </c>
    </row>
    <row r="22" spans="1:4">
      <c r="A22" s="55" t="s">
        <v>62</v>
      </c>
      <c r="B22" s="56">
        <v>8000</v>
      </c>
      <c r="C22" s="56">
        <v>105041.42</v>
      </c>
      <c r="D22" s="57">
        <v>0</v>
      </c>
    </row>
    <row r="23" spans="1:4">
      <c r="A23" s="55" t="s">
        <v>63</v>
      </c>
      <c r="B23" s="56">
        <v>4223784.8</v>
      </c>
      <c r="C23" s="56">
        <f>C20+C21-C22</f>
        <v>20206854.32</v>
      </c>
      <c r="D23" s="57">
        <v>0</v>
      </c>
    </row>
    <row r="24" spans="1:4">
      <c r="A24" s="55" t="s">
        <v>64</v>
      </c>
      <c r="B24" s="56">
        <v>0</v>
      </c>
      <c r="C24" s="56">
        <v>4185404.57</v>
      </c>
      <c r="D24" s="57">
        <v>0</v>
      </c>
    </row>
    <row r="25" spans="1:4">
      <c r="A25" s="55" t="s">
        <v>65</v>
      </c>
      <c r="B25" s="56">
        <v>4223784.8</v>
      </c>
      <c r="C25" s="56">
        <f>C23-C24</f>
        <v>16021449.75</v>
      </c>
      <c r="D25" s="57">
        <v>0</v>
      </c>
    </row>
    <row r="26" spans="1:4">
      <c r="A26" s="55"/>
      <c r="B26" s="56"/>
      <c r="C26" s="56"/>
      <c r="D26" s="57"/>
    </row>
    <row r="27" spans="1:4">
      <c r="A27" s="55" t="s">
        <v>64</v>
      </c>
      <c r="B27" s="56">
        <v>0</v>
      </c>
      <c r="C27" s="56"/>
      <c r="D27" s="57">
        <v>0</v>
      </c>
    </row>
    <row r="28" spans="1:4">
      <c r="A28" s="58" t="s">
        <v>66</v>
      </c>
      <c r="B28" s="56"/>
      <c r="C28" s="56">
        <f>C23*0.25-C24</f>
        <v>866309.010000001</v>
      </c>
      <c r="D28" s="57">
        <f>D25-D27</f>
        <v>0</v>
      </c>
    </row>
    <row r="40" spans="3:3">
      <c r="C40">
        <v>16967757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H17"/>
  <sheetViews>
    <sheetView workbookViewId="0">
      <selection activeCell="K25" sqref="K25"/>
    </sheetView>
  </sheetViews>
  <sheetFormatPr defaultColWidth="9" defaultRowHeight="15" outlineLevelCol="7"/>
  <cols>
    <col min="3" max="3" width="14.625" customWidth="1"/>
    <col min="4" max="4" width="16" style="44" customWidth="1"/>
    <col min="5" max="5" width="17.125" style="44"/>
    <col min="6" max="6" width="16" style="44" customWidth="1"/>
    <col min="7" max="7" width="17.5" style="44" customWidth="1"/>
    <col min="8" max="8" width="13.75" style="44" customWidth="1"/>
  </cols>
  <sheetData>
    <row r="6" spans="3:7">
      <c r="C6" t="s">
        <v>67</v>
      </c>
      <c r="D6" s="44" t="s">
        <v>68</v>
      </c>
      <c r="E6" s="44" t="s">
        <v>69</v>
      </c>
      <c r="F6" s="44" t="s">
        <v>70</v>
      </c>
      <c r="G6" s="44" t="s">
        <v>71</v>
      </c>
    </row>
    <row r="7" spans="3:6">
      <c r="C7" t="s">
        <v>72</v>
      </c>
      <c r="D7" s="44">
        <v>1772009.17</v>
      </c>
      <c r="F7" s="44">
        <v>1772009.17</v>
      </c>
    </row>
    <row r="8" spans="3:7">
      <c r="C8" t="s">
        <v>73</v>
      </c>
      <c r="D8" s="44">
        <f>税金计算明细!G6</f>
        <v>302752.28</v>
      </c>
      <c r="E8" s="45">
        <v>0</v>
      </c>
      <c r="G8" s="44">
        <v>130788.99</v>
      </c>
    </row>
    <row r="9" spans="3:7">
      <c r="C9" t="s">
        <v>74</v>
      </c>
      <c r="D9" s="44">
        <f>F9+G9</f>
        <v>336375.07</v>
      </c>
      <c r="F9" s="44">
        <v>188715.6</v>
      </c>
      <c r="G9" s="44">
        <v>147659.47</v>
      </c>
    </row>
    <row r="10" spans="3:3">
      <c r="C10" t="s">
        <v>75</v>
      </c>
    </row>
    <row r="11" spans="3:8">
      <c r="C11" t="s">
        <v>15</v>
      </c>
      <c r="D11" s="44">
        <f>SUM(D7:D10)</f>
        <v>2411136.52</v>
      </c>
      <c r="E11" s="44">
        <f>SUM(E7:E10)</f>
        <v>0</v>
      </c>
      <c r="F11" s="44">
        <f>SUM(F7:F10)</f>
        <v>1960724.77</v>
      </c>
      <c r="G11" s="44">
        <f>SUM(G7:G10)</f>
        <v>278448.46</v>
      </c>
      <c r="H11" s="44">
        <f>SUM(H8:H10)</f>
        <v>0</v>
      </c>
    </row>
    <row r="12" spans="3:4">
      <c r="C12" t="s">
        <v>76</v>
      </c>
      <c r="D12" s="44">
        <f>D11*0.09</f>
        <v>217002.2868</v>
      </c>
    </row>
    <row r="14" spans="6:6">
      <c r="F14" s="44">
        <v>11779631.35</v>
      </c>
    </row>
    <row r="15" spans="6:7">
      <c r="F15" s="44">
        <f>F11-F14</f>
        <v>-9818906.58</v>
      </c>
      <c r="G15" s="44">
        <f>F15+G11</f>
        <v>-9540458.12</v>
      </c>
    </row>
    <row r="17" spans="5:6">
      <c r="E17" s="44">
        <f>SUM(E12:E16)</f>
        <v>0</v>
      </c>
      <c r="F17" s="44">
        <f>SUM(E17:E17)</f>
        <v>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J25" sqref="J25"/>
    </sheetView>
  </sheetViews>
  <sheetFormatPr defaultColWidth="9" defaultRowHeight="15"/>
  <cols>
    <col min="5" max="5" width="11.5" customWidth="1"/>
    <col min="6" max="7" width="14.875" customWidth="1"/>
    <col min="9" max="9" width="10.375" customWidth="1"/>
    <col min="10" max="11" width="12.625" customWidth="1"/>
  </cols>
  <sheetData>
    <row r="1" ht="18.4" spans="1:11">
      <c r="A1" s="1"/>
      <c r="B1" s="2" t="s">
        <v>77</v>
      </c>
      <c r="C1" s="3"/>
      <c r="D1" s="2"/>
      <c r="E1" s="2"/>
      <c r="F1" s="2"/>
      <c r="G1" s="2"/>
      <c r="H1" s="2"/>
      <c r="I1" s="2"/>
      <c r="J1" s="2"/>
      <c r="K1" s="2"/>
    </row>
    <row r="2" spans="1:11">
      <c r="A2" s="1"/>
      <c r="B2" s="1"/>
      <c r="C2" s="4"/>
      <c r="D2" s="5"/>
      <c r="E2" s="6"/>
      <c r="F2" s="6"/>
      <c r="G2" s="6"/>
      <c r="H2" s="5"/>
      <c r="I2" s="38"/>
      <c r="J2" s="38"/>
      <c r="K2" s="38"/>
    </row>
    <row r="3" spans="1:11">
      <c r="A3" s="7" t="s">
        <v>24</v>
      </c>
      <c r="B3" s="8" t="s">
        <v>67</v>
      </c>
      <c r="C3" s="9" t="s">
        <v>78</v>
      </c>
      <c r="D3" s="8"/>
      <c r="E3" s="10" t="s">
        <v>79</v>
      </c>
      <c r="F3" s="10" t="s">
        <v>80</v>
      </c>
      <c r="G3" s="10" t="s">
        <v>81</v>
      </c>
      <c r="H3" s="8" t="s">
        <v>19</v>
      </c>
      <c r="I3" s="10" t="s">
        <v>82</v>
      </c>
      <c r="J3" s="10" t="s">
        <v>83</v>
      </c>
      <c r="K3" s="10" t="s">
        <v>84</v>
      </c>
    </row>
    <row r="4" spans="1:11">
      <c r="A4" s="7"/>
      <c r="B4" s="8" t="s">
        <v>85</v>
      </c>
      <c r="C4" s="9" t="s">
        <v>86</v>
      </c>
      <c r="D4" s="8"/>
      <c r="E4" s="11"/>
      <c r="F4" s="12"/>
      <c r="G4" s="10">
        <f t="shared" ref="G4:G12" si="0">E4+F4</f>
        <v>0</v>
      </c>
      <c r="H4" s="13">
        <v>0.06</v>
      </c>
      <c r="I4" s="39">
        <f t="shared" ref="I4:I6" si="1">E4*H4</f>
        <v>0</v>
      </c>
      <c r="J4" s="40">
        <f t="shared" ref="J4:J6" si="2">F4*H4</f>
        <v>0</v>
      </c>
      <c r="K4" s="41">
        <f t="shared" ref="K4:K6" si="3">I4+J4</f>
        <v>0</v>
      </c>
    </row>
    <row r="5" spans="1:11">
      <c r="A5" s="7"/>
      <c r="B5" s="8"/>
      <c r="C5" s="14" t="s">
        <v>87</v>
      </c>
      <c r="D5" s="15"/>
      <c r="E5" s="12">
        <v>0</v>
      </c>
      <c r="F5" s="11">
        <v>0</v>
      </c>
      <c r="G5" s="10">
        <f>F5+E5</f>
        <v>0</v>
      </c>
      <c r="H5" s="13">
        <v>0.09</v>
      </c>
      <c r="I5" s="39">
        <f t="shared" si="1"/>
        <v>0</v>
      </c>
      <c r="J5" s="40">
        <f t="shared" si="2"/>
        <v>0</v>
      </c>
      <c r="K5" s="41">
        <f t="shared" si="3"/>
        <v>0</v>
      </c>
    </row>
    <row r="6" spans="1:11">
      <c r="A6" s="7"/>
      <c r="B6" s="8"/>
      <c r="C6" s="14" t="s">
        <v>88</v>
      </c>
      <c r="D6" s="15"/>
      <c r="E6" s="12">
        <f>8540.95+47619.05</f>
        <v>56160</v>
      </c>
      <c r="F6" s="11">
        <v>55241.2</v>
      </c>
      <c r="G6" s="10">
        <f>F6+E6</f>
        <v>111401.2</v>
      </c>
      <c r="H6" s="13">
        <v>0.05</v>
      </c>
      <c r="I6" s="39">
        <f t="shared" si="1"/>
        <v>2808</v>
      </c>
      <c r="J6" s="40">
        <f t="shared" si="2"/>
        <v>2762.06</v>
      </c>
      <c r="K6" s="41">
        <f t="shared" si="3"/>
        <v>5570.06</v>
      </c>
    </row>
    <row r="7" spans="1:11">
      <c r="A7" s="7"/>
      <c r="B7" s="8"/>
      <c r="C7" s="9" t="s">
        <v>89</v>
      </c>
      <c r="D7" s="8"/>
      <c r="E7" s="12">
        <v>8540.95</v>
      </c>
      <c r="F7" s="12">
        <v>55241.2</v>
      </c>
      <c r="G7" s="12">
        <f t="shared" ref="G7:K7" si="4">SUM(G4:G6)</f>
        <v>111401.2</v>
      </c>
      <c r="H7" s="8" t="s">
        <v>90</v>
      </c>
      <c r="I7" s="40">
        <f t="shared" si="4"/>
        <v>2808</v>
      </c>
      <c r="J7" s="40">
        <f t="shared" si="4"/>
        <v>2762.06</v>
      </c>
      <c r="K7" s="40">
        <f t="shared" si="4"/>
        <v>5570.06</v>
      </c>
    </row>
    <row r="8" spans="1:11">
      <c r="A8" s="7"/>
      <c r="B8" s="8" t="s">
        <v>91</v>
      </c>
      <c r="C8" s="8" t="s">
        <v>92</v>
      </c>
      <c r="D8" s="8" t="s">
        <v>93</v>
      </c>
      <c r="E8" s="12"/>
      <c r="F8" s="12"/>
      <c r="G8" s="10">
        <f t="shared" si="0"/>
        <v>0</v>
      </c>
      <c r="H8" s="13">
        <v>0.13</v>
      </c>
      <c r="I8" s="40">
        <f t="shared" ref="I8:I11" si="5">E8*H8</f>
        <v>0</v>
      </c>
      <c r="J8" s="40">
        <f>G8*H8</f>
        <v>0</v>
      </c>
      <c r="K8" s="41">
        <f t="shared" ref="K8:K15" si="6">I8+J8</f>
        <v>0</v>
      </c>
    </row>
    <row r="9" spans="1:11">
      <c r="A9" s="7"/>
      <c r="B9" s="8"/>
      <c r="C9" s="8"/>
      <c r="D9" s="8" t="s">
        <v>94</v>
      </c>
      <c r="E9" s="12">
        <v>0</v>
      </c>
      <c r="F9" s="12">
        <f>2012626.35+944628.9</f>
        <v>2957255.25</v>
      </c>
      <c r="G9" s="10">
        <f t="shared" si="0"/>
        <v>2957255.25</v>
      </c>
      <c r="H9" s="13">
        <v>0.13</v>
      </c>
      <c r="I9" s="40">
        <f t="shared" si="5"/>
        <v>0</v>
      </c>
      <c r="J9" s="40">
        <f t="shared" ref="J9:J12" si="7">F9*H9</f>
        <v>384443.1825</v>
      </c>
      <c r="K9" s="41">
        <f t="shared" si="6"/>
        <v>384443.1825</v>
      </c>
    </row>
    <row r="10" spans="1:11">
      <c r="A10" s="7"/>
      <c r="B10" s="8"/>
      <c r="C10" s="8" t="s">
        <v>95</v>
      </c>
      <c r="D10" s="8"/>
      <c r="E10" s="12">
        <f t="shared" ref="E10:J10" si="8">SUM(E8:E9)</f>
        <v>0</v>
      </c>
      <c r="F10" s="12">
        <f t="shared" si="8"/>
        <v>2957255.25</v>
      </c>
      <c r="G10" s="10">
        <f t="shared" si="0"/>
        <v>2957255.25</v>
      </c>
      <c r="H10" s="8" t="s">
        <v>90</v>
      </c>
      <c r="I10" s="40">
        <f t="shared" si="8"/>
        <v>0</v>
      </c>
      <c r="J10" s="40">
        <f t="shared" si="8"/>
        <v>384443.1825</v>
      </c>
      <c r="K10" s="41">
        <f t="shared" si="6"/>
        <v>384443.1825</v>
      </c>
    </row>
    <row r="11" spans="1:11">
      <c r="A11" s="7"/>
      <c r="B11" s="8"/>
      <c r="C11" s="8" t="s">
        <v>96</v>
      </c>
      <c r="D11" s="8" t="s">
        <v>97</v>
      </c>
      <c r="E11" s="12"/>
      <c r="F11" s="12"/>
      <c r="G11" s="10">
        <f t="shared" si="0"/>
        <v>0</v>
      </c>
      <c r="H11" s="13">
        <v>0.09</v>
      </c>
      <c r="I11" s="40">
        <f t="shared" si="5"/>
        <v>0</v>
      </c>
      <c r="J11" s="40">
        <f t="shared" si="7"/>
        <v>0</v>
      </c>
      <c r="K11" s="41">
        <f t="shared" si="6"/>
        <v>0</v>
      </c>
    </row>
    <row r="12" spans="1:11">
      <c r="A12" s="7"/>
      <c r="B12" s="8"/>
      <c r="C12" s="8"/>
      <c r="D12" s="8" t="s">
        <v>93</v>
      </c>
      <c r="E12" s="12"/>
      <c r="F12" s="16"/>
      <c r="G12" s="10">
        <f t="shared" si="0"/>
        <v>0</v>
      </c>
      <c r="H12" s="13">
        <v>0.09</v>
      </c>
      <c r="I12" s="42"/>
      <c r="J12" s="40">
        <f t="shared" si="7"/>
        <v>0</v>
      </c>
      <c r="K12" s="41">
        <f t="shared" si="6"/>
        <v>0</v>
      </c>
    </row>
    <row r="13" spans="1:11">
      <c r="A13" s="7"/>
      <c r="B13" s="8"/>
      <c r="C13" s="8"/>
      <c r="D13" s="8" t="s">
        <v>98</v>
      </c>
      <c r="E13" s="12"/>
      <c r="F13" s="17"/>
      <c r="G13" s="10"/>
      <c r="H13" s="13">
        <v>0.09</v>
      </c>
      <c r="I13" s="40">
        <f t="shared" ref="I13:I15" si="9">E13*H13</f>
        <v>0</v>
      </c>
      <c r="J13" s="40"/>
      <c r="K13" s="41">
        <f t="shared" si="6"/>
        <v>0</v>
      </c>
    </row>
    <row r="14" spans="1:11">
      <c r="A14" s="7"/>
      <c r="B14" s="8"/>
      <c r="C14" s="8"/>
      <c r="D14" s="8" t="s">
        <v>99</v>
      </c>
      <c r="E14" s="16"/>
      <c r="F14" s="12">
        <v>0</v>
      </c>
      <c r="G14" s="10">
        <f t="shared" ref="G14:G17" si="10">E14+F14</f>
        <v>0</v>
      </c>
      <c r="H14" s="13">
        <v>0.09</v>
      </c>
      <c r="I14" s="40">
        <f t="shared" si="9"/>
        <v>0</v>
      </c>
      <c r="J14" s="40">
        <f t="shared" ref="J14:J17" si="11">F14*H14</f>
        <v>0</v>
      </c>
      <c r="K14" s="41">
        <f t="shared" si="6"/>
        <v>0</v>
      </c>
    </row>
    <row r="15" spans="1:11">
      <c r="A15" s="7"/>
      <c r="B15" s="8"/>
      <c r="C15" s="9" t="s">
        <v>100</v>
      </c>
      <c r="D15" s="8" t="s">
        <v>101</v>
      </c>
      <c r="E15" s="12"/>
      <c r="F15" s="12">
        <v>0</v>
      </c>
      <c r="G15" s="10">
        <f t="shared" si="10"/>
        <v>0</v>
      </c>
      <c r="H15" s="13">
        <v>0.09</v>
      </c>
      <c r="I15" s="40">
        <f t="shared" si="9"/>
        <v>0</v>
      </c>
      <c r="J15" s="40">
        <f t="shared" si="11"/>
        <v>0</v>
      </c>
      <c r="K15" s="41">
        <f t="shared" si="6"/>
        <v>0</v>
      </c>
    </row>
    <row r="16" spans="1:11">
      <c r="A16" s="7"/>
      <c r="B16" s="8"/>
      <c r="C16" s="14" t="s">
        <v>102</v>
      </c>
      <c r="D16" s="9"/>
      <c r="E16" s="12">
        <f>E15+E14+E13+E11</f>
        <v>0</v>
      </c>
      <c r="F16" s="18">
        <f t="shared" ref="F16:J16" si="12">SUM(F11:F15)</f>
        <v>0</v>
      </c>
      <c r="G16" s="10">
        <f t="shared" si="10"/>
        <v>0</v>
      </c>
      <c r="H16" s="13">
        <v>0.09</v>
      </c>
      <c r="I16" s="40">
        <f t="shared" si="12"/>
        <v>0</v>
      </c>
      <c r="J16" s="40">
        <f t="shared" si="12"/>
        <v>0</v>
      </c>
      <c r="K16" s="41">
        <f>SUM(I16:J16)</f>
        <v>0</v>
      </c>
    </row>
    <row r="17" spans="1:11">
      <c r="A17" s="7"/>
      <c r="B17" s="8"/>
      <c r="C17" s="9" t="s">
        <v>103</v>
      </c>
      <c r="D17" s="8" t="s">
        <v>104</v>
      </c>
      <c r="E17" s="12">
        <v>0</v>
      </c>
      <c r="F17" s="12"/>
      <c r="G17" s="10">
        <f t="shared" si="10"/>
        <v>0</v>
      </c>
      <c r="H17" s="13">
        <v>0</v>
      </c>
      <c r="I17" s="40">
        <f>E17*H17</f>
        <v>0</v>
      </c>
      <c r="J17" s="40">
        <f t="shared" si="11"/>
        <v>0</v>
      </c>
      <c r="K17" s="41">
        <f>I17+J17</f>
        <v>0</v>
      </c>
    </row>
    <row r="18" spans="1:11">
      <c r="A18" s="7"/>
      <c r="B18" s="8"/>
      <c r="C18" s="9" t="s">
        <v>105</v>
      </c>
      <c r="D18" s="8"/>
      <c r="E18" s="10">
        <f t="shared" ref="E18:G18" si="13">E17+E16+E10</f>
        <v>0</v>
      </c>
      <c r="F18" s="10">
        <f t="shared" si="13"/>
        <v>2957255.25</v>
      </c>
      <c r="G18" s="10">
        <f t="shared" si="13"/>
        <v>2957255.25</v>
      </c>
      <c r="H18" s="10" t="s">
        <v>90</v>
      </c>
      <c r="I18" s="10">
        <f>I17+I16+I10</f>
        <v>0</v>
      </c>
      <c r="J18" s="10">
        <f>J16+J10+J17</f>
        <v>384443.1825</v>
      </c>
      <c r="K18" s="10">
        <f>J18+I18</f>
        <v>384443.1825</v>
      </c>
    </row>
    <row r="19" spans="1:11">
      <c r="A19" s="7"/>
      <c r="B19" s="19" t="s">
        <v>15</v>
      </c>
      <c r="C19" s="20"/>
      <c r="D19" s="19"/>
      <c r="E19" s="10">
        <f t="shared" ref="E19:G19" si="14">E18+E7</f>
        <v>8540.95</v>
      </c>
      <c r="F19" s="10">
        <f t="shared" si="14"/>
        <v>3012496.45</v>
      </c>
      <c r="G19" s="10">
        <f t="shared" si="14"/>
        <v>3068656.45</v>
      </c>
      <c r="H19" s="8"/>
      <c r="I19" s="41">
        <f t="shared" ref="I19:K19" si="15">I18+I7</f>
        <v>2808</v>
      </c>
      <c r="J19" s="41">
        <f t="shared" si="15"/>
        <v>387205.2425</v>
      </c>
      <c r="K19" s="41">
        <f t="shared" si="15"/>
        <v>390013.2425</v>
      </c>
    </row>
    <row r="20" spans="1:11">
      <c r="A20" s="21"/>
      <c r="B20" s="22"/>
      <c r="C20" s="23"/>
      <c r="D20" s="22"/>
      <c r="E20" s="24"/>
      <c r="F20" s="24"/>
      <c r="G20" s="24"/>
      <c r="H20" s="25"/>
      <c r="I20" s="38"/>
      <c r="J20" s="38"/>
      <c r="K20" s="38"/>
    </row>
    <row r="21" spans="1:11">
      <c r="A21" s="1"/>
      <c r="B21" s="7" t="s">
        <v>106</v>
      </c>
      <c r="C21" s="26" t="s">
        <v>107</v>
      </c>
      <c r="D21" s="26"/>
      <c r="E21" s="27" t="s">
        <v>108</v>
      </c>
      <c r="F21" s="6"/>
      <c r="G21" s="6"/>
      <c r="H21" s="5"/>
      <c r="I21" s="38"/>
      <c r="J21" s="38"/>
      <c r="K21" s="38"/>
    </row>
    <row r="22" spans="1:11">
      <c r="A22" s="1"/>
      <c r="B22" s="7"/>
      <c r="C22" s="27" t="s">
        <v>109</v>
      </c>
      <c r="D22" s="28">
        <f>K4</f>
        <v>0</v>
      </c>
      <c r="E22" s="29">
        <f>K6</f>
        <v>5570.06</v>
      </c>
      <c r="F22" s="6"/>
      <c r="G22" s="6"/>
      <c r="H22" s="5"/>
      <c r="I22" s="38"/>
      <c r="J22" s="38"/>
      <c r="K22" s="38"/>
    </row>
    <row r="23" spans="1:11">
      <c r="A23" s="1"/>
      <c r="B23" s="7"/>
      <c r="C23" s="27" t="s">
        <v>109</v>
      </c>
      <c r="D23" s="30">
        <f>K10</f>
        <v>384443.1825</v>
      </c>
      <c r="E23" s="29"/>
      <c r="F23" s="6"/>
      <c r="G23" s="6"/>
      <c r="H23" s="5"/>
      <c r="I23" s="38"/>
      <c r="J23" s="38"/>
      <c r="K23" s="38"/>
    </row>
    <row r="24" spans="1:11">
      <c r="A24" s="1"/>
      <c r="B24" s="7"/>
      <c r="C24" s="31" t="s">
        <v>110</v>
      </c>
      <c r="D24" s="32">
        <v>381730</v>
      </c>
      <c r="E24" s="33" t="s">
        <v>111</v>
      </c>
      <c r="F24" s="6"/>
      <c r="G24" s="6"/>
      <c r="H24" s="5"/>
      <c r="I24" s="38"/>
      <c r="J24" s="38"/>
      <c r="K24" s="38"/>
    </row>
    <row r="25" spans="1:11">
      <c r="A25" s="1"/>
      <c r="B25" s="7"/>
      <c r="C25" s="34" t="s">
        <v>112</v>
      </c>
      <c r="D25" s="34">
        <v>65096.93</v>
      </c>
      <c r="E25" s="33" t="s">
        <v>111</v>
      </c>
      <c r="F25" s="6"/>
      <c r="G25" s="6"/>
      <c r="H25" s="5"/>
      <c r="I25" s="38"/>
      <c r="J25" s="38"/>
      <c r="K25" s="38"/>
    </row>
    <row r="26" spans="1:11">
      <c r="A26" s="1"/>
      <c r="B26" s="7"/>
      <c r="C26" s="35" t="s">
        <v>113</v>
      </c>
      <c r="D26" s="28">
        <f>D24+D25-D23</f>
        <v>62383.7475</v>
      </c>
      <c r="E26" s="33" t="s">
        <v>111</v>
      </c>
      <c r="F26" s="6"/>
      <c r="G26" s="6"/>
      <c r="H26" s="5"/>
      <c r="I26" s="1"/>
      <c r="J26" s="43"/>
      <c r="K26" s="38"/>
    </row>
    <row r="27" spans="1:11">
      <c r="A27" s="1"/>
      <c r="B27" s="26" t="s">
        <v>114</v>
      </c>
      <c r="C27" s="26"/>
      <c r="D27" s="27">
        <v>0</v>
      </c>
      <c r="E27" s="27">
        <f>SUM(E22:E26)</f>
        <v>5570.06</v>
      </c>
      <c r="F27" s="6">
        <f>D27+E27</f>
        <v>5570.06</v>
      </c>
      <c r="G27" s="6"/>
      <c r="H27" s="5"/>
      <c r="I27" s="38"/>
      <c r="J27" s="38"/>
      <c r="K27" s="38"/>
    </row>
    <row r="28" spans="1:11">
      <c r="A28" s="1"/>
      <c r="B28" s="5"/>
      <c r="C28" s="5" t="s">
        <v>25</v>
      </c>
      <c r="D28" s="36">
        <v>0.07</v>
      </c>
      <c r="E28" s="37">
        <f t="shared" ref="E28:E30" si="16">($E$27+$F$27)*D28</f>
        <v>779.8084</v>
      </c>
      <c r="F28" s="6"/>
      <c r="G28" s="6"/>
      <c r="H28" s="5"/>
      <c r="I28" s="38"/>
      <c r="J28" s="38"/>
      <c r="K28" s="38"/>
    </row>
    <row r="29" spans="1:11">
      <c r="A29" s="1"/>
      <c r="B29" s="5"/>
      <c r="C29" s="5" t="s">
        <v>27</v>
      </c>
      <c r="D29" s="36">
        <v>0.03</v>
      </c>
      <c r="E29" s="37">
        <f t="shared" si="16"/>
        <v>334.2036</v>
      </c>
      <c r="F29" s="6"/>
      <c r="G29" s="6"/>
      <c r="H29" s="5"/>
      <c r="I29" s="38"/>
      <c r="J29" s="38"/>
      <c r="K29" s="38"/>
    </row>
    <row r="30" spans="1:11">
      <c r="A30" s="1"/>
      <c r="B30" s="5"/>
      <c r="C30" s="5" t="s">
        <v>26</v>
      </c>
      <c r="D30" s="36">
        <v>0.02</v>
      </c>
      <c r="E30" s="37">
        <f t="shared" si="16"/>
        <v>222.8024</v>
      </c>
      <c r="F30" s="6"/>
      <c r="G30" s="6"/>
      <c r="H30" s="5"/>
      <c r="I30" s="38"/>
      <c r="J30" s="38"/>
      <c r="K30" s="38"/>
    </row>
    <row r="31" spans="1:11">
      <c r="A31" s="1"/>
      <c r="B31" s="5" t="s">
        <v>115</v>
      </c>
      <c r="C31" s="5"/>
      <c r="D31" s="37">
        <v>0.12</v>
      </c>
      <c r="E31" s="5"/>
      <c r="F31" s="6">
        <f>[1]从租!G15</f>
        <v>0</v>
      </c>
      <c r="G31" s="6"/>
      <c r="H31" s="5"/>
      <c r="I31" s="38"/>
      <c r="J31" s="38"/>
      <c r="K31" s="38"/>
    </row>
    <row r="32" spans="1:11">
      <c r="A32" s="1"/>
      <c r="B32" s="1"/>
      <c r="C32" s="4"/>
      <c r="D32" s="37"/>
      <c r="E32" s="6"/>
      <c r="F32" s="6">
        <f>F27+E28+E29+E30+F31</f>
        <v>6906.8744</v>
      </c>
      <c r="G32" s="6"/>
      <c r="H32" s="5"/>
      <c r="I32" s="38"/>
      <c r="J32" s="38"/>
      <c r="K32" s="38"/>
    </row>
  </sheetData>
  <mergeCells count="19">
    <mergeCell ref="B1:K1"/>
    <mergeCell ref="C3:D3"/>
    <mergeCell ref="C4:D4"/>
    <mergeCell ref="C5:D5"/>
    <mergeCell ref="C6:D6"/>
    <mergeCell ref="C7:D7"/>
    <mergeCell ref="C10:D10"/>
    <mergeCell ref="C16:D16"/>
    <mergeCell ref="C18:D18"/>
    <mergeCell ref="B19:D19"/>
    <mergeCell ref="C21:D21"/>
    <mergeCell ref="B27:C27"/>
    <mergeCell ref="B31:C31"/>
    <mergeCell ref="A3:A19"/>
    <mergeCell ref="B4:B7"/>
    <mergeCell ref="B8:B18"/>
    <mergeCell ref="B21:B26"/>
    <mergeCell ref="C8:C9"/>
    <mergeCell ref="C11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税金计算明细</vt:lpstr>
      <vt:lpstr>利润表</vt:lpstr>
      <vt:lpstr>销售明细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WPS_1592284843</cp:lastModifiedBy>
  <dcterms:created xsi:type="dcterms:W3CDTF">2021-01-19T04:27:00Z</dcterms:created>
  <dcterms:modified xsi:type="dcterms:W3CDTF">2025-03-10T04:19:00Z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2B86F49A728B4A48BD508D5512F52ACC_13</vt:lpwstr>
  </property>
</Properties>
</file>