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3"/>
  </bookViews>
  <sheets>
    <sheet name="1月工资" sheetId="1" r:id="rId1"/>
    <sheet name="1月回款提成明细" sheetId="2" r:id="rId2"/>
    <sheet name="1月销售明细" sheetId="3" r:id="rId3"/>
    <sheet name="预抵押证" sheetId="4" r:id="rId4"/>
    <sheet name="佣金比例总表" sheetId="5" r:id="rId5"/>
  </sheets>
  <definedNames>
    <definedName name="_xlnm._FilterDatabase" localSheetId="0" hidden="1">'1月工资'!$A$3:$DF$24</definedName>
    <definedName name="_xlnm._FilterDatabase" localSheetId="1" hidden="1">'1月回款提成明细'!$A$2:$IJ$38</definedName>
    <definedName name="_xlnm._FilterDatabase" localSheetId="2" hidden="1">'1月销售明细'!$2:$69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<sst xmlns="http://schemas.openxmlformats.org/spreadsheetml/2006/main" count="912" uniqueCount="260">
  <si>
    <t>创智源通力房产画堂春·锦销售部1月份佣金</t>
  </si>
  <si>
    <t>2025/1/1-2025/1/31</t>
  </si>
  <si>
    <t>一期
提成</t>
  </si>
  <si>
    <t>二期
提成</t>
  </si>
  <si>
    <t>主管提成</t>
  </si>
  <si>
    <t>一期地下室</t>
  </si>
  <si>
    <t>扣除多发</t>
  </si>
  <si>
    <t>补发</t>
  </si>
  <si>
    <t>应发工资</t>
  </si>
  <si>
    <t>本月提成预
留5%</t>
  </si>
  <si>
    <t>扣个税</t>
  </si>
  <si>
    <t>扣除预留
应发工资</t>
  </si>
  <si>
    <t>序号</t>
  </si>
  <si>
    <t>姓名</t>
  </si>
  <si>
    <t>职位</t>
  </si>
  <si>
    <t>出勤
天数</t>
  </si>
  <si>
    <t>基本
工资</t>
  </si>
  <si>
    <t>出勤基
本工资</t>
  </si>
  <si>
    <t>奖励</t>
  </si>
  <si>
    <t>销售套数</t>
  </si>
  <si>
    <t>卢婷婷</t>
  </si>
  <si>
    <t>招商负责人</t>
  </si>
  <si>
    <t>袁豫</t>
  </si>
  <si>
    <t>营销总监</t>
  </si>
  <si>
    <t>王玉慧</t>
  </si>
  <si>
    <t>销售经理</t>
  </si>
  <si>
    <t>肖陶丽</t>
  </si>
  <si>
    <t>销售主管</t>
  </si>
  <si>
    <t>闫金秀</t>
  </si>
  <si>
    <t>赵江龙</t>
  </si>
  <si>
    <t>李秀莲</t>
  </si>
  <si>
    <t>置业顾问</t>
  </si>
  <si>
    <t>霍苒</t>
  </si>
  <si>
    <t>连阵阵</t>
  </si>
  <si>
    <t>张玉琴</t>
  </si>
  <si>
    <t>潘亦玹</t>
  </si>
  <si>
    <t>王荣</t>
  </si>
  <si>
    <t>米云鹤</t>
  </si>
  <si>
    <t>刘宁宁</t>
  </si>
  <si>
    <t>李福晴</t>
  </si>
  <si>
    <t>刘思汉</t>
  </si>
  <si>
    <t>张志慧</t>
  </si>
  <si>
    <t>内勤</t>
  </si>
  <si>
    <t>张新艳</t>
  </si>
  <si>
    <t>按揭专员</t>
  </si>
  <si>
    <t>合计：</t>
  </si>
  <si>
    <t>销售人员提成合计应发140071.16元，扣除5%预留2821.06元，扣除个税0元，实发137250.1元。</t>
  </si>
  <si>
    <t>制表人：王慧</t>
  </si>
  <si>
    <t>财务审核：</t>
  </si>
  <si>
    <t>画堂春锦苑住宅销售及回款月报表(1月）</t>
  </si>
  <si>
    <t>房号</t>
  </si>
  <si>
    <t>面积</t>
  </si>
  <si>
    <t>单价</t>
  </si>
  <si>
    <t>销售总价</t>
  </si>
  <si>
    <t>本月结算</t>
  </si>
  <si>
    <t>累计回款</t>
  </si>
  <si>
    <t>欠收房款</t>
  </si>
  <si>
    <t>付款方式</t>
  </si>
  <si>
    <t>回款时间</t>
  </si>
  <si>
    <t>业务员</t>
  </si>
  <si>
    <t>商品房买卖合同号</t>
  </si>
  <si>
    <t>签合同日期</t>
  </si>
  <si>
    <t>转签日期</t>
  </si>
  <si>
    <t>备注</t>
  </si>
  <si>
    <t>置业顾问提成</t>
  </si>
  <si>
    <t>主管总提</t>
  </si>
  <si>
    <t>孙乾</t>
  </si>
  <si>
    <t>1-1-202</t>
  </si>
  <si>
    <t>州市公积金</t>
  </si>
  <si>
    <t>霍苒7</t>
  </si>
  <si>
    <t>高旭</t>
  </si>
  <si>
    <t>1-1-701</t>
  </si>
  <si>
    <t>公积金</t>
  </si>
  <si>
    <t>霍苒6</t>
  </si>
  <si>
    <t>邓凤英</t>
  </si>
  <si>
    <t>1-2-302</t>
  </si>
  <si>
    <t>商贷</t>
  </si>
  <si>
    <t>连阵阵4</t>
  </si>
  <si>
    <t>刘楠楠</t>
  </si>
  <si>
    <t>1-2-602</t>
  </si>
  <si>
    <t>铁路公积金</t>
  </si>
  <si>
    <t>李福晴5</t>
  </si>
  <si>
    <t>祁婷</t>
  </si>
  <si>
    <t>2-2-902</t>
  </si>
  <si>
    <t>张玉琴6</t>
  </si>
  <si>
    <t>沈梦琦</t>
  </si>
  <si>
    <t>2-2-1202</t>
  </si>
  <si>
    <t>陈晓飞</t>
  </si>
  <si>
    <t>2-2-1401</t>
  </si>
  <si>
    <t>阿斯尔</t>
  </si>
  <si>
    <t>3-1-1002</t>
  </si>
  <si>
    <t>连阵阵6</t>
  </si>
  <si>
    <t>石绘芳</t>
  </si>
  <si>
    <t>4-1-701</t>
  </si>
  <si>
    <t>张玉琴4</t>
  </si>
  <si>
    <t>王政</t>
  </si>
  <si>
    <t>4-2-502</t>
  </si>
  <si>
    <t>塔指公积金</t>
  </si>
  <si>
    <t>刘宁宁7</t>
  </si>
  <si>
    <t>卜德民</t>
  </si>
  <si>
    <t>6-2-701</t>
  </si>
  <si>
    <t>刘思汉6</t>
  </si>
  <si>
    <t>张炜</t>
  </si>
  <si>
    <t>6-2-1001</t>
  </si>
  <si>
    <t>李秀莲5</t>
  </si>
  <si>
    <t>陈立成</t>
  </si>
  <si>
    <t>6-3-1102</t>
  </si>
  <si>
    <t>苟育伟</t>
  </si>
  <si>
    <t>7-2-201</t>
  </si>
  <si>
    <t>潘亦玹5</t>
  </si>
  <si>
    <t>喻强</t>
  </si>
  <si>
    <t>8-1-201</t>
  </si>
  <si>
    <t>李秀莲7</t>
  </si>
  <si>
    <t>何自将</t>
  </si>
  <si>
    <t>8-2-102</t>
  </si>
  <si>
    <t>刘宁宁6</t>
  </si>
  <si>
    <t>张文萍</t>
  </si>
  <si>
    <t>8-2-301</t>
  </si>
  <si>
    <t>李福晴7</t>
  </si>
  <si>
    <t>吕超</t>
  </si>
  <si>
    <t>8-2-302</t>
  </si>
  <si>
    <t>分期</t>
  </si>
  <si>
    <t>刘宁宁4</t>
  </si>
  <si>
    <t>马海平</t>
  </si>
  <si>
    <t>8-2-1001</t>
  </si>
  <si>
    <t>赵江龙7</t>
  </si>
  <si>
    <t>赵伶俐</t>
  </si>
  <si>
    <t>8-2-1002</t>
  </si>
  <si>
    <t>闫金秀6</t>
  </si>
  <si>
    <t>李鑫</t>
  </si>
  <si>
    <t>8-3-702</t>
  </si>
  <si>
    <t>画堂春锦苑商业销售及回款月报表(1月）</t>
  </si>
  <si>
    <t>何骁</t>
  </si>
  <si>
    <t>13-2层03</t>
  </si>
  <si>
    <t>13-2层04</t>
  </si>
  <si>
    <t>柳继芳</t>
  </si>
  <si>
    <t>13-2层07</t>
  </si>
  <si>
    <t>一次性</t>
  </si>
  <si>
    <t>刘志鹏</t>
  </si>
  <si>
    <t>14-1层14</t>
  </si>
  <si>
    <t>牛燕</t>
  </si>
  <si>
    <t>14-1层15</t>
  </si>
  <si>
    <t>王艺</t>
  </si>
  <si>
    <t>15-2层04</t>
  </si>
  <si>
    <t>王秋香</t>
  </si>
  <si>
    <t>15-2层05</t>
  </si>
  <si>
    <t>张可欣</t>
  </si>
  <si>
    <t>15-2层06</t>
  </si>
  <si>
    <t>注：画堂春锦苑1月住宅结算回款金额：10283955元；
画堂春锦苑1月商业结算回款金额：4931738元；
画堂春锦苑办理预抵押证16个，佣金1280元。</t>
  </si>
  <si>
    <t>领导签字：</t>
  </si>
  <si>
    <t>营销总监：</t>
  </si>
  <si>
    <t>制表人：王玉慧</t>
  </si>
  <si>
    <t>画堂春锦2025年1月销售明细</t>
  </si>
  <si>
    <t>客户姓名</t>
  </si>
  <si>
    <t>单价（元）</t>
  </si>
  <si>
    <t>总价（元）</t>
  </si>
  <si>
    <t>付款进度</t>
  </si>
  <si>
    <t>1-1-402</t>
  </si>
  <si>
    <t>贾磊</t>
  </si>
  <si>
    <t>合同已签</t>
  </si>
  <si>
    <t>1-1-502</t>
  </si>
  <si>
    <t>吴志杰</t>
  </si>
  <si>
    <t>1-2-601</t>
  </si>
  <si>
    <t>金喜元</t>
  </si>
  <si>
    <t>5-1-1102</t>
  </si>
  <si>
    <t>黄俊</t>
  </si>
  <si>
    <t>5-2-202</t>
  </si>
  <si>
    <t>冯晓宇</t>
  </si>
  <si>
    <t>6-3-601</t>
  </si>
  <si>
    <t>孙义明</t>
  </si>
  <si>
    <t>8-3-1001</t>
  </si>
  <si>
    <t>巴地曼</t>
  </si>
  <si>
    <t>8-3-1002</t>
  </si>
  <si>
    <t>艾克白尔·热合曼</t>
  </si>
  <si>
    <t>14-2层15</t>
  </si>
  <si>
    <t>段云江</t>
  </si>
  <si>
    <t>16-1层14</t>
  </si>
  <si>
    <t>马腾飞</t>
  </si>
  <si>
    <t>16-1层15</t>
  </si>
  <si>
    <t>刘建云</t>
  </si>
  <si>
    <t>1月销售目标1500万，上浮20%下发任务1800万，置业顾问9人，主管4人，每人销售任务1384615元</t>
  </si>
  <si>
    <t>住宅销售套数</t>
  </si>
  <si>
    <t>住宅销售额（万元）</t>
  </si>
  <si>
    <t>商业销售套数</t>
  </si>
  <si>
    <t>商业销售额（万元）</t>
  </si>
  <si>
    <t>总销售额（万元）</t>
  </si>
  <si>
    <t>销售达成率</t>
  </si>
  <si>
    <t>住宅任务完成情况</t>
  </si>
  <si>
    <t>商业任务完成情况</t>
  </si>
  <si>
    <t>达成率＜60%，
0.4%计佣</t>
  </si>
  <si>
    <t>60%≤达成率＜80%，
0.5%计佣</t>
  </si>
  <si>
    <t>80%≤达成率＜100%，
0.6%计佣</t>
  </si>
  <si>
    <t>达成率≥100%，0.7%计佣</t>
  </si>
  <si>
    <t>达成率＜50%，
0.8%计佣</t>
  </si>
  <si>
    <t>50%≤达成率＜80%，
0.9%计佣</t>
  </si>
  <si>
    <r>
      <rPr>
        <sz val="10"/>
        <rFont val="宋体"/>
        <charset val="134"/>
      </rPr>
      <t>达成率</t>
    </r>
    <r>
      <rPr>
        <sz val="10"/>
        <rFont val="Arial"/>
        <charset val="0"/>
      </rPr>
      <t>≥</t>
    </r>
    <r>
      <rPr>
        <sz val="10"/>
        <rFont val="宋体"/>
        <charset val="134"/>
      </rPr>
      <t>80%，
1%计佣</t>
    </r>
  </si>
  <si>
    <t>排名</t>
  </si>
  <si>
    <t>组</t>
  </si>
  <si>
    <t>住宅</t>
  </si>
  <si>
    <t>商业</t>
  </si>
  <si>
    <t>合计</t>
  </si>
  <si>
    <t>人均销售</t>
  </si>
  <si>
    <t>主管</t>
  </si>
  <si>
    <t>达成率＜60%，
0.02%计佣</t>
  </si>
  <si>
    <t>60%≤达成率＜80%，
0.03%计佣</t>
  </si>
  <si>
    <t>80%≤达成率＜100%，
0.04%计佣</t>
  </si>
  <si>
    <t>达成率≥100%，0.05%计佣</t>
  </si>
  <si>
    <t>达成率＜50%，
0.13%计佣</t>
  </si>
  <si>
    <t>50%≤达成率＜80%，
0.15%计佣</t>
  </si>
  <si>
    <r>
      <rPr>
        <sz val="10"/>
        <rFont val="宋体"/>
        <charset val="134"/>
      </rPr>
      <t>达成率</t>
    </r>
    <r>
      <rPr>
        <sz val="10"/>
        <rFont val="Arial"/>
        <charset val="0"/>
      </rPr>
      <t>≥</t>
    </r>
    <r>
      <rPr>
        <sz val="10"/>
        <rFont val="宋体"/>
        <charset val="134"/>
      </rPr>
      <t>80%，
0.18%计佣</t>
    </r>
  </si>
  <si>
    <t>闫金秀组任务：5538461元，肖陶丽组任务：5538461元, 赵江龙组任务：4153846元，霍苒组任务2769230元。</t>
  </si>
  <si>
    <t>经理</t>
  </si>
  <si>
    <t>住宅销售额</t>
  </si>
  <si>
    <t>商业销售额</t>
  </si>
  <si>
    <t>达成率＜60%，
0.08%计佣</t>
  </si>
  <si>
    <t>60%≤达成率＜80%，
0.10%计佣</t>
  </si>
  <si>
    <t>80%≤达成率＜100%，
0.12%计佣</t>
  </si>
  <si>
    <t>达成率≥100%，0.14%计佣</t>
  </si>
  <si>
    <t>达成率＜50%，
0.14%计佣</t>
  </si>
  <si>
    <t>50%≤达成率＜80%，
0.2%计佣</t>
  </si>
  <si>
    <r>
      <rPr>
        <sz val="10"/>
        <rFont val="宋体"/>
        <charset val="134"/>
      </rPr>
      <t>达成率</t>
    </r>
    <r>
      <rPr>
        <sz val="10"/>
        <rFont val="Arial"/>
        <charset val="0"/>
      </rPr>
      <t>≥</t>
    </r>
    <r>
      <rPr>
        <sz val="10"/>
        <rFont val="宋体"/>
        <charset val="134"/>
      </rPr>
      <t>80%，
0.25%计佣</t>
    </r>
  </si>
  <si>
    <t>销售额（元）</t>
  </si>
  <si>
    <t>销售额0.03%</t>
  </si>
  <si>
    <t>根据2024年10月9日《关于袁豫同志薪酬调整的请示》，自2024年10月1日库尔勒区域月度销售回笼金额0.03%计佣。</t>
  </si>
  <si>
    <t>根据2024年12月3日签署的“关于库尔勒片区2024年11月12月销售考核方案”合并住宅、商业考核。
请领导批示！</t>
  </si>
  <si>
    <t>画堂春锦预抵押证明细</t>
  </si>
  <si>
    <t>日期</t>
  </si>
  <si>
    <t>黄珍珍</t>
  </si>
  <si>
    <t>1-3-1101</t>
  </si>
  <si>
    <t>杜逸心</t>
  </si>
  <si>
    <t>1-1-302</t>
  </si>
  <si>
    <t>张高红</t>
  </si>
  <si>
    <t>2-1-301</t>
  </si>
  <si>
    <t>底孟孟</t>
  </si>
  <si>
    <t>8-2-401</t>
  </si>
  <si>
    <t>2023年佣金比例总表</t>
  </si>
  <si>
    <t>1月佣金比例</t>
  </si>
  <si>
    <t>2月佣金比例</t>
  </si>
  <si>
    <t>3月佣金比例</t>
  </si>
  <si>
    <t>4月佣金比例</t>
  </si>
  <si>
    <t>5月佣金比例</t>
  </si>
  <si>
    <t>6月佣金比例</t>
  </si>
  <si>
    <t>张楚轩</t>
  </si>
  <si>
    <t>李世平</t>
  </si>
  <si>
    <t>单小龙</t>
  </si>
  <si>
    <t>林欢欢</t>
  </si>
  <si>
    <t>刘伟杰</t>
  </si>
  <si>
    <t>张利玮</t>
  </si>
  <si>
    <t>赵帆</t>
  </si>
  <si>
    <t>王士杰</t>
  </si>
  <si>
    <t>王尔东</t>
  </si>
  <si>
    <t>吴文强</t>
  </si>
  <si>
    <t>7月佣金比例</t>
  </si>
  <si>
    <t>8月佣金比例</t>
  </si>
  <si>
    <t>9月佣金比例</t>
  </si>
  <si>
    <t>10月佣金比例</t>
  </si>
  <si>
    <t>11月佣金比例</t>
  </si>
  <si>
    <t>12月佣金比例</t>
  </si>
  <si>
    <t>2024年佣金比例总表</t>
  </si>
  <si>
    <t>2025年佣金比例总表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</si>
</sst>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 "/>
    <numFmt numFmtId="178" formatCode="0.00_ "/>
    <numFmt numFmtId="179" formatCode="0&quot;.&quot;0,&quot;万元&quot;"/>
  </numFmts>
  <fonts count="36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sz val="9"/>
      <name val="Times New Roman"/>
      <charset val="134"/>
    </font>
    <font>
      <b/>
      <sz val="10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  <scheme val="minor"/>
    </font>
    <font>
      <b/>
      <sz val="10"/>
      <color indexed="8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8" borderId="14" applyNumberFormat="0" applyAlignment="0" applyProtection="0">
      <alignment vertical="center"/>
    </xf>
    <xf numFmtId="0" fontId="25" fillId="9" borderId="15" applyNumberFormat="0" applyAlignment="0" applyProtection="0">
      <alignment vertical="center"/>
    </xf>
    <xf numFmtId="0" fontId="26" fillId="9" borderId="14" applyNumberFormat="0" applyAlignment="0" applyProtection="0">
      <alignment vertical="center"/>
    </xf>
    <xf numFmtId="0" fontId="27" fillId="10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/>
    </xf>
    <xf numFmtId="10" fontId="1" fillId="3" borderId="1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10" fontId="1" fillId="0" borderId="5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0" fontId="1" fillId="4" borderId="1" xfId="0" applyNumberFormat="1" applyFont="1" applyFill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 applyProtection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31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1" xfId="1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Fill="1" applyBorder="1" applyAlignment="1">
      <alignment horizontal="center" vertical="center" wrapText="1"/>
    </xf>
    <xf numFmtId="10" fontId="3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78" fontId="6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9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8" fontId="6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178" fontId="12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/>
      <protection hidden="1"/>
    </xf>
    <xf numFmtId="0" fontId="1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>
      <alignment vertical="center"/>
    </xf>
    <xf numFmtId="0" fontId="6" fillId="6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78" fontId="12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178" fontId="4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178" fontId="2" fillId="0" borderId="0" xfId="0" applyNumberFormat="1" applyFont="1" applyFill="1" applyBorder="1" applyAlignment="1">
      <alignment horizontal="center" vertical="center"/>
    </xf>
    <xf numFmtId="178" fontId="3" fillId="0" borderId="4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/>
    </xf>
    <xf numFmtId="178" fontId="3" fillId="0" borderId="5" xfId="0" applyNumberFormat="1" applyFont="1" applyFill="1" applyBorder="1" applyAlignment="1">
      <alignment horizontal="center" vertical="center" wrapText="1"/>
    </xf>
    <xf numFmtId="178" fontId="3" fillId="0" borderId="5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B0F0"/>
      <color rgb="00FFFF00"/>
      <color rgb="0000B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25"/>
  <sheetViews>
    <sheetView tabSelected="1" zoomScale="115" zoomScaleNormal="115" topLeftCell="A2" workbookViewId="0">
      <selection activeCell="F9" sqref="F9"/>
    </sheetView>
  </sheetViews>
  <sheetFormatPr defaultColWidth="9" defaultRowHeight="14.25"/>
  <cols>
    <col min="1" max="1" width="4.625" style="98" customWidth="1"/>
    <col min="2" max="2" width="8.25" style="98" customWidth="1"/>
    <col min="3" max="3" width="10.325" style="98" customWidth="1"/>
    <col min="4" max="4" width="4.375" style="98" customWidth="1"/>
    <col min="5" max="5" width="5.5" style="98" customWidth="1"/>
    <col min="6" max="6" width="5.625" style="98" customWidth="1"/>
    <col min="7" max="7" width="5.75" style="98" customWidth="1"/>
    <col min="8" max="8" width="7" style="26" customWidth="1"/>
    <col min="9" max="9" width="10" style="99" customWidth="1"/>
    <col min="10" max="10" width="9.875" style="99" customWidth="1"/>
    <col min="11" max="11" width="9.125" style="99" customWidth="1"/>
    <col min="12" max="14" width="9.125" style="99" hidden="1" customWidth="1"/>
    <col min="15" max="16" width="9.5" style="99" customWidth="1"/>
    <col min="17" max="17" width="9" style="99" customWidth="1"/>
    <col min="18" max="18" width="11.75" style="99" customWidth="1"/>
    <col min="19" max="19" width="9" style="98"/>
    <col min="20" max="20" width="10.125" style="98"/>
    <col min="21" max="16384" width="9" style="98"/>
  </cols>
  <sheetData>
    <row r="1" s="98" customFormat="1" ht="24" customHeight="1" spans="1:18">
      <c r="A1" s="100" t="s">
        <v>0</v>
      </c>
      <c r="B1" s="100"/>
      <c r="C1" s="100"/>
      <c r="D1" s="100"/>
      <c r="E1" s="100"/>
      <c r="F1" s="100"/>
      <c r="G1" s="100"/>
      <c r="H1" s="100"/>
      <c r="I1" s="105"/>
      <c r="J1" s="105"/>
      <c r="K1" s="105"/>
      <c r="L1" s="105"/>
      <c r="M1" s="105"/>
      <c r="N1" s="105"/>
      <c r="O1" s="105"/>
      <c r="P1" s="105"/>
      <c r="Q1" s="105"/>
      <c r="R1" s="105"/>
    </row>
    <row r="2" s="75" customFormat="1" ht="24" customHeight="1" spans="1:18">
      <c r="A2" s="7" t="s">
        <v>1</v>
      </c>
      <c r="B2" s="7"/>
      <c r="C2" s="7"/>
      <c r="D2" s="7"/>
      <c r="E2" s="7"/>
      <c r="F2" s="7"/>
      <c r="G2" s="101"/>
      <c r="H2" s="102"/>
      <c r="I2" s="56" t="s">
        <v>2</v>
      </c>
      <c r="J2" s="56" t="s">
        <v>3</v>
      </c>
      <c r="K2" s="56" t="s">
        <v>4</v>
      </c>
      <c r="L2" s="106" t="s">
        <v>5</v>
      </c>
      <c r="M2" s="56" t="s">
        <v>6</v>
      </c>
      <c r="N2" s="106" t="s">
        <v>7</v>
      </c>
      <c r="O2" s="107" t="s">
        <v>8</v>
      </c>
      <c r="P2" s="56" t="s">
        <v>9</v>
      </c>
      <c r="Q2" s="56" t="s">
        <v>10</v>
      </c>
      <c r="R2" s="56" t="s">
        <v>11</v>
      </c>
    </row>
    <row r="3" s="75" customFormat="1" ht="32.1" customHeight="1" spans="1:18">
      <c r="A3" s="7" t="s">
        <v>12</v>
      </c>
      <c r="B3" s="7" t="s">
        <v>13</v>
      </c>
      <c r="C3" s="7" t="s">
        <v>14</v>
      </c>
      <c r="D3" s="46" t="s">
        <v>15</v>
      </c>
      <c r="E3" s="46" t="s">
        <v>16</v>
      </c>
      <c r="F3" s="46" t="s">
        <v>17</v>
      </c>
      <c r="G3" s="46" t="s">
        <v>18</v>
      </c>
      <c r="H3" s="46" t="s">
        <v>19</v>
      </c>
      <c r="I3" s="56"/>
      <c r="J3" s="56"/>
      <c r="K3" s="56"/>
      <c r="L3" s="108"/>
      <c r="M3" s="107"/>
      <c r="N3" s="108"/>
      <c r="O3" s="107"/>
      <c r="P3" s="107"/>
      <c r="Q3" s="56"/>
      <c r="R3" s="107"/>
    </row>
    <row r="4" s="75" customFormat="1" ht="20" customHeight="1" spans="1:18">
      <c r="A4" s="7">
        <f>ROW()-3</f>
        <v>1</v>
      </c>
      <c r="B4" s="7" t="s">
        <v>20</v>
      </c>
      <c r="C4" s="7" t="s">
        <v>21</v>
      </c>
      <c r="D4" s="46"/>
      <c r="E4" s="46"/>
      <c r="F4" s="46"/>
      <c r="G4" s="46"/>
      <c r="H4" s="46"/>
      <c r="I4" s="56"/>
      <c r="J4" s="56"/>
      <c r="K4" s="56"/>
      <c r="L4" s="108"/>
      <c r="M4" s="109"/>
      <c r="N4" s="108"/>
      <c r="O4" s="107"/>
      <c r="P4" s="107"/>
      <c r="Q4" s="56"/>
      <c r="R4" s="107">
        <f>O4-P4-Q4</f>
        <v>0</v>
      </c>
    </row>
    <row r="5" s="75" customFormat="1" ht="17" customHeight="1" spans="1:18">
      <c r="A5" s="7">
        <f t="shared" ref="A5:A14" si="0">ROW()-3</f>
        <v>2</v>
      </c>
      <c r="B5" s="7" t="s">
        <v>22</v>
      </c>
      <c r="C5" s="7" t="s">
        <v>23</v>
      </c>
      <c r="D5" s="46"/>
      <c r="E5" s="46"/>
      <c r="F5" s="46"/>
      <c r="G5" s="46"/>
      <c r="H5" s="46"/>
      <c r="I5" s="56"/>
      <c r="J5" s="56"/>
      <c r="K5" s="56">
        <v>3406.86</v>
      </c>
      <c r="L5" s="108"/>
      <c r="M5" s="108"/>
      <c r="N5" s="108"/>
      <c r="O5" s="107">
        <f>G5+I5+J5+K5+L5-M5+N5</f>
        <v>3406.86</v>
      </c>
      <c r="P5" s="107"/>
      <c r="Q5" s="56"/>
      <c r="R5" s="107">
        <f t="shared" ref="R5:R21" si="1">O5-P5-Q5</f>
        <v>3406.86</v>
      </c>
    </row>
    <row r="6" s="75" customFormat="1" ht="18" customHeight="1" spans="1:18">
      <c r="A6" s="7">
        <f t="shared" si="0"/>
        <v>3</v>
      </c>
      <c r="B6" s="7" t="s">
        <v>24</v>
      </c>
      <c r="C6" s="7" t="s">
        <v>25</v>
      </c>
      <c r="D6" s="7"/>
      <c r="E6" s="7"/>
      <c r="F6" s="7"/>
      <c r="G6" s="7"/>
      <c r="H6" s="7"/>
      <c r="I6" s="110"/>
      <c r="J6" s="110"/>
      <c r="K6" s="107">
        <v>21569.41</v>
      </c>
      <c r="L6" s="107"/>
      <c r="M6" s="107"/>
      <c r="N6" s="107"/>
      <c r="O6" s="107">
        <f t="shared" ref="O6:O21" si="2">G6+I6+J6+K6+L6-M6+N6</f>
        <v>21569.41</v>
      </c>
      <c r="P6" s="107"/>
      <c r="Q6" s="107"/>
      <c r="R6" s="107">
        <f t="shared" si="1"/>
        <v>21569.41</v>
      </c>
    </row>
    <row r="7" s="75" customFormat="1" ht="18" customHeight="1" spans="1:18">
      <c r="A7" s="7">
        <f t="shared" si="0"/>
        <v>4</v>
      </c>
      <c r="B7" s="7" t="s">
        <v>26</v>
      </c>
      <c r="C7" s="7" t="s">
        <v>27</v>
      </c>
      <c r="D7" s="7"/>
      <c r="E7" s="7"/>
      <c r="F7" s="7"/>
      <c r="G7" s="7"/>
      <c r="H7" s="7"/>
      <c r="I7" s="107"/>
      <c r="J7" s="107"/>
      <c r="K7" s="107">
        <v>3205.38</v>
      </c>
      <c r="L7" s="107"/>
      <c r="M7" s="107"/>
      <c r="N7" s="107"/>
      <c r="O7" s="107">
        <f t="shared" si="2"/>
        <v>3205.38</v>
      </c>
      <c r="P7" s="107">
        <f t="shared" ref="P7:P12" si="3">J7*0.05</f>
        <v>0</v>
      </c>
      <c r="Q7" s="110"/>
      <c r="R7" s="107">
        <f t="shared" si="1"/>
        <v>3205.38</v>
      </c>
    </row>
    <row r="8" s="75" customFormat="1" ht="18" customHeight="1" spans="1:18">
      <c r="A8" s="7">
        <f t="shared" si="0"/>
        <v>5</v>
      </c>
      <c r="B8" s="7" t="s">
        <v>28</v>
      </c>
      <c r="C8" s="7" t="s">
        <v>27</v>
      </c>
      <c r="D8" s="7"/>
      <c r="E8" s="7"/>
      <c r="F8" s="7"/>
      <c r="G8" s="7"/>
      <c r="H8" s="7"/>
      <c r="I8" s="107">
        <v>11784.83</v>
      </c>
      <c r="J8" s="107">
        <v>4590</v>
      </c>
      <c r="K8" s="107">
        <v>4504</v>
      </c>
      <c r="L8" s="107"/>
      <c r="M8" s="107"/>
      <c r="N8" s="107"/>
      <c r="O8" s="107">
        <f t="shared" si="2"/>
        <v>20878.83</v>
      </c>
      <c r="P8" s="107">
        <f t="shared" si="3"/>
        <v>229.5</v>
      </c>
      <c r="Q8" s="110"/>
      <c r="R8" s="107">
        <f t="shared" si="1"/>
        <v>20649.33</v>
      </c>
    </row>
    <row r="9" s="75" customFormat="1" ht="18" customHeight="1" spans="1:18">
      <c r="A9" s="7">
        <f t="shared" si="0"/>
        <v>6</v>
      </c>
      <c r="B9" s="7" t="s">
        <v>29</v>
      </c>
      <c r="C9" s="7" t="s">
        <v>27</v>
      </c>
      <c r="D9" s="7"/>
      <c r="E9" s="7"/>
      <c r="F9" s="7"/>
      <c r="G9" s="7"/>
      <c r="H9" s="7"/>
      <c r="I9" s="107"/>
      <c r="J9" s="107">
        <v>4743.06</v>
      </c>
      <c r="K9" s="107">
        <v>316.2</v>
      </c>
      <c r="L9" s="107"/>
      <c r="M9" s="107"/>
      <c r="N9" s="107"/>
      <c r="O9" s="107">
        <f t="shared" si="2"/>
        <v>5059.26</v>
      </c>
      <c r="P9" s="107">
        <f t="shared" si="3"/>
        <v>237.153</v>
      </c>
      <c r="Q9" s="110"/>
      <c r="R9" s="107">
        <f t="shared" si="1"/>
        <v>4822.107</v>
      </c>
    </row>
    <row r="10" s="75" customFormat="1" ht="18" customHeight="1" spans="1:18">
      <c r="A10" s="7">
        <f t="shared" si="0"/>
        <v>7</v>
      </c>
      <c r="B10" s="7" t="s">
        <v>30</v>
      </c>
      <c r="C10" s="7" t="s">
        <v>31</v>
      </c>
      <c r="D10" s="7"/>
      <c r="E10" s="7"/>
      <c r="F10" s="7"/>
      <c r="G10" s="7"/>
      <c r="H10" s="7"/>
      <c r="I10" s="107"/>
      <c r="J10" s="107">
        <v>5488</v>
      </c>
      <c r="K10" s="107"/>
      <c r="L10" s="107"/>
      <c r="M10" s="107"/>
      <c r="N10" s="107"/>
      <c r="O10" s="107">
        <f t="shared" si="2"/>
        <v>5488</v>
      </c>
      <c r="P10" s="107">
        <f t="shared" si="3"/>
        <v>274.4</v>
      </c>
      <c r="Q10" s="110"/>
      <c r="R10" s="107">
        <f t="shared" si="1"/>
        <v>5213.6</v>
      </c>
    </row>
    <row r="11" s="75" customFormat="1" ht="18" customHeight="1" spans="1:18">
      <c r="A11" s="7">
        <f t="shared" si="0"/>
        <v>8</v>
      </c>
      <c r="B11" s="7" t="s">
        <v>32</v>
      </c>
      <c r="C11" s="7" t="s">
        <v>27</v>
      </c>
      <c r="D11" s="7"/>
      <c r="E11" s="7"/>
      <c r="F11" s="7"/>
      <c r="G11" s="7"/>
      <c r="H11" s="7"/>
      <c r="I11" s="107"/>
      <c r="J11" s="107">
        <v>6252</v>
      </c>
      <c r="K11" s="107">
        <v>519.66</v>
      </c>
      <c r="L11" s="107"/>
      <c r="M11" s="107"/>
      <c r="N11" s="107"/>
      <c r="O11" s="107">
        <f t="shared" si="2"/>
        <v>6771.66</v>
      </c>
      <c r="P11" s="107">
        <f t="shared" si="3"/>
        <v>312.6</v>
      </c>
      <c r="Q11" s="110"/>
      <c r="R11" s="107">
        <f t="shared" si="1"/>
        <v>6459.06</v>
      </c>
    </row>
    <row r="12" s="75" customFormat="1" ht="18" customHeight="1" spans="1:18">
      <c r="A12" s="7">
        <f t="shared" si="0"/>
        <v>9</v>
      </c>
      <c r="B12" s="7" t="s">
        <v>33</v>
      </c>
      <c r="C12" s="7" t="s">
        <v>31</v>
      </c>
      <c r="D12" s="7"/>
      <c r="E12" s="7"/>
      <c r="F12" s="7"/>
      <c r="G12" s="7"/>
      <c r="H12" s="7"/>
      <c r="I12" s="107"/>
      <c r="J12" s="7">
        <v>7728.94</v>
      </c>
      <c r="K12" s="107"/>
      <c r="L12" s="107"/>
      <c r="M12" s="107"/>
      <c r="N12" s="107"/>
      <c r="O12" s="107">
        <f t="shared" si="2"/>
        <v>7728.94</v>
      </c>
      <c r="P12" s="107">
        <f t="shared" si="3"/>
        <v>386.447</v>
      </c>
      <c r="Q12" s="110"/>
      <c r="R12" s="107">
        <f t="shared" si="1"/>
        <v>7342.493</v>
      </c>
    </row>
    <row r="13" s="75" customFormat="1" ht="18" customHeight="1" spans="1:18">
      <c r="A13" s="7">
        <f t="shared" si="0"/>
        <v>10</v>
      </c>
      <c r="B13" s="7" t="s">
        <v>34</v>
      </c>
      <c r="C13" s="7" t="s">
        <v>31</v>
      </c>
      <c r="D13" s="7"/>
      <c r="E13" s="7"/>
      <c r="F13" s="7"/>
      <c r="G13" s="7"/>
      <c r="H13" s="7"/>
      <c r="I13" s="107">
        <v>12843.67</v>
      </c>
      <c r="J13" s="107">
        <v>3841.88</v>
      </c>
      <c r="K13" s="107"/>
      <c r="L13" s="107"/>
      <c r="M13" s="107"/>
      <c r="N13" s="107"/>
      <c r="O13" s="107">
        <f t="shared" si="2"/>
        <v>16685.55</v>
      </c>
      <c r="P13" s="107">
        <f t="shared" ref="P12:P21" si="4">J13*0.05</f>
        <v>192.094</v>
      </c>
      <c r="Q13" s="110"/>
      <c r="R13" s="107">
        <f t="shared" si="1"/>
        <v>16493.456</v>
      </c>
    </row>
    <row r="14" s="75" customFormat="1" ht="18" customHeight="1" spans="1:18">
      <c r="A14" s="7">
        <f t="shared" si="0"/>
        <v>11</v>
      </c>
      <c r="B14" s="7" t="s">
        <v>35</v>
      </c>
      <c r="C14" s="7" t="s">
        <v>31</v>
      </c>
      <c r="D14" s="7"/>
      <c r="E14" s="7"/>
      <c r="F14" s="7"/>
      <c r="G14" s="7"/>
      <c r="H14" s="7"/>
      <c r="I14" s="107"/>
      <c r="J14" s="107">
        <v>3350</v>
      </c>
      <c r="K14" s="107"/>
      <c r="L14" s="107"/>
      <c r="M14" s="107"/>
      <c r="N14" s="107"/>
      <c r="O14" s="107">
        <f t="shared" si="2"/>
        <v>3350</v>
      </c>
      <c r="P14" s="107">
        <f t="shared" si="4"/>
        <v>167.5</v>
      </c>
      <c r="Q14" s="110"/>
      <c r="R14" s="107">
        <f t="shared" si="1"/>
        <v>3182.5</v>
      </c>
    </row>
    <row r="15" s="75" customFormat="1" ht="18" customHeight="1" spans="1:18">
      <c r="A15" s="7">
        <f t="shared" ref="A15:A21" si="5">ROW()-3</f>
        <v>12</v>
      </c>
      <c r="B15" s="7" t="s">
        <v>36</v>
      </c>
      <c r="C15" s="7" t="s">
        <v>31</v>
      </c>
      <c r="D15" s="7"/>
      <c r="E15" s="7"/>
      <c r="F15" s="7"/>
      <c r="G15" s="7"/>
      <c r="H15" s="7"/>
      <c r="I15" s="107">
        <v>24219.99</v>
      </c>
      <c r="J15" s="107"/>
      <c r="K15" s="107"/>
      <c r="L15" s="107"/>
      <c r="M15" s="107"/>
      <c r="N15" s="110"/>
      <c r="O15" s="107">
        <f t="shared" si="2"/>
        <v>24219.99</v>
      </c>
      <c r="P15" s="107">
        <f t="shared" si="4"/>
        <v>0</v>
      </c>
      <c r="Q15" s="110"/>
      <c r="R15" s="107">
        <f t="shared" si="1"/>
        <v>24219.99</v>
      </c>
    </row>
    <row r="16" s="75" customFormat="1" ht="18" customHeight="1" spans="1:18">
      <c r="A16" s="7">
        <f t="shared" si="5"/>
        <v>13</v>
      </c>
      <c r="B16" s="7" t="s">
        <v>37</v>
      </c>
      <c r="C16" s="7" t="s">
        <v>31</v>
      </c>
      <c r="D16" s="7"/>
      <c r="E16" s="7"/>
      <c r="F16" s="7"/>
      <c r="G16" s="7"/>
      <c r="H16" s="7"/>
      <c r="I16" s="107"/>
      <c r="J16" s="107"/>
      <c r="K16" s="107"/>
      <c r="L16" s="107"/>
      <c r="M16" s="107"/>
      <c r="N16" s="107"/>
      <c r="O16" s="107">
        <f t="shared" si="2"/>
        <v>0</v>
      </c>
      <c r="P16" s="107">
        <f t="shared" si="4"/>
        <v>0</v>
      </c>
      <c r="Q16" s="110"/>
      <c r="R16" s="107">
        <f t="shared" si="1"/>
        <v>0</v>
      </c>
    </row>
    <row r="17" s="75" customFormat="1" ht="18" customHeight="1" spans="1:18">
      <c r="A17" s="7">
        <f t="shared" si="5"/>
        <v>14</v>
      </c>
      <c r="B17" s="7" t="s">
        <v>38</v>
      </c>
      <c r="C17" s="7" t="s">
        <v>31</v>
      </c>
      <c r="D17" s="7"/>
      <c r="E17" s="7"/>
      <c r="F17" s="7"/>
      <c r="G17" s="7"/>
      <c r="H17" s="7"/>
      <c r="I17" s="107"/>
      <c r="J17" s="107">
        <v>8406</v>
      </c>
      <c r="K17" s="107"/>
      <c r="L17" s="107"/>
      <c r="M17" s="107"/>
      <c r="N17" s="107"/>
      <c r="O17" s="107">
        <f t="shared" si="2"/>
        <v>8406</v>
      </c>
      <c r="P17" s="107">
        <f t="shared" si="4"/>
        <v>420.3</v>
      </c>
      <c r="Q17" s="110"/>
      <c r="R17" s="107">
        <f t="shared" si="1"/>
        <v>7985.7</v>
      </c>
    </row>
    <row r="18" s="75" customFormat="1" ht="18" customHeight="1" spans="1:18">
      <c r="A18" s="7">
        <f t="shared" si="5"/>
        <v>15</v>
      </c>
      <c r="B18" s="7" t="s">
        <v>39</v>
      </c>
      <c r="C18" s="7" t="s">
        <v>31</v>
      </c>
      <c r="D18" s="7"/>
      <c r="E18" s="7"/>
      <c r="F18" s="7"/>
      <c r="G18" s="7"/>
      <c r="H18" s="7"/>
      <c r="I18" s="107"/>
      <c r="J18" s="107">
        <v>8541.28</v>
      </c>
      <c r="K18" s="107"/>
      <c r="L18" s="107"/>
      <c r="M18" s="107"/>
      <c r="N18" s="107"/>
      <c r="O18" s="107">
        <f t="shared" si="2"/>
        <v>8541.28</v>
      </c>
      <c r="P18" s="107">
        <f t="shared" si="4"/>
        <v>427.064</v>
      </c>
      <c r="Q18" s="110"/>
      <c r="R18" s="107">
        <f t="shared" si="1"/>
        <v>8114.216</v>
      </c>
    </row>
    <row r="19" s="75" customFormat="1" ht="18" customHeight="1" spans="1:18">
      <c r="A19" s="7">
        <f t="shared" si="5"/>
        <v>16</v>
      </c>
      <c r="B19" s="7" t="s">
        <v>40</v>
      </c>
      <c r="C19" s="7" t="s">
        <v>31</v>
      </c>
      <c r="D19" s="7"/>
      <c r="E19" s="7"/>
      <c r="F19" s="7"/>
      <c r="G19" s="7"/>
      <c r="H19" s="7"/>
      <c r="I19" s="107"/>
      <c r="J19" s="107">
        <v>3480</v>
      </c>
      <c r="K19" s="107"/>
      <c r="L19" s="107"/>
      <c r="M19" s="107"/>
      <c r="N19" s="107"/>
      <c r="O19" s="107">
        <f t="shared" si="2"/>
        <v>3480</v>
      </c>
      <c r="P19" s="107">
        <f t="shared" si="4"/>
        <v>174</v>
      </c>
      <c r="Q19" s="110"/>
      <c r="R19" s="107">
        <f t="shared" si="1"/>
        <v>3306</v>
      </c>
    </row>
    <row r="20" s="75" customFormat="1" ht="18" hidden="1" customHeight="1" spans="1:18">
      <c r="A20" s="7">
        <f t="shared" si="5"/>
        <v>17</v>
      </c>
      <c r="B20" s="7" t="s">
        <v>41</v>
      </c>
      <c r="C20" s="7" t="s">
        <v>42</v>
      </c>
      <c r="D20" s="7"/>
      <c r="E20" s="7"/>
      <c r="F20" s="7"/>
      <c r="G20" s="7"/>
      <c r="H20" s="7"/>
      <c r="I20" s="107"/>
      <c r="J20" s="107"/>
      <c r="K20" s="107"/>
      <c r="L20" s="107"/>
      <c r="M20" s="107"/>
      <c r="N20" s="107"/>
      <c r="O20" s="107">
        <f t="shared" si="2"/>
        <v>0</v>
      </c>
      <c r="P20" s="107">
        <f t="shared" si="4"/>
        <v>0</v>
      </c>
      <c r="Q20" s="110"/>
      <c r="R20" s="107">
        <f t="shared" si="1"/>
        <v>0</v>
      </c>
    </row>
    <row r="21" s="75" customFormat="1" ht="18" customHeight="1" spans="1:18">
      <c r="A21" s="7">
        <f t="shared" si="5"/>
        <v>18</v>
      </c>
      <c r="B21" s="7" t="s">
        <v>43</v>
      </c>
      <c r="C21" s="7" t="s">
        <v>44</v>
      </c>
      <c r="D21" s="7"/>
      <c r="E21" s="7"/>
      <c r="F21" s="7"/>
      <c r="G21" s="7"/>
      <c r="H21" s="7">
        <v>16</v>
      </c>
      <c r="I21" s="107">
        <f>H21*80</f>
        <v>1280</v>
      </c>
      <c r="J21" s="107"/>
      <c r="K21" s="107"/>
      <c r="L21" s="107"/>
      <c r="M21" s="107"/>
      <c r="N21" s="107"/>
      <c r="O21" s="107">
        <f t="shared" si="2"/>
        <v>1280</v>
      </c>
      <c r="P21" s="107">
        <f t="shared" si="4"/>
        <v>0</v>
      </c>
      <c r="Q21" s="107"/>
      <c r="R21" s="107">
        <f t="shared" si="1"/>
        <v>1280</v>
      </c>
    </row>
    <row r="22" s="75" customFormat="1" ht="21" customHeight="1" spans="1:113">
      <c r="A22" s="7" t="s">
        <v>45</v>
      </c>
      <c r="B22" s="7"/>
      <c r="C22" s="7"/>
      <c r="D22" s="7"/>
      <c r="E22" s="7"/>
      <c r="F22" s="7"/>
      <c r="G22" s="7"/>
      <c r="H22" s="7">
        <f>SUM(H6:H21)</f>
        <v>16</v>
      </c>
      <c r="I22" s="107">
        <f>SUM(I6:I21)</f>
        <v>50128.49</v>
      </c>
      <c r="J22" s="107">
        <f>SUM(J6:J21)</f>
        <v>56421.16</v>
      </c>
      <c r="K22" s="107">
        <f>SUM(K5:K21)</f>
        <v>33521.51</v>
      </c>
      <c r="L22" s="107">
        <f>SUM(L5:L21)</f>
        <v>0</v>
      </c>
      <c r="M22" s="107"/>
      <c r="N22" s="107"/>
      <c r="O22" s="107">
        <f>SUM(O5:O21)</f>
        <v>140071.16</v>
      </c>
      <c r="P22" s="107">
        <f>SUM(P5:P21)</f>
        <v>2821.058</v>
      </c>
      <c r="Q22" s="107">
        <f>SUM(Q5:Q21)</f>
        <v>0</v>
      </c>
      <c r="R22" s="107">
        <f>SUM(R4:R21)</f>
        <v>137250.102</v>
      </c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98"/>
      <c r="BE22" s="98"/>
      <c r="BF22" s="98"/>
      <c r="BG22" s="98"/>
      <c r="BH22" s="98"/>
      <c r="BI22" s="98"/>
      <c r="BJ22" s="98"/>
      <c r="BK22" s="98"/>
      <c r="BL22" s="98"/>
      <c r="BM22" s="98"/>
      <c r="BN22" s="98"/>
      <c r="BO22" s="98"/>
      <c r="BP22" s="98"/>
      <c r="BQ22" s="98"/>
      <c r="BR22" s="98"/>
      <c r="BS22" s="98"/>
      <c r="BT22" s="98"/>
      <c r="BU22" s="98"/>
      <c r="BV22" s="98"/>
      <c r="BW22" s="98"/>
      <c r="BX22" s="98"/>
      <c r="BY22" s="98"/>
      <c r="BZ22" s="98"/>
      <c r="CA22" s="98"/>
      <c r="CB22" s="98"/>
      <c r="CC22" s="98"/>
      <c r="CD22" s="98"/>
      <c r="CE22" s="98"/>
      <c r="CF22" s="98"/>
      <c r="CG22" s="98"/>
      <c r="CH22" s="98"/>
      <c r="CI22" s="98"/>
      <c r="CJ22" s="98"/>
      <c r="CK22" s="98"/>
      <c r="CL22" s="98"/>
      <c r="CM22" s="98"/>
      <c r="CN22" s="98"/>
      <c r="CO22" s="98"/>
      <c r="CP22" s="98"/>
      <c r="CQ22" s="98"/>
      <c r="CR22" s="98"/>
      <c r="CS22" s="98"/>
      <c r="CT22" s="98"/>
      <c r="CU22" s="98"/>
      <c r="CV22" s="98"/>
      <c r="CW22" s="98"/>
      <c r="CX22" s="98"/>
      <c r="CY22" s="98"/>
      <c r="CZ22" s="98"/>
      <c r="DA22" s="98"/>
      <c r="DB22" s="98"/>
      <c r="DC22" s="98"/>
      <c r="DD22" s="98"/>
      <c r="DE22" s="98"/>
      <c r="DF22" s="98"/>
      <c r="DG22" s="98"/>
      <c r="DH22" s="98"/>
      <c r="DI22" s="98"/>
    </row>
    <row r="23" s="75" customFormat="1" ht="36" customHeight="1" spans="1:113">
      <c r="A23" s="103" t="s">
        <v>46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8"/>
      <c r="AN23" s="98"/>
      <c r="AO23" s="98"/>
      <c r="AP23" s="98"/>
      <c r="AQ23" s="98"/>
      <c r="AR23" s="98"/>
      <c r="AS23" s="98"/>
      <c r="AT23" s="98"/>
      <c r="AU23" s="98"/>
      <c r="AV23" s="98"/>
      <c r="AW23" s="98"/>
      <c r="AX23" s="98"/>
      <c r="AY23" s="98"/>
      <c r="AZ23" s="98"/>
      <c r="BA23" s="98"/>
      <c r="BB23" s="98"/>
      <c r="BC23" s="98"/>
      <c r="BD23" s="98"/>
      <c r="BE23" s="98"/>
      <c r="BF23" s="98"/>
      <c r="BG23" s="98"/>
      <c r="BH23" s="98"/>
      <c r="BI23" s="98"/>
      <c r="BJ23" s="98"/>
      <c r="BK23" s="98"/>
      <c r="BL23" s="98"/>
      <c r="BM23" s="98"/>
      <c r="BN23" s="98"/>
      <c r="BO23" s="98"/>
      <c r="BP23" s="98"/>
      <c r="BQ23" s="98"/>
      <c r="BR23" s="98"/>
      <c r="BS23" s="98"/>
      <c r="BT23" s="98"/>
      <c r="BU23" s="98"/>
      <c r="BV23" s="98"/>
      <c r="BW23" s="98"/>
      <c r="BX23" s="98"/>
      <c r="BY23" s="98"/>
      <c r="BZ23" s="98"/>
      <c r="CA23" s="98"/>
      <c r="CB23" s="98"/>
      <c r="CC23" s="98"/>
      <c r="CD23" s="98"/>
      <c r="CE23" s="98"/>
      <c r="CF23" s="98"/>
      <c r="CG23" s="98"/>
      <c r="CH23" s="98"/>
      <c r="CI23" s="98"/>
      <c r="CJ23" s="98"/>
      <c r="CK23" s="98"/>
      <c r="CL23" s="98"/>
      <c r="CM23" s="98"/>
      <c r="CN23" s="98"/>
      <c r="CO23" s="98"/>
      <c r="CP23" s="98"/>
      <c r="CQ23" s="98"/>
      <c r="CR23" s="98"/>
      <c r="CS23" s="98"/>
      <c r="CT23" s="98"/>
      <c r="CU23" s="98"/>
      <c r="CV23" s="98"/>
      <c r="CW23" s="98"/>
      <c r="CX23" s="98"/>
      <c r="CY23" s="98"/>
      <c r="CZ23" s="98"/>
      <c r="DA23" s="98"/>
      <c r="DB23" s="98"/>
      <c r="DC23" s="98"/>
      <c r="DD23" s="98"/>
      <c r="DE23" s="98"/>
      <c r="DF23" s="98"/>
      <c r="DG23" s="98"/>
      <c r="DH23" s="98"/>
      <c r="DI23" s="98"/>
    </row>
    <row r="24" s="76" customFormat="1" ht="30" customHeight="1" spans="1:18">
      <c r="A24" s="104"/>
      <c r="B24" s="85" t="s">
        <v>47</v>
      </c>
      <c r="C24" s="85"/>
      <c r="D24" s="85"/>
      <c r="E24" s="85"/>
      <c r="F24" s="85"/>
      <c r="G24" s="85"/>
      <c r="H24" s="85"/>
      <c r="I24" s="86" t="s">
        <v>48</v>
      </c>
      <c r="J24" s="86"/>
      <c r="K24" s="86"/>
      <c r="L24" s="86"/>
      <c r="M24" s="86"/>
      <c r="N24" s="86"/>
      <c r="O24" s="94"/>
      <c r="P24" s="94"/>
      <c r="Q24" s="94"/>
      <c r="R24" s="94"/>
    </row>
    <row r="25" s="76" customFormat="1" spans="1:18">
      <c r="A25" s="98"/>
      <c r="B25" s="98"/>
      <c r="C25" s="98"/>
      <c r="D25" s="98"/>
      <c r="E25" s="98"/>
      <c r="F25" s="98"/>
      <c r="G25" s="98"/>
      <c r="H25" s="26"/>
      <c r="I25" s="99"/>
      <c r="J25" s="99"/>
      <c r="K25" s="99"/>
      <c r="L25" s="99"/>
      <c r="M25" s="99"/>
      <c r="N25" s="99"/>
      <c r="O25" s="99"/>
      <c r="P25" s="99"/>
      <c r="Q25" s="99"/>
      <c r="R25" s="99"/>
    </row>
  </sheetData>
  <autoFilter xmlns:etc="http://www.wps.cn/officeDocument/2017/etCustomData" ref="A3:DF24" etc:filterBottomFollowUsedRange="0">
    <extLst/>
  </autoFilter>
  <mergeCells count="14">
    <mergeCell ref="A1:R1"/>
    <mergeCell ref="A2:F2"/>
    <mergeCell ref="A22:C22"/>
    <mergeCell ref="A23:R2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</mergeCells>
  <pageMargins left="0.904861111111111" right="0.11805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J38"/>
  <sheetViews>
    <sheetView workbookViewId="0">
      <pane xSplit="3" topLeftCell="D1" activePane="topRight" state="frozen"/>
      <selection/>
      <selection pane="topRight" activeCell="E17" sqref="E17"/>
    </sheetView>
  </sheetViews>
  <sheetFormatPr defaultColWidth="9" defaultRowHeight="12"/>
  <cols>
    <col min="1" max="1" width="3.625" style="74" customWidth="1"/>
    <col min="2" max="2" width="7" style="74" customWidth="1"/>
    <col min="3" max="3" width="8.75" style="74" customWidth="1"/>
    <col min="4" max="4" width="7.25" style="74" customWidth="1"/>
    <col min="5" max="5" width="8.625" style="74" customWidth="1"/>
    <col min="6" max="6" width="7.625" style="74" customWidth="1"/>
    <col min="7" max="8" width="8.25" style="74" customWidth="1"/>
    <col min="9" max="9" width="6.99166666666667" style="74" customWidth="1"/>
    <col min="10" max="10" width="9.5" style="74" hidden="1" customWidth="1"/>
    <col min="11" max="11" width="10.125" style="74" customWidth="1"/>
    <col min="12" max="12" width="7" style="74" customWidth="1"/>
    <col min="13" max="13" width="10.1166666666667" style="74" customWidth="1"/>
    <col min="14" max="14" width="10.875" style="74" customWidth="1"/>
    <col min="15" max="15" width="9.75" style="74" customWidth="1"/>
    <col min="16" max="16" width="6.875" style="74" hidden="1" customWidth="1"/>
    <col min="17" max="17" width="9.125" style="74" customWidth="1"/>
    <col min="18" max="18" width="7.625" style="74" customWidth="1"/>
    <col min="19" max="19" width="8.5" style="74" customWidth="1"/>
    <col min="20" max="20" width="8.25" style="78" customWidth="1"/>
    <col min="21" max="21" width="9.25" style="74"/>
    <col min="22" max="244" width="9" style="74"/>
    <col min="245" max="16384" width="9" style="75"/>
  </cols>
  <sheetData>
    <row r="1" s="74" customFormat="1" ht="18" customHeight="1" spans="1:20">
      <c r="A1" s="79" t="s">
        <v>49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</row>
    <row r="2" s="74" customFormat="1" ht="24" customHeight="1" spans="1:20">
      <c r="A2" s="27" t="s">
        <v>12</v>
      </c>
      <c r="B2" s="27" t="s">
        <v>13</v>
      </c>
      <c r="C2" s="27" t="s">
        <v>50</v>
      </c>
      <c r="D2" s="27" t="s">
        <v>51</v>
      </c>
      <c r="E2" s="27" t="s">
        <v>52</v>
      </c>
      <c r="F2" s="27" t="s">
        <v>53</v>
      </c>
      <c r="G2" s="27" t="s">
        <v>54</v>
      </c>
      <c r="H2" s="27" t="s">
        <v>55</v>
      </c>
      <c r="I2" s="27" t="s">
        <v>56</v>
      </c>
      <c r="J2" s="27" t="s">
        <v>57</v>
      </c>
      <c r="K2" s="27" t="s">
        <v>58</v>
      </c>
      <c r="L2" s="27" t="s">
        <v>59</v>
      </c>
      <c r="M2" s="87" t="s">
        <v>60</v>
      </c>
      <c r="N2" s="27" t="s">
        <v>61</v>
      </c>
      <c r="O2" s="27" t="s">
        <v>62</v>
      </c>
      <c r="P2" s="27" t="s">
        <v>63</v>
      </c>
      <c r="Q2" s="96" t="s">
        <v>64</v>
      </c>
      <c r="R2" s="27" t="s">
        <v>65</v>
      </c>
      <c r="S2" s="27" t="s">
        <v>25</v>
      </c>
      <c r="T2" s="80" t="s">
        <v>23</v>
      </c>
    </row>
    <row r="3" s="75" customFormat="1" ht="11" customHeight="1" spans="1:244">
      <c r="A3" s="27">
        <f t="shared" ref="A3:A15" si="0">ROW()-2</f>
        <v>1</v>
      </c>
      <c r="B3" s="27" t="s">
        <v>66</v>
      </c>
      <c r="C3" s="27" t="s">
        <v>67</v>
      </c>
      <c r="D3" s="27">
        <v>117.54</v>
      </c>
      <c r="E3" s="80">
        <v>5410.92</v>
      </c>
      <c r="F3" s="27">
        <v>636000</v>
      </c>
      <c r="G3" s="27">
        <v>636000</v>
      </c>
      <c r="H3" s="27">
        <v>636000</v>
      </c>
      <c r="I3" s="27">
        <f t="shared" ref="I3:I15" si="1">F3-H3</f>
        <v>0</v>
      </c>
      <c r="J3" s="27" t="s">
        <v>68</v>
      </c>
      <c r="K3" s="29">
        <v>45660</v>
      </c>
      <c r="L3" s="88" t="s">
        <v>69</v>
      </c>
      <c r="M3" s="89">
        <v>20240005733</v>
      </c>
      <c r="N3" s="29">
        <v>45568</v>
      </c>
      <c r="O3" s="29">
        <v>45529</v>
      </c>
      <c r="P3" s="90"/>
      <c r="Q3" s="80">
        <f>G3*0.007</f>
        <v>4452</v>
      </c>
      <c r="R3" s="80"/>
      <c r="S3" s="80">
        <f>G3*0.0008</f>
        <v>508.8</v>
      </c>
      <c r="T3" s="80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4"/>
      <c r="CN3" s="74"/>
      <c r="CO3" s="74"/>
      <c r="CP3" s="74"/>
      <c r="CQ3" s="74"/>
      <c r="CR3" s="74"/>
      <c r="CS3" s="74"/>
      <c r="CT3" s="74"/>
      <c r="CU3" s="74"/>
      <c r="CV3" s="74"/>
      <c r="CW3" s="74"/>
      <c r="CX3" s="74"/>
      <c r="CY3" s="74"/>
      <c r="CZ3" s="74"/>
      <c r="DA3" s="74"/>
      <c r="DB3" s="74"/>
      <c r="DC3" s="74"/>
      <c r="DD3" s="74"/>
      <c r="DE3" s="74"/>
      <c r="DF3" s="74"/>
      <c r="DG3" s="74"/>
      <c r="DH3" s="74"/>
      <c r="DI3" s="74"/>
      <c r="DJ3" s="74"/>
      <c r="DK3" s="74"/>
      <c r="DL3" s="74"/>
      <c r="DM3" s="74"/>
      <c r="DN3" s="74"/>
      <c r="DO3" s="74"/>
      <c r="DP3" s="74"/>
      <c r="DQ3" s="74"/>
      <c r="DR3" s="74"/>
      <c r="DS3" s="74"/>
      <c r="DT3" s="74"/>
      <c r="DU3" s="74"/>
      <c r="DV3" s="74"/>
      <c r="DW3" s="74"/>
      <c r="DX3" s="74"/>
      <c r="DY3" s="74"/>
      <c r="DZ3" s="74"/>
      <c r="EA3" s="74"/>
      <c r="EB3" s="74"/>
      <c r="EC3" s="74"/>
      <c r="ED3" s="74"/>
      <c r="EE3" s="74"/>
      <c r="EF3" s="74"/>
      <c r="EG3" s="74"/>
      <c r="EH3" s="74"/>
      <c r="EI3" s="74"/>
      <c r="EJ3" s="74"/>
      <c r="EK3" s="74"/>
      <c r="EL3" s="74"/>
      <c r="EM3" s="74"/>
      <c r="EN3" s="74"/>
      <c r="EO3" s="74"/>
      <c r="EP3" s="74"/>
      <c r="EQ3" s="74"/>
      <c r="ER3" s="74"/>
      <c r="ES3" s="74"/>
      <c r="ET3" s="74"/>
      <c r="EU3" s="74"/>
      <c r="EV3" s="74"/>
      <c r="EW3" s="74"/>
      <c r="EX3" s="74"/>
      <c r="EY3" s="74"/>
      <c r="EZ3" s="74"/>
      <c r="FA3" s="74"/>
      <c r="FB3" s="74"/>
      <c r="FC3" s="74"/>
      <c r="FD3" s="74"/>
      <c r="FE3" s="74"/>
      <c r="FF3" s="74"/>
      <c r="FG3" s="74"/>
      <c r="FH3" s="74"/>
      <c r="FI3" s="74"/>
      <c r="FJ3" s="74"/>
      <c r="FK3" s="74"/>
      <c r="FL3" s="74"/>
      <c r="FM3" s="74"/>
      <c r="FN3" s="74"/>
      <c r="FO3" s="74"/>
      <c r="FP3" s="74"/>
      <c r="FQ3" s="74"/>
      <c r="FR3" s="74"/>
      <c r="FS3" s="74"/>
      <c r="FT3" s="74"/>
      <c r="FU3" s="74"/>
      <c r="FV3" s="74"/>
      <c r="FW3" s="74"/>
      <c r="FX3" s="74"/>
      <c r="FY3" s="74"/>
      <c r="FZ3" s="74"/>
      <c r="GA3" s="74"/>
      <c r="GB3" s="74"/>
      <c r="GC3" s="74"/>
      <c r="GD3" s="74"/>
      <c r="GE3" s="74"/>
      <c r="GF3" s="74"/>
      <c r="GG3" s="74"/>
      <c r="GH3" s="74"/>
      <c r="GI3" s="74"/>
      <c r="GJ3" s="74"/>
      <c r="GK3" s="74"/>
      <c r="GL3" s="74"/>
      <c r="GM3" s="74"/>
      <c r="GN3" s="74"/>
      <c r="GO3" s="74"/>
      <c r="GP3" s="74"/>
      <c r="GQ3" s="74"/>
      <c r="GR3" s="74"/>
      <c r="GS3" s="74"/>
      <c r="GT3" s="74"/>
      <c r="GU3" s="74"/>
      <c r="GV3" s="74"/>
      <c r="GW3" s="74"/>
      <c r="GX3" s="74"/>
      <c r="GY3" s="74"/>
      <c r="GZ3" s="74"/>
      <c r="HA3" s="74"/>
      <c r="HB3" s="74"/>
      <c r="HC3" s="74"/>
      <c r="HD3" s="74"/>
      <c r="HE3" s="74"/>
      <c r="HF3" s="74"/>
      <c r="HG3" s="74"/>
      <c r="HH3" s="74"/>
      <c r="HI3" s="74"/>
      <c r="HJ3" s="74"/>
      <c r="HK3" s="74"/>
      <c r="HL3" s="74"/>
      <c r="HM3" s="74"/>
      <c r="HN3" s="74"/>
      <c r="HO3" s="74"/>
      <c r="HP3" s="74"/>
      <c r="HQ3" s="74"/>
      <c r="HR3" s="74"/>
      <c r="HS3" s="74"/>
      <c r="HT3" s="74"/>
      <c r="HU3" s="74"/>
      <c r="HV3" s="74"/>
      <c r="HW3" s="74"/>
      <c r="HX3" s="74"/>
      <c r="HY3" s="74"/>
      <c r="HZ3" s="74"/>
      <c r="IA3" s="74"/>
      <c r="IB3" s="74"/>
      <c r="IC3" s="74"/>
      <c r="ID3" s="74"/>
      <c r="IE3" s="74"/>
      <c r="IF3" s="74"/>
      <c r="IG3" s="74"/>
      <c r="IH3" s="74"/>
      <c r="II3" s="74"/>
      <c r="IJ3" s="74"/>
    </row>
    <row r="4" s="75" customFormat="1" spans="1:244">
      <c r="A4" s="27">
        <f t="shared" si="0"/>
        <v>2</v>
      </c>
      <c r="B4" s="27" t="s">
        <v>70</v>
      </c>
      <c r="C4" s="27" t="s">
        <v>71</v>
      </c>
      <c r="D4" s="27">
        <v>117.91</v>
      </c>
      <c r="E4" s="80">
        <v>5682.3</v>
      </c>
      <c r="F4" s="27">
        <v>670000</v>
      </c>
      <c r="G4" s="27">
        <v>300000</v>
      </c>
      <c r="H4" s="27">
        <v>300000</v>
      </c>
      <c r="I4" s="27">
        <f t="shared" si="1"/>
        <v>370000</v>
      </c>
      <c r="J4" s="27" t="s">
        <v>72</v>
      </c>
      <c r="K4" s="29">
        <v>45662</v>
      </c>
      <c r="L4" s="91" t="s">
        <v>73</v>
      </c>
      <c r="M4" s="89">
        <v>20250000070</v>
      </c>
      <c r="N4" s="29">
        <v>45662</v>
      </c>
      <c r="O4" s="29">
        <v>45662</v>
      </c>
      <c r="P4" s="90"/>
      <c r="Q4" s="80">
        <f>G4*0.006</f>
        <v>1800</v>
      </c>
      <c r="R4" s="80"/>
      <c r="S4" s="80">
        <f>G4*0.001</f>
        <v>300</v>
      </c>
      <c r="T4" s="80">
        <f>G4*0.0003</f>
        <v>90</v>
      </c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74"/>
      <c r="FY4" s="74"/>
      <c r="FZ4" s="74"/>
      <c r="GA4" s="74"/>
      <c r="GB4" s="74"/>
      <c r="GC4" s="74"/>
      <c r="GD4" s="74"/>
      <c r="GE4" s="74"/>
      <c r="GF4" s="74"/>
      <c r="GG4" s="74"/>
      <c r="GH4" s="74"/>
      <c r="GI4" s="74"/>
      <c r="GJ4" s="74"/>
      <c r="GK4" s="74"/>
      <c r="GL4" s="74"/>
      <c r="GM4" s="74"/>
      <c r="GN4" s="74"/>
      <c r="GO4" s="74"/>
      <c r="GP4" s="74"/>
      <c r="GQ4" s="74"/>
      <c r="GR4" s="74"/>
      <c r="GS4" s="74"/>
      <c r="GT4" s="74"/>
      <c r="GU4" s="74"/>
      <c r="GV4" s="74"/>
      <c r="GW4" s="74"/>
      <c r="GX4" s="74"/>
      <c r="GY4" s="74"/>
      <c r="GZ4" s="74"/>
      <c r="HA4" s="74"/>
      <c r="HB4" s="74"/>
      <c r="HC4" s="74"/>
      <c r="HD4" s="74"/>
      <c r="HE4" s="74"/>
      <c r="HF4" s="74"/>
      <c r="HG4" s="74"/>
      <c r="HH4" s="74"/>
      <c r="HI4" s="74"/>
      <c r="HJ4" s="74"/>
      <c r="HK4" s="74"/>
      <c r="HL4" s="74"/>
      <c r="HM4" s="74"/>
      <c r="HN4" s="74"/>
      <c r="HO4" s="74"/>
      <c r="HP4" s="74"/>
      <c r="HQ4" s="74"/>
      <c r="HR4" s="74"/>
      <c r="HS4" s="74"/>
      <c r="HT4" s="74"/>
      <c r="HU4" s="74"/>
      <c r="HV4" s="74"/>
      <c r="HW4" s="74"/>
      <c r="HX4" s="74"/>
      <c r="HY4" s="74"/>
      <c r="HZ4" s="74"/>
      <c r="IA4" s="74"/>
      <c r="IB4" s="74"/>
      <c r="IC4" s="74"/>
      <c r="ID4" s="74"/>
      <c r="IE4" s="74"/>
      <c r="IF4" s="74"/>
      <c r="IG4" s="74"/>
      <c r="IH4" s="74"/>
      <c r="II4" s="74"/>
      <c r="IJ4" s="74"/>
    </row>
    <row r="5" s="75" customFormat="1" spans="1:244">
      <c r="A5" s="27">
        <f t="shared" si="0"/>
        <v>3</v>
      </c>
      <c r="B5" s="27" t="s">
        <v>74</v>
      </c>
      <c r="C5" s="27" t="s">
        <v>75</v>
      </c>
      <c r="D5" s="27">
        <v>117.54</v>
      </c>
      <c r="E5" s="80">
        <v>5442.7</v>
      </c>
      <c r="F5" s="27">
        <v>639735</v>
      </c>
      <c r="G5" s="27">
        <v>240735</v>
      </c>
      <c r="H5" s="27">
        <v>240735</v>
      </c>
      <c r="I5" s="27">
        <f t="shared" si="1"/>
        <v>399000</v>
      </c>
      <c r="J5" s="27" t="s">
        <v>76</v>
      </c>
      <c r="K5" s="29">
        <v>45671</v>
      </c>
      <c r="L5" s="91" t="s">
        <v>77</v>
      </c>
      <c r="M5" s="89">
        <v>20250000256</v>
      </c>
      <c r="N5" s="29">
        <v>45671</v>
      </c>
      <c r="O5" s="29">
        <v>45624</v>
      </c>
      <c r="P5" s="90"/>
      <c r="Q5" s="80">
        <f>G5*0.004</f>
        <v>962.94</v>
      </c>
      <c r="R5" s="80">
        <f>G5*0.0003</f>
        <v>72.2205</v>
      </c>
      <c r="S5" s="80">
        <f>G5*0.0008</f>
        <v>192.588</v>
      </c>
      <c r="T5" s="80">
        <f>G5*0.0003</f>
        <v>72.2205</v>
      </c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/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/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4"/>
      <c r="IA5" s="74"/>
      <c r="IB5" s="74"/>
      <c r="IC5" s="74"/>
      <c r="ID5" s="74"/>
      <c r="IE5" s="74"/>
      <c r="IF5" s="74"/>
      <c r="IG5" s="74"/>
      <c r="IH5" s="74"/>
      <c r="II5" s="74"/>
      <c r="IJ5" s="74"/>
    </row>
    <row r="6" s="75" customFormat="1" spans="1:244">
      <c r="A6" s="27">
        <f t="shared" si="0"/>
        <v>4</v>
      </c>
      <c r="B6" s="27" t="s">
        <v>78</v>
      </c>
      <c r="C6" s="27" t="s">
        <v>79</v>
      </c>
      <c r="D6" s="27">
        <v>117.54</v>
      </c>
      <c r="E6" s="80">
        <v>5870.34</v>
      </c>
      <c r="F6" s="27">
        <v>690000</v>
      </c>
      <c r="G6" s="27">
        <v>478000</v>
      </c>
      <c r="H6" s="27">
        <v>690000</v>
      </c>
      <c r="I6" s="27">
        <f t="shared" si="1"/>
        <v>0</v>
      </c>
      <c r="J6" s="27" t="s">
        <v>80</v>
      </c>
      <c r="K6" s="29">
        <v>45670</v>
      </c>
      <c r="L6" s="88" t="s">
        <v>81</v>
      </c>
      <c r="M6" s="89">
        <v>20240006501</v>
      </c>
      <c r="N6" s="29">
        <v>45603</v>
      </c>
      <c r="O6" s="29">
        <v>45598</v>
      </c>
      <c r="P6" s="90"/>
      <c r="Q6" s="80">
        <f>G6*0.005</f>
        <v>2390</v>
      </c>
      <c r="R6" s="80">
        <f>G6*0.0005</f>
        <v>239</v>
      </c>
      <c r="S6" s="80">
        <f>G6*0.0008</f>
        <v>382.4</v>
      </c>
      <c r="T6" s="80">
        <f>G6*0.0003</f>
        <v>143.4</v>
      </c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4"/>
      <c r="DZ6" s="74"/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4"/>
      <c r="EX6" s="74"/>
      <c r="EY6" s="74"/>
      <c r="EZ6" s="74"/>
      <c r="FA6" s="74"/>
      <c r="FB6" s="74"/>
      <c r="FC6" s="74"/>
      <c r="FD6" s="74"/>
      <c r="FE6" s="74"/>
      <c r="FF6" s="74"/>
      <c r="FG6" s="74"/>
      <c r="FH6" s="74"/>
      <c r="FI6" s="74"/>
      <c r="FJ6" s="74"/>
      <c r="FK6" s="74"/>
      <c r="FL6" s="74"/>
      <c r="FM6" s="74"/>
      <c r="FN6" s="74"/>
      <c r="FO6" s="74"/>
      <c r="FP6" s="74"/>
      <c r="FQ6" s="74"/>
      <c r="FR6" s="74"/>
      <c r="FS6" s="74"/>
      <c r="FT6" s="74"/>
      <c r="FU6" s="74"/>
      <c r="FV6" s="74"/>
      <c r="FW6" s="74"/>
      <c r="FX6" s="74"/>
      <c r="FY6" s="74"/>
      <c r="FZ6" s="74"/>
      <c r="GA6" s="74"/>
      <c r="GB6" s="74"/>
      <c r="GC6" s="74"/>
      <c r="GD6" s="74"/>
      <c r="GE6" s="74"/>
      <c r="GF6" s="74"/>
      <c r="GG6" s="74"/>
      <c r="GH6" s="74"/>
      <c r="GI6" s="74"/>
      <c r="GJ6" s="74"/>
      <c r="GK6" s="74"/>
      <c r="GL6" s="74"/>
      <c r="GM6" s="74"/>
      <c r="GN6" s="74"/>
      <c r="GO6" s="74"/>
      <c r="GP6" s="74"/>
      <c r="GQ6" s="74"/>
      <c r="GR6" s="74"/>
      <c r="GS6" s="74"/>
      <c r="GT6" s="74"/>
      <c r="GU6" s="74"/>
      <c r="GV6" s="74"/>
      <c r="GW6" s="74"/>
      <c r="GX6" s="74"/>
      <c r="GY6" s="74"/>
      <c r="GZ6" s="74"/>
      <c r="HA6" s="74"/>
      <c r="HB6" s="74"/>
      <c r="HC6" s="74"/>
      <c r="HD6" s="74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</row>
    <row r="7" s="75" customFormat="1" spans="1:244">
      <c r="A7" s="27">
        <f t="shared" si="0"/>
        <v>5</v>
      </c>
      <c r="B7" s="27" t="s">
        <v>82</v>
      </c>
      <c r="C7" s="27" t="s">
        <v>83</v>
      </c>
      <c r="D7" s="27">
        <v>86.14</v>
      </c>
      <c r="E7" s="80">
        <v>5030.346</v>
      </c>
      <c r="F7" s="27">
        <v>433314</v>
      </c>
      <c r="G7" s="27">
        <v>220314</v>
      </c>
      <c r="H7" s="27">
        <v>220314</v>
      </c>
      <c r="I7" s="27">
        <f t="shared" si="1"/>
        <v>213000</v>
      </c>
      <c r="J7" s="27" t="s">
        <v>72</v>
      </c>
      <c r="K7" s="29">
        <v>45665</v>
      </c>
      <c r="L7" s="88" t="s">
        <v>84</v>
      </c>
      <c r="M7" s="89">
        <v>20240007359</v>
      </c>
      <c r="N7" s="29">
        <v>45646</v>
      </c>
      <c r="O7" s="29">
        <v>45626</v>
      </c>
      <c r="P7" s="90"/>
      <c r="Q7" s="80">
        <f>G7*0.006</f>
        <v>1321.884</v>
      </c>
      <c r="R7" s="80">
        <f>G7*0.0003</f>
        <v>66.0942</v>
      </c>
      <c r="S7" s="80">
        <f>G7*0.0008</f>
        <v>176.2512</v>
      </c>
      <c r="T7" s="80">
        <f>G7*0.0003</f>
        <v>66.0942</v>
      </c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74"/>
      <c r="CP7" s="74"/>
      <c r="CQ7" s="74"/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74"/>
      <c r="DZ7" s="74"/>
      <c r="EA7" s="74"/>
      <c r="EB7" s="74"/>
      <c r="EC7" s="74"/>
      <c r="ED7" s="74"/>
      <c r="EE7" s="74"/>
      <c r="EF7" s="74"/>
      <c r="EG7" s="74"/>
      <c r="EH7" s="74"/>
      <c r="EI7" s="74"/>
      <c r="EJ7" s="74"/>
      <c r="EK7" s="74"/>
      <c r="EL7" s="74"/>
      <c r="EM7" s="74"/>
      <c r="EN7" s="74"/>
      <c r="EO7" s="74"/>
      <c r="EP7" s="74"/>
      <c r="EQ7" s="74"/>
      <c r="ER7" s="74"/>
      <c r="ES7" s="74"/>
      <c r="ET7" s="74"/>
      <c r="EU7" s="74"/>
      <c r="EV7" s="74"/>
      <c r="EW7" s="74"/>
      <c r="EX7" s="74"/>
      <c r="EY7" s="74"/>
      <c r="EZ7" s="74"/>
      <c r="FA7" s="74"/>
      <c r="FB7" s="74"/>
      <c r="FC7" s="74"/>
      <c r="FD7" s="74"/>
      <c r="FE7" s="74"/>
      <c r="FF7" s="74"/>
      <c r="FG7" s="74"/>
      <c r="FH7" s="74"/>
      <c r="FI7" s="74"/>
      <c r="FJ7" s="74"/>
      <c r="FK7" s="74"/>
      <c r="FL7" s="74"/>
      <c r="FM7" s="74"/>
      <c r="FN7" s="74"/>
      <c r="FO7" s="74"/>
      <c r="FP7" s="74"/>
      <c r="FQ7" s="74"/>
      <c r="FR7" s="74"/>
      <c r="FS7" s="74"/>
      <c r="FT7" s="74"/>
      <c r="FU7" s="74"/>
      <c r="FV7" s="74"/>
      <c r="FW7" s="74"/>
      <c r="FX7" s="74"/>
      <c r="FY7" s="74"/>
      <c r="FZ7" s="74"/>
      <c r="GA7" s="74"/>
      <c r="GB7" s="74"/>
      <c r="GC7" s="74"/>
      <c r="GD7" s="74"/>
      <c r="GE7" s="74"/>
      <c r="GF7" s="74"/>
      <c r="GG7" s="74"/>
      <c r="GH7" s="74"/>
      <c r="GI7" s="74"/>
      <c r="GJ7" s="74"/>
      <c r="GK7" s="74"/>
      <c r="GL7" s="74"/>
      <c r="GM7" s="74"/>
      <c r="GN7" s="74"/>
      <c r="GO7" s="74"/>
      <c r="GP7" s="74"/>
      <c r="GQ7" s="74"/>
      <c r="GR7" s="74"/>
      <c r="GS7" s="74"/>
      <c r="GT7" s="74"/>
      <c r="GU7" s="74"/>
      <c r="GV7" s="74"/>
      <c r="GW7" s="74"/>
      <c r="GX7" s="74"/>
      <c r="GY7" s="74"/>
      <c r="GZ7" s="74"/>
      <c r="HA7" s="74"/>
      <c r="HB7" s="74"/>
      <c r="HC7" s="74"/>
      <c r="HD7" s="74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</row>
    <row r="8" s="75" customFormat="1" spans="1:244">
      <c r="A8" s="27">
        <f t="shared" si="0"/>
        <v>6</v>
      </c>
      <c r="B8" s="27" t="s">
        <v>85</v>
      </c>
      <c r="C8" s="27" t="s">
        <v>86</v>
      </c>
      <c r="D8" s="27">
        <v>86.14</v>
      </c>
      <c r="E8" s="80">
        <v>5275.86</v>
      </c>
      <c r="F8" s="27">
        <v>454463</v>
      </c>
      <c r="G8" s="27">
        <v>360000</v>
      </c>
      <c r="H8" s="27">
        <v>454463</v>
      </c>
      <c r="I8" s="27">
        <f t="shared" si="1"/>
        <v>0</v>
      </c>
      <c r="J8" s="27" t="s">
        <v>72</v>
      </c>
      <c r="K8" s="29">
        <v>45684</v>
      </c>
      <c r="L8" s="88" t="s">
        <v>81</v>
      </c>
      <c r="M8" s="89">
        <v>20240007184</v>
      </c>
      <c r="N8" s="29">
        <v>45640</v>
      </c>
      <c r="O8" s="29">
        <v>45638</v>
      </c>
      <c r="P8" s="90"/>
      <c r="Q8" s="80">
        <f>G8*0.005</f>
        <v>1800</v>
      </c>
      <c r="R8" s="80">
        <f>G8*0.0002</f>
        <v>72</v>
      </c>
      <c r="S8" s="80">
        <f>G8*0.0012</f>
        <v>432</v>
      </c>
      <c r="T8" s="80">
        <f>G8*0.0003</f>
        <v>108</v>
      </c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74"/>
      <c r="DZ8" s="74"/>
      <c r="EA8" s="74"/>
      <c r="EB8" s="74"/>
      <c r="EC8" s="74"/>
      <c r="ED8" s="74"/>
      <c r="EE8" s="74"/>
      <c r="EF8" s="74"/>
      <c r="EG8" s="74"/>
      <c r="EH8" s="74"/>
      <c r="EI8" s="74"/>
      <c r="EJ8" s="74"/>
      <c r="EK8" s="74"/>
      <c r="EL8" s="74"/>
      <c r="EM8" s="74"/>
      <c r="EN8" s="74"/>
      <c r="EO8" s="74"/>
      <c r="EP8" s="74"/>
      <c r="EQ8" s="74"/>
      <c r="ER8" s="74"/>
      <c r="ES8" s="74"/>
      <c r="ET8" s="74"/>
      <c r="EU8" s="74"/>
      <c r="EV8" s="74"/>
      <c r="EW8" s="74"/>
      <c r="EX8" s="74"/>
      <c r="EY8" s="74"/>
      <c r="EZ8" s="74"/>
      <c r="FA8" s="74"/>
      <c r="FB8" s="74"/>
      <c r="FC8" s="74"/>
      <c r="FD8" s="74"/>
      <c r="FE8" s="74"/>
      <c r="FF8" s="74"/>
      <c r="FG8" s="74"/>
      <c r="FH8" s="74"/>
      <c r="FI8" s="74"/>
      <c r="FJ8" s="74"/>
      <c r="FK8" s="74"/>
      <c r="FL8" s="74"/>
      <c r="FM8" s="74"/>
      <c r="FN8" s="74"/>
      <c r="FO8" s="74"/>
      <c r="FP8" s="74"/>
      <c r="FQ8" s="74"/>
      <c r="FR8" s="74"/>
      <c r="FS8" s="74"/>
      <c r="FT8" s="74"/>
      <c r="FU8" s="74"/>
      <c r="FV8" s="74"/>
      <c r="FW8" s="74"/>
      <c r="FX8" s="74"/>
      <c r="FY8" s="74"/>
      <c r="FZ8" s="74"/>
      <c r="GA8" s="74"/>
      <c r="GB8" s="74"/>
      <c r="GC8" s="74"/>
      <c r="GD8" s="74"/>
      <c r="GE8" s="74"/>
      <c r="GF8" s="74"/>
      <c r="GG8" s="74"/>
      <c r="GH8" s="74"/>
      <c r="GI8" s="74"/>
      <c r="GJ8" s="74"/>
      <c r="GK8" s="74"/>
      <c r="GL8" s="74"/>
      <c r="GM8" s="74"/>
      <c r="GN8" s="74"/>
      <c r="GO8" s="74"/>
      <c r="GP8" s="74"/>
      <c r="GQ8" s="74"/>
      <c r="GR8" s="74"/>
      <c r="GS8" s="74"/>
      <c r="GT8" s="74"/>
      <c r="GU8" s="74"/>
      <c r="GV8" s="74"/>
      <c r="GW8" s="74"/>
      <c r="GX8" s="74"/>
      <c r="GY8" s="74"/>
      <c r="GZ8" s="74"/>
      <c r="HA8" s="74"/>
      <c r="HB8" s="74"/>
      <c r="HC8" s="74"/>
      <c r="HD8" s="74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</row>
    <row r="9" s="75" customFormat="1" spans="1:244">
      <c r="A9" s="27">
        <f t="shared" si="0"/>
        <v>7</v>
      </c>
      <c r="B9" s="27" t="s">
        <v>87</v>
      </c>
      <c r="C9" s="27" t="s">
        <v>88</v>
      </c>
      <c r="D9" s="27">
        <v>132.34</v>
      </c>
      <c r="E9" s="80">
        <v>5402.75</v>
      </c>
      <c r="F9" s="27">
        <v>715000</v>
      </c>
      <c r="G9" s="27">
        <v>715000</v>
      </c>
      <c r="H9" s="27">
        <v>715000</v>
      </c>
      <c r="I9" s="27">
        <f t="shared" si="1"/>
        <v>0</v>
      </c>
      <c r="J9" s="27" t="s">
        <v>72</v>
      </c>
      <c r="K9" s="29">
        <v>45664</v>
      </c>
      <c r="L9" s="88" t="s">
        <v>77</v>
      </c>
      <c r="M9" s="89">
        <v>20240005820</v>
      </c>
      <c r="N9" s="92">
        <v>45569</v>
      </c>
      <c r="O9" s="29">
        <v>45453</v>
      </c>
      <c r="P9" s="90"/>
      <c r="Q9" s="80">
        <f>G9*0.004</f>
        <v>2860</v>
      </c>
      <c r="R9" s="80">
        <f>G9*0.0002</f>
        <v>143</v>
      </c>
      <c r="S9" s="80">
        <f>G9*0.0008</f>
        <v>572</v>
      </c>
      <c r="T9" s="80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74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74"/>
      <c r="CP9" s="74"/>
      <c r="CQ9" s="74"/>
      <c r="CR9" s="74"/>
      <c r="CS9" s="74"/>
      <c r="CT9" s="74"/>
      <c r="CU9" s="74"/>
      <c r="CV9" s="74"/>
      <c r="CW9" s="74"/>
      <c r="CX9" s="74"/>
      <c r="CY9" s="74"/>
      <c r="CZ9" s="74"/>
      <c r="DA9" s="74"/>
      <c r="DB9" s="74"/>
      <c r="DC9" s="74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74"/>
      <c r="DZ9" s="74"/>
      <c r="EA9" s="74"/>
      <c r="EB9" s="74"/>
      <c r="EC9" s="74"/>
      <c r="ED9" s="74"/>
      <c r="EE9" s="74"/>
      <c r="EF9" s="74"/>
      <c r="EG9" s="74"/>
      <c r="EH9" s="74"/>
      <c r="EI9" s="74"/>
      <c r="EJ9" s="74"/>
      <c r="EK9" s="74"/>
      <c r="EL9" s="74"/>
      <c r="EM9" s="74"/>
      <c r="EN9" s="74"/>
      <c r="EO9" s="74"/>
      <c r="EP9" s="74"/>
      <c r="EQ9" s="74"/>
      <c r="ER9" s="74"/>
      <c r="ES9" s="74"/>
      <c r="ET9" s="74"/>
      <c r="EU9" s="74"/>
      <c r="EV9" s="74"/>
      <c r="EW9" s="74"/>
      <c r="EX9" s="74"/>
      <c r="EY9" s="74"/>
      <c r="EZ9" s="74"/>
      <c r="FA9" s="74"/>
      <c r="FB9" s="74"/>
      <c r="FC9" s="74"/>
      <c r="FD9" s="74"/>
      <c r="FE9" s="74"/>
      <c r="FF9" s="74"/>
      <c r="FG9" s="74"/>
      <c r="FH9" s="74"/>
      <c r="FI9" s="74"/>
      <c r="FJ9" s="74"/>
      <c r="FK9" s="74"/>
      <c r="FL9" s="74"/>
      <c r="FM9" s="74"/>
      <c r="FN9" s="74"/>
      <c r="FO9" s="74"/>
      <c r="FP9" s="74"/>
      <c r="FQ9" s="74"/>
      <c r="FR9" s="74"/>
      <c r="FS9" s="74"/>
      <c r="FT9" s="74"/>
      <c r="FU9" s="74"/>
      <c r="FV9" s="74"/>
      <c r="FW9" s="74"/>
      <c r="FX9" s="74"/>
      <c r="FY9" s="74"/>
      <c r="FZ9" s="74"/>
      <c r="GA9" s="74"/>
      <c r="GB9" s="74"/>
      <c r="GC9" s="74"/>
      <c r="GD9" s="74"/>
      <c r="GE9" s="74"/>
      <c r="GF9" s="74"/>
      <c r="GG9" s="74"/>
      <c r="GH9" s="74"/>
      <c r="GI9" s="74"/>
      <c r="GJ9" s="74"/>
      <c r="GK9" s="74"/>
      <c r="GL9" s="74"/>
      <c r="GM9" s="74"/>
      <c r="GN9" s="74"/>
      <c r="GO9" s="74"/>
      <c r="GP9" s="74"/>
      <c r="GQ9" s="74"/>
      <c r="GR9" s="74"/>
      <c r="GS9" s="74"/>
      <c r="GT9" s="74"/>
      <c r="GU9" s="74"/>
      <c r="GV9" s="74"/>
      <c r="GW9" s="74"/>
      <c r="GX9" s="74"/>
      <c r="GY9" s="74"/>
      <c r="GZ9" s="74"/>
      <c r="HA9" s="74"/>
      <c r="HB9" s="74"/>
      <c r="HC9" s="74"/>
      <c r="HD9" s="74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</row>
    <row r="10" s="75" customFormat="1" spans="1:244">
      <c r="A10" s="27">
        <f t="shared" si="0"/>
        <v>8</v>
      </c>
      <c r="B10" s="27" t="s">
        <v>89</v>
      </c>
      <c r="C10" s="27" t="s">
        <v>90</v>
      </c>
      <c r="D10" s="27">
        <v>126.9</v>
      </c>
      <c r="E10" s="80">
        <v>6067.77</v>
      </c>
      <c r="F10" s="27">
        <v>770000</v>
      </c>
      <c r="G10" s="27">
        <v>651000</v>
      </c>
      <c r="H10" s="27">
        <v>770000</v>
      </c>
      <c r="I10" s="27">
        <f t="shared" si="1"/>
        <v>0</v>
      </c>
      <c r="J10" s="27" t="s">
        <v>72</v>
      </c>
      <c r="K10" s="29">
        <v>45684</v>
      </c>
      <c r="L10" s="88" t="s">
        <v>91</v>
      </c>
      <c r="M10" s="89">
        <v>20240007366</v>
      </c>
      <c r="N10" s="92">
        <v>45647</v>
      </c>
      <c r="O10" s="29">
        <v>45627</v>
      </c>
      <c r="P10" s="90"/>
      <c r="Q10" s="80">
        <f>G10*0.006</f>
        <v>3906</v>
      </c>
      <c r="R10" s="80">
        <f>G10*0.0004</f>
        <v>260.4</v>
      </c>
      <c r="S10" s="80">
        <f>G10*0.0012</f>
        <v>781.2</v>
      </c>
      <c r="T10" s="80">
        <f t="shared" ref="T10:T15" si="2">G10*0.0003</f>
        <v>195.3</v>
      </c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74"/>
      <c r="DZ10" s="74"/>
      <c r="EA10" s="74"/>
      <c r="EB10" s="74"/>
      <c r="EC10" s="74"/>
      <c r="ED10" s="74"/>
      <c r="EE10" s="74"/>
      <c r="EF10" s="74"/>
      <c r="EG10" s="74"/>
      <c r="EH10" s="74"/>
      <c r="EI10" s="74"/>
      <c r="EJ10" s="74"/>
      <c r="EK10" s="74"/>
      <c r="EL10" s="74"/>
      <c r="EM10" s="74"/>
      <c r="EN10" s="74"/>
      <c r="EO10" s="74"/>
      <c r="EP10" s="74"/>
      <c r="EQ10" s="74"/>
      <c r="ER10" s="74"/>
      <c r="ES10" s="74"/>
      <c r="ET10" s="74"/>
      <c r="EU10" s="74"/>
      <c r="EV10" s="74"/>
      <c r="EW10" s="74"/>
      <c r="EX10" s="74"/>
      <c r="EY10" s="74"/>
      <c r="EZ10" s="74"/>
      <c r="FA10" s="74"/>
      <c r="FB10" s="74"/>
      <c r="FC10" s="74"/>
      <c r="FD10" s="74"/>
      <c r="FE10" s="74"/>
      <c r="FF10" s="74"/>
      <c r="FG10" s="74"/>
      <c r="FH10" s="74"/>
      <c r="FI10" s="74"/>
      <c r="FJ10" s="74"/>
      <c r="FK10" s="74"/>
      <c r="FL10" s="74"/>
      <c r="FM10" s="74"/>
      <c r="FN10" s="74"/>
      <c r="FO10" s="74"/>
      <c r="FP10" s="74"/>
      <c r="FQ10" s="74"/>
      <c r="FR10" s="74"/>
      <c r="FS10" s="74"/>
      <c r="FT10" s="74"/>
      <c r="FU10" s="74"/>
      <c r="FV10" s="74"/>
      <c r="FW10" s="74"/>
      <c r="FX10" s="74"/>
      <c r="FY10" s="74"/>
      <c r="FZ10" s="74"/>
      <c r="GA10" s="74"/>
      <c r="GB10" s="74"/>
      <c r="GC10" s="74"/>
      <c r="GD10" s="74"/>
      <c r="GE10" s="74"/>
      <c r="GF10" s="74"/>
      <c r="GG10" s="74"/>
      <c r="GH10" s="74"/>
      <c r="GI10" s="74"/>
      <c r="GJ10" s="74"/>
      <c r="GK10" s="74"/>
      <c r="GL10" s="74"/>
      <c r="GM10" s="74"/>
      <c r="GN10" s="74"/>
      <c r="GO10" s="74"/>
      <c r="GP10" s="74"/>
      <c r="GQ10" s="74"/>
      <c r="GR10" s="74"/>
      <c r="GS10" s="74"/>
      <c r="GT10" s="74"/>
      <c r="GU10" s="74"/>
      <c r="GV10" s="74"/>
      <c r="GW10" s="74"/>
      <c r="GX10" s="74"/>
      <c r="GY10" s="74"/>
      <c r="GZ10" s="74"/>
      <c r="HA10" s="74"/>
      <c r="HB10" s="74"/>
      <c r="HC10" s="74"/>
      <c r="HD10" s="74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</row>
    <row r="11" s="75" customFormat="1" spans="1:244">
      <c r="A11" s="27">
        <f t="shared" si="0"/>
        <v>9</v>
      </c>
      <c r="B11" s="27" t="s">
        <v>92</v>
      </c>
      <c r="C11" s="27" t="s">
        <v>93</v>
      </c>
      <c r="D11" s="27">
        <v>126.91</v>
      </c>
      <c r="E11" s="80">
        <v>5900</v>
      </c>
      <c r="F11" s="27">
        <v>748769</v>
      </c>
      <c r="G11" s="27">
        <v>630000</v>
      </c>
      <c r="H11" s="27">
        <v>748769</v>
      </c>
      <c r="I11" s="27">
        <f t="shared" si="1"/>
        <v>0</v>
      </c>
      <c r="J11" s="27" t="s">
        <v>76</v>
      </c>
      <c r="K11" s="29">
        <v>45660</v>
      </c>
      <c r="L11" s="88" t="s">
        <v>94</v>
      </c>
      <c r="M11" s="89">
        <v>20240006297</v>
      </c>
      <c r="N11" s="92">
        <v>45591</v>
      </c>
      <c r="O11" s="29">
        <v>45571</v>
      </c>
      <c r="P11" s="90"/>
      <c r="Q11" s="80">
        <f>G11*0.004</f>
        <v>2520</v>
      </c>
      <c r="R11" s="80">
        <f>G11*0.0002</f>
        <v>126</v>
      </c>
      <c r="S11" s="80">
        <f>G11*0.0008</f>
        <v>504</v>
      </c>
      <c r="T11" s="80">
        <f t="shared" si="2"/>
        <v>189</v>
      </c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4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4"/>
      <c r="DL11" s="74"/>
      <c r="DM11" s="74"/>
      <c r="DN11" s="74"/>
      <c r="DO11" s="74"/>
      <c r="DP11" s="74"/>
      <c r="DQ11" s="74"/>
      <c r="DR11" s="74"/>
      <c r="DS11" s="74"/>
      <c r="DT11" s="74"/>
      <c r="DU11" s="74"/>
      <c r="DV11" s="74"/>
      <c r="DW11" s="74"/>
      <c r="DX11" s="74"/>
      <c r="DY11" s="74"/>
      <c r="DZ11" s="74"/>
      <c r="EA11" s="74"/>
      <c r="EB11" s="74"/>
      <c r="EC11" s="74"/>
      <c r="ED11" s="74"/>
      <c r="EE11" s="74"/>
      <c r="EF11" s="74"/>
      <c r="EG11" s="74"/>
      <c r="EH11" s="74"/>
      <c r="EI11" s="74"/>
      <c r="EJ11" s="74"/>
      <c r="EK11" s="74"/>
      <c r="EL11" s="74"/>
      <c r="EM11" s="74"/>
      <c r="EN11" s="74"/>
      <c r="EO11" s="74"/>
      <c r="EP11" s="74"/>
      <c r="EQ11" s="74"/>
      <c r="ER11" s="74"/>
      <c r="ES11" s="74"/>
      <c r="ET11" s="74"/>
      <c r="EU11" s="74"/>
      <c r="EV11" s="74"/>
      <c r="EW11" s="74"/>
      <c r="EX11" s="74"/>
      <c r="EY11" s="74"/>
      <c r="EZ11" s="74"/>
      <c r="FA11" s="74"/>
      <c r="FB11" s="74"/>
      <c r="FC11" s="74"/>
      <c r="FD11" s="74"/>
      <c r="FE11" s="74"/>
      <c r="FF11" s="74"/>
      <c r="FG11" s="74"/>
      <c r="FH11" s="74"/>
      <c r="FI11" s="74"/>
      <c r="FJ11" s="74"/>
      <c r="FK11" s="74"/>
      <c r="FL11" s="74"/>
      <c r="FM11" s="74"/>
      <c r="FN11" s="74"/>
      <c r="FO11" s="74"/>
      <c r="FP11" s="74"/>
      <c r="FQ11" s="74"/>
      <c r="FR11" s="74"/>
      <c r="FS11" s="74"/>
      <c r="FT11" s="74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/>
      <c r="GH11" s="74"/>
      <c r="GI11" s="74"/>
      <c r="GJ11" s="74"/>
      <c r="GK11" s="74"/>
      <c r="GL11" s="74"/>
      <c r="GM11" s="74"/>
      <c r="GN11" s="74"/>
      <c r="GO11" s="74"/>
      <c r="GP11" s="74"/>
      <c r="GQ11" s="74"/>
      <c r="GR11" s="74"/>
      <c r="GS11" s="74"/>
      <c r="GT11" s="74"/>
      <c r="GU11" s="74"/>
      <c r="GV11" s="74"/>
      <c r="GW11" s="74"/>
      <c r="GX11" s="74"/>
      <c r="GY11" s="74"/>
      <c r="GZ11" s="74"/>
      <c r="HA11" s="74"/>
      <c r="HB11" s="74"/>
      <c r="HC11" s="74"/>
      <c r="HD11" s="74"/>
      <c r="HE11" s="74"/>
      <c r="HF11" s="74"/>
      <c r="HG11" s="74"/>
      <c r="HH11" s="74"/>
      <c r="HI11" s="74"/>
      <c r="HJ11" s="74"/>
      <c r="HK11" s="74"/>
      <c r="HL11" s="74"/>
      <c r="HM11" s="74"/>
      <c r="HN11" s="74"/>
      <c r="HO11" s="74"/>
      <c r="HP11" s="74"/>
      <c r="HQ11" s="74"/>
      <c r="HR11" s="74"/>
      <c r="HS11" s="74"/>
      <c r="HT11" s="74"/>
      <c r="HU11" s="74"/>
      <c r="HV11" s="74"/>
      <c r="HW11" s="74"/>
      <c r="HX11" s="74"/>
      <c r="HY11" s="74"/>
      <c r="HZ11" s="74"/>
      <c r="IA11" s="74"/>
      <c r="IB11" s="74"/>
      <c r="IC11" s="74"/>
      <c r="ID11" s="74"/>
      <c r="IE11" s="74"/>
      <c r="IF11" s="74"/>
      <c r="IG11" s="74"/>
      <c r="IH11" s="74"/>
      <c r="II11" s="74"/>
      <c r="IJ11" s="74"/>
    </row>
    <row r="12" s="75" customFormat="1" spans="1:244">
      <c r="A12" s="27">
        <f t="shared" si="0"/>
        <v>10</v>
      </c>
      <c r="B12" s="27" t="s">
        <v>95</v>
      </c>
      <c r="C12" s="27" t="s">
        <v>96</v>
      </c>
      <c r="D12" s="27">
        <v>126.5</v>
      </c>
      <c r="E12" s="80">
        <v>5849.8</v>
      </c>
      <c r="F12" s="27">
        <v>740000</v>
      </c>
      <c r="G12" s="27">
        <v>240000</v>
      </c>
      <c r="H12" s="27">
        <v>240000</v>
      </c>
      <c r="I12" s="27">
        <f t="shared" si="1"/>
        <v>500000</v>
      </c>
      <c r="J12" s="27" t="s">
        <v>97</v>
      </c>
      <c r="K12" s="29">
        <v>45673</v>
      </c>
      <c r="L12" s="88" t="s">
        <v>98</v>
      </c>
      <c r="M12" s="89">
        <v>20250000145</v>
      </c>
      <c r="N12" s="92">
        <v>45666</v>
      </c>
      <c r="O12" s="29">
        <v>45664</v>
      </c>
      <c r="P12" s="90"/>
      <c r="Q12" s="80">
        <f>G12*0.007</f>
        <v>1680</v>
      </c>
      <c r="R12" s="80">
        <f>G12*0.0002</f>
        <v>48</v>
      </c>
      <c r="S12" s="80">
        <f>G12*0.001</f>
        <v>240</v>
      </c>
      <c r="T12" s="80">
        <f t="shared" si="2"/>
        <v>72</v>
      </c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  <c r="DV12" s="74"/>
      <c r="DW12" s="74"/>
      <c r="DX12" s="74"/>
      <c r="DY12" s="74"/>
      <c r="DZ12" s="74"/>
      <c r="EA12" s="74"/>
      <c r="EB12" s="74"/>
      <c r="EC12" s="74"/>
      <c r="ED12" s="74"/>
      <c r="EE12" s="74"/>
      <c r="EF12" s="74"/>
      <c r="EG12" s="74"/>
      <c r="EH12" s="74"/>
      <c r="EI12" s="74"/>
      <c r="EJ12" s="74"/>
      <c r="EK12" s="74"/>
      <c r="EL12" s="74"/>
      <c r="EM12" s="74"/>
      <c r="EN12" s="74"/>
      <c r="EO12" s="74"/>
      <c r="EP12" s="74"/>
      <c r="EQ12" s="74"/>
      <c r="ER12" s="74"/>
      <c r="ES12" s="74"/>
      <c r="ET12" s="74"/>
      <c r="EU12" s="74"/>
      <c r="EV12" s="74"/>
      <c r="EW12" s="74"/>
      <c r="EX12" s="74"/>
      <c r="EY12" s="74"/>
      <c r="EZ12" s="74"/>
      <c r="FA12" s="74"/>
      <c r="FB12" s="74"/>
      <c r="FC12" s="74"/>
      <c r="FD12" s="74"/>
      <c r="FE12" s="74"/>
      <c r="FF12" s="74"/>
      <c r="FG12" s="74"/>
      <c r="FH12" s="74"/>
      <c r="FI12" s="74"/>
      <c r="FJ12" s="74"/>
      <c r="FK12" s="74"/>
      <c r="FL12" s="74"/>
      <c r="FM12" s="74"/>
      <c r="FN12" s="74"/>
      <c r="FO12" s="74"/>
      <c r="FP12" s="74"/>
      <c r="FQ12" s="74"/>
      <c r="FR12" s="74"/>
      <c r="FS12" s="74"/>
      <c r="FT12" s="74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/>
      <c r="GH12" s="74"/>
      <c r="GI12" s="74"/>
      <c r="GJ12" s="74"/>
      <c r="GK12" s="74"/>
      <c r="GL12" s="74"/>
      <c r="GM12" s="74"/>
      <c r="GN12" s="74"/>
      <c r="GO12" s="74"/>
      <c r="GP12" s="74"/>
      <c r="GQ12" s="74"/>
      <c r="GR12" s="74"/>
      <c r="GS12" s="74"/>
      <c r="GT12" s="74"/>
      <c r="GU12" s="74"/>
      <c r="GV12" s="74"/>
      <c r="GW12" s="74"/>
      <c r="GX12" s="74"/>
      <c r="GY12" s="74"/>
      <c r="GZ12" s="74"/>
      <c r="HA12" s="74"/>
      <c r="HB12" s="74"/>
      <c r="HC12" s="74"/>
      <c r="HD12" s="74"/>
      <c r="HE12" s="74"/>
      <c r="HF12" s="74"/>
      <c r="HG12" s="74"/>
      <c r="HH12" s="74"/>
      <c r="HI12" s="74"/>
      <c r="HJ12" s="74"/>
      <c r="HK12" s="74"/>
      <c r="HL12" s="74"/>
      <c r="HM12" s="74"/>
      <c r="HN12" s="74"/>
      <c r="HO12" s="74"/>
      <c r="HP12" s="74"/>
      <c r="HQ12" s="74"/>
      <c r="HR12" s="74"/>
      <c r="HS12" s="74"/>
      <c r="HT12" s="74"/>
      <c r="HU12" s="74"/>
      <c r="HV12" s="74"/>
      <c r="HW12" s="74"/>
      <c r="HX12" s="74"/>
      <c r="HY12" s="74"/>
      <c r="HZ12" s="74"/>
      <c r="IA12" s="74"/>
      <c r="IB12" s="74"/>
      <c r="IC12" s="74"/>
      <c r="ID12" s="74"/>
      <c r="IE12" s="74"/>
      <c r="IF12" s="74"/>
      <c r="IG12" s="74"/>
      <c r="IH12" s="74"/>
      <c r="II12" s="74"/>
      <c r="IJ12" s="74"/>
    </row>
    <row r="13" s="75" customFormat="1" spans="1:244">
      <c r="A13" s="27">
        <f t="shared" si="0"/>
        <v>11</v>
      </c>
      <c r="B13" s="27" t="s">
        <v>99</v>
      </c>
      <c r="C13" s="27" t="s">
        <v>100</v>
      </c>
      <c r="D13" s="27">
        <v>133.94</v>
      </c>
      <c r="E13" s="80">
        <v>5786.17</v>
      </c>
      <c r="F13" s="27">
        <v>775000</v>
      </c>
      <c r="G13" s="27">
        <v>580000</v>
      </c>
      <c r="H13" s="27">
        <v>775000</v>
      </c>
      <c r="I13" s="27">
        <f t="shared" si="1"/>
        <v>0</v>
      </c>
      <c r="J13" s="27" t="s">
        <v>72</v>
      </c>
      <c r="K13" s="29">
        <v>45683</v>
      </c>
      <c r="L13" s="88" t="s">
        <v>101</v>
      </c>
      <c r="M13" s="89">
        <v>20240007336</v>
      </c>
      <c r="N13" s="92">
        <v>45644</v>
      </c>
      <c r="O13" s="29">
        <v>45634</v>
      </c>
      <c r="P13" s="90"/>
      <c r="Q13" s="80">
        <f>G13*0.006</f>
        <v>3480</v>
      </c>
      <c r="R13" s="80">
        <f>G13*0.0004</f>
        <v>232</v>
      </c>
      <c r="S13" s="80">
        <f>G13*0.0012</f>
        <v>696</v>
      </c>
      <c r="T13" s="80">
        <f t="shared" si="2"/>
        <v>174</v>
      </c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  <c r="DV13" s="74"/>
      <c r="DW13" s="74"/>
      <c r="DX13" s="74"/>
      <c r="DY13" s="74"/>
      <c r="DZ13" s="74"/>
      <c r="EA13" s="74"/>
      <c r="EB13" s="74"/>
      <c r="EC13" s="74"/>
      <c r="ED13" s="74"/>
      <c r="EE13" s="74"/>
      <c r="EF13" s="74"/>
      <c r="EG13" s="74"/>
      <c r="EH13" s="74"/>
      <c r="EI13" s="74"/>
      <c r="EJ13" s="74"/>
      <c r="EK13" s="74"/>
      <c r="EL13" s="74"/>
      <c r="EM13" s="74"/>
      <c r="EN13" s="74"/>
      <c r="EO13" s="74"/>
      <c r="EP13" s="74"/>
      <c r="EQ13" s="74"/>
      <c r="ER13" s="74"/>
      <c r="ES13" s="74"/>
      <c r="ET13" s="74"/>
      <c r="EU13" s="74"/>
      <c r="EV13" s="74"/>
      <c r="EW13" s="74"/>
      <c r="EX13" s="74"/>
      <c r="EY13" s="74"/>
      <c r="EZ13" s="74"/>
      <c r="FA13" s="74"/>
      <c r="FB13" s="74"/>
      <c r="FC13" s="74"/>
      <c r="FD13" s="74"/>
      <c r="FE13" s="74"/>
      <c r="FF13" s="74"/>
      <c r="FG13" s="74"/>
      <c r="FH13" s="74"/>
      <c r="FI13" s="74"/>
      <c r="FJ13" s="74"/>
      <c r="FK13" s="74"/>
      <c r="FL13" s="74"/>
      <c r="FM13" s="74"/>
      <c r="FN13" s="74"/>
      <c r="FO13" s="74"/>
      <c r="FP13" s="74"/>
      <c r="FQ13" s="74"/>
      <c r="FR13" s="74"/>
      <c r="FS13" s="74"/>
      <c r="FT13" s="74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/>
      <c r="GH13" s="74"/>
      <c r="GI13" s="74"/>
      <c r="GJ13" s="74"/>
      <c r="GK13" s="74"/>
      <c r="GL13" s="74"/>
      <c r="GM13" s="74"/>
      <c r="GN13" s="74"/>
      <c r="GO13" s="74"/>
      <c r="GP13" s="74"/>
      <c r="GQ13" s="74"/>
      <c r="GR13" s="74"/>
      <c r="GS13" s="74"/>
      <c r="GT13" s="74"/>
      <c r="GU13" s="74"/>
      <c r="GV13" s="74"/>
      <c r="GW13" s="74"/>
      <c r="GX13" s="74"/>
      <c r="GY13" s="74"/>
      <c r="GZ13" s="74"/>
      <c r="HA13" s="74"/>
      <c r="HB13" s="74"/>
      <c r="HC13" s="74"/>
      <c r="HD13" s="74"/>
      <c r="HE13" s="74"/>
      <c r="HF13" s="74"/>
      <c r="HG13" s="74"/>
      <c r="HH13" s="74"/>
      <c r="HI13" s="74"/>
      <c r="HJ13" s="74"/>
      <c r="HK13" s="74"/>
      <c r="HL13" s="74"/>
      <c r="HM13" s="74"/>
      <c r="HN13" s="74"/>
      <c r="HO13" s="74"/>
      <c r="HP13" s="74"/>
      <c r="HQ13" s="74"/>
      <c r="HR13" s="74"/>
      <c r="HS13" s="74"/>
      <c r="HT13" s="74"/>
      <c r="HU13" s="74"/>
      <c r="HV13" s="74"/>
      <c r="HW13" s="74"/>
      <c r="HX13" s="74"/>
      <c r="HY13" s="74"/>
      <c r="HZ13" s="74"/>
      <c r="IA13" s="74"/>
      <c r="IB13" s="74"/>
      <c r="IC13" s="74"/>
      <c r="ID13" s="74"/>
      <c r="IE13" s="74"/>
      <c r="IF13" s="74"/>
      <c r="IG13" s="74"/>
      <c r="IH13" s="74"/>
      <c r="II13" s="74"/>
      <c r="IJ13" s="74"/>
    </row>
    <row r="14" s="75" customFormat="1" spans="1:244">
      <c r="A14" s="27">
        <f t="shared" si="0"/>
        <v>12</v>
      </c>
      <c r="B14" s="27" t="s">
        <v>102</v>
      </c>
      <c r="C14" s="27" t="s">
        <v>103</v>
      </c>
      <c r="D14" s="27">
        <v>133.94</v>
      </c>
      <c r="E14" s="80">
        <v>6141.325</v>
      </c>
      <c r="F14" s="27">
        <v>822569</v>
      </c>
      <c r="G14" s="27">
        <v>658000</v>
      </c>
      <c r="H14" s="27">
        <v>822569</v>
      </c>
      <c r="I14" s="27">
        <f t="shared" si="1"/>
        <v>0</v>
      </c>
      <c r="J14" s="27" t="s">
        <v>72</v>
      </c>
      <c r="K14" s="29">
        <v>45683</v>
      </c>
      <c r="L14" s="88" t="s">
        <v>104</v>
      </c>
      <c r="M14" s="89">
        <v>20240005755</v>
      </c>
      <c r="N14" s="92">
        <v>45568</v>
      </c>
      <c r="O14" s="29">
        <v>45566</v>
      </c>
      <c r="P14" s="90"/>
      <c r="Q14" s="80">
        <f>G14*0.005</f>
        <v>3290</v>
      </c>
      <c r="R14" s="80">
        <f>G14*0.0002</f>
        <v>131.6</v>
      </c>
      <c r="S14" s="80">
        <f>G14*0.0008</f>
        <v>526.4</v>
      </c>
      <c r="T14" s="80">
        <f t="shared" si="2"/>
        <v>197.4</v>
      </c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  <c r="DV14" s="74"/>
      <c r="DW14" s="74"/>
      <c r="DX14" s="74"/>
      <c r="DY14" s="74"/>
      <c r="DZ14" s="74"/>
      <c r="EA14" s="74"/>
      <c r="EB14" s="74"/>
      <c r="EC14" s="74"/>
      <c r="ED14" s="74"/>
      <c r="EE14" s="74"/>
      <c r="EF14" s="74"/>
      <c r="EG14" s="74"/>
      <c r="EH14" s="74"/>
      <c r="EI14" s="74"/>
      <c r="EJ14" s="74"/>
      <c r="EK14" s="74"/>
      <c r="EL14" s="74"/>
      <c r="EM14" s="74"/>
      <c r="EN14" s="74"/>
      <c r="EO14" s="74"/>
      <c r="EP14" s="74"/>
      <c r="EQ14" s="74"/>
      <c r="ER14" s="74"/>
      <c r="ES14" s="74"/>
      <c r="ET14" s="74"/>
      <c r="EU14" s="74"/>
      <c r="EV14" s="74"/>
      <c r="EW14" s="74"/>
      <c r="EX14" s="74"/>
      <c r="EY14" s="74"/>
      <c r="EZ14" s="74"/>
      <c r="FA14" s="74"/>
      <c r="FB14" s="74"/>
      <c r="FC14" s="74"/>
      <c r="FD14" s="74"/>
      <c r="FE14" s="74"/>
      <c r="FF14" s="74"/>
      <c r="FG14" s="74"/>
      <c r="FH14" s="74"/>
      <c r="FI14" s="74"/>
      <c r="FJ14" s="74"/>
      <c r="FK14" s="74"/>
      <c r="FL14" s="74"/>
      <c r="FM14" s="74"/>
      <c r="FN14" s="74"/>
      <c r="FO14" s="74"/>
      <c r="FP14" s="74"/>
      <c r="FQ14" s="74"/>
      <c r="FR14" s="74"/>
      <c r="FS14" s="74"/>
      <c r="FT14" s="74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/>
      <c r="GH14" s="74"/>
      <c r="GI14" s="74"/>
      <c r="GJ14" s="74"/>
      <c r="GK14" s="74"/>
      <c r="GL14" s="74"/>
      <c r="GM14" s="74"/>
      <c r="GN14" s="74"/>
      <c r="GO14" s="74"/>
      <c r="GP14" s="74"/>
      <c r="GQ14" s="74"/>
      <c r="GR14" s="74"/>
      <c r="GS14" s="74"/>
      <c r="GT14" s="74"/>
      <c r="GU14" s="74"/>
      <c r="GV14" s="74"/>
      <c r="GW14" s="74"/>
      <c r="GX14" s="74"/>
      <c r="GY14" s="74"/>
      <c r="GZ14" s="74"/>
      <c r="HA14" s="74"/>
      <c r="HB14" s="74"/>
      <c r="HC14" s="74"/>
      <c r="HD14" s="74"/>
      <c r="HE14" s="74"/>
      <c r="HF14" s="74"/>
      <c r="HG14" s="74"/>
      <c r="HH14" s="74"/>
      <c r="HI14" s="74"/>
      <c r="HJ14" s="74"/>
      <c r="HK14" s="74"/>
      <c r="HL14" s="74"/>
      <c r="HM14" s="74"/>
      <c r="HN14" s="74"/>
      <c r="HO14" s="74"/>
      <c r="HP14" s="74"/>
      <c r="HQ14" s="74"/>
      <c r="HR14" s="74"/>
      <c r="HS14" s="74"/>
      <c r="HT14" s="74"/>
      <c r="HU14" s="74"/>
      <c r="HV14" s="74"/>
      <c r="HW14" s="74"/>
      <c r="HX14" s="74"/>
      <c r="HY14" s="74"/>
      <c r="HZ14" s="74"/>
      <c r="IA14" s="74"/>
      <c r="IB14" s="74"/>
      <c r="IC14" s="74"/>
      <c r="ID14" s="74"/>
      <c r="IE14" s="74"/>
      <c r="IF14" s="74"/>
      <c r="IG14" s="74"/>
      <c r="IH14" s="74"/>
      <c r="II14" s="74"/>
      <c r="IJ14" s="74"/>
    </row>
    <row r="15" s="75" customFormat="1" spans="1:244">
      <c r="A15" s="27">
        <f t="shared" si="0"/>
        <v>13</v>
      </c>
      <c r="B15" s="27" t="s">
        <v>105</v>
      </c>
      <c r="C15" s="27" t="s">
        <v>106</v>
      </c>
      <c r="D15" s="27">
        <v>174.32</v>
      </c>
      <c r="E15" s="80">
        <v>6597.065</v>
      </c>
      <c r="F15" s="27">
        <v>1150000</v>
      </c>
      <c r="G15" s="27">
        <v>650000</v>
      </c>
      <c r="H15" s="27">
        <v>650000</v>
      </c>
      <c r="I15" s="27">
        <f t="shared" si="1"/>
        <v>500000</v>
      </c>
      <c r="J15" s="27" t="s">
        <v>80</v>
      </c>
      <c r="K15" s="29">
        <v>45672</v>
      </c>
      <c r="L15" s="88" t="s">
        <v>81</v>
      </c>
      <c r="M15" s="89">
        <v>20240007561</v>
      </c>
      <c r="N15" s="92">
        <v>45657</v>
      </c>
      <c r="O15" s="29">
        <v>45657</v>
      </c>
      <c r="P15" s="90"/>
      <c r="Q15" s="80">
        <f>G15*0.005</f>
        <v>3250</v>
      </c>
      <c r="R15" s="80">
        <f>G15*0.0002</f>
        <v>130</v>
      </c>
      <c r="S15" s="80">
        <f>G15*0.0012</f>
        <v>780</v>
      </c>
      <c r="T15" s="80">
        <f t="shared" si="2"/>
        <v>195</v>
      </c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  <c r="DV15" s="74"/>
      <c r="DW15" s="74"/>
      <c r="DX15" s="74"/>
      <c r="DY15" s="74"/>
      <c r="DZ15" s="74"/>
      <c r="EA15" s="74"/>
      <c r="EB15" s="74"/>
      <c r="EC15" s="74"/>
      <c r="ED15" s="74"/>
      <c r="EE15" s="74"/>
      <c r="EF15" s="74"/>
      <c r="EG15" s="74"/>
      <c r="EH15" s="74"/>
      <c r="EI15" s="74"/>
      <c r="EJ15" s="74"/>
      <c r="EK15" s="74"/>
      <c r="EL15" s="74"/>
      <c r="EM15" s="74"/>
      <c r="EN15" s="74"/>
      <c r="EO15" s="74"/>
      <c r="EP15" s="74"/>
      <c r="EQ15" s="74"/>
      <c r="ER15" s="74"/>
      <c r="ES15" s="74"/>
      <c r="ET15" s="74"/>
      <c r="EU15" s="74"/>
      <c r="EV15" s="74"/>
      <c r="EW15" s="74"/>
      <c r="EX15" s="74"/>
      <c r="EY15" s="74"/>
      <c r="EZ15" s="74"/>
      <c r="FA15" s="74"/>
      <c r="FB15" s="74"/>
      <c r="FC15" s="74"/>
      <c r="FD15" s="74"/>
      <c r="FE15" s="74"/>
      <c r="FF15" s="74"/>
      <c r="FG15" s="74"/>
      <c r="FH15" s="74"/>
      <c r="FI15" s="74"/>
      <c r="FJ15" s="74"/>
      <c r="FK15" s="74"/>
      <c r="FL15" s="74"/>
      <c r="FM15" s="74"/>
      <c r="FN15" s="74"/>
      <c r="FO15" s="74"/>
      <c r="FP15" s="74"/>
      <c r="FQ15" s="74"/>
      <c r="FR15" s="74"/>
      <c r="FS15" s="74"/>
      <c r="FT15" s="74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/>
      <c r="GH15" s="74"/>
      <c r="GI15" s="74"/>
      <c r="GJ15" s="74"/>
      <c r="GK15" s="74"/>
      <c r="GL15" s="74"/>
      <c r="GM15" s="74"/>
      <c r="GN15" s="74"/>
      <c r="GO15" s="74"/>
      <c r="GP15" s="74"/>
      <c r="GQ15" s="74"/>
      <c r="GR15" s="74"/>
      <c r="GS15" s="74"/>
      <c r="GT15" s="74"/>
      <c r="GU15" s="74"/>
      <c r="GV15" s="74"/>
      <c r="GW15" s="74"/>
      <c r="GX15" s="74"/>
      <c r="GY15" s="74"/>
      <c r="GZ15" s="74"/>
      <c r="HA15" s="74"/>
      <c r="HB15" s="74"/>
      <c r="HC15" s="74"/>
      <c r="HD15" s="74"/>
      <c r="HE15" s="74"/>
      <c r="HF15" s="74"/>
      <c r="HG15" s="74"/>
      <c r="HH15" s="74"/>
      <c r="HI15" s="74"/>
      <c r="HJ15" s="74"/>
      <c r="HK15" s="74"/>
      <c r="HL15" s="74"/>
      <c r="HM15" s="74"/>
      <c r="HN15" s="74"/>
      <c r="HO15" s="74"/>
      <c r="HP15" s="74"/>
      <c r="HQ15" s="74"/>
      <c r="HR15" s="74"/>
      <c r="HS15" s="74"/>
      <c r="HT15" s="74"/>
      <c r="HU15" s="74"/>
      <c r="HV15" s="74"/>
      <c r="HW15" s="74"/>
      <c r="HX15" s="74"/>
      <c r="HY15" s="74"/>
      <c r="HZ15" s="74"/>
      <c r="IA15" s="74"/>
      <c r="IB15" s="74"/>
      <c r="IC15" s="74"/>
      <c r="ID15" s="74"/>
      <c r="IE15" s="74"/>
      <c r="IF15" s="74"/>
      <c r="IG15" s="74"/>
      <c r="IH15" s="74"/>
      <c r="II15" s="74"/>
      <c r="IJ15" s="74"/>
    </row>
    <row r="16" s="75" customFormat="1" spans="1:244">
      <c r="A16" s="27">
        <f t="shared" ref="A16:A24" si="3">ROW()-2</f>
        <v>14</v>
      </c>
      <c r="B16" s="27" t="s">
        <v>107</v>
      </c>
      <c r="C16" s="27" t="s">
        <v>108</v>
      </c>
      <c r="D16" s="27">
        <v>138.03</v>
      </c>
      <c r="E16" s="80">
        <v>5723.39</v>
      </c>
      <c r="F16" s="27">
        <v>790000</v>
      </c>
      <c r="G16" s="27">
        <v>670000</v>
      </c>
      <c r="H16" s="27">
        <v>790000</v>
      </c>
      <c r="I16" s="27">
        <f t="shared" ref="I16:I28" si="4">F16-H16</f>
        <v>0</v>
      </c>
      <c r="J16" s="27" t="s">
        <v>76</v>
      </c>
      <c r="K16" s="29">
        <v>45681</v>
      </c>
      <c r="L16" s="88" t="s">
        <v>109</v>
      </c>
      <c r="M16" s="89">
        <v>20240007219</v>
      </c>
      <c r="N16" s="92">
        <v>45641</v>
      </c>
      <c r="O16" s="29">
        <v>45538</v>
      </c>
      <c r="P16" s="90"/>
      <c r="Q16" s="80">
        <f>G16*0.005</f>
        <v>3350</v>
      </c>
      <c r="R16" s="80">
        <f>G16*0.0004</f>
        <v>268</v>
      </c>
      <c r="S16" s="80">
        <f>G16*0.001</f>
        <v>670</v>
      </c>
      <c r="T16" s="80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  <c r="DV16" s="74"/>
      <c r="DW16" s="74"/>
      <c r="DX16" s="74"/>
      <c r="DY16" s="74"/>
      <c r="DZ16" s="74"/>
      <c r="EA16" s="74"/>
      <c r="EB16" s="74"/>
      <c r="EC16" s="74"/>
      <c r="ED16" s="74"/>
      <c r="EE16" s="74"/>
      <c r="EF16" s="74"/>
      <c r="EG16" s="74"/>
      <c r="EH16" s="74"/>
      <c r="EI16" s="74"/>
      <c r="EJ16" s="74"/>
      <c r="EK16" s="74"/>
      <c r="EL16" s="74"/>
      <c r="EM16" s="74"/>
      <c r="EN16" s="74"/>
      <c r="EO16" s="74"/>
      <c r="EP16" s="74"/>
      <c r="EQ16" s="74"/>
      <c r="ER16" s="74"/>
      <c r="ES16" s="74"/>
      <c r="ET16" s="74"/>
      <c r="EU16" s="74"/>
      <c r="EV16" s="74"/>
      <c r="EW16" s="74"/>
      <c r="EX16" s="74"/>
      <c r="EY16" s="74"/>
      <c r="EZ16" s="74"/>
      <c r="FA16" s="74"/>
      <c r="FB16" s="74"/>
      <c r="FC16" s="74"/>
      <c r="FD16" s="74"/>
      <c r="FE16" s="74"/>
      <c r="FF16" s="74"/>
      <c r="FG16" s="74"/>
      <c r="FH16" s="74"/>
      <c r="FI16" s="74"/>
      <c r="FJ16" s="74"/>
      <c r="FK16" s="74"/>
      <c r="FL16" s="74"/>
      <c r="FM16" s="74"/>
      <c r="FN16" s="74"/>
      <c r="FO16" s="74"/>
      <c r="FP16" s="74"/>
      <c r="FQ16" s="74"/>
      <c r="FR16" s="74"/>
      <c r="FS16" s="74"/>
      <c r="FT16" s="74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/>
      <c r="GH16" s="74"/>
      <c r="GI16" s="74"/>
      <c r="GJ16" s="74"/>
      <c r="GK16" s="74"/>
      <c r="GL16" s="74"/>
      <c r="GM16" s="74"/>
      <c r="GN16" s="74"/>
      <c r="GO16" s="74"/>
      <c r="GP16" s="74"/>
      <c r="GQ16" s="74"/>
      <c r="GR16" s="74"/>
      <c r="GS16" s="74"/>
      <c r="GT16" s="74"/>
      <c r="GU16" s="74"/>
      <c r="GV16" s="74"/>
      <c r="GW16" s="74"/>
      <c r="GX16" s="74"/>
      <c r="GY16" s="74"/>
      <c r="GZ16" s="74"/>
      <c r="HA16" s="74"/>
      <c r="HB16" s="74"/>
      <c r="HC16" s="74"/>
      <c r="HD16" s="74"/>
      <c r="HE16" s="74"/>
      <c r="HF16" s="74"/>
      <c r="HG16" s="74"/>
      <c r="HH16" s="74"/>
      <c r="HI16" s="74"/>
      <c r="HJ16" s="74"/>
      <c r="HK16" s="74"/>
      <c r="HL16" s="74"/>
      <c r="HM16" s="74"/>
      <c r="HN16" s="74"/>
      <c r="HO16" s="74"/>
      <c r="HP16" s="74"/>
      <c r="HQ16" s="74"/>
      <c r="HR16" s="74"/>
      <c r="HS16" s="74"/>
      <c r="HT16" s="74"/>
      <c r="HU16" s="74"/>
      <c r="HV16" s="74"/>
      <c r="HW16" s="74"/>
      <c r="HX16" s="74"/>
      <c r="HY16" s="74"/>
      <c r="HZ16" s="74"/>
      <c r="IA16" s="74"/>
      <c r="IB16" s="74"/>
      <c r="IC16" s="74"/>
      <c r="ID16" s="74"/>
      <c r="IE16" s="74"/>
      <c r="IF16" s="74"/>
      <c r="IG16" s="74"/>
      <c r="IH16" s="74"/>
      <c r="II16" s="74"/>
      <c r="IJ16" s="74"/>
    </row>
    <row r="17" s="75" customFormat="1" spans="1:244">
      <c r="A17" s="27">
        <f t="shared" si="3"/>
        <v>15</v>
      </c>
      <c r="B17" s="27" t="s">
        <v>110</v>
      </c>
      <c r="C17" s="27" t="s">
        <v>111</v>
      </c>
      <c r="D17" s="27">
        <v>148.64</v>
      </c>
      <c r="E17" s="80">
        <v>5780</v>
      </c>
      <c r="F17" s="27">
        <v>859139</v>
      </c>
      <c r="G17" s="27">
        <v>314000</v>
      </c>
      <c r="H17" s="27">
        <v>859139</v>
      </c>
      <c r="I17" s="27">
        <f t="shared" si="4"/>
        <v>0</v>
      </c>
      <c r="J17" s="27" t="s">
        <v>72</v>
      </c>
      <c r="K17" s="29">
        <v>45670</v>
      </c>
      <c r="L17" s="88" t="s">
        <v>112</v>
      </c>
      <c r="M17" s="89">
        <v>20240006617</v>
      </c>
      <c r="N17" s="92">
        <v>45611</v>
      </c>
      <c r="O17" s="29">
        <v>45606</v>
      </c>
      <c r="P17" s="90"/>
      <c r="Q17" s="80">
        <f>G17*0.007</f>
        <v>2198</v>
      </c>
      <c r="R17" s="80">
        <f>G17*0.0003</f>
        <v>94.2</v>
      </c>
      <c r="S17" s="80">
        <f>G17*0.0008</f>
        <v>251.2</v>
      </c>
      <c r="T17" s="80">
        <f>G17*0.0003</f>
        <v>94.2</v>
      </c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  <c r="DV17" s="74"/>
      <c r="DW17" s="74"/>
      <c r="DX17" s="74"/>
      <c r="DY17" s="74"/>
      <c r="DZ17" s="74"/>
      <c r="EA17" s="74"/>
      <c r="EB17" s="74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4"/>
      <c r="EN17" s="74"/>
      <c r="EO17" s="74"/>
      <c r="EP17" s="74"/>
      <c r="EQ17" s="74"/>
      <c r="ER17" s="74"/>
      <c r="ES17" s="74"/>
      <c r="ET17" s="74"/>
      <c r="EU17" s="74"/>
      <c r="EV17" s="74"/>
      <c r="EW17" s="74"/>
      <c r="EX17" s="74"/>
      <c r="EY17" s="74"/>
      <c r="EZ17" s="74"/>
      <c r="FA17" s="74"/>
      <c r="FB17" s="74"/>
      <c r="FC17" s="74"/>
      <c r="FD17" s="74"/>
      <c r="FE17" s="74"/>
      <c r="FF17" s="74"/>
      <c r="FG17" s="74"/>
      <c r="FH17" s="74"/>
      <c r="FI17" s="74"/>
      <c r="FJ17" s="74"/>
      <c r="FK17" s="74"/>
      <c r="FL17" s="74"/>
      <c r="FM17" s="74"/>
      <c r="FN17" s="74"/>
      <c r="FO17" s="74"/>
      <c r="FP17" s="74"/>
      <c r="FQ17" s="74"/>
      <c r="FR17" s="74"/>
      <c r="FS17" s="74"/>
      <c r="FT17" s="74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/>
      <c r="GH17" s="74"/>
      <c r="GI17" s="74"/>
      <c r="GJ17" s="74"/>
      <c r="GK17" s="74"/>
      <c r="GL17" s="74"/>
      <c r="GM17" s="74"/>
      <c r="GN17" s="74"/>
      <c r="GO17" s="74"/>
      <c r="GP17" s="74"/>
      <c r="GQ17" s="74"/>
      <c r="GR17" s="74"/>
      <c r="GS17" s="74"/>
      <c r="GT17" s="74"/>
      <c r="GU17" s="74"/>
      <c r="GV17" s="74"/>
      <c r="GW17" s="74"/>
      <c r="GX17" s="74"/>
      <c r="GY17" s="74"/>
      <c r="GZ17" s="74"/>
      <c r="HA17" s="74"/>
      <c r="HB17" s="74"/>
      <c r="HC17" s="74"/>
      <c r="HD17" s="74"/>
      <c r="HE17" s="74"/>
      <c r="HF17" s="74"/>
      <c r="HG17" s="74"/>
      <c r="HH17" s="74"/>
      <c r="HI17" s="74"/>
      <c r="HJ17" s="74"/>
      <c r="HK17" s="74"/>
      <c r="HL17" s="74"/>
      <c r="HM17" s="74"/>
      <c r="HN17" s="74"/>
      <c r="HO17" s="74"/>
      <c r="HP17" s="74"/>
      <c r="HQ17" s="74"/>
      <c r="HR17" s="74"/>
      <c r="HS17" s="74"/>
      <c r="HT17" s="74"/>
      <c r="HU17" s="74"/>
      <c r="HV17" s="74"/>
      <c r="HW17" s="74"/>
      <c r="HX17" s="74"/>
      <c r="HY17" s="74"/>
      <c r="HZ17" s="74"/>
      <c r="IA17" s="74"/>
      <c r="IB17" s="74"/>
      <c r="IC17" s="74"/>
      <c r="ID17" s="74"/>
      <c r="IE17" s="74"/>
      <c r="IF17" s="74"/>
      <c r="IG17" s="74"/>
      <c r="IH17" s="74"/>
      <c r="II17" s="74"/>
      <c r="IJ17" s="74"/>
    </row>
    <row r="18" s="75" customFormat="1" spans="1:244">
      <c r="A18" s="27">
        <f t="shared" si="3"/>
        <v>16</v>
      </c>
      <c r="B18" s="27" t="s">
        <v>113</v>
      </c>
      <c r="C18" s="27" t="s">
        <v>114</v>
      </c>
      <c r="D18" s="27">
        <v>119.74</v>
      </c>
      <c r="E18" s="80">
        <v>8120</v>
      </c>
      <c r="F18" s="27">
        <v>972289</v>
      </c>
      <c r="G18" s="27">
        <v>681000</v>
      </c>
      <c r="H18" s="27">
        <v>972289</v>
      </c>
      <c r="I18" s="27">
        <f t="shared" si="4"/>
        <v>0</v>
      </c>
      <c r="J18" s="27" t="s">
        <v>80</v>
      </c>
      <c r="K18" s="29">
        <v>45670</v>
      </c>
      <c r="L18" s="88" t="s">
        <v>115</v>
      </c>
      <c r="M18" s="89">
        <v>20240006475</v>
      </c>
      <c r="N18" s="92">
        <v>45602</v>
      </c>
      <c r="O18" s="29">
        <v>45602</v>
      </c>
      <c r="P18" s="90"/>
      <c r="Q18" s="80">
        <f>G18*0.006</f>
        <v>4086</v>
      </c>
      <c r="R18" s="80">
        <f>G18*0.0002</f>
        <v>136.2</v>
      </c>
      <c r="S18" s="80">
        <f>G18*0.0008</f>
        <v>544.8</v>
      </c>
      <c r="T18" s="80">
        <f>G18*0.0003</f>
        <v>204.3</v>
      </c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4"/>
      <c r="DS18" s="74"/>
      <c r="DT18" s="74"/>
      <c r="DU18" s="74"/>
      <c r="DV18" s="74"/>
      <c r="DW18" s="74"/>
      <c r="DX18" s="74"/>
      <c r="DY18" s="74"/>
      <c r="DZ18" s="74"/>
      <c r="EA18" s="74"/>
      <c r="EB18" s="74"/>
      <c r="EC18" s="74"/>
      <c r="ED18" s="74"/>
      <c r="EE18" s="74"/>
      <c r="EF18" s="74"/>
      <c r="EG18" s="74"/>
      <c r="EH18" s="74"/>
      <c r="EI18" s="74"/>
      <c r="EJ18" s="74"/>
      <c r="EK18" s="74"/>
      <c r="EL18" s="74"/>
      <c r="EM18" s="74"/>
      <c r="EN18" s="74"/>
      <c r="EO18" s="74"/>
      <c r="EP18" s="74"/>
      <c r="EQ18" s="74"/>
      <c r="ER18" s="74"/>
      <c r="ES18" s="74"/>
      <c r="ET18" s="74"/>
      <c r="EU18" s="74"/>
      <c r="EV18" s="74"/>
      <c r="EW18" s="74"/>
      <c r="EX18" s="74"/>
      <c r="EY18" s="74"/>
      <c r="EZ18" s="74"/>
      <c r="FA18" s="74"/>
      <c r="FB18" s="74"/>
      <c r="FC18" s="74"/>
      <c r="FD18" s="74"/>
      <c r="FE18" s="74"/>
      <c r="FF18" s="74"/>
      <c r="FG18" s="74"/>
      <c r="FH18" s="74"/>
      <c r="FI18" s="74"/>
      <c r="FJ18" s="74"/>
      <c r="FK18" s="74"/>
      <c r="FL18" s="74"/>
      <c r="FM18" s="74"/>
      <c r="FN18" s="74"/>
      <c r="FO18" s="74"/>
      <c r="FP18" s="74"/>
      <c r="FQ18" s="74"/>
      <c r="FR18" s="74"/>
      <c r="FS18" s="74"/>
      <c r="FT18" s="74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/>
      <c r="GH18" s="74"/>
      <c r="GI18" s="74"/>
      <c r="GJ18" s="74"/>
      <c r="GK18" s="74"/>
      <c r="GL18" s="74"/>
      <c r="GM18" s="74"/>
      <c r="GN18" s="74"/>
      <c r="GO18" s="74"/>
      <c r="GP18" s="74"/>
      <c r="GQ18" s="74"/>
      <c r="GR18" s="74"/>
      <c r="GS18" s="74"/>
      <c r="GT18" s="74"/>
      <c r="GU18" s="74"/>
      <c r="GV18" s="74"/>
      <c r="GW18" s="74"/>
      <c r="GX18" s="74"/>
      <c r="GY18" s="74"/>
      <c r="GZ18" s="74"/>
      <c r="HA18" s="74"/>
      <c r="HB18" s="74"/>
      <c r="HC18" s="74"/>
      <c r="HD18" s="74"/>
      <c r="HE18" s="74"/>
      <c r="HF18" s="74"/>
      <c r="HG18" s="74"/>
      <c r="HH18" s="74"/>
      <c r="HI18" s="74"/>
      <c r="HJ18" s="74"/>
      <c r="HK18" s="74"/>
      <c r="HL18" s="74"/>
      <c r="HM18" s="74"/>
      <c r="HN18" s="74"/>
      <c r="HO18" s="74"/>
      <c r="HP18" s="74"/>
      <c r="HQ18" s="74"/>
      <c r="HR18" s="74"/>
      <c r="HS18" s="74"/>
      <c r="HT18" s="74"/>
      <c r="HU18" s="74"/>
      <c r="HV18" s="74"/>
      <c r="HW18" s="74"/>
      <c r="HX18" s="74"/>
      <c r="HY18" s="74"/>
      <c r="HZ18" s="74"/>
      <c r="IA18" s="74"/>
      <c r="IB18" s="74"/>
      <c r="IC18" s="74"/>
      <c r="ID18" s="74"/>
      <c r="IE18" s="74"/>
      <c r="IF18" s="74"/>
      <c r="IG18" s="74"/>
      <c r="IH18" s="74"/>
      <c r="II18" s="74"/>
      <c r="IJ18" s="74"/>
    </row>
    <row r="19" s="75" customFormat="1" spans="1:244">
      <c r="A19" s="27">
        <f t="shared" si="3"/>
        <v>17</v>
      </c>
      <c r="B19" s="27" t="s">
        <v>116</v>
      </c>
      <c r="C19" s="27" t="s">
        <v>117</v>
      </c>
      <c r="D19" s="27">
        <v>117.84</v>
      </c>
      <c r="E19" s="80">
        <v>5832.705</v>
      </c>
      <c r="F19" s="27">
        <v>687326</v>
      </c>
      <c r="G19" s="27">
        <v>157326</v>
      </c>
      <c r="H19" s="27">
        <v>157326</v>
      </c>
      <c r="I19" s="27">
        <f t="shared" si="4"/>
        <v>530000</v>
      </c>
      <c r="J19" s="27" t="s">
        <v>76</v>
      </c>
      <c r="K19" s="29">
        <v>45674</v>
      </c>
      <c r="L19" s="88" t="s">
        <v>118</v>
      </c>
      <c r="M19" s="89">
        <v>20250000319</v>
      </c>
      <c r="N19" s="92">
        <v>45674</v>
      </c>
      <c r="O19" s="29">
        <v>45659</v>
      </c>
      <c r="P19" s="90"/>
      <c r="Q19" s="80">
        <f>G19*0.007</f>
        <v>1101.282</v>
      </c>
      <c r="R19" s="80">
        <f>G19*0.0005</f>
        <v>78.663</v>
      </c>
      <c r="S19" s="80">
        <f>G19*0.001</f>
        <v>157.326</v>
      </c>
      <c r="T19" s="80">
        <f>G19*0.0003</f>
        <v>47.1978</v>
      </c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  <c r="DV19" s="74"/>
      <c r="DW19" s="74"/>
      <c r="DX19" s="74"/>
      <c r="DY19" s="74"/>
      <c r="DZ19" s="74"/>
      <c r="EA19" s="74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  <c r="ER19" s="74"/>
      <c r="ES19" s="74"/>
      <c r="ET19" s="74"/>
      <c r="EU19" s="74"/>
      <c r="EV19" s="74"/>
      <c r="EW19" s="74"/>
      <c r="EX19" s="74"/>
      <c r="EY19" s="74"/>
      <c r="EZ19" s="74"/>
      <c r="FA19" s="74"/>
      <c r="FB19" s="74"/>
      <c r="FC19" s="74"/>
      <c r="FD19" s="74"/>
      <c r="FE19" s="74"/>
      <c r="FF19" s="74"/>
      <c r="FG19" s="74"/>
      <c r="FH19" s="74"/>
      <c r="FI19" s="74"/>
      <c r="FJ19" s="74"/>
      <c r="FK19" s="74"/>
      <c r="FL19" s="74"/>
      <c r="FM19" s="74"/>
      <c r="FN19" s="74"/>
      <c r="FO19" s="74"/>
      <c r="FP19" s="74"/>
      <c r="FQ19" s="74"/>
      <c r="FR19" s="74"/>
      <c r="FS19" s="74"/>
      <c r="FT19" s="74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/>
      <c r="GH19" s="74"/>
      <c r="GI19" s="74"/>
      <c r="GJ19" s="74"/>
      <c r="GK19" s="74"/>
      <c r="GL19" s="74"/>
      <c r="GM19" s="74"/>
      <c r="GN19" s="74"/>
      <c r="GO19" s="74"/>
      <c r="GP19" s="74"/>
      <c r="GQ19" s="74"/>
      <c r="GR19" s="74"/>
      <c r="GS19" s="74"/>
      <c r="GT19" s="74"/>
      <c r="GU19" s="74"/>
      <c r="GV19" s="74"/>
      <c r="GW19" s="74"/>
      <c r="GX19" s="74"/>
      <c r="GY19" s="74"/>
      <c r="GZ19" s="74"/>
      <c r="HA19" s="74"/>
      <c r="HB19" s="74"/>
      <c r="HC19" s="74"/>
      <c r="HD19" s="74"/>
      <c r="HE19" s="74"/>
      <c r="HF19" s="74"/>
      <c r="HG19" s="74"/>
      <c r="HH19" s="74"/>
      <c r="HI19" s="74"/>
      <c r="HJ19" s="74"/>
      <c r="HK19" s="74"/>
      <c r="HL19" s="74"/>
      <c r="HM19" s="74"/>
      <c r="HN19" s="74"/>
      <c r="HO19" s="74"/>
      <c r="HP19" s="74"/>
      <c r="HQ19" s="74"/>
      <c r="HR19" s="74"/>
      <c r="HS19" s="74"/>
      <c r="HT19" s="74"/>
      <c r="HU19" s="74"/>
      <c r="HV19" s="74"/>
      <c r="HW19" s="74"/>
      <c r="HX19" s="74"/>
      <c r="HY19" s="74"/>
      <c r="HZ19" s="74"/>
      <c r="IA19" s="74"/>
      <c r="IB19" s="74"/>
      <c r="IC19" s="74"/>
      <c r="ID19" s="74"/>
      <c r="IE19" s="74"/>
      <c r="IF19" s="74"/>
      <c r="IG19" s="74"/>
      <c r="IH19" s="74"/>
      <c r="II19" s="74"/>
      <c r="IJ19" s="74"/>
    </row>
    <row r="20" s="75" customFormat="1" spans="1:244">
      <c r="A20" s="27">
        <f t="shared" si="3"/>
        <v>18</v>
      </c>
      <c r="B20" s="27" t="s">
        <v>119</v>
      </c>
      <c r="C20" s="27" t="s">
        <v>120</v>
      </c>
      <c r="D20" s="27">
        <v>117.84</v>
      </c>
      <c r="E20" s="80">
        <v>5600.815</v>
      </c>
      <c r="F20" s="27">
        <v>660000</v>
      </c>
      <c r="G20" s="27">
        <v>660000</v>
      </c>
      <c r="H20" s="27">
        <v>660000</v>
      </c>
      <c r="I20" s="27">
        <f t="shared" si="4"/>
        <v>0</v>
      </c>
      <c r="J20" s="27" t="s">
        <v>121</v>
      </c>
      <c r="K20" s="29">
        <v>45675</v>
      </c>
      <c r="L20" s="88" t="s">
        <v>122</v>
      </c>
      <c r="M20" s="89">
        <v>20240005587</v>
      </c>
      <c r="N20" s="92">
        <v>45566</v>
      </c>
      <c r="O20" s="29">
        <v>45542</v>
      </c>
      <c r="P20" s="90"/>
      <c r="Q20" s="80">
        <f>G20*0.004</f>
        <v>2640</v>
      </c>
      <c r="R20" s="80">
        <f>G20*0.0002</f>
        <v>132</v>
      </c>
      <c r="S20" s="80">
        <f>G20*0.001</f>
        <v>660</v>
      </c>
      <c r="T20" s="80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/>
      <c r="DQ20" s="74"/>
      <c r="DR20" s="74"/>
      <c r="DS20" s="74"/>
      <c r="DT20" s="74"/>
      <c r="DU20" s="74"/>
      <c r="DV20" s="74"/>
      <c r="DW20" s="74"/>
      <c r="DX20" s="74"/>
      <c r="DY20" s="74"/>
      <c r="DZ20" s="74"/>
      <c r="EA20" s="74"/>
      <c r="EB20" s="74"/>
      <c r="EC20" s="74"/>
      <c r="ED20" s="74"/>
      <c r="EE20" s="74"/>
      <c r="EF20" s="74"/>
      <c r="EG20" s="74"/>
      <c r="EH20" s="74"/>
      <c r="EI20" s="74"/>
      <c r="EJ20" s="74"/>
      <c r="EK20" s="74"/>
      <c r="EL20" s="74"/>
      <c r="EM20" s="74"/>
      <c r="EN20" s="74"/>
      <c r="EO20" s="74"/>
      <c r="EP20" s="74"/>
      <c r="EQ20" s="74"/>
      <c r="ER20" s="74"/>
      <c r="ES20" s="74"/>
      <c r="ET20" s="74"/>
      <c r="EU20" s="74"/>
      <c r="EV20" s="74"/>
      <c r="EW20" s="74"/>
      <c r="EX20" s="74"/>
      <c r="EY20" s="74"/>
      <c r="EZ20" s="74"/>
      <c r="FA20" s="74"/>
      <c r="FB20" s="74"/>
      <c r="FC20" s="74"/>
      <c r="FD20" s="74"/>
      <c r="FE20" s="74"/>
      <c r="FF20" s="74"/>
      <c r="FG20" s="74"/>
      <c r="FH20" s="74"/>
      <c r="FI20" s="74"/>
      <c r="FJ20" s="74"/>
      <c r="FK20" s="74"/>
      <c r="FL20" s="74"/>
      <c r="FM20" s="74"/>
      <c r="FN20" s="74"/>
      <c r="FO20" s="74"/>
      <c r="FP20" s="74"/>
      <c r="FQ20" s="74"/>
      <c r="FR20" s="74"/>
      <c r="FS20" s="74"/>
      <c r="FT20" s="74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/>
      <c r="GH20" s="74"/>
      <c r="GI20" s="74"/>
      <c r="GJ20" s="74"/>
      <c r="GK20" s="74"/>
      <c r="GL20" s="74"/>
      <c r="GM20" s="74"/>
      <c r="GN20" s="74"/>
      <c r="GO20" s="74"/>
      <c r="GP20" s="74"/>
      <c r="GQ20" s="74"/>
      <c r="GR20" s="74"/>
      <c r="GS20" s="74"/>
      <c r="GT20" s="74"/>
      <c r="GU20" s="74"/>
      <c r="GV20" s="74"/>
      <c r="GW20" s="74"/>
      <c r="GX20" s="74"/>
      <c r="GY20" s="74"/>
      <c r="GZ20" s="74"/>
      <c r="HA20" s="74"/>
      <c r="HB20" s="74"/>
      <c r="HC20" s="74"/>
      <c r="HD20" s="74"/>
      <c r="HE20" s="74"/>
      <c r="HF20" s="74"/>
      <c r="HG20" s="74"/>
      <c r="HH20" s="74"/>
      <c r="HI20" s="74"/>
      <c r="HJ20" s="74"/>
      <c r="HK20" s="74"/>
      <c r="HL20" s="74"/>
      <c r="HM20" s="74"/>
      <c r="HN20" s="74"/>
      <c r="HO20" s="74"/>
      <c r="HP20" s="74"/>
      <c r="HQ20" s="74"/>
      <c r="HR20" s="74"/>
      <c r="HS20" s="74"/>
      <c r="HT20" s="74"/>
      <c r="HU20" s="74"/>
      <c r="HV20" s="74"/>
      <c r="HW20" s="74"/>
      <c r="HX20" s="74"/>
      <c r="HY20" s="74"/>
      <c r="HZ20" s="74"/>
      <c r="IA20" s="74"/>
      <c r="IB20" s="74"/>
      <c r="IC20" s="74"/>
      <c r="ID20" s="74"/>
      <c r="IE20" s="74"/>
      <c r="IF20" s="74"/>
      <c r="IG20" s="74"/>
      <c r="IH20" s="74"/>
      <c r="II20" s="74"/>
      <c r="IJ20" s="74"/>
    </row>
    <row r="21" s="75" customFormat="1" spans="1:244">
      <c r="A21" s="27">
        <f t="shared" si="3"/>
        <v>19</v>
      </c>
      <c r="B21" s="27" t="s">
        <v>123</v>
      </c>
      <c r="C21" s="27" t="s">
        <v>124</v>
      </c>
      <c r="D21" s="27">
        <v>117.84</v>
      </c>
      <c r="E21" s="80">
        <v>5750</v>
      </c>
      <c r="F21" s="27">
        <v>677580</v>
      </c>
      <c r="G21" s="27">
        <v>677580</v>
      </c>
      <c r="H21" s="27">
        <v>677580</v>
      </c>
      <c r="I21" s="27">
        <f t="shared" si="4"/>
        <v>0</v>
      </c>
      <c r="J21" s="27" t="s">
        <v>80</v>
      </c>
      <c r="K21" s="29">
        <v>45683</v>
      </c>
      <c r="L21" s="88" t="s">
        <v>125</v>
      </c>
      <c r="M21" s="89">
        <v>20240007555</v>
      </c>
      <c r="N21" s="92">
        <v>45657</v>
      </c>
      <c r="O21" s="29">
        <v>45656</v>
      </c>
      <c r="P21" s="90"/>
      <c r="Q21" s="80">
        <f>G21*0.007</f>
        <v>4743.06</v>
      </c>
      <c r="R21" s="80"/>
      <c r="S21" s="80">
        <f>G21*0.0012</f>
        <v>813.096</v>
      </c>
      <c r="T21" s="80">
        <f>G21*0.0003</f>
        <v>203.274</v>
      </c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4"/>
      <c r="BM21" s="74"/>
      <c r="BN21" s="74"/>
      <c r="BO21" s="74"/>
      <c r="BP21" s="74"/>
      <c r="BQ21" s="74"/>
      <c r="BR21" s="74"/>
      <c r="BS21" s="74"/>
      <c r="BT21" s="74"/>
      <c r="BU21" s="74"/>
      <c r="BV21" s="74"/>
      <c r="BW21" s="74"/>
      <c r="BX21" s="74"/>
      <c r="BY21" s="74"/>
      <c r="BZ21" s="74"/>
      <c r="CA21" s="74"/>
      <c r="CB21" s="74"/>
      <c r="CC21" s="74"/>
      <c r="CD21" s="74"/>
      <c r="CE21" s="74"/>
      <c r="CF21" s="74"/>
      <c r="CG21" s="74"/>
      <c r="CH21" s="74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4"/>
      <c r="DN21" s="74"/>
      <c r="DO21" s="74"/>
      <c r="DP21" s="74"/>
      <c r="DQ21" s="74"/>
      <c r="DR21" s="74"/>
      <c r="DS21" s="74"/>
      <c r="DT21" s="74"/>
      <c r="DU21" s="74"/>
      <c r="DV21" s="74"/>
      <c r="DW21" s="74"/>
      <c r="DX21" s="74"/>
      <c r="DY21" s="74"/>
      <c r="DZ21" s="74"/>
      <c r="EA21" s="74"/>
      <c r="EB21" s="74"/>
      <c r="EC21" s="74"/>
      <c r="ED21" s="74"/>
      <c r="EE21" s="74"/>
      <c r="EF21" s="74"/>
      <c r="EG21" s="74"/>
      <c r="EH21" s="74"/>
      <c r="EI21" s="74"/>
      <c r="EJ21" s="74"/>
      <c r="EK21" s="74"/>
      <c r="EL21" s="74"/>
      <c r="EM21" s="74"/>
      <c r="EN21" s="74"/>
      <c r="EO21" s="74"/>
      <c r="EP21" s="74"/>
      <c r="EQ21" s="74"/>
      <c r="ER21" s="74"/>
      <c r="ES21" s="74"/>
      <c r="ET21" s="74"/>
      <c r="EU21" s="74"/>
      <c r="EV21" s="74"/>
      <c r="EW21" s="74"/>
      <c r="EX21" s="74"/>
      <c r="EY21" s="74"/>
      <c r="EZ21" s="74"/>
      <c r="FA21" s="74"/>
      <c r="FB21" s="74"/>
      <c r="FC21" s="74"/>
      <c r="FD21" s="74"/>
      <c r="FE21" s="74"/>
      <c r="FF21" s="74"/>
      <c r="FG21" s="74"/>
      <c r="FH21" s="74"/>
      <c r="FI21" s="74"/>
      <c r="FJ21" s="74"/>
      <c r="FK21" s="74"/>
      <c r="FL21" s="74"/>
      <c r="FM21" s="74"/>
      <c r="FN21" s="74"/>
      <c r="FO21" s="74"/>
      <c r="FP21" s="74"/>
      <c r="FQ21" s="74"/>
      <c r="FR21" s="74"/>
      <c r="FS21" s="74"/>
      <c r="FT21" s="74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/>
      <c r="GH21" s="74"/>
      <c r="GI21" s="74"/>
      <c r="GJ21" s="74"/>
      <c r="GK21" s="74"/>
      <c r="GL21" s="74"/>
      <c r="GM21" s="74"/>
      <c r="GN21" s="74"/>
      <c r="GO21" s="74"/>
      <c r="GP21" s="74"/>
      <c r="GQ21" s="74"/>
      <c r="GR21" s="74"/>
      <c r="GS21" s="74"/>
      <c r="GT21" s="74"/>
      <c r="GU21" s="74"/>
      <c r="GV21" s="74"/>
      <c r="GW21" s="74"/>
      <c r="GX21" s="74"/>
      <c r="GY21" s="74"/>
      <c r="GZ21" s="74"/>
      <c r="HA21" s="74"/>
      <c r="HB21" s="74"/>
      <c r="HC21" s="74"/>
      <c r="HD21" s="74"/>
      <c r="HE21" s="74"/>
      <c r="HF21" s="74"/>
      <c r="HG21" s="74"/>
      <c r="HH21" s="74"/>
      <c r="HI21" s="74"/>
      <c r="HJ21" s="74"/>
      <c r="HK21" s="74"/>
      <c r="HL21" s="74"/>
      <c r="HM21" s="74"/>
      <c r="HN21" s="74"/>
      <c r="HO21" s="74"/>
      <c r="HP21" s="74"/>
      <c r="HQ21" s="74"/>
      <c r="HR21" s="74"/>
      <c r="HS21" s="74"/>
      <c r="HT21" s="74"/>
      <c r="HU21" s="74"/>
      <c r="HV21" s="74"/>
      <c r="HW21" s="74"/>
      <c r="HX21" s="74"/>
      <c r="HY21" s="74"/>
      <c r="HZ21" s="74"/>
      <c r="IA21" s="74"/>
      <c r="IB21" s="74"/>
      <c r="IC21" s="74"/>
      <c r="ID21" s="74"/>
      <c r="IE21" s="74"/>
      <c r="IF21" s="74"/>
      <c r="IG21" s="74"/>
      <c r="IH21" s="74"/>
      <c r="II21" s="74"/>
      <c r="IJ21" s="74"/>
    </row>
    <row r="22" s="75" customFormat="1" spans="1:244">
      <c r="A22" s="27">
        <f t="shared" si="3"/>
        <v>20</v>
      </c>
      <c r="B22" s="27" t="s">
        <v>126</v>
      </c>
      <c r="C22" s="27" t="s">
        <v>127</v>
      </c>
      <c r="D22" s="27">
        <v>117.84</v>
      </c>
      <c r="E22" s="80">
        <v>5685.675</v>
      </c>
      <c r="F22" s="27">
        <v>670000</v>
      </c>
      <c r="G22" s="27">
        <v>500000</v>
      </c>
      <c r="H22" s="27">
        <v>670000</v>
      </c>
      <c r="I22" s="27">
        <f t="shared" si="4"/>
        <v>0</v>
      </c>
      <c r="J22" s="27" t="s">
        <v>76</v>
      </c>
      <c r="K22" s="29">
        <v>45667</v>
      </c>
      <c r="L22" s="88" t="s">
        <v>128</v>
      </c>
      <c r="M22" s="89">
        <v>20240007531</v>
      </c>
      <c r="N22" s="92">
        <v>45656</v>
      </c>
      <c r="O22" s="29">
        <v>45626</v>
      </c>
      <c r="P22" s="90"/>
      <c r="Q22" s="80">
        <f>G22*0.006</f>
        <v>3000</v>
      </c>
      <c r="R22" s="80"/>
      <c r="S22" s="80">
        <f>G22*0.0008</f>
        <v>400</v>
      </c>
      <c r="T22" s="80">
        <f>G22*0.0003</f>
        <v>150</v>
      </c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/>
      <c r="BX22" s="74"/>
      <c r="BY22" s="74"/>
      <c r="BZ22" s="74"/>
      <c r="CA22" s="74"/>
      <c r="CB22" s="74"/>
      <c r="CC22" s="74"/>
      <c r="CD22" s="74"/>
      <c r="CE22" s="74"/>
      <c r="CF22" s="74"/>
      <c r="CG22" s="74"/>
      <c r="CH22" s="74"/>
      <c r="CI22" s="74"/>
      <c r="CJ22" s="74"/>
      <c r="CK22" s="74"/>
      <c r="CL22" s="74"/>
      <c r="CM22" s="74"/>
      <c r="CN22" s="74"/>
      <c r="CO22" s="74"/>
      <c r="CP22" s="74"/>
      <c r="CQ22" s="74"/>
      <c r="CR22" s="74"/>
      <c r="CS22" s="74"/>
      <c r="CT22" s="74"/>
      <c r="CU22" s="74"/>
      <c r="CV22" s="74"/>
      <c r="CW22" s="74"/>
      <c r="CX22" s="74"/>
      <c r="CY22" s="74"/>
      <c r="CZ22" s="74"/>
      <c r="DA22" s="74"/>
      <c r="DB22" s="74"/>
      <c r="DC22" s="74"/>
      <c r="DD22" s="74"/>
      <c r="DE22" s="74"/>
      <c r="DF22" s="74"/>
      <c r="DG22" s="74"/>
      <c r="DH22" s="74"/>
      <c r="DI22" s="74"/>
      <c r="DJ22" s="74"/>
      <c r="DK22" s="74"/>
      <c r="DL22" s="74"/>
      <c r="DM22" s="74"/>
      <c r="DN22" s="74"/>
      <c r="DO22" s="74"/>
      <c r="DP22" s="74"/>
      <c r="DQ22" s="74"/>
      <c r="DR22" s="74"/>
      <c r="DS22" s="74"/>
      <c r="DT22" s="74"/>
      <c r="DU22" s="74"/>
      <c r="DV22" s="74"/>
      <c r="DW22" s="74"/>
      <c r="DX22" s="74"/>
      <c r="DY22" s="74"/>
      <c r="DZ22" s="74"/>
      <c r="EA22" s="74"/>
      <c r="EB22" s="74"/>
      <c r="EC22" s="74"/>
      <c r="ED22" s="74"/>
      <c r="EE22" s="74"/>
      <c r="EF22" s="74"/>
      <c r="EG22" s="74"/>
      <c r="EH22" s="74"/>
      <c r="EI22" s="74"/>
      <c r="EJ22" s="74"/>
      <c r="EK22" s="74"/>
      <c r="EL22" s="74"/>
      <c r="EM22" s="74"/>
      <c r="EN22" s="74"/>
      <c r="EO22" s="74"/>
      <c r="EP22" s="74"/>
      <c r="EQ22" s="74"/>
      <c r="ER22" s="74"/>
      <c r="ES22" s="74"/>
      <c r="ET22" s="74"/>
      <c r="EU22" s="74"/>
      <c r="EV22" s="74"/>
      <c r="EW22" s="74"/>
      <c r="EX22" s="74"/>
      <c r="EY22" s="74"/>
      <c r="EZ22" s="74"/>
      <c r="FA22" s="74"/>
      <c r="FB22" s="74"/>
      <c r="FC22" s="74"/>
      <c r="FD22" s="74"/>
      <c r="FE22" s="74"/>
      <c r="FF22" s="74"/>
      <c r="FG22" s="74"/>
      <c r="FH22" s="74"/>
      <c r="FI22" s="74"/>
      <c r="FJ22" s="74"/>
      <c r="FK22" s="74"/>
      <c r="FL22" s="74"/>
      <c r="FM22" s="74"/>
      <c r="FN22" s="74"/>
      <c r="FO22" s="74"/>
      <c r="FP22" s="74"/>
      <c r="FQ22" s="74"/>
      <c r="FR22" s="74"/>
      <c r="FS22" s="74"/>
      <c r="FT22" s="74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/>
      <c r="GH22" s="74"/>
      <c r="GI22" s="74"/>
      <c r="GJ22" s="74"/>
      <c r="GK22" s="74"/>
      <c r="GL22" s="74"/>
      <c r="GM22" s="74"/>
      <c r="GN22" s="74"/>
      <c r="GO22" s="74"/>
      <c r="GP22" s="74"/>
      <c r="GQ22" s="74"/>
      <c r="GR22" s="74"/>
      <c r="GS22" s="74"/>
      <c r="GT22" s="74"/>
      <c r="GU22" s="74"/>
      <c r="GV22" s="74"/>
      <c r="GW22" s="74"/>
      <c r="GX22" s="74"/>
      <c r="GY22" s="74"/>
      <c r="GZ22" s="74"/>
      <c r="HA22" s="74"/>
      <c r="HB22" s="74"/>
      <c r="HC22" s="74"/>
      <c r="HD22" s="74"/>
      <c r="HE22" s="74"/>
      <c r="HF22" s="74"/>
      <c r="HG22" s="74"/>
      <c r="HH22" s="74"/>
      <c r="HI22" s="74"/>
      <c r="HJ22" s="74"/>
      <c r="HK22" s="74"/>
      <c r="HL22" s="74"/>
      <c r="HM22" s="74"/>
      <c r="HN22" s="74"/>
      <c r="HO22" s="74"/>
      <c r="HP22" s="74"/>
      <c r="HQ22" s="74"/>
      <c r="HR22" s="74"/>
      <c r="HS22" s="74"/>
      <c r="HT22" s="74"/>
      <c r="HU22" s="74"/>
      <c r="HV22" s="74"/>
      <c r="HW22" s="74"/>
      <c r="HX22" s="74"/>
      <c r="HY22" s="74"/>
      <c r="HZ22" s="74"/>
      <c r="IA22" s="74"/>
      <c r="IB22" s="74"/>
      <c r="IC22" s="74"/>
      <c r="ID22" s="74"/>
      <c r="IE22" s="74"/>
      <c r="IF22" s="74"/>
      <c r="IG22" s="74"/>
      <c r="IH22" s="74"/>
      <c r="II22" s="74"/>
      <c r="IJ22" s="74"/>
    </row>
    <row r="23" s="75" customFormat="1" spans="1:244">
      <c r="A23" s="27">
        <f t="shared" si="3"/>
        <v>21</v>
      </c>
      <c r="B23" s="27" t="s">
        <v>129</v>
      </c>
      <c r="C23" s="27" t="s">
        <v>130</v>
      </c>
      <c r="D23" s="27">
        <v>117.84</v>
      </c>
      <c r="E23" s="80">
        <v>5643.245</v>
      </c>
      <c r="F23" s="27">
        <v>665000</v>
      </c>
      <c r="G23" s="27">
        <v>265000</v>
      </c>
      <c r="H23" s="27">
        <v>665000</v>
      </c>
      <c r="I23" s="27">
        <f t="shared" si="4"/>
        <v>0</v>
      </c>
      <c r="J23" s="27" t="s">
        <v>80</v>
      </c>
      <c r="K23" s="29">
        <v>45683</v>
      </c>
      <c r="L23" s="88" t="s">
        <v>128</v>
      </c>
      <c r="M23" s="89">
        <v>20240007355</v>
      </c>
      <c r="N23" s="92">
        <v>45646</v>
      </c>
      <c r="O23" s="29">
        <v>45626</v>
      </c>
      <c r="P23" s="90"/>
      <c r="Q23" s="80">
        <f>G23*0.006</f>
        <v>1590</v>
      </c>
      <c r="R23" s="80"/>
      <c r="S23" s="80">
        <f>G23*0.0008</f>
        <v>212</v>
      </c>
      <c r="T23" s="80">
        <f>G23*0.0003</f>
        <v>79.5</v>
      </c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74"/>
      <c r="CK23" s="74"/>
      <c r="CL23" s="74"/>
      <c r="CM23" s="74"/>
      <c r="CN23" s="74"/>
      <c r="CO23" s="74"/>
      <c r="CP23" s="74"/>
      <c r="CQ23" s="74"/>
      <c r="CR23" s="74"/>
      <c r="CS23" s="74"/>
      <c r="CT23" s="74"/>
      <c r="CU23" s="74"/>
      <c r="CV23" s="74"/>
      <c r="CW23" s="74"/>
      <c r="CX23" s="74"/>
      <c r="CY23" s="74"/>
      <c r="CZ23" s="74"/>
      <c r="DA23" s="74"/>
      <c r="DB23" s="74"/>
      <c r="DC23" s="74"/>
      <c r="DD23" s="74"/>
      <c r="DE23" s="74"/>
      <c r="DF23" s="74"/>
      <c r="DG23" s="74"/>
      <c r="DH23" s="74"/>
      <c r="DI23" s="74"/>
      <c r="DJ23" s="74"/>
      <c r="DK23" s="74"/>
      <c r="DL23" s="74"/>
      <c r="DM23" s="74"/>
      <c r="DN23" s="74"/>
      <c r="DO23" s="74"/>
      <c r="DP23" s="74"/>
      <c r="DQ23" s="74"/>
      <c r="DR23" s="74"/>
      <c r="DS23" s="74"/>
      <c r="DT23" s="74"/>
      <c r="DU23" s="74"/>
      <c r="DV23" s="74"/>
      <c r="DW23" s="74"/>
      <c r="DX23" s="74"/>
      <c r="DY23" s="74"/>
      <c r="DZ23" s="74"/>
      <c r="EA23" s="74"/>
      <c r="EB23" s="74"/>
      <c r="EC23" s="74"/>
      <c r="ED23" s="74"/>
      <c r="EE23" s="74"/>
      <c r="EF23" s="74"/>
      <c r="EG23" s="74"/>
      <c r="EH23" s="74"/>
      <c r="EI23" s="74"/>
      <c r="EJ23" s="74"/>
      <c r="EK23" s="74"/>
      <c r="EL23" s="74"/>
      <c r="EM23" s="74"/>
      <c r="EN23" s="74"/>
      <c r="EO23" s="74"/>
      <c r="EP23" s="74"/>
      <c r="EQ23" s="74"/>
      <c r="ER23" s="74"/>
      <c r="ES23" s="74"/>
      <c r="ET23" s="74"/>
      <c r="EU23" s="74"/>
      <c r="EV23" s="74"/>
      <c r="EW23" s="74"/>
      <c r="EX23" s="74"/>
      <c r="EY23" s="74"/>
      <c r="EZ23" s="74"/>
      <c r="FA23" s="74"/>
      <c r="FB23" s="74"/>
      <c r="FC23" s="74"/>
      <c r="FD23" s="74"/>
      <c r="FE23" s="74"/>
      <c r="FF23" s="74"/>
      <c r="FG23" s="74"/>
      <c r="FH23" s="74"/>
      <c r="FI23" s="74"/>
      <c r="FJ23" s="74"/>
      <c r="FK23" s="74"/>
      <c r="FL23" s="74"/>
      <c r="FM23" s="74"/>
      <c r="FN23" s="74"/>
      <c r="FO23" s="74"/>
      <c r="FP23" s="74"/>
      <c r="FQ23" s="74"/>
      <c r="FR23" s="74"/>
      <c r="FS23" s="74"/>
      <c r="FT23" s="74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/>
      <c r="GH23" s="74"/>
      <c r="GI23" s="74"/>
      <c r="GJ23" s="74"/>
      <c r="GK23" s="74"/>
      <c r="GL23" s="74"/>
      <c r="GM23" s="74"/>
      <c r="GN23" s="74"/>
      <c r="GO23" s="74"/>
      <c r="GP23" s="74"/>
      <c r="GQ23" s="74"/>
      <c r="GR23" s="74"/>
      <c r="GS23" s="74"/>
      <c r="GT23" s="74"/>
      <c r="GU23" s="74"/>
      <c r="GV23" s="74"/>
      <c r="GW23" s="74"/>
      <c r="GX23" s="74"/>
      <c r="GY23" s="74"/>
      <c r="GZ23" s="74"/>
      <c r="HA23" s="74"/>
      <c r="HB23" s="74"/>
      <c r="HC23" s="74"/>
      <c r="HD23" s="74"/>
      <c r="HE23" s="74"/>
      <c r="HF23" s="74"/>
      <c r="HG23" s="74"/>
      <c r="HH23" s="74"/>
      <c r="HI23" s="74"/>
      <c r="HJ23" s="74"/>
      <c r="HK23" s="74"/>
      <c r="HL23" s="74"/>
      <c r="HM23" s="74"/>
      <c r="HN23" s="74"/>
      <c r="HO23" s="74"/>
      <c r="HP23" s="74"/>
      <c r="HQ23" s="74"/>
      <c r="HR23" s="74"/>
      <c r="HS23" s="74"/>
      <c r="HT23" s="74"/>
      <c r="HU23" s="74"/>
      <c r="HV23" s="74"/>
      <c r="HW23" s="74"/>
      <c r="HX23" s="74"/>
      <c r="HY23" s="74"/>
      <c r="HZ23" s="74"/>
      <c r="IA23" s="74"/>
      <c r="IB23" s="74"/>
      <c r="IC23" s="74"/>
      <c r="ID23" s="74"/>
      <c r="IE23" s="74"/>
      <c r="IF23" s="74"/>
      <c r="IG23" s="74"/>
      <c r="IH23" s="74"/>
      <c r="II23" s="74"/>
      <c r="IJ23" s="74"/>
    </row>
    <row r="24" s="75" customFormat="1" ht="18" customHeight="1" spans="1:20">
      <c r="A24" s="27"/>
      <c r="B24" s="27"/>
      <c r="C24" s="81"/>
      <c r="D24" s="27"/>
      <c r="E24" s="80"/>
      <c r="F24" s="27"/>
      <c r="G24" s="27">
        <f>SUM(G3:G23)</f>
        <v>10283955</v>
      </c>
      <c r="H24" s="27"/>
      <c r="I24" s="27">
        <f t="shared" si="4"/>
        <v>0</v>
      </c>
      <c r="J24" s="27"/>
      <c r="K24" s="29"/>
      <c r="L24" s="27"/>
      <c r="M24" s="27"/>
      <c r="N24" s="29"/>
      <c r="O24" s="29"/>
      <c r="P24" s="27"/>
      <c r="Q24" s="80">
        <f>SUM(Q3:Q23)</f>
        <v>56421.166</v>
      </c>
      <c r="R24" s="80">
        <f>SUM(R3:R23)</f>
        <v>2229.3777</v>
      </c>
      <c r="S24" s="80">
        <f>SUM(S3:S23)</f>
        <v>9800.0612</v>
      </c>
      <c r="T24" s="80">
        <f>SUM(T3:T23)</f>
        <v>2280.8865</v>
      </c>
    </row>
    <row r="25" s="76" customFormat="1" ht="6" customHeight="1"/>
    <row r="26" s="74" customFormat="1" ht="17" customHeight="1" spans="1:20">
      <c r="A26" s="82" t="s">
        <v>131</v>
      </c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</row>
    <row r="27" s="74" customFormat="1" ht="24" customHeight="1" spans="1:20">
      <c r="A27" s="27" t="s">
        <v>12</v>
      </c>
      <c r="B27" s="27" t="s">
        <v>13</v>
      </c>
      <c r="C27" s="27" t="s">
        <v>50</v>
      </c>
      <c r="D27" s="27" t="s">
        <v>51</v>
      </c>
      <c r="E27" s="27" t="s">
        <v>52</v>
      </c>
      <c r="F27" s="27" t="s">
        <v>53</v>
      </c>
      <c r="G27" s="27" t="s">
        <v>54</v>
      </c>
      <c r="H27" s="27" t="s">
        <v>55</v>
      </c>
      <c r="I27" s="27" t="s">
        <v>56</v>
      </c>
      <c r="J27" s="27" t="s">
        <v>57</v>
      </c>
      <c r="K27" s="27" t="s">
        <v>58</v>
      </c>
      <c r="L27" s="27" t="s">
        <v>59</v>
      </c>
      <c r="M27" s="87" t="s">
        <v>60</v>
      </c>
      <c r="N27" s="27" t="s">
        <v>61</v>
      </c>
      <c r="O27" s="27" t="s">
        <v>62</v>
      </c>
      <c r="P27" s="27" t="s">
        <v>63</v>
      </c>
      <c r="Q27" s="96" t="s">
        <v>64</v>
      </c>
      <c r="R27" s="27" t="s">
        <v>65</v>
      </c>
      <c r="S27" s="27" t="s">
        <v>25</v>
      </c>
      <c r="T27" s="80" t="s">
        <v>23</v>
      </c>
    </row>
    <row r="28" spans="1:244">
      <c r="A28" s="27">
        <v>1</v>
      </c>
      <c r="B28" s="27" t="s">
        <v>132</v>
      </c>
      <c r="C28" s="27" t="s">
        <v>133</v>
      </c>
      <c r="D28" s="27">
        <v>140.95</v>
      </c>
      <c r="E28" s="27">
        <v>8939.34</v>
      </c>
      <c r="F28" s="33">
        <v>1260000</v>
      </c>
      <c r="G28" s="27">
        <v>660000</v>
      </c>
      <c r="H28" s="27">
        <v>660000</v>
      </c>
      <c r="I28" s="33">
        <f t="shared" ref="I28:I35" si="5">F28-H28</f>
        <v>600000</v>
      </c>
      <c r="J28" s="27" t="s">
        <v>76</v>
      </c>
      <c r="K28" s="29">
        <v>45670</v>
      </c>
      <c r="L28" s="93" t="s">
        <v>36</v>
      </c>
      <c r="M28" s="27">
        <v>20250000214</v>
      </c>
      <c r="N28" s="29">
        <v>45670</v>
      </c>
      <c r="O28" s="29">
        <v>45575</v>
      </c>
      <c r="P28" s="27"/>
      <c r="Q28" s="80">
        <f t="shared" ref="Q28:Q34" si="6">G28*0.01</f>
        <v>6600</v>
      </c>
      <c r="R28" s="80">
        <f>G28*0.0018</f>
        <v>1188</v>
      </c>
      <c r="S28" s="80">
        <f>G28*0.002</f>
        <v>1320</v>
      </c>
      <c r="T28" s="80">
        <f>G28*0.0003</f>
        <v>198</v>
      </c>
      <c r="IJ28" s="75"/>
    </row>
    <row r="29" s="77" customFormat="1" spans="1:244">
      <c r="A29" s="27">
        <v>2</v>
      </c>
      <c r="B29" s="27" t="s">
        <v>132</v>
      </c>
      <c r="C29" s="27" t="s">
        <v>134</v>
      </c>
      <c r="D29" s="27">
        <v>85.66</v>
      </c>
      <c r="E29" s="27">
        <v>9922.95</v>
      </c>
      <c r="F29" s="33">
        <v>850000</v>
      </c>
      <c r="G29" s="27">
        <v>460000</v>
      </c>
      <c r="H29" s="27">
        <v>460000</v>
      </c>
      <c r="I29" s="33">
        <f t="shared" si="5"/>
        <v>390000</v>
      </c>
      <c r="J29" s="27" t="s">
        <v>76</v>
      </c>
      <c r="K29" s="29">
        <v>45670</v>
      </c>
      <c r="L29" s="93" t="s">
        <v>36</v>
      </c>
      <c r="M29" s="27">
        <v>20250000211</v>
      </c>
      <c r="N29" s="29">
        <v>45670</v>
      </c>
      <c r="O29" s="29">
        <v>45575</v>
      </c>
      <c r="P29" s="27"/>
      <c r="Q29" s="80">
        <f t="shared" si="6"/>
        <v>4600</v>
      </c>
      <c r="R29" s="80">
        <f>G29*0.0018</f>
        <v>828</v>
      </c>
      <c r="S29" s="80">
        <f>G29*0.002</f>
        <v>920</v>
      </c>
      <c r="T29" s="80">
        <f>G29*0.0003</f>
        <v>138</v>
      </c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4"/>
      <c r="CA29" s="74"/>
      <c r="CB29" s="74"/>
      <c r="CC29" s="74"/>
      <c r="CD29" s="74"/>
      <c r="CE29" s="74"/>
      <c r="CF29" s="74"/>
      <c r="CG29" s="74"/>
      <c r="CH29" s="74"/>
      <c r="CI29" s="74"/>
      <c r="CJ29" s="74"/>
      <c r="CK29" s="74"/>
      <c r="CL29" s="74"/>
      <c r="CM29" s="74"/>
      <c r="CN29" s="74"/>
      <c r="CO29" s="74"/>
      <c r="CP29" s="74"/>
      <c r="CQ29" s="74"/>
      <c r="CR29" s="74"/>
      <c r="CS29" s="74"/>
      <c r="CT29" s="74"/>
      <c r="CU29" s="74"/>
      <c r="CV29" s="74"/>
      <c r="CW29" s="74"/>
      <c r="CX29" s="74"/>
      <c r="CY29" s="74"/>
      <c r="CZ29" s="74"/>
      <c r="DA29" s="74"/>
      <c r="DB29" s="74"/>
      <c r="DC29" s="74"/>
      <c r="DD29" s="74"/>
      <c r="DE29" s="74"/>
      <c r="DF29" s="74"/>
      <c r="DG29" s="74"/>
      <c r="DH29" s="74"/>
      <c r="DI29" s="74"/>
      <c r="DJ29" s="74"/>
      <c r="DK29" s="74"/>
      <c r="DL29" s="74"/>
      <c r="DM29" s="74"/>
      <c r="DN29" s="74"/>
      <c r="DO29" s="74"/>
      <c r="DP29" s="74"/>
      <c r="DQ29" s="74"/>
      <c r="DR29" s="74"/>
      <c r="DS29" s="74"/>
      <c r="DT29" s="74"/>
      <c r="DU29" s="74"/>
      <c r="DV29" s="74"/>
      <c r="DW29" s="74"/>
      <c r="DX29" s="74"/>
      <c r="DY29" s="74"/>
      <c r="DZ29" s="74"/>
      <c r="EA29" s="74"/>
      <c r="EB29" s="74"/>
      <c r="EC29" s="74"/>
      <c r="ED29" s="74"/>
      <c r="EE29" s="74"/>
      <c r="EF29" s="74"/>
      <c r="EG29" s="74"/>
      <c r="EH29" s="74"/>
      <c r="EI29" s="74"/>
      <c r="EJ29" s="74"/>
      <c r="EK29" s="74"/>
      <c r="EL29" s="74"/>
      <c r="EM29" s="74"/>
      <c r="EN29" s="74"/>
      <c r="EO29" s="74"/>
      <c r="EP29" s="74"/>
      <c r="EQ29" s="74"/>
      <c r="ER29" s="74"/>
      <c r="ES29" s="74"/>
      <c r="ET29" s="74"/>
      <c r="EU29" s="74"/>
      <c r="EV29" s="74"/>
      <c r="EW29" s="74"/>
      <c r="EX29" s="74"/>
      <c r="EY29" s="74"/>
      <c r="EZ29" s="74"/>
      <c r="FA29" s="74"/>
      <c r="FB29" s="74"/>
      <c r="FC29" s="74"/>
      <c r="FD29" s="74"/>
      <c r="FE29" s="74"/>
      <c r="FF29" s="74"/>
      <c r="FG29" s="74"/>
      <c r="FH29" s="74"/>
      <c r="FI29" s="74"/>
      <c r="FJ29" s="74"/>
      <c r="FK29" s="74"/>
      <c r="FL29" s="74"/>
      <c r="FM29" s="74"/>
      <c r="FN29" s="74"/>
      <c r="FO29" s="74"/>
      <c r="FP29" s="74"/>
      <c r="FQ29" s="74"/>
      <c r="FR29" s="74"/>
      <c r="FS29" s="74"/>
      <c r="FT29" s="74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/>
      <c r="GH29" s="74"/>
      <c r="GI29" s="74"/>
      <c r="GJ29" s="74"/>
      <c r="GK29" s="74"/>
      <c r="GL29" s="74"/>
      <c r="GM29" s="74"/>
      <c r="GN29" s="74"/>
      <c r="GO29" s="74"/>
      <c r="GP29" s="74"/>
      <c r="GQ29" s="74"/>
      <c r="GR29" s="74"/>
      <c r="GS29" s="74"/>
      <c r="GT29" s="74"/>
      <c r="GU29" s="74"/>
      <c r="GV29" s="74"/>
      <c r="GW29" s="74"/>
      <c r="GX29" s="74"/>
      <c r="GY29" s="74"/>
      <c r="GZ29" s="74"/>
      <c r="HA29" s="74"/>
      <c r="HB29" s="74"/>
      <c r="HC29" s="74"/>
      <c r="HD29" s="74"/>
      <c r="HE29" s="74"/>
      <c r="HF29" s="74"/>
      <c r="HG29" s="74"/>
      <c r="HH29" s="74"/>
      <c r="HI29" s="74"/>
      <c r="HJ29" s="74"/>
      <c r="HK29" s="74"/>
      <c r="HL29" s="74"/>
      <c r="HM29" s="74"/>
      <c r="HN29" s="74"/>
      <c r="HO29" s="74"/>
      <c r="HP29" s="74"/>
      <c r="HQ29" s="74"/>
      <c r="HR29" s="74"/>
      <c r="HS29" s="74"/>
      <c r="HT29" s="74"/>
      <c r="HU29" s="74"/>
      <c r="HV29" s="74"/>
      <c r="HW29" s="74"/>
      <c r="HX29" s="74"/>
      <c r="HY29" s="74"/>
      <c r="HZ29" s="74"/>
      <c r="IA29" s="74"/>
      <c r="IB29" s="74"/>
      <c r="IC29" s="74"/>
      <c r="ID29" s="74"/>
      <c r="IE29" s="74"/>
      <c r="IF29" s="74"/>
      <c r="IG29" s="74"/>
      <c r="IH29" s="74"/>
      <c r="II29" s="74"/>
      <c r="IJ29" s="74"/>
    </row>
    <row r="30" s="77" customFormat="1" spans="1:244">
      <c r="A30" s="27">
        <v>3</v>
      </c>
      <c r="B30" s="27" t="s">
        <v>135</v>
      </c>
      <c r="C30" s="27" t="s">
        <v>136</v>
      </c>
      <c r="D30" s="27">
        <v>85.66</v>
      </c>
      <c r="E30" s="27">
        <v>10273.17</v>
      </c>
      <c r="F30" s="33">
        <v>880000</v>
      </c>
      <c r="G30" s="33">
        <v>880000</v>
      </c>
      <c r="H30" s="33">
        <v>880000</v>
      </c>
      <c r="I30" s="33">
        <f t="shared" si="5"/>
        <v>0</v>
      </c>
      <c r="J30" s="27" t="s">
        <v>137</v>
      </c>
      <c r="K30" s="29">
        <v>45625</v>
      </c>
      <c r="L30" s="93" t="s">
        <v>36</v>
      </c>
      <c r="M30" s="27">
        <v>20240007311</v>
      </c>
      <c r="N30" s="29">
        <v>45644</v>
      </c>
      <c r="O30" s="29">
        <v>45615</v>
      </c>
      <c r="P30" s="27"/>
      <c r="Q30" s="80">
        <f t="shared" si="6"/>
        <v>8800</v>
      </c>
      <c r="R30" s="80">
        <f>G30*0.0013</f>
        <v>1144</v>
      </c>
      <c r="S30" s="80">
        <f>G30*0.0025</f>
        <v>2200</v>
      </c>
      <c r="T30" s="80">
        <f>G30*0.0003</f>
        <v>264</v>
      </c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74"/>
      <c r="CK30" s="74"/>
      <c r="CL30" s="74"/>
      <c r="CM30" s="74"/>
      <c r="CN30" s="74"/>
      <c r="CO30" s="74"/>
      <c r="CP30" s="74"/>
      <c r="CQ30" s="74"/>
      <c r="CR30" s="74"/>
      <c r="CS30" s="74"/>
      <c r="CT30" s="74"/>
      <c r="CU30" s="74"/>
      <c r="CV30" s="74"/>
      <c r="CW30" s="74"/>
      <c r="CX30" s="74"/>
      <c r="CY30" s="74"/>
      <c r="CZ30" s="74"/>
      <c r="DA30" s="74"/>
      <c r="DB30" s="74"/>
      <c r="DC30" s="74"/>
      <c r="DD30" s="74"/>
      <c r="DE30" s="74"/>
      <c r="DF30" s="74"/>
      <c r="DG30" s="74"/>
      <c r="DH30" s="74"/>
      <c r="DI30" s="74"/>
      <c r="DJ30" s="74"/>
      <c r="DK30" s="74"/>
      <c r="DL30" s="74"/>
      <c r="DM30" s="74"/>
      <c r="DN30" s="74"/>
      <c r="DO30" s="74"/>
      <c r="DP30" s="74"/>
      <c r="DQ30" s="74"/>
      <c r="DR30" s="74"/>
      <c r="DS30" s="74"/>
      <c r="DT30" s="74"/>
      <c r="DU30" s="74"/>
      <c r="DV30" s="74"/>
      <c r="DW30" s="74"/>
      <c r="DX30" s="74"/>
      <c r="DY30" s="74"/>
      <c r="DZ30" s="74"/>
      <c r="EA30" s="74"/>
      <c r="EB30" s="74"/>
      <c r="EC30" s="74"/>
      <c r="ED30" s="74"/>
      <c r="EE30" s="74"/>
      <c r="EF30" s="74"/>
      <c r="EG30" s="74"/>
      <c r="EH30" s="74"/>
      <c r="EI30" s="74"/>
      <c r="EJ30" s="74"/>
      <c r="EK30" s="74"/>
      <c r="EL30" s="74"/>
      <c r="EM30" s="74"/>
      <c r="EN30" s="74"/>
      <c r="EO30" s="74"/>
      <c r="EP30" s="74"/>
      <c r="EQ30" s="74"/>
      <c r="ER30" s="74"/>
      <c r="ES30" s="74"/>
      <c r="ET30" s="74"/>
      <c r="EU30" s="74"/>
      <c r="EV30" s="74"/>
      <c r="EW30" s="74"/>
      <c r="EX30" s="74"/>
      <c r="EY30" s="74"/>
      <c r="EZ30" s="74"/>
      <c r="FA30" s="74"/>
      <c r="FB30" s="74"/>
      <c r="FC30" s="74"/>
      <c r="FD30" s="74"/>
      <c r="FE30" s="74"/>
      <c r="FF30" s="74"/>
      <c r="FG30" s="74"/>
      <c r="FH30" s="74"/>
      <c r="FI30" s="74"/>
      <c r="FJ30" s="74"/>
      <c r="FK30" s="74"/>
      <c r="FL30" s="74"/>
      <c r="FM30" s="74"/>
      <c r="FN30" s="74"/>
      <c r="FO30" s="74"/>
      <c r="FP30" s="74"/>
      <c r="FQ30" s="74"/>
      <c r="FR30" s="74"/>
      <c r="FS30" s="74"/>
      <c r="FT30" s="74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/>
      <c r="GH30" s="74"/>
      <c r="GI30" s="74"/>
      <c r="GJ30" s="74"/>
      <c r="GK30" s="74"/>
      <c r="GL30" s="74"/>
      <c r="GM30" s="74"/>
      <c r="GN30" s="74"/>
      <c r="GO30" s="74"/>
      <c r="GP30" s="74"/>
      <c r="GQ30" s="74"/>
      <c r="GR30" s="74"/>
      <c r="GS30" s="74"/>
      <c r="GT30" s="74"/>
      <c r="GU30" s="74"/>
      <c r="GV30" s="74"/>
      <c r="GW30" s="74"/>
      <c r="GX30" s="74"/>
      <c r="GY30" s="74"/>
      <c r="GZ30" s="74"/>
      <c r="HA30" s="74"/>
      <c r="HB30" s="74"/>
      <c r="HC30" s="74"/>
      <c r="HD30" s="74"/>
      <c r="HE30" s="74"/>
      <c r="HF30" s="74"/>
      <c r="HG30" s="74"/>
      <c r="HH30" s="74"/>
      <c r="HI30" s="74"/>
      <c r="HJ30" s="74"/>
      <c r="HK30" s="74"/>
      <c r="HL30" s="74"/>
      <c r="HM30" s="74"/>
      <c r="HN30" s="74"/>
      <c r="HO30" s="74"/>
      <c r="HP30" s="74"/>
      <c r="HQ30" s="74"/>
      <c r="HR30" s="74"/>
      <c r="HS30" s="74"/>
      <c r="HT30" s="74"/>
      <c r="HU30" s="74"/>
      <c r="HV30" s="74"/>
      <c r="HW30" s="74"/>
      <c r="HX30" s="74"/>
      <c r="HY30" s="74"/>
      <c r="HZ30" s="74"/>
      <c r="IA30" s="74"/>
      <c r="IB30" s="74"/>
      <c r="IC30" s="74"/>
      <c r="ID30" s="74"/>
      <c r="IE30" s="74"/>
      <c r="IF30" s="74"/>
      <c r="IG30" s="74"/>
      <c r="IH30" s="74"/>
      <c r="II30" s="74"/>
      <c r="IJ30" s="74"/>
    </row>
    <row r="31" s="75" customFormat="1" spans="1:244">
      <c r="A31" s="27">
        <v>4</v>
      </c>
      <c r="B31" s="27" t="s">
        <v>138</v>
      </c>
      <c r="C31" s="27" t="s">
        <v>139</v>
      </c>
      <c r="D31" s="27">
        <v>112.41</v>
      </c>
      <c r="E31" s="27">
        <v>17347.21</v>
      </c>
      <c r="F31" s="33">
        <v>1950000</v>
      </c>
      <c r="G31" s="33">
        <v>839999.8761</v>
      </c>
      <c r="H31" s="27">
        <v>1950000</v>
      </c>
      <c r="I31" s="33">
        <f t="shared" si="5"/>
        <v>0</v>
      </c>
      <c r="J31" s="27" t="s">
        <v>76</v>
      </c>
      <c r="K31" s="29">
        <v>45660</v>
      </c>
      <c r="L31" s="93" t="s">
        <v>34</v>
      </c>
      <c r="M31" s="27">
        <v>20240007405</v>
      </c>
      <c r="N31" s="29">
        <v>45618</v>
      </c>
      <c r="O31" s="29">
        <v>45618</v>
      </c>
      <c r="P31" s="27"/>
      <c r="Q31" s="80">
        <f t="shared" si="6"/>
        <v>8399.998761</v>
      </c>
      <c r="R31" s="80">
        <f>G31*0.0018</f>
        <v>1511.99977698</v>
      </c>
      <c r="S31" s="80">
        <f t="shared" ref="S31:S35" si="7">G31*0.0025</f>
        <v>2099.99969025</v>
      </c>
      <c r="T31" s="80">
        <f>G31*0.0003</f>
        <v>251.99996283</v>
      </c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O31" s="74"/>
      <c r="CP31" s="74"/>
      <c r="CQ31" s="74"/>
      <c r="CR31" s="74"/>
      <c r="CS31" s="74"/>
      <c r="CT31" s="74"/>
      <c r="CU31" s="74"/>
      <c r="CV31" s="74"/>
      <c r="CW31" s="74"/>
      <c r="CX31" s="74"/>
      <c r="CY31" s="74"/>
      <c r="CZ31" s="74"/>
      <c r="DA31" s="74"/>
      <c r="DB31" s="74"/>
      <c r="DC31" s="74"/>
      <c r="DD31" s="74"/>
      <c r="DE31" s="74"/>
      <c r="DF31" s="74"/>
      <c r="DG31" s="74"/>
      <c r="DH31" s="74"/>
      <c r="DI31" s="74"/>
      <c r="DJ31" s="74"/>
      <c r="DK31" s="74"/>
      <c r="DL31" s="74"/>
      <c r="DM31" s="74"/>
      <c r="DN31" s="74"/>
      <c r="DO31" s="74"/>
      <c r="DP31" s="74"/>
      <c r="DQ31" s="74"/>
      <c r="DR31" s="74"/>
      <c r="DS31" s="74"/>
      <c r="DT31" s="74"/>
      <c r="DU31" s="74"/>
      <c r="DV31" s="74"/>
      <c r="DW31" s="74"/>
      <c r="DX31" s="74"/>
      <c r="DY31" s="74"/>
      <c r="DZ31" s="74"/>
      <c r="EA31" s="74"/>
      <c r="EB31" s="74"/>
      <c r="EC31" s="74"/>
      <c r="ED31" s="74"/>
      <c r="EE31" s="74"/>
      <c r="EF31" s="74"/>
      <c r="EG31" s="74"/>
      <c r="EH31" s="74"/>
      <c r="EI31" s="74"/>
      <c r="EJ31" s="74"/>
      <c r="EK31" s="74"/>
      <c r="EL31" s="74"/>
      <c r="EM31" s="74"/>
      <c r="EN31" s="74"/>
      <c r="EO31" s="74"/>
      <c r="EP31" s="74"/>
      <c r="EQ31" s="74"/>
      <c r="ER31" s="74"/>
      <c r="ES31" s="74"/>
      <c r="ET31" s="74"/>
      <c r="EU31" s="74"/>
      <c r="EV31" s="74"/>
      <c r="EW31" s="74"/>
      <c r="EX31" s="74"/>
      <c r="EY31" s="74"/>
      <c r="EZ31" s="74"/>
      <c r="FA31" s="74"/>
      <c r="FB31" s="74"/>
      <c r="FC31" s="74"/>
      <c r="FD31" s="74"/>
      <c r="FE31" s="74"/>
      <c r="FF31" s="74"/>
      <c r="FG31" s="74"/>
      <c r="FH31" s="74"/>
      <c r="FI31" s="74"/>
      <c r="FJ31" s="74"/>
      <c r="FK31" s="74"/>
      <c r="FL31" s="74"/>
      <c r="FM31" s="74"/>
      <c r="FN31" s="74"/>
      <c r="FO31" s="74"/>
      <c r="FP31" s="74"/>
      <c r="FQ31" s="74"/>
      <c r="FR31" s="74"/>
      <c r="FS31" s="74"/>
      <c r="FT31" s="74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/>
      <c r="GH31" s="74"/>
      <c r="GI31" s="74"/>
      <c r="GJ31" s="74"/>
      <c r="GK31" s="74"/>
      <c r="GL31" s="74"/>
      <c r="GM31" s="74"/>
      <c r="GN31" s="74"/>
      <c r="GO31" s="74"/>
      <c r="GP31" s="74"/>
      <c r="GQ31" s="74"/>
      <c r="GR31" s="74"/>
      <c r="GS31" s="74"/>
      <c r="GT31" s="74"/>
      <c r="GU31" s="74"/>
      <c r="GV31" s="74"/>
      <c r="GW31" s="74"/>
      <c r="GX31" s="74"/>
      <c r="GY31" s="74"/>
      <c r="GZ31" s="74"/>
      <c r="HA31" s="74"/>
      <c r="HB31" s="74"/>
      <c r="HC31" s="74"/>
      <c r="HD31" s="74"/>
      <c r="HE31" s="74"/>
      <c r="HF31" s="74"/>
      <c r="HG31" s="74"/>
      <c r="HH31" s="74"/>
      <c r="HI31" s="74"/>
      <c r="HJ31" s="74"/>
      <c r="HK31" s="74"/>
      <c r="HL31" s="74"/>
      <c r="HM31" s="74"/>
      <c r="HN31" s="74"/>
      <c r="HO31" s="74"/>
      <c r="HP31" s="74"/>
      <c r="HQ31" s="74"/>
      <c r="HR31" s="74"/>
      <c r="HS31" s="74"/>
      <c r="HT31" s="74"/>
      <c r="HU31" s="74"/>
      <c r="HV31" s="74"/>
      <c r="HW31" s="74"/>
      <c r="HX31" s="74"/>
      <c r="HY31" s="74"/>
      <c r="HZ31" s="74"/>
      <c r="IA31" s="74"/>
      <c r="IB31" s="74"/>
      <c r="IC31" s="74"/>
      <c r="ID31" s="74"/>
      <c r="IE31" s="74"/>
      <c r="IF31" s="74"/>
      <c r="IG31" s="74"/>
      <c r="IH31" s="74"/>
      <c r="II31" s="74"/>
      <c r="IJ31" s="74"/>
    </row>
    <row r="32" s="75" customFormat="1" spans="1:244">
      <c r="A32" s="27">
        <v>5</v>
      </c>
      <c r="B32" s="27" t="s">
        <v>140</v>
      </c>
      <c r="C32" s="27" t="s">
        <v>141</v>
      </c>
      <c r="D32" s="27">
        <v>67.42</v>
      </c>
      <c r="E32" s="27">
        <v>17479.73</v>
      </c>
      <c r="F32" s="33">
        <f>D32*E32</f>
        <v>1178483.3966</v>
      </c>
      <c r="G32" s="33">
        <v>1178483.3966</v>
      </c>
      <c r="H32" s="27">
        <v>1178483.3966</v>
      </c>
      <c r="I32" s="33">
        <f t="shared" si="5"/>
        <v>0</v>
      </c>
      <c r="J32" s="27" t="s">
        <v>76</v>
      </c>
      <c r="K32" s="29">
        <v>45682</v>
      </c>
      <c r="L32" s="93" t="s">
        <v>28</v>
      </c>
      <c r="M32" s="27">
        <v>20240005606</v>
      </c>
      <c r="N32" s="29">
        <v>45566</v>
      </c>
      <c r="O32" s="29">
        <v>45534</v>
      </c>
      <c r="P32" s="27"/>
      <c r="Q32" s="80">
        <f t="shared" si="6"/>
        <v>11784.833966</v>
      </c>
      <c r="R32" s="80"/>
      <c r="S32" s="80">
        <f t="shared" si="7"/>
        <v>2946.2084915</v>
      </c>
      <c r="T32" s="80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4"/>
      <c r="CA32" s="74"/>
      <c r="CB32" s="74"/>
      <c r="CC32" s="74"/>
      <c r="CD32" s="74"/>
      <c r="CE32" s="74"/>
      <c r="CF32" s="74"/>
      <c r="CG32" s="74"/>
      <c r="CH32" s="74"/>
      <c r="CI32" s="74"/>
      <c r="CJ32" s="74"/>
      <c r="CK32" s="74"/>
      <c r="CL32" s="74"/>
      <c r="CM32" s="74"/>
      <c r="CN32" s="74"/>
      <c r="CO32" s="74"/>
      <c r="CP32" s="74"/>
      <c r="CQ32" s="74"/>
      <c r="CR32" s="74"/>
      <c r="CS32" s="74"/>
      <c r="CT32" s="74"/>
      <c r="CU32" s="74"/>
      <c r="CV32" s="74"/>
      <c r="CW32" s="74"/>
      <c r="CX32" s="74"/>
      <c r="CY32" s="74"/>
      <c r="CZ32" s="74"/>
      <c r="DA32" s="74"/>
      <c r="DB32" s="74"/>
      <c r="DC32" s="74"/>
      <c r="DD32" s="74"/>
      <c r="DE32" s="74"/>
      <c r="DF32" s="74"/>
      <c r="DG32" s="74"/>
      <c r="DH32" s="74"/>
      <c r="DI32" s="74"/>
      <c r="DJ32" s="74"/>
      <c r="DK32" s="74"/>
      <c r="DL32" s="74"/>
      <c r="DM32" s="74"/>
      <c r="DN32" s="74"/>
      <c r="DO32" s="74"/>
      <c r="DP32" s="74"/>
      <c r="DQ32" s="74"/>
      <c r="DR32" s="74"/>
      <c r="DS32" s="74"/>
      <c r="DT32" s="74"/>
      <c r="DU32" s="74"/>
      <c r="DV32" s="74"/>
      <c r="DW32" s="74"/>
      <c r="DX32" s="74"/>
      <c r="DY32" s="74"/>
      <c r="DZ32" s="74"/>
      <c r="EA32" s="74"/>
      <c r="EB32" s="74"/>
      <c r="EC32" s="74"/>
      <c r="ED32" s="74"/>
      <c r="EE32" s="74"/>
      <c r="EF32" s="74"/>
      <c r="EG32" s="74"/>
      <c r="EH32" s="74"/>
      <c r="EI32" s="74"/>
      <c r="EJ32" s="74"/>
      <c r="EK32" s="74"/>
      <c r="EL32" s="74"/>
      <c r="EM32" s="74"/>
      <c r="EN32" s="74"/>
      <c r="EO32" s="74"/>
      <c r="EP32" s="74"/>
      <c r="EQ32" s="74"/>
      <c r="ER32" s="74"/>
      <c r="ES32" s="74"/>
      <c r="ET32" s="74"/>
      <c r="EU32" s="74"/>
      <c r="EV32" s="74"/>
      <c r="EW32" s="74"/>
      <c r="EX32" s="74"/>
      <c r="EY32" s="74"/>
      <c r="EZ32" s="74"/>
      <c r="FA32" s="74"/>
      <c r="FB32" s="74"/>
      <c r="FC32" s="74"/>
      <c r="FD32" s="74"/>
      <c r="FE32" s="74"/>
      <c r="FF32" s="74"/>
      <c r="FG32" s="74"/>
      <c r="FH32" s="74"/>
      <c r="FI32" s="74"/>
      <c r="FJ32" s="74"/>
      <c r="FK32" s="74"/>
      <c r="FL32" s="74"/>
      <c r="FM32" s="74"/>
      <c r="FN32" s="74"/>
      <c r="FO32" s="74"/>
      <c r="FP32" s="74"/>
      <c r="FQ32" s="74"/>
      <c r="FR32" s="74"/>
      <c r="FS32" s="74"/>
      <c r="FT32" s="74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/>
      <c r="GH32" s="74"/>
      <c r="GI32" s="74"/>
      <c r="GJ32" s="74"/>
      <c r="GK32" s="74"/>
      <c r="GL32" s="74"/>
      <c r="GM32" s="74"/>
      <c r="GN32" s="74"/>
      <c r="GO32" s="74"/>
      <c r="GP32" s="74"/>
      <c r="GQ32" s="74"/>
      <c r="GR32" s="74"/>
      <c r="GS32" s="74"/>
      <c r="GT32" s="74"/>
      <c r="GU32" s="74"/>
      <c r="GV32" s="74"/>
      <c r="GW32" s="74"/>
      <c r="GX32" s="74"/>
      <c r="GY32" s="74"/>
      <c r="GZ32" s="74"/>
      <c r="HA32" s="74"/>
      <c r="HB32" s="74"/>
      <c r="HC32" s="74"/>
      <c r="HD32" s="74"/>
      <c r="HE32" s="74"/>
      <c r="HF32" s="74"/>
      <c r="HG32" s="74"/>
      <c r="HH32" s="74"/>
      <c r="HI32" s="74"/>
      <c r="HJ32" s="74"/>
      <c r="HK32" s="74"/>
      <c r="HL32" s="74"/>
      <c r="HM32" s="74"/>
      <c r="HN32" s="74"/>
      <c r="HO32" s="74"/>
      <c r="HP32" s="74"/>
      <c r="HQ32" s="74"/>
      <c r="HR32" s="74"/>
      <c r="HS32" s="74"/>
      <c r="HT32" s="74"/>
      <c r="HU32" s="74"/>
      <c r="HV32" s="74"/>
      <c r="HW32" s="74"/>
      <c r="HX32" s="74"/>
      <c r="HY32" s="74"/>
      <c r="HZ32" s="74"/>
      <c r="IA32" s="74"/>
      <c r="IB32" s="74"/>
      <c r="IC32" s="74"/>
      <c r="ID32" s="74"/>
      <c r="IE32" s="74"/>
      <c r="IF32" s="74"/>
      <c r="IG32" s="74"/>
      <c r="IH32" s="74"/>
      <c r="II32" s="74"/>
      <c r="IJ32" s="74"/>
    </row>
    <row r="33" s="77" customFormat="1" spans="1:244">
      <c r="A33" s="27">
        <v>6</v>
      </c>
      <c r="B33" s="27" t="s">
        <v>142</v>
      </c>
      <c r="C33" s="27" t="s">
        <v>143</v>
      </c>
      <c r="D33" s="27">
        <v>57.71</v>
      </c>
      <c r="E33" s="27">
        <v>7700</v>
      </c>
      <c r="F33" s="33">
        <v>444367</v>
      </c>
      <c r="G33" s="33">
        <v>220000</v>
      </c>
      <c r="H33" s="27">
        <v>444367</v>
      </c>
      <c r="I33" s="33">
        <f t="shared" si="5"/>
        <v>0</v>
      </c>
      <c r="J33" s="27" t="s">
        <v>76</v>
      </c>
      <c r="K33" s="29">
        <v>45681</v>
      </c>
      <c r="L33" s="93" t="s">
        <v>34</v>
      </c>
      <c r="M33" s="27">
        <v>20240006684</v>
      </c>
      <c r="N33" s="29">
        <v>45614</v>
      </c>
      <c r="O33" s="29">
        <v>45612</v>
      </c>
      <c r="P33" s="27"/>
      <c r="Q33" s="80">
        <f t="shared" si="6"/>
        <v>2200</v>
      </c>
      <c r="R33" s="80">
        <f>G33*0.0018</f>
        <v>396</v>
      </c>
      <c r="S33" s="80">
        <f t="shared" si="7"/>
        <v>550</v>
      </c>
      <c r="T33" s="80">
        <f>G33*0.0003</f>
        <v>66</v>
      </c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74"/>
      <c r="CC33" s="74"/>
      <c r="CD33" s="74"/>
      <c r="CE33" s="74"/>
      <c r="CF33" s="74"/>
      <c r="CG33" s="74"/>
      <c r="CH33" s="74"/>
      <c r="CI33" s="74"/>
      <c r="CJ33" s="74"/>
      <c r="CK33" s="74"/>
      <c r="CL33" s="74"/>
      <c r="CM33" s="74"/>
      <c r="CN33" s="74"/>
      <c r="CO33" s="74"/>
      <c r="CP33" s="74"/>
      <c r="CQ33" s="74"/>
      <c r="CR33" s="74"/>
      <c r="CS33" s="74"/>
      <c r="CT33" s="74"/>
      <c r="CU33" s="74"/>
      <c r="CV33" s="74"/>
      <c r="CW33" s="74"/>
      <c r="CX33" s="74"/>
      <c r="CY33" s="74"/>
      <c r="CZ33" s="74"/>
      <c r="DA33" s="74"/>
      <c r="DB33" s="74"/>
      <c r="DC33" s="74"/>
      <c r="DD33" s="74"/>
      <c r="DE33" s="74"/>
      <c r="DF33" s="74"/>
      <c r="DG33" s="74"/>
      <c r="DH33" s="74"/>
      <c r="DI33" s="74"/>
      <c r="DJ33" s="74"/>
      <c r="DK33" s="74"/>
      <c r="DL33" s="74"/>
      <c r="DM33" s="74"/>
      <c r="DN33" s="74"/>
      <c r="DO33" s="74"/>
      <c r="DP33" s="74"/>
      <c r="DQ33" s="74"/>
      <c r="DR33" s="74"/>
      <c r="DS33" s="74"/>
      <c r="DT33" s="74"/>
      <c r="DU33" s="74"/>
      <c r="DV33" s="74"/>
      <c r="DW33" s="74"/>
      <c r="DX33" s="74"/>
      <c r="DY33" s="74"/>
      <c r="DZ33" s="74"/>
      <c r="EA33" s="74"/>
      <c r="EB33" s="74"/>
      <c r="EC33" s="74"/>
      <c r="ED33" s="74"/>
      <c r="EE33" s="74"/>
      <c r="EF33" s="74"/>
      <c r="EG33" s="74"/>
      <c r="EH33" s="74"/>
      <c r="EI33" s="74"/>
      <c r="EJ33" s="74"/>
      <c r="EK33" s="74"/>
      <c r="EL33" s="74"/>
      <c r="EM33" s="74"/>
      <c r="EN33" s="74"/>
      <c r="EO33" s="74"/>
      <c r="EP33" s="74"/>
      <c r="EQ33" s="74"/>
      <c r="ER33" s="74"/>
      <c r="ES33" s="74"/>
      <c r="ET33" s="74"/>
      <c r="EU33" s="74"/>
      <c r="EV33" s="74"/>
      <c r="EW33" s="74"/>
      <c r="EX33" s="74"/>
      <c r="EY33" s="74"/>
      <c r="EZ33" s="74"/>
      <c r="FA33" s="74"/>
      <c r="FB33" s="74"/>
      <c r="FC33" s="74"/>
      <c r="FD33" s="74"/>
      <c r="FE33" s="74"/>
      <c r="FF33" s="74"/>
      <c r="FG33" s="74"/>
      <c r="FH33" s="74"/>
      <c r="FI33" s="74"/>
      <c r="FJ33" s="74"/>
      <c r="FK33" s="74"/>
      <c r="FL33" s="74"/>
      <c r="FM33" s="74"/>
      <c r="FN33" s="74"/>
      <c r="FO33" s="74"/>
      <c r="FP33" s="74"/>
      <c r="FQ33" s="74"/>
      <c r="FR33" s="74"/>
      <c r="FS33" s="74"/>
      <c r="FT33" s="74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/>
      <c r="GH33" s="74"/>
      <c r="GI33" s="74"/>
      <c r="GJ33" s="74"/>
      <c r="GK33" s="74"/>
      <c r="GL33" s="74"/>
      <c r="GM33" s="74"/>
      <c r="GN33" s="74"/>
      <c r="GO33" s="74"/>
      <c r="GP33" s="74"/>
      <c r="GQ33" s="74"/>
      <c r="GR33" s="74"/>
      <c r="GS33" s="74"/>
      <c r="GT33" s="74"/>
      <c r="GU33" s="74"/>
      <c r="GV33" s="74"/>
      <c r="GW33" s="74"/>
      <c r="GX33" s="74"/>
      <c r="GY33" s="74"/>
      <c r="GZ33" s="74"/>
      <c r="HA33" s="74"/>
      <c r="HB33" s="74"/>
      <c r="HC33" s="74"/>
      <c r="HD33" s="74"/>
      <c r="HE33" s="74"/>
      <c r="HF33" s="74"/>
      <c r="HG33" s="74"/>
      <c r="HH33" s="74"/>
      <c r="HI33" s="74"/>
      <c r="HJ33" s="74"/>
      <c r="HK33" s="74"/>
      <c r="HL33" s="74"/>
      <c r="HM33" s="74"/>
      <c r="HN33" s="74"/>
      <c r="HO33" s="74"/>
      <c r="HP33" s="74"/>
      <c r="HQ33" s="74"/>
      <c r="HR33" s="74"/>
      <c r="HS33" s="74"/>
      <c r="HT33" s="74"/>
      <c r="HU33" s="74"/>
      <c r="HV33" s="74"/>
      <c r="HW33" s="74"/>
      <c r="HX33" s="74"/>
      <c r="HY33" s="74"/>
      <c r="HZ33" s="74"/>
      <c r="IA33" s="74"/>
      <c r="IB33" s="74"/>
      <c r="IC33" s="74"/>
      <c r="ID33" s="74"/>
      <c r="IE33" s="74"/>
      <c r="IF33" s="74"/>
      <c r="IG33" s="74"/>
      <c r="IH33" s="74"/>
      <c r="II33" s="74"/>
      <c r="IJ33" s="74"/>
    </row>
    <row r="34" s="75" customFormat="1" spans="1:244">
      <c r="A34" s="27">
        <v>7</v>
      </c>
      <c r="B34" s="27" t="s">
        <v>144</v>
      </c>
      <c r="C34" s="27" t="s">
        <v>145</v>
      </c>
      <c r="D34" s="27">
        <v>57.71</v>
      </c>
      <c r="E34" s="27">
        <v>7700</v>
      </c>
      <c r="F34" s="33">
        <v>444367</v>
      </c>
      <c r="G34" s="33">
        <v>224367</v>
      </c>
      <c r="H34" s="27">
        <v>224367</v>
      </c>
      <c r="I34" s="33">
        <f t="shared" si="5"/>
        <v>220000</v>
      </c>
      <c r="J34" s="27" t="s">
        <v>76</v>
      </c>
      <c r="K34" s="29">
        <v>45673</v>
      </c>
      <c r="L34" s="93" t="s">
        <v>34</v>
      </c>
      <c r="M34" s="27">
        <v>20250000304</v>
      </c>
      <c r="N34" s="29">
        <v>45673</v>
      </c>
      <c r="O34" s="29">
        <v>45621</v>
      </c>
      <c r="P34" s="27"/>
      <c r="Q34" s="27">
        <f t="shared" si="6"/>
        <v>2243.67</v>
      </c>
      <c r="R34" s="80">
        <f>G34*0.0018</f>
        <v>403.8606</v>
      </c>
      <c r="S34" s="80">
        <f t="shared" si="7"/>
        <v>560.9175</v>
      </c>
      <c r="T34" s="80">
        <f>G34*0.0003</f>
        <v>67.3101</v>
      </c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4"/>
      <c r="CG34" s="74"/>
      <c r="CH34" s="74"/>
      <c r="CI34" s="74"/>
      <c r="CJ34" s="74"/>
      <c r="CK34" s="74"/>
      <c r="CL34" s="74"/>
      <c r="CM34" s="74"/>
      <c r="CN34" s="74"/>
      <c r="CO34" s="74"/>
      <c r="CP34" s="74"/>
      <c r="CQ34" s="74"/>
      <c r="CR34" s="74"/>
      <c r="CS34" s="74"/>
      <c r="CT34" s="74"/>
      <c r="CU34" s="74"/>
      <c r="CV34" s="74"/>
      <c r="CW34" s="74"/>
      <c r="CX34" s="74"/>
      <c r="CY34" s="74"/>
      <c r="CZ34" s="74"/>
      <c r="DA34" s="74"/>
      <c r="DB34" s="74"/>
      <c r="DC34" s="74"/>
      <c r="DD34" s="74"/>
      <c r="DE34" s="74"/>
      <c r="DF34" s="74"/>
      <c r="DG34" s="74"/>
      <c r="DH34" s="74"/>
      <c r="DI34" s="74"/>
      <c r="DJ34" s="74"/>
      <c r="DK34" s="74"/>
      <c r="DL34" s="74"/>
      <c r="DM34" s="74"/>
      <c r="DN34" s="74"/>
      <c r="DO34" s="74"/>
      <c r="DP34" s="74"/>
      <c r="DQ34" s="74"/>
      <c r="DR34" s="74"/>
      <c r="DS34" s="74"/>
      <c r="DT34" s="74"/>
      <c r="DU34" s="74"/>
      <c r="DV34" s="74"/>
      <c r="DW34" s="74"/>
      <c r="DX34" s="74"/>
      <c r="DY34" s="74"/>
      <c r="DZ34" s="74"/>
      <c r="EA34" s="74"/>
      <c r="EB34" s="74"/>
      <c r="EC34" s="74"/>
      <c r="ED34" s="74"/>
      <c r="EE34" s="74"/>
      <c r="EF34" s="74"/>
      <c r="EG34" s="74"/>
      <c r="EH34" s="74"/>
      <c r="EI34" s="74"/>
      <c r="EJ34" s="74"/>
      <c r="EK34" s="74"/>
      <c r="EL34" s="74"/>
      <c r="EM34" s="74"/>
      <c r="EN34" s="74"/>
      <c r="EO34" s="74"/>
      <c r="EP34" s="74"/>
      <c r="EQ34" s="74"/>
      <c r="ER34" s="74"/>
      <c r="ES34" s="74"/>
      <c r="ET34" s="74"/>
      <c r="EU34" s="74"/>
      <c r="EV34" s="74"/>
      <c r="EW34" s="74"/>
      <c r="EX34" s="74"/>
      <c r="EY34" s="74"/>
      <c r="EZ34" s="74"/>
      <c r="FA34" s="74"/>
      <c r="FB34" s="74"/>
      <c r="FC34" s="74"/>
      <c r="FD34" s="74"/>
      <c r="FE34" s="74"/>
      <c r="FF34" s="74"/>
      <c r="FG34" s="74"/>
      <c r="FH34" s="74"/>
      <c r="FI34" s="74"/>
      <c r="FJ34" s="74"/>
      <c r="FK34" s="74"/>
      <c r="FL34" s="74"/>
      <c r="FM34" s="74"/>
      <c r="FN34" s="74"/>
      <c r="FO34" s="74"/>
      <c r="FP34" s="74"/>
      <c r="FQ34" s="74"/>
      <c r="FR34" s="74"/>
      <c r="FS34" s="74"/>
      <c r="FT34" s="74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/>
      <c r="GH34" s="74"/>
      <c r="GI34" s="74"/>
      <c r="GJ34" s="74"/>
      <c r="GK34" s="74"/>
      <c r="GL34" s="74"/>
      <c r="GM34" s="74"/>
      <c r="GN34" s="74"/>
      <c r="GO34" s="74"/>
      <c r="GP34" s="74"/>
      <c r="GQ34" s="74"/>
      <c r="GR34" s="74"/>
      <c r="GS34" s="74"/>
      <c r="GT34" s="74"/>
      <c r="GU34" s="74"/>
      <c r="GV34" s="74"/>
      <c r="GW34" s="74"/>
      <c r="GX34" s="74"/>
      <c r="GY34" s="74"/>
      <c r="GZ34" s="74"/>
      <c r="HA34" s="74"/>
      <c r="HB34" s="74"/>
      <c r="HC34" s="74"/>
      <c r="HD34" s="74"/>
      <c r="HE34" s="74"/>
      <c r="HF34" s="74"/>
      <c r="HG34" s="74"/>
      <c r="HH34" s="74"/>
      <c r="HI34" s="74"/>
      <c r="HJ34" s="74"/>
      <c r="HK34" s="74"/>
      <c r="HL34" s="74"/>
      <c r="HM34" s="74"/>
      <c r="HN34" s="74"/>
      <c r="HO34" s="74"/>
      <c r="HP34" s="74"/>
      <c r="HQ34" s="74"/>
      <c r="HR34" s="74"/>
      <c r="HS34" s="74"/>
      <c r="HT34" s="74"/>
      <c r="HU34" s="74"/>
      <c r="HV34" s="74"/>
      <c r="HW34" s="74"/>
      <c r="HX34" s="74"/>
      <c r="HY34" s="74"/>
      <c r="HZ34" s="74"/>
      <c r="IA34" s="74"/>
      <c r="IB34" s="74"/>
      <c r="IC34" s="74"/>
      <c r="ID34" s="74"/>
      <c r="IE34" s="74"/>
      <c r="IF34" s="74"/>
      <c r="IG34" s="74"/>
      <c r="IH34" s="74"/>
      <c r="II34" s="74"/>
      <c r="IJ34" s="74"/>
    </row>
    <row r="35" s="77" customFormat="1" spans="1:244">
      <c r="A35" s="27">
        <v>8</v>
      </c>
      <c r="B35" s="27" t="s">
        <v>146</v>
      </c>
      <c r="C35" s="27" t="s">
        <v>147</v>
      </c>
      <c r="D35" s="27">
        <v>57.71</v>
      </c>
      <c r="E35" s="27">
        <v>8124.9</v>
      </c>
      <c r="F35" s="33">
        <v>468888</v>
      </c>
      <c r="G35" s="33">
        <v>468888</v>
      </c>
      <c r="H35" s="27">
        <v>468888</v>
      </c>
      <c r="I35" s="33">
        <f t="shared" si="5"/>
        <v>0</v>
      </c>
      <c r="J35" s="27" t="s">
        <v>137</v>
      </c>
      <c r="K35" s="29">
        <v>45660</v>
      </c>
      <c r="L35" s="33" t="s">
        <v>36</v>
      </c>
      <c r="M35" s="27">
        <v>20250000147</v>
      </c>
      <c r="N35" s="29">
        <v>45666</v>
      </c>
      <c r="O35" s="29">
        <v>45649</v>
      </c>
      <c r="P35" s="27"/>
      <c r="Q35" s="80">
        <f>G35*0.009</f>
        <v>4219.992</v>
      </c>
      <c r="R35" s="80">
        <f>G35*0.0018</f>
        <v>843.9984</v>
      </c>
      <c r="S35" s="80">
        <f t="shared" si="7"/>
        <v>1172.22</v>
      </c>
      <c r="T35" s="80">
        <f>G35*0.0003</f>
        <v>140.6664</v>
      </c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4"/>
      <c r="BZ35" s="74"/>
      <c r="CA35" s="74"/>
      <c r="CB35" s="74"/>
      <c r="CC35" s="74"/>
      <c r="CD35" s="74"/>
      <c r="CE35" s="74"/>
      <c r="CF35" s="74"/>
      <c r="CG35" s="74"/>
      <c r="CH35" s="74"/>
      <c r="CI35" s="74"/>
      <c r="CJ35" s="74"/>
      <c r="CK35" s="74"/>
      <c r="CL35" s="74"/>
      <c r="CM35" s="74"/>
      <c r="CN35" s="74"/>
      <c r="CO35" s="74"/>
      <c r="CP35" s="74"/>
      <c r="CQ35" s="74"/>
      <c r="CR35" s="74"/>
      <c r="CS35" s="74"/>
      <c r="CT35" s="74"/>
      <c r="CU35" s="74"/>
      <c r="CV35" s="74"/>
      <c r="CW35" s="74"/>
      <c r="CX35" s="74"/>
      <c r="CY35" s="74"/>
      <c r="CZ35" s="74"/>
      <c r="DA35" s="74"/>
      <c r="DB35" s="74"/>
      <c r="DC35" s="74"/>
      <c r="DD35" s="74"/>
      <c r="DE35" s="74"/>
      <c r="DF35" s="74"/>
      <c r="DG35" s="74"/>
      <c r="DH35" s="74"/>
      <c r="DI35" s="74"/>
      <c r="DJ35" s="74"/>
      <c r="DK35" s="74"/>
      <c r="DL35" s="74"/>
      <c r="DM35" s="74"/>
      <c r="DN35" s="74"/>
      <c r="DO35" s="74"/>
      <c r="DP35" s="74"/>
      <c r="DQ35" s="74"/>
      <c r="DR35" s="74"/>
      <c r="DS35" s="74"/>
      <c r="DT35" s="74"/>
      <c r="DU35" s="74"/>
      <c r="DV35" s="74"/>
      <c r="DW35" s="74"/>
      <c r="DX35" s="74"/>
      <c r="DY35" s="74"/>
      <c r="DZ35" s="74"/>
      <c r="EA35" s="74"/>
      <c r="EB35" s="74"/>
      <c r="EC35" s="74"/>
      <c r="ED35" s="74"/>
      <c r="EE35" s="74"/>
      <c r="EF35" s="74"/>
      <c r="EG35" s="74"/>
      <c r="EH35" s="74"/>
      <c r="EI35" s="74"/>
      <c r="EJ35" s="74"/>
      <c r="EK35" s="74"/>
      <c r="EL35" s="74"/>
      <c r="EM35" s="74"/>
      <c r="EN35" s="74"/>
      <c r="EO35" s="74"/>
      <c r="EP35" s="74"/>
      <c r="EQ35" s="74"/>
      <c r="ER35" s="74"/>
      <c r="ES35" s="74"/>
      <c r="ET35" s="74"/>
      <c r="EU35" s="74"/>
      <c r="EV35" s="74"/>
      <c r="EW35" s="74"/>
      <c r="EX35" s="74"/>
      <c r="EY35" s="74"/>
      <c r="EZ35" s="74"/>
      <c r="FA35" s="74"/>
      <c r="FB35" s="74"/>
      <c r="FC35" s="74"/>
      <c r="FD35" s="74"/>
      <c r="FE35" s="74"/>
      <c r="FF35" s="74"/>
      <c r="FG35" s="74"/>
      <c r="FH35" s="74"/>
      <c r="FI35" s="74"/>
      <c r="FJ35" s="74"/>
      <c r="FK35" s="74"/>
      <c r="FL35" s="74"/>
      <c r="FM35" s="74"/>
      <c r="FN35" s="74"/>
      <c r="FO35" s="74"/>
      <c r="FP35" s="74"/>
      <c r="FQ35" s="74"/>
      <c r="FR35" s="74"/>
      <c r="FS35" s="74"/>
      <c r="FT35" s="74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/>
      <c r="GH35" s="74"/>
      <c r="GI35" s="74"/>
      <c r="GJ35" s="74"/>
      <c r="GK35" s="74"/>
      <c r="GL35" s="74"/>
      <c r="GM35" s="74"/>
      <c r="GN35" s="74"/>
      <c r="GO35" s="74"/>
      <c r="GP35" s="74"/>
      <c r="GQ35" s="74"/>
      <c r="GR35" s="74"/>
      <c r="GS35" s="74"/>
      <c r="GT35" s="74"/>
      <c r="GU35" s="74"/>
      <c r="GV35" s="74"/>
      <c r="GW35" s="74"/>
      <c r="GX35" s="74"/>
      <c r="GY35" s="74"/>
      <c r="GZ35" s="74"/>
      <c r="HA35" s="74"/>
      <c r="HB35" s="74"/>
      <c r="HC35" s="74"/>
      <c r="HD35" s="74"/>
      <c r="HE35" s="74"/>
      <c r="HF35" s="74"/>
      <c r="HG35" s="74"/>
      <c r="HH35" s="74"/>
      <c r="HI35" s="74"/>
      <c r="HJ35" s="74"/>
      <c r="HK35" s="74"/>
      <c r="HL35" s="74"/>
      <c r="HM35" s="74"/>
      <c r="HN35" s="74"/>
      <c r="HO35" s="74"/>
      <c r="HP35" s="74"/>
      <c r="HQ35" s="74"/>
      <c r="HR35" s="74"/>
      <c r="HS35" s="74"/>
      <c r="HT35" s="74"/>
      <c r="HU35" s="74"/>
      <c r="HV35" s="74"/>
      <c r="HW35" s="74"/>
      <c r="HX35" s="74"/>
      <c r="HY35" s="74"/>
      <c r="HZ35" s="74"/>
      <c r="IA35" s="74"/>
      <c r="IB35" s="74"/>
      <c r="IC35" s="74"/>
      <c r="ID35" s="74"/>
      <c r="IE35" s="74"/>
      <c r="IF35" s="74"/>
      <c r="IG35" s="74"/>
      <c r="IH35" s="74"/>
      <c r="II35" s="74"/>
      <c r="IJ35" s="74"/>
    </row>
    <row r="36" s="77" customFormat="1" spans="1:244">
      <c r="A36" s="27"/>
      <c r="B36" s="27"/>
      <c r="C36" s="27"/>
      <c r="D36" s="27"/>
      <c r="E36" s="27"/>
      <c r="F36" s="33"/>
      <c r="G36" s="33">
        <f>SUM(G28:G35)</f>
        <v>4931738.2727</v>
      </c>
      <c r="H36" s="27"/>
      <c r="I36" s="33"/>
      <c r="J36" s="27"/>
      <c r="K36" s="29"/>
      <c r="L36" s="33"/>
      <c r="M36" s="27"/>
      <c r="N36" s="29"/>
      <c r="O36" s="29"/>
      <c r="P36" s="27"/>
      <c r="Q36" s="80">
        <f>SUM(Q28:Q35)</f>
        <v>48848.494727</v>
      </c>
      <c r="R36" s="80">
        <f>SUM(R28:R35)</f>
        <v>6315.85877698</v>
      </c>
      <c r="S36" s="80">
        <f>SUM(S28:S35)</f>
        <v>11769.34568175</v>
      </c>
      <c r="T36" s="80">
        <f>SUM(T28:T35)</f>
        <v>1125.97646283</v>
      </c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  <c r="BZ36" s="74"/>
      <c r="CA36" s="74"/>
      <c r="CB36" s="74"/>
      <c r="CC36" s="74"/>
      <c r="CD36" s="74"/>
      <c r="CE36" s="74"/>
      <c r="CF36" s="74"/>
      <c r="CG36" s="74"/>
      <c r="CH36" s="74"/>
      <c r="CI36" s="74"/>
      <c r="CJ36" s="74"/>
      <c r="CK36" s="74"/>
      <c r="CL36" s="74"/>
      <c r="CM36" s="74"/>
      <c r="CN36" s="74"/>
      <c r="CO36" s="74"/>
      <c r="CP36" s="74"/>
      <c r="CQ36" s="74"/>
      <c r="CR36" s="74"/>
      <c r="CS36" s="74"/>
      <c r="CT36" s="74"/>
      <c r="CU36" s="74"/>
      <c r="CV36" s="74"/>
      <c r="CW36" s="74"/>
      <c r="CX36" s="74"/>
      <c r="CY36" s="74"/>
      <c r="CZ36" s="74"/>
      <c r="DA36" s="74"/>
      <c r="DB36" s="74"/>
      <c r="DC36" s="74"/>
      <c r="DD36" s="74"/>
      <c r="DE36" s="74"/>
      <c r="DF36" s="74"/>
      <c r="DG36" s="74"/>
      <c r="DH36" s="74"/>
      <c r="DI36" s="74"/>
      <c r="DJ36" s="74"/>
      <c r="DK36" s="74"/>
      <c r="DL36" s="74"/>
      <c r="DM36" s="74"/>
      <c r="DN36" s="74"/>
      <c r="DO36" s="74"/>
      <c r="DP36" s="74"/>
      <c r="DQ36" s="74"/>
      <c r="DR36" s="74"/>
      <c r="DS36" s="74"/>
      <c r="DT36" s="74"/>
      <c r="DU36" s="74"/>
      <c r="DV36" s="74"/>
      <c r="DW36" s="74"/>
      <c r="DX36" s="74"/>
      <c r="DY36" s="74"/>
      <c r="DZ36" s="74"/>
      <c r="EA36" s="74"/>
      <c r="EB36" s="74"/>
      <c r="EC36" s="74"/>
      <c r="ED36" s="74"/>
      <c r="EE36" s="74"/>
      <c r="EF36" s="74"/>
      <c r="EG36" s="74"/>
      <c r="EH36" s="74"/>
      <c r="EI36" s="74"/>
      <c r="EJ36" s="74"/>
      <c r="EK36" s="74"/>
      <c r="EL36" s="74"/>
      <c r="EM36" s="74"/>
      <c r="EN36" s="74"/>
      <c r="EO36" s="74"/>
      <c r="EP36" s="74"/>
      <c r="EQ36" s="74"/>
      <c r="ER36" s="74"/>
      <c r="ES36" s="74"/>
      <c r="ET36" s="74"/>
      <c r="EU36" s="74"/>
      <c r="EV36" s="74"/>
      <c r="EW36" s="74"/>
      <c r="EX36" s="74"/>
      <c r="EY36" s="74"/>
      <c r="EZ36" s="74"/>
      <c r="FA36" s="74"/>
      <c r="FB36" s="74"/>
      <c r="FC36" s="74"/>
      <c r="FD36" s="74"/>
      <c r="FE36" s="74"/>
      <c r="FF36" s="74"/>
      <c r="FG36" s="74"/>
      <c r="FH36" s="74"/>
      <c r="FI36" s="74"/>
      <c r="FJ36" s="74"/>
      <c r="FK36" s="74"/>
      <c r="FL36" s="74"/>
      <c r="FM36" s="74"/>
      <c r="FN36" s="74"/>
      <c r="FO36" s="74"/>
      <c r="FP36" s="74"/>
      <c r="FQ36" s="74"/>
      <c r="FR36" s="74"/>
      <c r="FS36" s="74"/>
      <c r="FT36" s="74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/>
      <c r="GH36" s="74"/>
      <c r="GI36" s="74"/>
      <c r="GJ36" s="74"/>
      <c r="GK36" s="74"/>
      <c r="GL36" s="74"/>
      <c r="GM36" s="74"/>
      <c r="GN36" s="74"/>
      <c r="GO36" s="74"/>
      <c r="GP36" s="74"/>
      <c r="GQ36" s="74"/>
      <c r="GR36" s="74"/>
      <c r="GS36" s="74"/>
      <c r="GT36" s="74"/>
      <c r="GU36" s="74"/>
      <c r="GV36" s="74"/>
      <c r="GW36" s="74"/>
      <c r="GX36" s="74"/>
      <c r="GY36" s="74"/>
      <c r="GZ36" s="74"/>
      <c r="HA36" s="74"/>
      <c r="HB36" s="74"/>
      <c r="HC36" s="74"/>
      <c r="HD36" s="74"/>
      <c r="HE36" s="74"/>
      <c r="HF36" s="74"/>
      <c r="HG36" s="74"/>
      <c r="HH36" s="74"/>
      <c r="HI36" s="74"/>
      <c r="HJ36" s="74"/>
      <c r="HK36" s="74"/>
      <c r="HL36" s="74"/>
      <c r="HM36" s="74"/>
      <c r="HN36" s="74"/>
      <c r="HO36" s="74"/>
      <c r="HP36" s="74"/>
      <c r="HQ36" s="74"/>
      <c r="HR36" s="74"/>
      <c r="HS36" s="74"/>
      <c r="HT36" s="74"/>
      <c r="HU36" s="74"/>
      <c r="HV36" s="74"/>
      <c r="HW36" s="74"/>
      <c r="HX36" s="74"/>
      <c r="HY36" s="74"/>
      <c r="HZ36" s="74"/>
      <c r="IA36" s="74"/>
      <c r="IB36" s="74"/>
      <c r="IC36" s="74"/>
      <c r="ID36" s="74"/>
      <c r="IE36" s="74"/>
      <c r="IF36" s="74"/>
      <c r="IG36" s="74"/>
      <c r="IH36" s="74"/>
      <c r="II36" s="74"/>
      <c r="IJ36" s="74"/>
    </row>
    <row r="37" ht="42" customHeight="1" spans="1:20">
      <c r="A37" s="83" t="s">
        <v>148</v>
      </c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97"/>
    </row>
    <row r="38" ht="23" customHeight="1" spans="3:20">
      <c r="C38" s="76" t="s">
        <v>149</v>
      </c>
      <c r="E38" s="85"/>
      <c r="F38" s="85"/>
      <c r="G38" s="86" t="s">
        <v>48</v>
      </c>
      <c r="H38" s="76"/>
      <c r="I38" s="76"/>
      <c r="J38" s="86" t="s">
        <v>48</v>
      </c>
      <c r="K38" s="86"/>
      <c r="L38" s="94"/>
      <c r="M38" s="86" t="s">
        <v>150</v>
      </c>
      <c r="N38" s="94"/>
      <c r="O38" s="94"/>
      <c r="P38" s="95"/>
      <c r="Q38" s="95"/>
      <c r="R38" s="76"/>
      <c r="S38" s="85" t="s">
        <v>151</v>
      </c>
      <c r="T38" s="76"/>
    </row>
  </sheetData>
  <autoFilter xmlns:etc="http://www.wps.cn/officeDocument/2017/etCustomData" ref="A2:IJ38" etc:filterBottomFollowUsedRange="0">
    <extLst/>
  </autoFilter>
  <mergeCells count="3">
    <mergeCell ref="A1:T1"/>
    <mergeCell ref="A26:T26"/>
    <mergeCell ref="A37:T37"/>
  </mergeCells>
  <dataValidations count="2">
    <dataValidation type="decimal" operator="between" allowBlank="1" showInputMessage="1" showErrorMessage="1" promptTitle="输入数据" prompt="不得输入空格、字体、字母" sqref="O28 O31 K29:K36 O33:O36">
      <formula1>-1000000</formula1>
      <formula2>100000000</formula2>
    </dataValidation>
    <dataValidation type="decimal" operator="between" allowBlank="1" showInputMessage="1" showErrorMessage="1" promptTitle="输入数据" prompt="不得输入空格、文字、字母" sqref="K6:K8">
      <formula1>-1000000</formula1>
      <formula2>1000000000</formula2>
    </dataValidation>
  </dataValidations>
  <pageMargins left="0.118055555555556" right="0.0784722222222222" top="0.354166666666667" bottom="0.2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9"/>
  <sheetViews>
    <sheetView topLeftCell="A5" workbookViewId="0">
      <selection activeCell="Q13" sqref="Q13"/>
    </sheetView>
  </sheetViews>
  <sheetFormatPr defaultColWidth="9" defaultRowHeight="13.5"/>
  <cols>
    <col min="1" max="1" width="6.625" style="31" customWidth="1"/>
    <col min="2" max="2" width="9.75" style="31" customWidth="1"/>
    <col min="3" max="3" width="13.5" style="31" customWidth="1"/>
    <col min="4" max="4" width="9.125" style="31" customWidth="1"/>
    <col min="5" max="5" width="14.375" style="31" customWidth="1"/>
    <col min="6" max="6" width="13.125" style="31" customWidth="1"/>
    <col min="7" max="7" width="10.125" style="31" customWidth="1"/>
    <col min="8" max="8" width="9.5" style="31" customWidth="1"/>
    <col min="9" max="9" width="9.625" style="31" customWidth="1"/>
    <col min="10" max="10" width="23.5" style="31" customWidth="1"/>
    <col min="11" max="11" width="8.125" style="31" customWidth="1"/>
    <col min="12" max="12" width="14.625" style="31" customWidth="1"/>
    <col min="13" max="13" width="8.125" style="31" customWidth="1"/>
    <col min="14" max="14" width="10" style="31" customWidth="1"/>
    <col min="15" max="16" width="10.5" style="31" customWidth="1"/>
    <col min="17" max="17" width="8.125" style="31" customWidth="1"/>
    <col min="18" max="251" width="10.625" style="31" customWidth="1"/>
    <col min="252" max="252" width="10.625" style="31"/>
    <col min="253" max="16379" width="9" style="31"/>
  </cols>
  <sheetData>
    <row r="1" s="31" customFormat="1" ht="30" customHeight="1" spans="1:10">
      <c r="A1" s="32" t="s">
        <v>152</v>
      </c>
      <c r="B1" s="32"/>
      <c r="C1" s="32"/>
      <c r="D1" s="32"/>
      <c r="E1" s="32"/>
      <c r="F1" s="32"/>
      <c r="G1" s="32"/>
      <c r="H1" s="32"/>
      <c r="I1" s="32"/>
      <c r="J1" s="62"/>
    </row>
    <row r="2" s="31" customFormat="1" ht="18" customHeight="1" spans="1:9">
      <c r="A2" s="27" t="s">
        <v>12</v>
      </c>
      <c r="B2" s="27" t="s">
        <v>50</v>
      </c>
      <c r="C2" s="27" t="s">
        <v>51</v>
      </c>
      <c r="D2" s="27" t="s">
        <v>153</v>
      </c>
      <c r="E2" s="27" t="s">
        <v>154</v>
      </c>
      <c r="F2" s="27" t="s">
        <v>155</v>
      </c>
      <c r="G2" s="27" t="s">
        <v>57</v>
      </c>
      <c r="H2" s="27" t="s">
        <v>156</v>
      </c>
      <c r="I2" s="27" t="s">
        <v>31</v>
      </c>
    </row>
    <row r="3" s="31" customFormat="1" ht="19" customHeight="1" spans="1:9">
      <c r="A3" s="27">
        <f t="shared" ref="A3:A9" si="0">ROW()-2</f>
        <v>1</v>
      </c>
      <c r="B3" s="29" t="s">
        <v>157</v>
      </c>
      <c r="C3" s="27">
        <v>117.54</v>
      </c>
      <c r="D3" s="27" t="s">
        <v>158</v>
      </c>
      <c r="E3" s="27">
        <v>5785.265</v>
      </c>
      <c r="F3" s="33">
        <v>680000</v>
      </c>
      <c r="G3" s="27" t="s">
        <v>76</v>
      </c>
      <c r="H3" s="27" t="s">
        <v>159</v>
      </c>
      <c r="I3" s="27" t="s">
        <v>30</v>
      </c>
    </row>
    <row r="4" s="31" customFormat="1" ht="19" customHeight="1" spans="1:9">
      <c r="A4" s="27">
        <f t="shared" si="0"/>
        <v>2</v>
      </c>
      <c r="B4" s="29" t="s">
        <v>160</v>
      </c>
      <c r="C4" s="27">
        <v>117.54</v>
      </c>
      <c r="D4" s="27" t="s">
        <v>161</v>
      </c>
      <c r="E4" s="27">
        <v>5858.41</v>
      </c>
      <c r="F4" s="33">
        <v>688598</v>
      </c>
      <c r="G4" s="27" t="s">
        <v>80</v>
      </c>
      <c r="H4" s="27" t="s">
        <v>159</v>
      </c>
      <c r="I4" s="27" t="s">
        <v>36</v>
      </c>
    </row>
    <row r="5" s="31" customFormat="1" ht="19" customHeight="1" spans="1:9">
      <c r="A5" s="27">
        <f t="shared" si="0"/>
        <v>3</v>
      </c>
      <c r="B5" s="29" t="s">
        <v>71</v>
      </c>
      <c r="C5" s="27">
        <v>117.91</v>
      </c>
      <c r="D5" s="27" t="s">
        <v>70</v>
      </c>
      <c r="E5" s="27">
        <v>5682.3</v>
      </c>
      <c r="F5" s="33">
        <v>670000</v>
      </c>
      <c r="G5" s="27" t="s">
        <v>72</v>
      </c>
      <c r="H5" s="27" t="s">
        <v>159</v>
      </c>
      <c r="I5" s="27" t="s">
        <v>32</v>
      </c>
    </row>
    <row r="6" s="31" customFormat="1" ht="19" customHeight="1" spans="1:9">
      <c r="A6" s="27">
        <f t="shared" si="0"/>
        <v>4</v>
      </c>
      <c r="B6" s="29" t="s">
        <v>162</v>
      </c>
      <c r="C6" s="27">
        <v>117.54</v>
      </c>
      <c r="D6" s="27" t="s">
        <v>163</v>
      </c>
      <c r="E6" s="27">
        <v>5683.17</v>
      </c>
      <c r="F6" s="33">
        <v>668000</v>
      </c>
      <c r="G6" s="27" t="s">
        <v>121</v>
      </c>
      <c r="H6" s="27"/>
      <c r="I6" s="27" t="s">
        <v>32</v>
      </c>
    </row>
    <row r="7" s="31" customFormat="1" ht="19" customHeight="1" spans="1:9">
      <c r="A7" s="27">
        <f t="shared" si="0"/>
        <v>5</v>
      </c>
      <c r="B7" s="34" t="s">
        <v>96</v>
      </c>
      <c r="C7" s="35">
        <v>126.5</v>
      </c>
      <c r="D7" s="35" t="s">
        <v>95</v>
      </c>
      <c r="E7" s="35">
        <v>5849.8</v>
      </c>
      <c r="F7" s="33">
        <v>740000</v>
      </c>
      <c r="G7" s="35" t="s">
        <v>97</v>
      </c>
      <c r="H7" s="35" t="s">
        <v>159</v>
      </c>
      <c r="I7" s="35" t="s">
        <v>38</v>
      </c>
    </row>
    <row r="8" s="31" customFormat="1" ht="19" customHeight="1" spans="1:9">
      <c r="A8" s="27">
        <f t="shared" si="0"/>
        <v>6</v>
      </c>
      <c r="B8" s="34" t="s">
        <v>164</v>
      </c>
      <c r="C8" s="35">
        <v>137.88</v>
      </c>
      <c r="D8" s="35" t="s">
        <v>165</v>
      </c>
      <c r="E8" s="35">
        <v>7034.21</v>
      </c>
      <c r="F8" s="33">
        <v>969877</v>
      </c>
      <c r="G8" s="35" t="s">
        <v>80</v>
      </c>
      <c r="H8" s="35"/>
      <c r="I8" s="35" t="s">
        <v>36</v>
      </c>
    </row>
    <row r="9" s="31" customFormat="1" ht="19" customHeight="1" spans="1:9">
      <c r="A9" s="27">
        <f t="shared" si="0"/>
        <v>7</v>
      </c>
      <c r="B9" s="34" t="s">
        <v>166</v>
      </c>
      <c r="C9" s="35">
        <v>138.37</v>
      </c>
      <c r="D9" s="35" t="s">
        <v>167</v>
      </c>
      <c r="E9" s="35">
        <v>5500</v>
      </c>
      <c r="F9" s="33">
        <v>761035</v>
      </c>
      <c r="G9" s="35" t="s">
        <v>72</v>
      </c>
      <c r="H9" s="35"/>
      <c r="I9" s="35" t="s">
        <v>39</v>
      </c>
    </row>
    <row r="10" s="31" customFormat="1" ht="19" customHeight="1" spans="1:9">
      <c r="A10" s="27">
        <f t="shared" ref="A10:A21" si="1">ROW()-2</f>
        <v>8</v>
      </c>
      <c r="B10" s="34" t="s">
        <v>168</v>
      </c>
      <c r="C10" s="35">
        <v>162.14</v>
      </c>
      <c r="D10" s="35" t="s">
        <v>169</v>
      </c>
      <c r="E10" s="36">
        <v>5700</v>
      </c>
      <c r="F10" s="36">
        <v>924198</v>
      </c>
      <c r="G10" s="35" t="s">
        <v>72</v>
      </c>
      <c r="H10" s="35"/>
      <c r="I10" s="35" t="s">
        <v>38</v>
      </c>
    </row>
    <row r="11" s="31" customFormat="1" ht="19" customHeight="1" spans="1:9">
      <c r="A11" s="27">
        <f t="shared" si="1"/>
        <v>9</v>
      </c>
      <c r="B11" s="34" t="s">
        <v>117</v>
      </c>
      <c r="C11" s="35">
        <v>117.84</v>
      </c>
      <c r="D11" s="35" t="s">
        <v>116</v>
      </c>
      <c r="E11" s="36">
        <v>5832.705</v>
      </c>
      <c r="F11" s="36">
        <v>687326</v>
      </c>
      <c r="G11" s="35" t="s">
        <v>76</v>
      </c>
      <c r="H11" s="35"/>
      <c r="I11" s="35" t="s">
        <v>39</v>
      </c>
    </row>
    <row r="12" s="31" customFormat="1" ht="19" customHeight="1" spans="1:9">
      <c r="A12" s="27">
        <f t="shared" si="1"/>
        <v>10</v>
      </c>
      <c r="B12" s="34" t="s">
        <v>170</v>
      </c>
      <c r="C12" s="35">
        <v>117.84</v>
      </c>
      <c r="D12" s="35" t="s">
        <v>171</v>
      </c>
      <c r="E12" s="36">
        <v>5835.03</v>
      </c>
      <c r="F12" s="36">
        <v>687600</v>
      </c>
      <c r="G12" s="35" t="s">
        <v>72</v>
      </c>
      <c r="H12" s="35"/>
      <c r="I12" s="35" t="s">
        <v>39</v>
      </c>
    </row>
    <row r="13" s="31" customFormat="1" ht="19" customHeight="1" spans="1:9">
      <c r="A13" s="27">
        <f t="shared" si="1"/>
        <v>11</v>
      </c>
      <c r="B13" s="34" t="s">
        <v>172</v>
      </c>
      <c r="C13" s="35">
        <v>117.84</v>
      </c>
      <c r="D13" s="35" t="s">
        <v>173</v>
      </c>
      <c r="E13" s="36">
        <v>6109.976</v>
      </c>
      <c r="F13" s="36">
        <v>720000</v>
      </c>
      <c r="G13" s="35" t="s">
        <v>76</v>
      </c>
      <c r="H13" s="35"/>
      <c r="I13" s="35" t="s">
        <v>35</v>
      </c>
    </row>
    <row r="14" s="31" customFormat="1" ht="19" customHeight="1" spans="1:9">
      <c r="A14" s="27">
        <f t="shared" si="1"/>
        <v>12</v>
      </c>
      <c r="B14" s="34" t="s">
        <v>174</v>
      </c>
      <c r="C14" s="35">
        <v>130.9</v>
      </c>
      <c r="D14" s="35" t="s">
        <v>175</v>
      </c>
      <c r="E14" s="36">
        <v>7333.84</v>
      </c>
      <c r="F14" s="36">
        <v>960000</v>
      </c>
      <c r="G14" s="35" t="s">
        <v>76</v>
      </c>
      <c r="H14" s="35"/>
      <c r="I14" s="35" t="s">
        <v>40</v>
      </c>
    </row>
    <row r="15" s="31" customFormat="1" ht="19" customHeight="1" spans="1:9">
      <c r="A15" s="27">
        <f t="shared" si="1"/>
        <v>13</v>
      </c>
      <c r="B15" s="34" t="s">
        <v>176</v>
      </c>
      <c r="C15" s="35">
        <v>64.9</v>
      </c>
      <c r="D15" s="35" t="s">
        <v>177</v>
      </c>
      <c r="E15" s="36">
        <v>17873.65</v>
      </c>
      <c r="F15" s="36">
        <v>1160000</v>
      </c>
      <c r="G15" s="35" t="s">
        <v>76</v>
      </c>
      <c r="H15" s="35"/>
      <c r="I15" s="35" t="s">
        <v>36</v>
      </c>
    </row>
    <row r="16" s="31" customFormat="1" ht="19" customHeight="1" spans="1:9">
      <c r="A16" s="27">
        <f t="shared" si="1"/>
        <v>14</v>
      </c>
      <c r="B16" s="34" t="s">
        <v>178</v>
      </c>
      <c r="C16" s="35">
        <v>64.9</v>
      </c>
      <c r="D16" s="35" t="s">
        <v>179</v>
      </c>
      <c r="E16" s="36">
        <v>17873.65</v>
      </c>
      <c r="F16" s="36">
        <v>1160000</v>
      </c>
      <c r="G16" s="35" t="s">
        <v>121</v>
      </c>
      <c r="H16" s="35"/>
      <c r="I16" s="35" t="s">
        <v>33</v>
      </c>
    </row>
    <row r="17" s="31" customFormat="1" ht="18" customHeight="1" spans="1:9">
      <c r="A17" s="27" t="s">
        <v>45</v>
      </c>
      <c r="B17" s="37"/>
      <c r="C17" s="37"/>
      <c r="D17" s="37"/>
      <c r="E17" s="37"/>
      <c r="F17" s="27">
        <f>SUM(F3:F16)</f>
        <v>11476634</v>
      </c>
      <c r="G17" s="37"/>
      <c r="H17" s="37"/>
      <c r="I17" s="37"/>
    </row>
    <row r="18" s="31" customFormat="1" ht="21" customHeight="1" spans="1:9">
      <c r="A18" s="38" t="s">
        <v>180</v>
      </c>
      <c r="B18" s="39"/>
      <c r="C18" s="39"/>
      <c r="D18" s="39"/>
      <c r="E18" s="39"/>
      <c r="F18" s="39"/>
      <c r="G18" s="39"/>
      <c r="H18" s="39"/>
      <c r="I18" s="63"/>
    </row>
    <row r="19" s="31" customFormat="1" ht="21" customHeight="1"/>
    <row r="20" s="31" customFormat="1" ht="22" customHeight="1" spans="1:14">
      <c r="A20" s="40" t="s">
        <v>31</v>
      </c>
      <c r="B20" s="41" t="s">
        <v>181</v>
      </c>
      <c r="C20" s="41" t="s">
        <v>182</v>
      </c>
      <c r="D20" s="41" t="s">
        <v>183</v>
      </c>
      <c r="E20" s="41" t="s">
        <v>184</v>
      </c>
      <c r="F20" s="41" t="s">
        <v>185</v>
      </c>
      <c r="G20" s="41" t="s">
        <v>186</v>
      </c>
      <c r="H20" s="42" t="s">
        <v>187</v>
      </c>
      <c r="I20" s="64"/>
      <c r="J20" s="64"/>
      <c r="K20" s="65"/>
      <c r="L20" s="66" t="s">
        <v>188</v>
      </c>
      <c r="M20" s="67"/>
      <c r="N20" s="68"/>
    </row>
    <row r="21" s="31" customFormat="1" ht="66" customHeight="1" spans="1:14">
      <c r="A21" s="43"/>
      <c r="B21" s="44"/>
      <c r="C21" s="44"/>
      <c r="D21" s="44"/>
      <c r="E21" s="44"/>
      <c r="F21" s="44"/>
      <c r="G21" s="44"/>
      <c r="H21" s="45" t="s">
        <v>189</v>
      </c>
      <c r="I21" s="45" t="s">
        <v>190</v>
      </c>
      <c r="J21" s="45" t="s">
        <v>191</v>
      </c>
      <c r="K21" s="45" t="s">
        <v>192</v>
      </c>
      <c r="L21" s="69" t="s">
        <v>193</v>
      </c>
      <c r="M21" s="69" t="s">
        <v>194</v>
      </c>
      <c r="N21" s="69" t="s">
        <v>195</v>
      </c>
    </row>
    <row r="22" s="31" customFormat="1" ht="23" customHeight="1" spans="1:14">
      <c r="A22" s="46" t="s">
        <v>32</v>
      </c>
      <c r="B22" s="44">
        <v>2</v>
      </c>
      <c r="C22" s="44">
        <f>F5+F6</f>
        <v>1338000</v>
      </c>
      <c r="D22" s="44"/>
      <c r="E22" s="44"/>
      <c r="F22" s="47">
        <f t="shared" ref="F22:F29" si="2">C22+E22</f>
        <v>1338000</v>
      </c>
      <c r="G22" s="18">
        <f t="shared" ref="G22:G32" si="3">F22/1384615</f>
        <v>0.966333601759334</v>
      </c>
      <c r="H22" s="45"/>
      <c r="I22" s="45"/>
      <c r="J22" s="70">
        <v>0.006</v>
      </c>
      <c r="K22" s="45"/>
      <c r="L22" s="69"/>
      <c r="M22" s="69"/>
      <c r="N22" s="69"/>
    </row>
    <row r="23" s="31" customFormat="1" ht="27" customHeight="1" spans="1:14">
      <c r="A23" s="46" t="s">
        <v>39</v>
      </c>
      <c r="B23" s="46">
        <v>3</v>
      </c>
      <c r="C23" s="47">
        <f>F9+F11+F12</f>
        <v>2135961</v>
      </c>
      <c r="D23" s="46"/>
      <c r="E23" s="47"/>
      <c r="F23" s="47">
        <f t="shared" si="2"/>
        <v>2135961</v>
      </c>
      <c r="G23" s="18">
        <f t="shared" si="3"/>
        <v>1.54263892851081</v>
      </c>
      <c r="H23" s="18"/>
      <c r="I23" s="18"/>
      <c r="J23" s="71"/>
      <c r="K23" s="18">
        <v>0.007</v>
      </c>
      <c r="L23" s="18"/>
      <c r="M23" s="18"/>
      <c r="N23" s="18"/>
    </row>
    <row r="24" s="31" customFormat="1" ht="19" customHeight="1" spans="1:14">
      <c r="A24" s="46" t="s">
        <v>30</v>
      </c>
      <c r="B24" s="46">
        <v>1</v>
      </c>
      <c r="C24" s="47">
        <f>F3</f>
        <v>680000</v>
      </c>
      <c r="D24" s="46"/>
      <c r="E24" s="47"/>
      <c r="F24" s="47">
        <f t="shared" si="2"/>
        <v>680000</v>
      </c>
      <c r="G24" s="18">
        <f t="shared" si="3"/>
        <v>0.491111247530902</v>
      </c>
      <c r="H24" s="18">
        <v>0.004</v>
      </c>
      <c r="I24" s="18"/>
      <c r="J24" s="18"/>
      <c r="K24" s="71"/>
      <c r="L24" s="18"/>
      <c r="M24" s="18"/>
      <c r="N24" s="48"/>
    </row>
    <row r="25" s="31" customFormat="1" ht="19" customHeight="1" spans="1:14">
      <c r="A25" s="46" t="s">
        <v>33</v>
      </c>
      <c r="B25" s="46"/>
      <c r="C25" s="47"/>
      <c r="D25" s="46">
        <v>1</v>
      </c>
      <c r="E25" s="47">
        <f>F16</f>
        <v>1160000</v>
      </c>
      <c r="F25" s="47">
        <f t="shared" si="2"/>
        <v>1160000</v>
      </c>
      <c r="G25" s="18">
        <f t="shared" si="3"/>
        <v>0.837778010493892</v>
      </c>
      <c r="H25" s="18"/>
      <c r="I25" s="18"/>
      <c r="J25" s="71"/>
      <c r="K25" s="46"/>
      <c r="L25" s="18"/>
      <c r="M25" s="18"/>
      <c r="N25" s="18">
        <v>0.01</v>
      </c>
    </row>
    <row r="26" s="31" customFormat="1" ht="19" customHeight="1" spans="1:14">
      <c r="A26" s="46" t="s">
        <v>36</v>
      </c>
      <c r="B26" s="46">
        <v>2</v>
      </c>
      <c r="C26" s="47">
        <f>F4+F8</f>
        <v>1658475</v>
      </c>
      <c r="D26" s="46">
        <v>1</v>
      </c>
      <c r="E26" s="47">
        <f>F15</f>
        <v>1160000</v>
      </c>
      <c r="F26" s="47">
        <f t="shared" si="2"/>
        <v>2818475</v>
      </c>
      <c r="G26" s="18">
        <f t="shared" si="3"/>
        <v>2.03556584321273</v>
      </c>
      <c r="H26" s="18"/>
      <c r="I26" s="18"/>
      <c r="J26" s="18"/>
      <c r="K26" s="18">
        <v>0.007</v>
      </c>
      <c r="L26" s="18"/>
      <c r="M26" s="18"/>
      <c r="N26" s="18">
        <v>0.01</v>
      </c>
    </row>
    <row r="27" s="31" customFormat="1" ht="19" customHeight="1" spans="1:14">
      <c r="A27" s="46" t="s">
        <v>40</v>
      </c>
      <c r="B27" s="46"/>
      <c r="C27" s="47"/>
      <c r="D27" s="46">
        <v>1</v>
      </c>
      <c r="E27" s="47">
        <f>F14</f>
        <v>960000</v>
      </c>
      <c r="F27" s="47">
        <f t="shared" si="2"/>
        <v>960000</v>
      </c>
      <c r="G27" s="18">
        <f t="shared" si="3"/>
        <v>0.693333525925979</v>
      </c>
      <c r="H27" s="18"/>
      <c r="I27" s="18"/>
      <c r="J27" s="18"/>
      <c r="K27" s="18"/>
      <c r="L27" s="46"/>
      <c r="M27" s="18">
        <v>0.009</v>
      </c>
      <c r="N27" s="48"/>
    </row>
    <row r="28" s="31" customFormat="1" ht="19" customHeight="1" spans="1:14">
      <c r="A28" s="46" t="s">
        <v>35</v>
      </c>
      <c r="B28" s="46">
        <v>1</v>
      </c>
      <c r="C28" s="47">
        <f>F13</f>
        <v>720000</v>
      </c>
      <c r="D28" s="46"/>
      <c r="E28" s="47"/>
      <c r="F28" s="47">
        <f t="shared" si="2"/>
        <v>720000</v>
      </c>
      <c r="G28" s="18">
        <f t="shared" si="3"/>
        <v>0.520000144444485</v>
      </c>
      <c r="H28" s="18">
        <v>0.004</v>
      </c>
      <c r="I28" s="18"/>
      <c r="J28" s="18"/>
      <c r="K28" s="18"/>
      <c r="L28" s="18"/>
      <c r="M28" s="18"/>
      <c r="N28" s="48"/>
    </row>
    <row r="29" s="31" customFormat="1" ht="19" customHeight="1" spans="1:14">
      <c r="A29" s="46" t="s">
        <v>38</v>
      </c>
      <c r="B29" s="46">
        <v>2</v>
      </c>
      <c r="C29" s="47">
        <f>F7+F10</f>
        <v>1664198</v>
      </c>
      <c r="D29" s="46"/>
      <c r="E29" s="47"/>
      <c r="F29" s="47">
        <f t="shared" si="2"/>
        <v>1664198</v>
      </c>
      <c r="G29" s="18">
        <f t="shared" si="3"/>
        <v>1.20192111164475</v>
      </c>
      <c r="H29" s="18"/>
      <c r="I29" s="18"/>
      <c r="J29" s="18"/>
      <c r="K29" s="18">
        <v>0.007</v>
      </c>
      <c r="L29" s="18"/>
      <c r="M29" s="46"/>
      <c r="N29" s="46"/>
    </row>
    <row r="30" s="31" customFormat="1" ht="19" customHeight="1" spans="1:22">
      <c r="A30" s="46" t="s">
        <v>45</v>
      </c>
      <c r="B30" s="46">
        <f>SUM(B22:B29)</f>
        <v>11</v>
      </c>
      <c r="C30" s="46">
        <f>SUBTOTAL(9,C23:C29)</f>
        <v>6858634</v>
      </c>
      <c r="D30" s="46">
        <f>SUM(D22:D29)</f>
        <v>3</v>
      </c>
      <c r="E30" s="46">
        <f>SUBTOTAL(9,E23:E29)</f>
        <v>3280000</v>
      </c>
      <c r="F30" s="46">
        <f>SUM(F22:F29)</f>
        <v>11476634</v>
      </c>
      <c r="G30" s="48"/>
      <c r="H30" s="18"/>
      <c r="I30" s="46"/>
      <c r="J30" s="18"/>
      <c r="K30" s="46"/>
      <c r="L30" s="46"/>
      <c r="M30" s="46"/>
      <c r="N30" s="46"/>
      <c r="Q30" s="72" t="s">
        <v>196</v>
      </c>
      <c r="R30" s="72" t="s">
        <v>197</v>
      </c>
      <c r="S30" s="72" t="s">
        <v>198</v>
      </c>
      <c r="T30" s="72" t="s">
        <v>199</v>
      </c>
      <c r="U30" s="72" t="s">
        <v>200</v>
      </c>
      <c r="V30" s="72" t="s">
        <v>201</v>
      </c>
    </row>
    <row r="31" s="31" customFormat="1" ht="19" customHeight="1" spans="1:22">
      <c r="A31" s="49"/>
      <c r="B31" s="49"/>
      <c r="C31" s="49"/>
      <c r="D31" s="49"/>
      <c r="E31" s="49"/>
      <c r="F31" s="49"/>
      <c r="G31" s="50"/>
      <c r="H31" s="51"/>
      <c r="I31" s="49"/>
      <c r="J31" s="51"/>
      <c r="K31" s="49"/>
      <c r="L31" s="49"/>
      <c r="M31" s="49"/>
      <c r="N31" s="49"/>
      <c r="Q31" s="27">
        <v>1</v>
      </c>
      <c r="R31" s="27" t="s">
        <v>32</v>
      </c>
      <c r="S31" s="73">
        <f>F5+F6+F9+F11+F12</f>
        <v>3473961</v>
      </c>
      <c r="T31" s="73"/>
      <c r="U31" s="73">
        <f>S31+T31</f>
        <v>3473961</v>
      </c>
      <c r="V31" s="73">
        <f>U31/2</f>
        <v>1736980.5</v>
      </c>
    </row>
    <row r="32" s="31" customFormat="1" ht="19" customHeight="1" spans="1:22">
      <c r="A32" s="52" t="s">
        <v>202</v>
      </c>
      <c r="B32" s="53" t="s">
        <v>181</v>
      </c>
      <c r="C32" s="41" t="s">
        <v>182</v>
      </c>
      <c r="D32" s="41" t="s">
        <v>183</v>
      </c>
      <c r="E32" s="41" t="s">
        <v>184</v>
      </c>
      <c r="F32" s="41" t="s">
        <v>185</v>
      </c>
      <c r="G32" s="41" t="s">
        <v>186</v>
      </c>
      <c r="H32" s="42" t="s">
        <v>187</v>
      </c>
      <c r="I32" s="64"/>
      <c r="J32" s="64"/>
      <c r="K32" s="65"/>
      <c r="L32" s="66" t="s">
        <v>188</v>
      </c>
      <c r="M32" s="67"/>
      <c r="N32" s="68"/>
      <c r="Q32" s="27">
        <v>2</v>
      </c>
      <c r="R32" s="27" t="s">
        <v>28</v>
      </c>
      <c r="S32" s="73">
        <f>C35</f>
        <v>2378475</v>
      </c>
      <c r="T32" s="73">
        <f>F14+F15</f>
        <v>2120000</v>
      </c>
      <c r="U32" s="73">
        <f>S32+T32</f>
        <v>4498475</v>
      </c>
      <c r="V32" s="73">
        <f>U32/4</f>
        <v>1124618.75</v>
      </c>
    </row>
    <row r="33" s="31" customFormat="1" ht="45" customHeight="1" spans="1:22">
      <c r="A33" s="52"/>
      <c r="B33" s="54"/>
      <c r="C33" s="44"/>
      <c r="D33" s="44"/>
      <c r="E33" s="44"/>
      <c r="F33" s="44"/>
      <c r="G33" s="44"/>
      <c r="H33" s="45" t="s">
        <v>203</v>
      </c>
      <c r="I33" s="45" t="s">
        <v>204</v>
      </c>
      <c r="J33" s="45" t="s">
        <v>205</v>
      </c>
      <c r="K33" s="45" t="s">
        <v>206</v>
      </c>
      <c r="L33" s="69" t="s">
        <v>207</v>
      </c>
      <c r="M33" s="69" t="s">
        <v>208</v>
      </c>
      <c r="N33" s="69" t="s">
        <v>209</v>
      </c>
      <c r="Q33" s="27">
        <v>3</v>
      </c>
      <c r="R33" s="27" t="s">
        <v>29</v>
      </c>
      <c r="S33" s="73">
        <f>F7+F10</f>
        <v>1664198</v>
      </c>
      <c r="T33" s="73"/>
      <c r="U33" s="73">
        <f>S33+T33</f>
        <v>1664198</v>
      </c>
      <c r="V33" s="73">
        <f>U33/3</f>
        <v>554732.666666667</v>
      </c>
    </row>
    <row r="34" s="31" customFormat="1" ht="19" customHeight="1" spans="1:22">
      <c r="A34" s="46" t="s">
        <v>26</v>
      </c>
      <c r="B34" s="46">
        <f>B24</f>
        <v>1</v>
      </c>
      <c r="C34" s="47">
        <f>C24</f>
        <v>680000</v>
      </c>
      <c r="D34" s="46">
        <f>D25</f>
        <v>1</v>
      </c>
      <c r="E34" s="47">
        <f>E25</f>
        <v>1160000</v>
      </c>
      <c r="F34" s="47">
        <f>C34+E34</f>
        <v>1840000</v>
      </c>
      <c r="G34" s="18">
        <f>F34/5538461</f>
        <v>0.332222254521608</v>
      </c>
      <c r="H34" s="18">
        <v>0.0002</v>
      </c>
      <c r="I34" s="46"/>
      <c r="J34" s="46"/>
      <c r="K34" s="46"/>
      <c r="L34" s="18">
        <v>0.0013</v>
      </c>
      <c r="M34" s="46"/>
      <c r="N34" s="18"/>
      <c r="Q34" s="27">
        <v>4</v>
      </c>
      <c r="R34" s="27" t="s">
        <v>26</v>
      </c>
      <c r="S34" s="73">
        <f>F3</f>
        <v>680000</v>
      </c>
      <c r="T34" s="73">
        <f>F16</f>
        <v>1160000</v>
      </c>
      <c r="U34" s="73">
        <f>S34+T34</f>
        <v>1840000</v>
      </c>
      <c r="V34" s="73">
        <f>U34/4</f>
        <v>460000</v>
      </c>
    </row>
    <row r="35" s="31" customFormat="1" ht="22" customHeight="1" spans="1:22">
      <c r="A35" s="46" t="s">
        <v>28</v>
      </c>
      <c r="B35" s="46">
        <f>B28+B26</f>
        <v>3</v>
      </c>
      <c r="C35" s="47">
        <f>C26+C28</f>
        <v>2378475</v>
      </c>
      <c r="D35" s="46">
        <f>D26+D27</f>
        <v>2</v>
      </c>
      <c r="E35" s="47">
        <f>E26+E27</f>
        <v>2120000</v>
      </c>
      <c r="F35" s="47">
        <f>C35+E35</f>
        <v>4498475</v>
      </c>
      <c r="G35" s="18">
        <f>F35/5538461</f>
        <v>0.812224731744071</v>
      </c>
      <c r="H35" s="18"/>
      <c r="I35" s="18"/>
      <c r="J35" s="18">
        <v>0.0004</v>
      </c>
      <c r="K35" s="46"/>
      <c r="L35" s="46"/>
      <c r="M35" s="18"/>
      <c r="N35" s="18">
        <v>0.0018</v>
      </c>
      <c r="Q35" s="37"/>
      <c r="R35" s="37"/>
      <c r="S35" s="73">
        <f>SUM(S31:S34)</f>
        <v>8196634</v>
      </c>
      <c r="T35" s="73">
        <f>SUM(T31:T34)</f>
        <v>3280000</v>
      </c>
      <c r="U35" s="73">
        <f>SUM(U31:U34)</f>
        <v>11476634</v>
      </c>
      <c r="V35" s="73"/>
    </row>
    <row r="36" s="31" customFormat="1" ht="20" customHeight="1" spans="1:21">
      <c r="A36" s="46" t="s">
        <v>29</v>
      </c>
      <c r="B36" s="46">
        <f>B29</f>
        <v>2</v>
      </c>
      <c r="C36" s="47">
        <f>C29</f>
        <v>1664198</v>
      </c>
      <c r="D36" s="46"/>
      <c r="E36" s="47"/>
      <c r="F36" s="47">
        <f>C36+E36</f>
        <v>1664198</v>
      </c>
      <c r="G36" s="18">
        <f>F36/4153846</f>
        <v>0.400640274097788</v>
      </c>
      <c r="H36" s="18">
        <v>0.0002</v>
      </c>
      <c r="I36" s="46"/>
      <c r="J36" s="46"/>
      <c r="K36" s="46"/>
      <c r="L36" s="18"/>
      <c r="M36" s="46"/>
      <c r="N36" s="18"/>
      <c r="S36" s="74"/>
      <c r="T36" s="74"/>
      <c r="U36" s="74"/>
    </row>
    <row r="37" s="31" customFormat="1" ht="19" customHeight="1" spans="1:21">
      <c r="A37" s="46" t="s">
        <v>32</v>
      </c>
      <c r="B37" s="46">
        <f>B23+B22</f>
        <v>5</v>
      </c>
      <c r="C37" s="47">
        <f>C22+C23</f>
        <v>3473961</v>
      </c>
      <c r="D37" s="46"/>
      <c r="E37" s="47"/>
      <c r="F37" s="47">
        <f>C37+E37</f>
        <v>3473961</v>
      </c>
      <c r="G37" s="18">
        <f>F37/2769230</f>
        <v>1.25448626513507</v>
      </c>
      <c r="H37" s="18"/>
      <c r="I37" s="46"/>
      <c r="J37" s="46"/>
      <c r="K37" s="18">
        <v>0.0005</v>
      </c>
      <c r="L37" s="18"/>
      <c r="M37" s="46"/>
      <c r="N37" s="46"/>
      <c r="S37" s="74"/>
      <c r="T37" s="74"/>
      <c r="U37" s="74"/>
    </row>
    <row r="38" s="31" customFormat="1" ht="45" customHeight="1" spans="1:14">
      <c r="A38" s="46" t="s">
        <v>45</v>
      </c>
      <c r="B38" s="46">
        <f>SUBTOTAL(9,B34:B37)</f>
        <v>11</v>
      </c>
      <c r="C38" s="47">
        <f>SUBTOTAL(9,C34:C37)</f>
        <v>8196634</v>
      </c>
      <c r="D38" s="55">
        <f t="shared" ref="B38:F38" si="4">SUM(D34:D36)</f>
        <v>3</v>
      </c>
      <c r="E38" s="47">
        <f t="shared" si="4"/>
        <v>3280000</v>
      </c>
      <c r="F38" s="47">
        <f>C38+E38</f>
        <v>11476634</v>
      </c>
      <c r="G38" s="56"/>
      <c r="H38" s="46"/>
      <c r="I38" s="46"/>
      <c r="J38" s="46"/>
      <c r="K38" s="46"/>
      <c r="L38" s="46"/>
      <c r="M38" s="46"/>
      <c r="N38" s="46"/>
    </row>
    <row r="39" s="31" customFormat="1" ht="21" customHeight="1" spans="1:14">
      <c r="A39" s="57" t="s">
        <v>210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</row>
    <row r="40" s="31" customFormat="1" ht="21" customHeight="1" spans="1:14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</row>
    <row r="41" s="31" customFormat="1" ht="24" customHeight="1" spans="1:14">
      <c r="A41" s="40" t="s">
        <v>211</v>
      </c>
      <c r="B41" s="53" t="s">
        <v>181</v>
      </c>
      <c r="C41" s="41" t="s">
        <v>212</v>
      </c>
      <c r="D41" s="41" t="s">
        <v>183</v>
      </c>
      <c r="E41" s="41" t="s">
        <v>213</v>
      </c>
      <c r="F41" s="41" t="s">
        <v>185</v>
      </c>
      <c r="G41" s="41" t="s">
        <v>186</v>
      </c>
      <c r="H41" s="42" t="s">
        <v>187</v>
      </c>
      <c r="I41" s="64"/>
      <c r="J41" s="64"/>
      <c r="K41" s="65"/>
      <c r="L41" s="66" t="s">
        <v>188</v>
      </c>
      <c r="M41" s="67"/>
      <c r="N41" s="68"/>
    </row>
    <row r="42" s="31" customFormat="1" ht="44" customHeight="1" spans="1:14">
      <c r="A42" s="43"/>
      <c r="B42" s="54"/>
      <c r="C42" s="44"/>
      <c r="D42" s="44"/>
      <c r="E42" s="44"/>
      <c r="F42" s="44"/>
      <c r="G42" s="44"/>
      <c r="H42" s="45" t="s">
        <v>214</v>
      </c>
      <c r="I42" s="45" t="s">
        <v>215</v>
      </c>
      <c r="J42" s="45" t="s">
        <v>216</v>
      </c>
      <c r="K42" s="45" t="s">
        <v>217</v>
      </c>
      <c r="L42" s="69" t="s">
        <v>218</v>
      </c>
      <c r="M42" s="69" t="s">
        <v>219</v>
      </c>
      <c r="N42" s="69" t="s">
        <v>220</v>
      </c>
    </row>
    <row r="43" s="31" customFormat="1" ht="21" customHeight="1" spans="1:14">
      <c r="A43" s="46" t="s">
        <v>24</v>
      </c>
      <c r="B43" s="46">
        <v>11</v>
      </c>
      <c r="C43" s="46">
        <v>8196634</v>
      </c>
      <c r="D43" s="46">
        <v>3</v>
      </c>
      <c r="E43" s="46">
        <v>3280000</v>
      </c>
      <c r="F43" s="46">
        <f>C43+E43</f>
        <v>11476634</v>
      </c>
      <c r="G43" s="18">
        <f>F43/15000000</f>
        <v>0.765108933333333</v>
      </c>
      <c r="H43" s="18"/>
      <c r="I43" s="18">
        <v>0.001</v>
      </c>
      <c r="J43" s="46"/>
      <c r="K43" s="46"/>
      <c r="L43" s="18"/>
      <c r="M43" s="18">
        <v>0.002</v>
      </c>
      <c r="N43" s="46"/>
    </row>
    <row r="44" s="31" customFormat="1" ht="21" customHeight="1" spans="1:14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</row>
    <row r="45" s="31" customFormat="1" ht="21" customHeight="1" spans="1:14">
      <c r="A45" s="46" t="s">
        <v>23</v>
      </c>
      <c r="B45" s="46" t="s">
        <v>221</v>
      </c>
      <c r="C45" s="58" t="s">
        <v>222</v>
      </c>
      <c r="D45" s="46" t="s">
        <v>223</v>
      </c>
      <c r="E45" s="46"/>
      <c r="F45" s="46"/>
      <c r="G45" s="46"/>
      <c r="H45" s="46"/>
      <c r="I45" s="60"/>
      <c r="J45" s="60"/>
      <c r="K45" s="60"/>
      <c r="L45" s="60"/>
      <c r="M45" s="60"/>
      <c r="N45" s="60"/>
    </row>
    <row r="46" s="31" customFormat="1" ht="21" customHeight="1" spans="1:14">
      <c r="A46" s="27" t="s">
        <v>22</v>
      </c>
      <c r="B46" s="27">
        <v>11476634</v>
      </c>
      <c r="C46" s="59">
        <f>B46*0.03%</f>
        <v>3442.9902</v>
      </c>
      <c r="D46" s="46"/>
      <c r="E46" s="46"/>
      <c r="F46" s="46"/>
      <c r="G46" s="46"/>
      <c r="H46" s="46"/>
      <c r="I46" s="60"/>
      <c r="J46" s="60"/>
      <c r="K46" s="60"/>
      <c r="L46" s="60"/>
      <c r="M46" s="60"/>
      <c r="N46" s="60"/>
    </row>
    <row r="47" s="31" customFormat="1" ht="21" customHeight="1" spans="1:14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</row>
    <row r="48" s="31" customFormat="1" ht="21" customHeight="1" spans="1:14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</row>
    <row r="49" s="31" customFormat="1" ht="48" customHeight="1" spans="1:14">
      <c r="A49" s="61" t="s">
        <v>224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</row>
    <row r="50" s="31" customFormat="1" ht="43" customHeight="1"/>
    <row r="51" s="31" customFormat="1" ht="24" customHeight="1"/>
    <row r="52" s="31" customFormat="1" ht="24" customHeight="1"/>
    <row r="53" s="31" customFormat="1" ht="26" customHeight="1"/>
    <row r="54" s="31" customFormat="1" ht="25" customHeight="1" spans="16375:16375">
      <c r="XEU54"/>
    </row>
    <row r="55" s="31" customFormat="1" ht="25" customHeight="1" spans="16375:16375">
      <c r="XEU55"/>
    </row>
    <row r="56" s="31" customFormat="1" ht="22" customHeight="1"/>
    <row r="57" s="31" customFormat="1" ht="22" customHeight="1"/>
    <row r="58" s="31" customFormat="1" ht="44" customHeight="1"/>
    <row r="59" s="31" customFormat="1" ht="26" customHeight="1"/>
    <row r="60" s="31" customFormat="1" ht="22" customHeight="1"/>
    <row r="61" s="31" customFormat="1" ht="22" customHeight="1"/>
    <row r="62" s="31" customFormat="1" ht="22" customHeight="1"/>
    <row r="63" s="31" customFormat="1" ht="24" customHeight="1"/>
    <row r="64" s="31" customFormat="1" ht="39" customHeight="1"/>
    <row r="65" s="31" customFormat="1" ht="17" customHeight="1"/>
    <row r="66" s="31" customFormat="1" ht="43" customHeight="1"/>
    <row r="67" s="31" customFormat="1" ht="17" customHeight="1"/>
    <row r="68" s="31" customFormat="1" ht="17" customHeight="1"/>
    <row r="69" s="31" customFormat="1" ht="31" customHeight="1"/>
    <row r="70" s="31" customFormat="1" ht="27" customHeight="1" spans="16375:16375">
      <c r="XEU70"/>
    </row>
    <row r="71" s="31" customFormat="1" ht="27" customHeight="1"/>
    <row r="72" s="31" customFormat="1" ht="53" customHeight="1"/>
    <row r="73" s="31" customFormat="1" ht="26" customHeight="1"/>
    <row r="74" s="31" customFormat="1" ht="28" customHeight="1"/>
    <row r="75" s="31" customFormat="1" ht="47" customHeight="1"/>
    <row r="76" s="31" customFormat="1" ht="42" customHeight="1"/>
    <row r="77" s="31" customFormat="1" ht="18" customHeight="1" spans="16384:16384">
      <c r="XFD77"/>
    </row>
    <row r="78" s="31" customFormat="1" spans="16384:16384">
      <c r="XFD78"/>
    </row>
    <row r="79" s="31" customFormat="1" ht="20" customHeight="1"/>
  </sheetData>
  <autoFilter xmlns:etc="http://www.wps.cn/officeDocument/2017/etCustomData" ref="A2:XFD69" etc:filterBottomFollowUsedRange="0">
    <extLst/>
  </autoFilter>
  <mergeCells count="32">
    <mergeCell ref="A1:I1"/>
    <mergeCell ref="A18:I18"/>
    <mergeCell ref="H20:K20"/>
    <mergeCell ref="L20:N20"/>
    <mergeCell ref="H32:K32"/>
    <mergeCell ref="L32:N32"/>
    <mergeCell ref="A39:N39"/>
    <mergeCell ref="H41:K41"/>
    <mergeCell ref="L41:N41"/>
    <mergeCell ref="A49:N49"/>
    <mergeCell ref="A20:A21"/>
    <mergeCell ref="A32:A33"/>
    <mergeCell ref="A41:A42"/>
    <mergeCell ref="B20:B21"/>
    <mergeCell ref="B32:B33"/>
    <mergeCell ref="B41:B42"/>
    <mergeCell ref="C20:C21"/>
    <mergeCell ref="C32:C33"/>
    <mergeCell ref="C41:C42"/>
    <mergeCell ref="D20:D21"/>
    <mergeCell ref="D32:D33"/>
    <mergeCell ref="D41:D42"/>
    <mergeCell ref="E20:E21"/>
    <mergeCell ref="E32:E33"/>
    <mergeCell ref="E41:E42"/>
    <mergeCell ref="F20:F21"/>
    <mergeCell ref="F32:F33"/>
    <mergeCell ref="F41:F42"/>
    <mergeCell ref="G20:G21"/>
    <mergeCell ref="G32:G33"/>
    <mergeCell ref="G41:G42"/>
    <mergeCell ref="D45:H46"/>
  </mergeCells>
  <pageMargins left="0.472222222222222" right="0.0784722222222222" top="0.236111111111111" bottom="0.314583333333333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selection activeCell="E25" sqref="E25"/>
    </sheetView>
  </sheetViews>
  <sheetFormatPr defaultColWidth="9" defaultRowHeight="26.1" customHeight="1" outlineLevelCol="3"/>
  <cols>
    <col min="1" max="1" width="10.875" style="26" customWidth="1"/>
    <col min="2" max="2" width="21.875" style="26" customWidth="1"/>
    <col min="3" max="3" width="21.3833333333333" style="26" customWidth="1"/>
    <col min="4" max="4" width="29.1416666666667" style="26" customWidth="1"/>
    <col min="5" max="16384" width="9" style="26"/>
  </cols>
  <sheetData>
    <row r="1" s="25" customFormat="1" ht="20" customHeight="1" spans="1:1">
      <c r="A1" s="25" t="s">
        <v>225</v>
      </c>
    </row>
    <row r="2" s="26" customFormat="1" ht="20" customHeight="1" spans="1:4">
      <c r="A2" s="27" t="s">
        <v>12</v>
      </c>
      <c r="B2" s="27" t="s">
        <v>13</v>
      </c>
      <c r="C2" s="27" t="s">
        <v>50</v>
      </c>
      <c r="D2" s="27" t="s">
        <v>226</v>
      </c>
    </row>
    <row r="3" s="26" customFormat="1" ht="20" customHeight="1" spans="1:4">
      <c r="A3" s="27">
        <v>1</v>
      </c>
      <c r="B3" s="27" t="s">
        <v>78</v>
      </c>
      <c r="C3" s="27" t="s">
        <v>79</v>
      </c>
      <c r="D3" s="28">
        <v>45664</v>
      </c>
    </row>
    <row r="4" s="26" customFormat="1" ht="20" customHeight="1" spans="1:4">
      <c r="A4" s="27">
        <v>2</v>
      </c>
      <c r="B4" s="27" t="s">
        <v>113</v>
      </c>
      <c r="C4" s="27" t="s">
        <v>114</v>
      </c>
      <c r="D4" s="28">
        <v>45664</v>
      </c>
    </row>
    <row r="5" s="26" customFormat="1" ht="20" customHeight="1" spans="1:4">
      <c r="A5" s="27">
        <v>3</v>
      </c>
      <c r="B5" s="27" t="s">
        <v>129</v>
      </c>
      <c r="C5" s="27" t="s">
        <v>130</v>
      </c>
      <c r="D5" s="28">
        <v>45672</v>
      </c>
    </row>
    <row r="6" s="26" customFormat="1" ht="20" customHeight="1" spans="1:4">
      <c r="A6" s="27">
        <v>4</v>
      </c>
      <c r="B6" s="27" t="s">
        <v>102</v>
      </c>
      <c r="C6" s="27" t="s">
        <v>103</v>
      </c>
      <c r="D6" s="28">
        <v>45672</v>
      </c>
    </row>
    <row r="7" s="26" customFormat="1" ht="20" customHeight="1" spans="1:4">
      <c r="A7" s="27">
        <v>5</v>
      </c>
      <c r="B7" s="27" t="s">
        <v>123</v>
      </c>
      <c r="C7" s="27" t="s">
        <v>124</v>
      </c>
      <c r="D7" s="28">
        <v>45677</v>
      </c>
    </row>
    <row r="8" s="26" customFormat="1" ht="20" customHeight="1" spans="1:4">
      <c r="A8" s="27">
        <v>6</v>
      </c>
      <c r="B8" s="27" t="s">
        <v>99</v>
      </c>
      <c r="C8" s="27" t="s">
        <v>100</v>
      </c>
      <c r="D8" s="28">
        <v>45677</v>
      </c>
    </row>
    <row r="9" s="26" customFormat="1" ht="20" customHeight="1" spans="1:4">
      <c r="A9" s="27">
        <v>7</v>
      </c>
      <c r="B9" s="27" t="s">
        <v>227</v>
      </c>
      <c r="C9" s="27" t="s">
        <v>228</v>
      </c>
      <c r="D9" s="28">
        <v>45677</v>
      </c>
    </row>
    <row r="10" s="26" customFormat="1" ht="20" customHeight="1" spans="1:4">
      <c r="A10" s="27">
        <v>8</v>
      </c>
      <c r="B10" s="27" t="s">
        <v>85</v>
      </c>
      <c r="C10" s="27" t="s">
        <v>86</v>
      </c>
      <c r="D10" s="28">
        <v>45677</v>
      </c>
    </row>
    <row r="11" s="26" customFormat="1" ht="20" customHeight="1" spans="1:4">
      <c r="A11" s="27">
        <v>9</v>
      </c>
      <c r="B11" s="27" t="s">
        <v>89</v>
      </c>
      <c r="C11" s="27" t="s">
        <v>90</v>
      </c>
      <c r="D11" s="28">
        <v>45677</v>
      </c>
    </row>
    <row r="12" s="26" customFormat="1" ht="20" customHeight="1" spans="1:4">
      <c r="A12" s="27">
        <v>10</v>
      </c>
      <c r="B12" s="27" t="s">
        <v>229</v>
      </c>
      <c r="C12" s="27" t="s">
        <v>230</v>
      </c>
      <c r="D12" s="28">
        <v>45664</v>
      </c>
    </row>
    <row r="13" s="26" customFormat="1" ht="20" customHeight="1" spans="1:4">
      <c r="A13" s="27">
        <v>11</v>
      </c>
      <c r="B13" s="27" t="s">
        <v>231</v>
      </c>
      <c r="C13" s="27" t="s">
        <v>232</v>
      </c>
      <c r="D13" s="28">
        <v>45664</v>
      </c>
    </row>
    <row r="14" s="26" customFormat="1" ht="20" customHeight="1" spans="1:4">
      <c r="A14" s="27">
        <v>12</v>
      </c>
      <c r="B14" s="27" t="s">
        <v>233</v>
      </c>
      <c r="C14" s="29" t="s">
        <v>234</v>
      </c>
      <c r="D14" s="28">
        <v>45664</v>
      </c>
    </row>
    <row r="15" s="26" customFormat="1" ht="20" customHeight="1" spans="1:4">
      <c r="A15" s="27">
        <v>13</v>
      </c>
      <c r="B15" s="27" t="s">
        <v>138</v>
      </c>
      <c r="C15" s="29" t="s">
        <v>139</v>
      </c>
      <c r="D15" s="28">
        <v>45666</v>
      </c>
    </row>
    <row r="16" s="26" customFormat="1" ht="20" customHeight="1" spans="1:4">
      <c r="A16" s="27">
        <v>14</v>
      </c>
      <c r="B16" s="27" t="s">
        <v>92</v>
      </c>
      <c r="C16" s="29" t="s">
        <v>93</v>
      </c>
      <c r="D16" s="28">
        <v>45664</v>
      </c>
    </row>
    <row r="17" s="26" customFormat="1" ht="20" customHeight="1" spans="1:4">
      <c r="A17" s="27">
        <v>15</v>
      </c>
      <c r="B17" s="27" t="s">
        <v>126</v>
      </c>
      <c r="C17" s="29" t="s">
        <v>127</v>
      </c>
      <c r="D17" s="28">
        <v>45672</v>
      </c>
    </row>
    <row r="18" s="26" customFormat="1" ht="20" customHeight="1" spans="1:4">
      <c r="A18" s="27">
        <v>16</v>
      </c>
      <c r="B18" s="27" t="s">
        <v>110</v>
      </c>
      <c r="C18" s="29" t="s">
        <v>111</v>
      </c>
      <c r="D18" s="28">
        <v>45652</v>
      </c>
    </row>
    <row r="19" s="26" customFormat="1" customHeight="1" spans="3:4">
      <c r="C19" s="30">
        <v>45688</v>
      </c>
      <c r="D19" s="30"/>
    </row>
  </sheetData>
  <mergeCells count="2">
    <mergeCell ref="A1:D1"/>
    <mergeCell ref="C19:D19"/>
  </mergeCells>
  <pageMargins left="0.75" right="0.75" top="0.590277777777778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0"/>
  <sheetViews>
    <sheetView topLeftCell="A128" workbookViewId="0">
      <selection activeCell="H136" sqref="H136"/>
    </sheetView>
  </sheetViews>
  <sheetFormatPr defaultColWidth="9" defaultRowHeight="13.5"/>
  <cols>
    <col min="1" max="2" width="9" style="1"/>
    <col min="3" max="5" width="6.625" style="1" customWidth="1"/>
    <col min="6" max="14" width="5.875" style="1" customWidth="1"/>
    <col min="15" max="16384" width="9" style="1"/>
  </cols>
  <sheetData>
    <row r="1" s="1" customFormat="1" ht="33" customHeight="1" spans="1:14">
      <c r="A1" s="3" t="s">
        <v>235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16" customHeight="1" spans="1:14">
      <c r="A2" s="4" t="s">
        <v>14</v>
      </c>
      <c r="B2" s="5" t="s">
        <v>13</v>
      </c>
      <c r="C2" s="4" t="s">
        <v>236</v>
      </c>
      <c r="D2" s="4"/>
      <c r="E2" s="4" t="s">
        <v>237</v>
      </c>
      <c r="F2" s="4"/>
      <c r="G2" s="4" t="s">
        <v>238</v>
      </c>
      <c r="H2" s="4"/>
      <c r="I2" s="4" t="s">
        <v>239</v>
      </c>
      <c r="J2" s="4"/>
      <c r="K2" s="4" t="s">
        <v>240</v>
      </c>
      <c r="L2" s="4"/>
      <c r="M2" s="4" t="s">
        <v>241</v>
      </c>
      <c r="N2" s="4"/>
    </row>
    <row r="3" s="1" customFormat="1" ht="16" customHeight="1" spans="1:14">
      <c r="A3" s="4"/>
      <c r="B3" s="6"/>
      <c r="C3" s="4" t="s">
        <v>198</v>
      </c>
      <c r="D3" s="4" t="s">
        <v>199</v>
      </c>
      <c r="E3" s="4" t="s">
        <v>198</v>
      </c>
      <c r="F3" s="4" t="s">
        <v>199</v>
      </c>
      <c r="G3" s="4" t="s">
        <v>198</v>
      </c>
      <c r="H3" s="4" t="s">
        <v>199</v>
      </c>
      <c r="I3" s="4" t="s">
        <v>198</v>
      </c>
      <c r="J3" s="4" t="s">
        <v>199</v>
      </c>
      <c r="K3" s="4" t="s">
        <v>198</v>
      </c>
      <c r="L3" s="4" t="s">
        <v>199</v>
      </c>
      <c r="M3" s="4" t="s">
        <v>198</v>
      </c>
      <c r="N3" s="4" t="s">
        <v>199</v>
      </c>
    </row>
    <row r="4" s="1" customFormat="1" ht="16" customHeight="1" spans="1:14">
      <c r="A4" s="7" t="s">
        <v>25</v>
      </c>
      <c r="B4" s="7" t="s">
        <v>24</v>
      </c>
      <c r="C4" s="8"/>
      <c r="D4" s="8"/>
      <c r="E4" s="8"/>
      <c r="F4" s="8"/>
      <c r="G4" s="8"/>
      <c r="H4" s="8"/>
      <c r="I4" s="9">
        <v>0.004</v>
      </c>
      <c r="J4" s="8"/>
      <c r="K4" s="8"/>
      <c r="L4" s="8"/>
      <c r="M4" s="8"/>
      <c r="N4" s="9">
        <v>0.01</v>
      </c>
    </row>
    <row r="5" s="1" customFormat="1" ht="16" customHeight="1" spans="1:14">
      <c r="A5" s="7" t="s">
        <v>31</v>
      </c>
      <c r="B5" s="7" t="s">
        <v>26</v>
      </c>
      <c r="C5" s="8">
        <v>0.006</v>
      </c>
      <c r="D5" s="8"/>
      <c r="E5" s="9">
        <v>0.005</v>
      </c>
      <c r="F5" s="8"/>
      <c r="G5" s="8">
        <v>0.006</v>
      </c>
      <c r="H5" s="8"/>
      <c r="I5" s="8"/>
      <c r="J5" s="8"/>
      <c r="K5" s="9">
        <v>0.004</v>
      </c>
      <c r="L5" s="8"/>
      <c r="M5" s="8"/>
      <c r="N5" s="9">
        <v>0.01</v>
      </c>
    </row>
    <row r="6" s="1" customFormat="1" ht="16" customHeight="1" spans="1:14">
      <c r="A6" s="7" t="s">
        <v>31</v>
      </c>
      <c r="B6" s="7" t="s">
        <v>28</v>
      </c>
      <c r="C6" s="8">
        <v>0.006</v>
      </c>
      <c r="D6" s="8"/>
      <c r="E6" s="9">
        <v>0.004</v>
      </c>
      <c r="F6" s="8"/>
      <c r="G6" s="8">
        <v>0.006</v>
      </c>
      <c r="H6" s="8"/>
      <c r="I6" s="9">
        <v>0.006</v>
      </c>
      <c r="J6" s="8"/>
      <c r="K6" s="9">
        <v>0.006</v>
      </c>
      <c r="L6" s="8"/>
      <c r="M6" s="9">
        <v>0.004</v>
      </c>
      <c r="N6" s="9">
        <v>0.01</v>
      </c>
    </row>
    <row r="7" s="1" customFormat="1" ht="16" customHeight="1" spans="1:14">
      <c r="A7" s="7" t="s">
        <v>31</v>
      </c>
      <c r="B7" s="7" t="s">
        <v>29</v>
      </c>
      <c r="C7" s="8">
        <v>0.004</v>
      </c>
      <c r="D7" s="8"/>
      <c r="E7" s="8"/>
      <c r="F7" s="8"/>
      <c r="G7" s="8"/>
      <c r="H7" s="8"/>
      <c r="I7" s="9">
        <v>0.004</v>
      </c>
      <c r="J7" s="8"/>
      <c r="K7" s="8"/>
      <c r="L7" s="8"/>
      <c r="M7" s="8"/>
      <c r="N7" s="8"/>
    </row>
    <row r="8" s="1" customFormat="1" ht="16" customHeight="1" spans="1:14">
      <c r="A8" s="7" t="s">
        <v>31</v>
      </c>
      <c r="B8" s="7" t="s">
        <v>30</v>
      </c>
      <c r="C8" s="8">
        <v>0.006</v>
      </c>
      <c r="D8" s="8"/>
      <c r="E8" s="8">
        <v>0.006</v>
      </c>
      <c r="F8" s="8"/>
      <c r="G8" s="9">
        <v>0.004</v>
      </c>
      <c r="H8" s="8"/>
      <c r="I8" s="8"/>
      <c r="J8" s="8"/>
      <c r="K8" s="9">
        <v>0.004</v>
      </c>
      <c r="L8" s="8"/>
      <c r="M8" s="9">
        <v>0.004</v>
      </c>
      <c r="N8" s="8">
        <v>0.009</v>
      </c>
    </row>
    <row r="9" s="1" customFormat="1" ht="16" customHeight="1" spans="1:14">
      <c r="A9" s="7" t="s">
        <v>31</v>
      </c>
      <c r="B9" s="7" t="s">
        <v>32</v>
      </c>
      <c r="C9" s="8">
        <v>0.006</v>
      </c>
      <c r="D9" s="8"/>
      <c r="E9" s="9">
        <v>0.005</v>
      </c>
      <c r="F9" s="8"/>
      <c r="G9" s="8">
        <v>0.006</v>
      </c>
      <c r="H9" s="8"/>
      <c r="I9" s="9">
        <v>0.006</v>
      </c>
      <c r="J9" s="8"/>
      <c r="K9" s="9">
        <v>0.004</v>
      </c>
      <c r="L9" s="8"/>
      <c r="M9" s="9">
        <v>0.004</v>
      </c>
      <c r="N9" s="9">
        <v>0.01</v>
      </c>
    </row>
    <row r="10" s="1" customFormat="1" ht="16" customHeight="1" spans="1:14">
      <c r="A10" s="7" t="s">
        <v>31</v>
      </c>
      <c r="B10" s="7" t="s">
        <v>242</v>
      </c>
      <c r="C10" s="8">
        <v>0.004</v>
      </c>
      <c r="D10" s="8"/>
      <c r="E10" s="9">
        <v>0.004</v>
      </c>
      <c r="F10" s="8"/>
      <c r="G10" s="9">
        <v>0.004</v>
      </c>
      <c r="H10" s="8"/>
      <c r="I10" s="8"/>
      <c r="J10" s="8"/>
      <c r="K10" s="8"/>
      <c r="L10" s="8"/>
      <c r="M10" s="8"/>
      <c r="N10" s="9">
        <v>0.01</v>
      </c>
    </row>
    <row r="11" s="1" customFormat="1" ht="16" customHeight="1" spans="1:14">
      <c r="A11" s="7" t="s">
        <v>31</v>
      </c>
      <c r="B11" s="7" t="s">
        <v>33</v>
      </c>
      <c r="C11" s="8">
        <v>0.004</v>
      </c>
      <c r="D11" s="8"/>
      <c r="E11" s="9">
        <v>0.004</v>
      </c>
      <c r="F11" s="8"/>
      <c r="G11" s="8"/>
      <c r="H11" s="8"/>
      <c r="I11" s="8"/>
      <c r="J11" s="8"/>
      <c r="K11" s="9">
        <v>0.006</v>
      </c>
      <c r="L11" s="8"/>
      <c r="M11" s="8"/>
      <c r="N11" s="9">
        <v>0.01</v>
      </c>
    </row>
    <row r="12" s="1" customFormat="1" ht="16" customHeight="1" spans="1:14">
      <c r="A12" s="7" t="s">
        <v>31</v>
      </c>
      <c r="B12" s="7" t="s">
        <v>34</v>
      </c>
      <c r="C12" s="8">
        <v>0.004</v>
      </c>
      <c r="D12" s="8"/>
      <c r="E12" s="9">
        <v>0.005</v>
      </c>
      <c r="F12" s="8"/>
      <c r="G12" s="9">
        <v>0.004</v>
      </c>
      <c r="H12" s="8"/>
      <c r="I12" s="9">
        <v>0.006</v>
      </c>
      <c r="J12" s="8"/>
      <c r="K12" s="9">
        <v>0.006</v>
      </c>
      <c r="L12" s="8"/>
      <c r="M12" s="8"/>
      <c r="N12" s="9">
        <v>0.008</v>
      </c>
    </row>
    <row r="13" s="1" customFormat="1" ht="16" customHeight="1" spans="1:14">
      <c r="A13" s="7" t="s">
        <v>31</v>
      </c>
      <c r="B13" s="7" t="s">
        <v>35</v>
      </c>
      <c r="C13" s="8">
        <v>0.006</v>
      </c>
      <c r="D13" s="8"/>
      <c r="E13" s="8"/>
      <c r="F13" s="8"/>
      <c r="G13" s="8">
        <v>0.006</v>
      </c>
      <c r="H13" s="8"/>
      <c r="I13" s="9">
        <v>0.006</v>
      </c>
      <c r="J13" s="8"/>
      <c r="K13" s="9">
        <v>0.006</v>
      </c>
      <c r="L13" s="8"/>
      <c r="M13" s="9">
        <v>0.004</v>
      </c>
      <c r="N13" s="9">
        <v>0.01</v>
      </c>
    </row>
    <row r="14" s="1" customFormat="1" ht="16" customHeight="1" spans="1:14">
      <c r="A14" s="7" t="s">
        <v>31</v>
      </c>
      <c r="B14" s="7" t="s">
        <v>243</v>
      </c>
      <c r="C14" s="8">
        <v>0.004</v>
      </c>
      <c r="D14" s="8"/>
      <c r="E14" s="8">
        <v>0.006</v>
      </c>
      <c r="F14" s="8"/>
      <c r="G14" s="8"/>
      <c r="H14" s="8"/>
      <c r="I14" s="8"/>
      <c r="J14" s="8"/>
      <c r="K14" s="8"/>
      <c r="L14" s="8"/>
      <c r="M14" s="8"/>
      <c r="N14" s="9">
        <v>0.008</v>
      </c>
    </row>
    <row r="15" s="1" customFormat="1" ht="16" customHeight="1" spans="1:14">
      <c r="A15" s="7" t="s">
        <v>31</v>
      </c>
      <c r="B15" s="7" t="s">
        <v>36</v>
      </c>
      <c r="C15" s="8">
        <v>0.004</v>
      </c>
      <c r="D15" s="8"/>
      <c r="E15" s="8">
        <v>0.006</v>
      </c>
      <c r="F15" s="8"/>
      <c r="G15" s="8">
        <v>0.006</v>
      </c>
      <c r="H15" s="8"/>
      <c r="I15" s="9">
        <v>0.006</v>
      </c>
      <c r="J15" s="8"/>
      <c r="K15" s="9">
        <v>0.006</v>
      </c>
      <c r="L15" s="8"/>
      <c r="M15" s="9">
        <v>0.004</v>
      </c>
      <c r="N15" s="9">
        <v>0.01</v>
      </c>
    </row>
    <row r="16" s="1" customFormat="1" ht="16" customHeight="1" spans="1:14">
      <c r="A16" s="7" t="s">
        <v>31</v>
      </c>
      <c r="B16" s="7" t="s">
        <v>37</v>
      </c>
      <c r="C16" s="8">
        <v>0.004</v>
      </c>
      <c r="D16" s="8"/>
      <c r="E16" s="8"/>
      <c r="F16" s="8"/>
      <c r="G16" s="8"/>
      <c r="H16" s="8"/>
      <c r="I16" s="8"/>
      <c r="J16" s="8"/>
      <c r="K16" s="9">
        <v>0.004</v>
      </c>
      <c r="L16" s="8"/>
      <c r="M16" s="8"/>
      <c r="N16" s="9">
        <v>0.008</v>
      </c>
    </row>
    <row r="17" s="1" customFormat="1" ht="16" customHeight="1" spans="1:14">
      <c r="A17" s="7" t="s">
        <v>31</v>
      </c>
      <c r="B17" s="7" t="s">
        <v>38</v>
      </c>
      <c r="C17" s="8">
        <v>0.004</v>
      </c>
      <c r="D17" s="8"/>
      <c r="E17" s="9">
        <v>0.004</v>
      </c>
      <c r="F17" s="8"/>
      <c r="G17" s="8"/>
      <c r="H17" s="8"/>
      <c r="I17" s="8"/>
      <c r="J17" s="8"/>
      <c r="K17" s="8"/>
      <c r="L17" s="8"/>
      <c r="M17" s="9">
        <v>0.004</v>
      </c>
      <c r="N17" s="8"/>
    </row>
    <row r="18" s="1" customFormat="1" ht="16" customHeight="1" spans="1:14">
      <c r="A18" s="7" t="s">
        <v>31</v>
      </c>
      <c r="B18" s="7" t="s">
        <v>244</v>
      </c>
      <c r="C18" s="8">
        <v>0.004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="1" customFormat="1" ht="16" customHeight="1" spans="1:14">
      <c r="A19" s="7" t="s">
        <v>31</v>
      </c>
      <c r="B19" s="7" t="s">
        <v>245</v>
      </c>
      <c r="C19" s="8"/>
      <c r="D19" s="8"/>
      <c r="E19" s="9">
        <v>0.004</v>
      </c>
      <c r="F19" s="8"/>
      <c r="G19" s="8">
        <v>0.006</v>
      </c>
      <c r="H19" s="8"/>
      <c r="I19" s="8"/>
      <c r="J19" s="8"/>
      <c r="K19" s="9">
        <v>0.006</v>
      </c>
      <c r="L19" s="8"/>
      <c r="M19" s="8"/>
      <c r="N19" s="8"/>
    </row>
    <row r="20" s="1" customFormat="1" ht="16" customHeight="1" spans="1:14">
      <c r="A20" s="7" t="s">
        <v>31</v>
      </c>
      <c r="B20" s="7" t="s">
        <v>246</v>
      </c>
      <c r="C20" s="8">
        <v>0.004</v>
      </c>
      <c r="D20" s="8"/>
      <c r="E20" s="8">
        <v>0.006</v>
      </c>
      <c r="F20" s="8"/>
      <c r="G20" s="8">
        <v>0.006</v>
      </c>
      <c r="H20" s="8"/>
      <c r="I20" s="8"/>
      <c r="J20" s="8"/>
      <c r="K20" s="8"/>
      <c r="L20" s="8"/>
      <c r="M20" s="8"/>
      <c r="N20" s="8"/>
    </row>
    <row r="21" s="1" customFormat="1" ht="16" customHeight="1" spans="1:14">
      <c r="A21" s="7" t="s">
        <v>31</v>
      </c>
      <c r="B21" s="7" t="s">
        <v>247</v>
      </c>
      <c r="C21" s="8"/>
      <c r="D21" s="8"/>
      <c r="E21" s="9">
        <v>0.004</v>
      </c>
      <c r="F21" s="8"/>
      <c r="G21" s="8"/>
      <c r="H21" s="8"/>
      <c r="I21" s="9">
        <v>0.004</v>
      </c>
      <c r="J21" s="8"/>
      <c r="K21" s="8"/>
      <c r="L21" s="8"/>
      <c r="M21" s="8"/>
      <c r="N21" s="8"/>
    </row>
    <row r="22" s="1" customFormat="1" ht="16" customHeight="1" spans="1:14">
      <c r="A22" s="7" t="s">
        <v>31</v>
      </c>
      <c r="B22" s="7" t="s">
        <v>248</v>
      </c>
      <c r="C22" s="8">
        <v>0.004</v>
      </c>
      <c r="D22" s="8"/>
      <c r="E22" s="8">
        <v>0.004</v>
      </c>
      <c r="F22" s="8"/>
      <c r="G22" s="8">
        <v>0.006</v>
      </c>
      <c r="H22" s="8"/>
      <c r="I22" s="8"/>
      <c r="J22" s="8"/>
      <c r="K22" s="9">
        <v>0.004</v>
      </c>
      <c r="L22" s="8"/>
      <c r="M22" s="9">
        <v>0.004</v>
      </c>
      <c r="N22" s="8"/>
    </row>
    <row r="23" s="1" customFormat="1" ht="16" customHeight="1" spans="1:14">
      <c r="A23" s="7" t="s">
        <v>31</v>
      </c>
      <c r="B23" s="7" t="s">
        <v>249</v>
      </c>
      <c r="C23" s="8">
        <v>0.004</v>
      </c>
      <c r="D23" s="8"/>
      <c r="E23" s="9">
        <v>0.005</v>
      </c>
      <c r="F23" s="8"/>
      <c r="G23" s="8"/>
      <c r="H23" s="8"/>
      <c r="I23" s="8"/>
      <c r="J23" s="8"/>
      <c r="K23" s="8"/>
      <c r="L23" s="8"/>
      <c r="M23" s="8"/>
      <c r="N23" s="8"/>
    </row>
    <row r="24" s="1" customFormat="1" ht="16" customHeight="1" spans="1:14">
      <c r="A24" s="7" t="s">
        <v>31</v>
      </c>
      <c r="B24" s="7" t="s">
        <v>250</v>
      </c>
      <c r="C24" s="8">
        <v>0.004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="1" customFormat="1" ht="16" customHeight="1" spans="1:14">
      <c r="A25" s="7" t="s">
        <v>31</v>
      </c>
      <c r="B25" s="7" t="s">
        <v>251</v>
      </c>
      <c r="C25" s="8">
        <v>0.004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="1" customFormat="1" ht="16" customHeight="1" spans="1:14">
      <c r="A26" s="4" t="s">
        <v>14</v>
      </c>
      <c r="B26" s="4" t="s">
        <v>13</v>
      </c>
      <c r="C26" s="10" t="s">
        <v>252</v>
      </c>
      <c r="D26" s="10"/>
      <c r="E26" s="10" t="s">
        <v>253</v>
      </c>
      <c r="F26" s="10"/>
      <c r="G26" s="10" t="s">
        <v>254</v>
      </c>
      <c r="H26" s="10"/>
      <c r="I26" s="10" t="s">
        <v>255</v>
      </c>
      <c r="J26" s="10"/>
      <c r="K26" s="10" t="s">
        <v>256</v>
      </c>
      <c r="L26" s="10"/>
      <c r="M26" s="10" t="s">
        <v>257</v>
      </c>
      <c r="N26" s="10"/>
    </row>
    <row r="27" s="1" customFormat="1" ht="16" customHeight="1" spans="1:14">
      <c r="A27" s="4"/>
      <c r="B27" s="4"/>
      <c r="C27" s="10" t="s">
        <v>198</v>
      </c>
      <c r="D27" s="10" t="s">
        <v>199</v>
      </c>
      <c r="E27" s="10" t="s">
        <v>198</v>
      </c>
      <c r="F27" s="10" t="s">
        <v>199</v>
      </c>
      <c r="G27" s="10" t="s">
        <v>198</v>
      </c>
      <c r="H27" s="10" t="s">
        <v>199</v>
      </c>
      <c r="I27" s="10" t="s">
        <v>198</v>
      </c>
      <c r="J27" s="10" t="s">
        <v>199</v>
      </c>
      <c r="K27" s="10" t="s">
        <v>198</v>
      </c>
      <c r="L27" s="10" t="s">
        <v>199</v>
      </c>
      <c r="M27" s="10" t="s">
        <v>198</v>
      </c>
      <c r="N27" s="10" t="s">
        <v>199</v>
      </c>
    </row>
    <row r="28" s="1" customFormat="1" ht="16" customHeight="1" spans="1:14">
      <c r="A28" s="7" t="s">
        <v>25</v>
      </c>
      <c r="B28" s="7" t="s">
        <v>24</v>
      </c>
      <c r="C28" s="8"/>
      <c r="D28" s="8"/>
      <c r="E28" s="9">
        <v>0.004</v>
      </c>
      <c r="F28" s="8"/>
      <c r="G28" s="8"/>
      <c r="H28" s="8"/>
      <c r="I28" s="8"/>
      <c r="J28" s="8"/>
      <c r="K28" s="8"/>
      <c r="L28" s="8"/>
      <c r="M28" s="8"/>
      <c r="N28" s="8"/>
    </row>
    <row r="29" s="1" customFormat="1" ht="16" customHeight="1" spans="1:14">
      <c r="A29" s="7" t="s">
        <v>31</v>
      </c>
      <c r="B29" s="7" t="s">
        <v>26</v>
      </c>
      <c r="C29" s="9">
        <v>0.007</v>
      </c>
      <c r="D29" s="8"/>
      <c r="E29" s="9">
        <v>0.007</v>
      </c>
      <c r="F29" s="8"/>
      <c r="G29" s="8"/>
      <c r="H29" s="9">
        <v>0.01</v>
      </c>
      <c r="I29" s="9">
        <v>0.004</v>
      </c>
      <c r="J29" s="9">
        <v>0.01</v>
      </c>
      <c r="K29" s="18">
        <v>0.004</v>
      </c>
      <c r="L29" s="8"/>
      <c r="M29" s="8">
        <v>0.004</v>
      </c>
      <c r="N29" s="8"/>
    </row>
    <row r="30" s="1" customFormat="1" ht="16" customHeight="1" spans="1:14">
      <c r="A30" s="7" t="s">
        <v>31</v>
      </c>
      <c r="B30" s="7" t="s">
        <v>28</v>
      </c>
      <c r="C30" s="9">
        <v>0.005</v>
      </c>
      <c r="D30" s="8"/>
      <c r="E30" s="8">
        <v>0.005</v>
      </c>
      <c r="F30" s="8"/>
      <c r="G30" s="9">
        <v>0.007</v>
      </c>
      <c r="H30" s="9">
        <v>0.01</v>
      </c>
      <c r="I30" s="9">
        <v>0.004</v>
      </c>
      <c r="J30" s="9">
        <v>0.009</v>
      </c>
      <c r="K30" s="8"/>
      <c r="L30" s="18">
        <v>0.008</v>
      </c>
      <c r="M30" s="8">
        <v>0.007</v>
      </c>
      <c r="N30" s="8">
        <v>0.01</v>
      </c>
    </row>
    <row r="31" s="1" customFormat="1" ht="16" customHeight="1" spans="1:14">
      <c r="A31" s="7" t="s">
        <v>31</v>
      </c>
      <c r="B31" s="7" t="s">
        <v>29</v>
      </c>
      <c r="C31" s="8"/>
      <c r="D31" s="8"/>
      <c r="E31" s="8"/>
      <c r="F31" s="8"/>
      <c r="G31" s="8"/>
      <c r="H31" s="8"/>
      <c r="I31" s="9">
        <v>0.004</v>
      </c>
      <c r="J31" s="8"/>
      <c r="K31" s="8"/>
      <c r="L31" s="8"/>
      <c r="M31" s="8">
        <v>0.004</v>
      </c>
      <c r="N31" s="8"/>
    </row>
    <row r="32" s="1" customFormat="1" ht="16" customHeight="1" spans="1:14">
      <c r="A32" s="7" t="s">
        <v>31</v>
      </c>
      <c r="B32" s="7" t="s">
        <v>30</v>
      </c>
      <c r="C32" s="9">
        <v>0.007</v>
      </c>
      <c r="D32" s="8"/>
      <c r="E32" s="9">
        <v>0.007</v>
      </c>
      <c r="F32" s="8"/>
      <c r="G32" s="9">
        <v>0.007</v>
      </c>
      <c r="H32" s="9">
        <v>0.01</v>
      </c>
      <c r="I32" s="9">
        <v>0.004</v>
      </c>
      <c r="J32" s="8"/>
      <c r="K32" s="18">
        <v>0.005</v>
      </c>
      <c r="L32" s="8">
        <v>0.009</v>
      </c>
      <c r="M32" s="8">
        <v>0.004</v>
      </c>
      <c r="N32" s="8"/>
    </row>
    <row r="33" s="1" customFormat="1" ht="16" customHeight="1" spans="1:14">
      <c r="A33" s="7" t="s">
        <v>31</v>
      </c>
      <c r="B33" s="7" t="s">
        <v>32</v>
      </c>
      <c r="C33" s="9">
        <v>0.004</v>
      </c>
      <c r="D33" s="8"/>
      <c r="E33" s="9">
        <v>0.007</v>
      </c>
      <c r="F33" s="8"/>
      <c r="G33" s="9">
        <v>0.006</v>
      </c>
      <c r="H33" s="9">
        <v>0.01</v>
      </c>
      <c r="I33" s="8"/>
      <c r="J33" s="9">
        <v>0.01</v>
      </c>
      <c r="K33" s="18">
        <v>0.004</v>
      </c>
      <c r="L33" s="8"/>
      <c r="M33" s="8"/>
      <c r="N33" s="8">
        <v>0.008</v>
      </c>
    </row>
    <row r="34" s="1" customFormat="1" ht="16" customHeight="1" spans="1:14">
      <c r="A34" s="7" t="s">
        <v>31</v>
      </c>
      <c r="B34" s="7" t="s">
        <v>242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="1" customFormat="1" ht="16" customHeight="1" spans="1:14">
      <c r="A35" s="7" t="s">
        <v>31</v>
      </c>
      <c r="B35" s="7" t="s">
        <v>33</v>
      </c>
      <c r="C35" s="9">
        <v>0.005</v>
      </c>
      <c r="D35" s="8"/>
      <c r="E35" s="9">
        <v>0.004</v>
      </c>
      <c r="F35" s="8"/>
      <c r="G35" s="9">
        <v>0.004</v>
      </c>
      <c r="H35" s="9">
        <v>0.01</v>
      </c>
      <c r="I35" s="19">
        <v>0.006</v>
      </c>
      <c r="J35" s="8"/>
      <c r="K35" s="18">
        <v>0.004</v>
      </c>
      <c r="L35" s="8"/>
      <c r="M35" s="8">
        <v>0.004</v>
      </c>
      <c r="N35" s="8"/>
    </row>
    <row r="36" s="1" customFormat="1" ht="16" customHeight="1" spans="1:14">
      <c r="A36" s="7" t="s">
        <v>31</v>
      </c>
      <c r="B36" s="7" t="s">
        <v>34</v>
      </c>
      <c r="C36" s="9">
        <v>0.006</v>
      </c>
      <c r="D36" s="9">
        <v>0.01</v>
      </c>
      <c r="E36" s="9">
        <v>0.005</v>
      </c>
      <c r="F36" s="8"/>
      <c r="G36" s="9">
        <v>0.006</v>
      </c>
      <c r="H36" s="8"/>
      <c r="I36" s="8"/>
      <c r="J36" s="8"/>
      <c r="K36" s="8"/>
      <c r="L36" s="8"/>
      <c r="M36" s="8"/>
      <c r="N36" s="8"/>
    </row>
    <row r="37" s="1" customFormat="1" ht="16" customHeight="1" spans="1:14">
      <c r="A37" s="7" t="s">
        <v>31</v>
      </c>
      <c r="B37" s="7" t="s">
        <v>35</v>
      </c>
      <c r="C37" s="9">
        <v>0.005</v>
      </c>
      <c r="D37" s="8"/>
      <c r="E37" s="9">
        <v>0.004</v>
      </c>
      <c r="F37" s="8"/>
      <c r="G37" s="8"/>
      <c r="H37" s="9">
        <v>0.01</v>
      </c>
      <c r="I37" s="8"/>
      <c r="J37" s="8"/>
      <c r="K37" s="8"/>
      <c r="L37" s="8"/>
      <c r="M37" s="8"/>
      <c r="N37" s="8"/>
    </row>
    <row r="38" s="1" customFormat="1" ht="16" customHeight="1" spans="1:14">
      <c r="A38" s="7" t="s">
        <v>31</v>
      </c>
      <c r="B38" s="7" t="s">
        <v>243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="1" customFormat="1" ht="16" customHeight="1" spans="1:14">
      <c r="A39" s="7" t="s">
        <v>31</v>
      </c>
      <c r="B39" s="7" t="s">
        <v>36</v>
      </c>
      <c r="C39" s="9">
        <v>0.005</v>
      </c>
      <c r="D39" s="8"/>
      <c r="E39" s="9">
        <v>0.006</v>
      </c>
      <c r="F39" s="8"/>
      <c r="G39" s="9">
        <v>0.007</v>
      </c>
      <c r="H39" s="9">
        <v>0.01</v>
      </c>
      <c r="I39" s="8"/>
      <c r="J39" s="8"/>
      <c r="K39" s="8">
        <v>0.007</v>
      </c>
      <c r="L39" s="8">
        <v>0.01</v>
      </c>
      <c r="M39" s="8">
        <v>0.004</v>
      </c>
      <c r="N39" s="8"/>
    </row>
    <row r="40" s="1" customFormat="1" ht="16" customHeight="1" spans="1:14">
      <c r="A40" s="7" t="s">
        <v>31</v>
      </c>
      <c r="B40" s="7" t="s">
        <v>37</v>
      </c>
      <c r="C40" s="9">
        <v>0.005</v>
      </c>
      <c r="D40" s="8"/>
      <c r="E40" s="9">
        <v>0.004</v>
      </c>
      <c r="F40" s="8"/>
      <c r="G40" s="9">
        <v>0.004</v>
      </c>
      <c r="H40" s="9">
        <v>0.01</v>
      </c>
      <c r="I40" s="9">
        <v>0.004</v>
      </c>
      <c r="J40" s="8"/>
      <c r="K40" s="8"/>
      <c r="L40" s="18">
        <v>0.008</v>
      </c>
      <c r="M40" s="8">
        <v>0.005</v>
      </c>
      <c r="N40" s="8"/>
    </row>
    <row r="41" s="1" customFormat="1" ht="16" customHeight="1" spans="1:14">
      <c r="A41" s="7" t="s">
        <v>31</v>
      </c>
      <c r="B41" s="7" t="s">
        <v>38</v>
      </c>
      <c r="C41" s="9">
        <v>0.006</v>
      </c>
      <c r="D41" s="8"/>
      <c r="E41" s="9">
        <v>0.004</v>
      </c>
      <c r="F41" s="8"/>
      <c r="G41" s="9">
        <v>0.007</v>
      </c>
      <c r="H41" s="8"/>
      <c r="I41" s="8"/>
      <c r="J41" s="8"/>
      <c r="K41" s="8"/>
      <c r="L41" s="8"/>
      <c r="M41" s="8">
        <v>0.004</v>
      </c>
      <c r="N41" s="8"/>
    </row>
    <row r="42" s="1" customFormat="1" ht="16" customHeight="1" spans="1:14">
      <c r="A42" s="7" t="s">
        <v>31</v>
      </c>
      <c r="B42" s="7" t="s">
        <v>40</v>
      </c>
      <c r="C42" s="9"/>
      <c r="D42" s="8"/>
      <c r="E42" s="9"/>
      <c r="F42" s="8"/>
      <c r="G42" s="9"/>
      <c r="H42" s="8"/>
      <c r="I42" s="8"/>
      <c r="J42" s="8"/>
      <c r="K42" s="8"/>
      <c r="L42" s="8"/>
      <c r="M42" s="8">
        <v>0.004</v>
      </c>
      <c r="N42" s="8"/>
    </row>
    <row r="43" s="1" customFormat="1" ht="16" customHeight="1" spans="1:14">
      <c r="A43" s="7" t="s">
        <v>31</v>
      </c>
      <c r="B43" s="7" t="s">
        <v>244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="1" customFormat="1" ht="16" customHeight="1" spans="1:14">
      <c r="A44" s="7" t="s">
        <v>31</v>
      </c>
      <c r="B44" s="7" t="s">
        <v>245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="1" customFormat="1" ht="16" customHeight="1" spans="1:14">
      <c r="A45" s="7" t="s">
        <v>31</v>
      </c>
      <c r="B45" s="7" t="s">
        <v>246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="1" customFormat="1" ht="16" customHeight="1" spans="1:14">
      <c r="A46" s="7" t="s">
        <v>31</v>
      </c>
      <c r="B46" s="7" t="s">
        <v>247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="1" customFormat="1" ht="16" customHeight="1" spans="1:14">
      <c r="A47" s="7" t="s">
        <v>31</v>
      </c>
      <c r="B47" s="7" t="s">
        <v>248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="1" customFormat="1" ht="16" customHeight="1" spans="1:14">
      <c r="A48" s="7" t="s">
        <v>31</v>
      </c>
      <c r="B48" s="7" t="s">
        <v>249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="1" customFormat="1" ht="16" customHeight="1" spans="1:14">
      <c r="A49" s="7" t="s">
        <v>31</v>
      </c>
      <c r="B49" s="7" t="s">
        <v>250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="1" customFormat="1" ht="16" customHeight="1" spans="1:14">
      <c r="A50" s="7" t="s">
        <v>31</v>
      </c>
      <c r="B50" s="7" t="s">
        <v>251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2" s="1" customFormat="1" ht="16" customHeight="1" spans="1:14">
      <c r="A52" s="11" t="s">
        <v>14</v>
      </c>
      <c r="B52" s="11" t="s">
        <v>13</v>
      </c>
      <c r="C52" s="12" t="s">
        <v>236</v>
      </c>
      <c r="D52" s="12"/>
      <c r="E52" s="12" t="s">
        <v>237</v>
      </c>
      <c r="F52" s="12"/>
      <c r="G52" s="12" t="s">
        <v>238</v>
      </c>
      <c r="H52" s="12"/>
      <c r="I52" s="12" t="s">
        <v>239</v>
      </c>
      <c r="J52" s="12"/>
      <c r="K52" s="12" t="s">
        <v>240</v>
      </c>
      <c r="L52" s="12"/>
      <c r="M52" s="12" t="s">
        <v>241</v>
      </c>
      <c r="N52" s="12"/>
    </row>
    <row r="53" s="1" customFormat="1" ht="16" customHeight="1" spans="1:14">
      <c r="A53" s="13"/>
      <c r="B53" s="13"/>
      <c r="C53" s="12" t="s">
        <v>198</v>
      </c>
      <c r="D53" s="12" t="s">
        <v>199</v>
      </c>
      <c r="E53" s="12" t="s">
        <v>198</v>
      </c>
      <c r="F53" s="12" t="s">
        <v>199</v>
      </c>
      <c r="G53" s="12" t="s">
        <v>198</v>
      </c>
      <c r="H53" s="12" t="s">
        <v>199</v>
      </c>
      <c r="I53" s="12" t="s">
        <v>198</v>
      </c>
      <c r="J53" s="12" t="s">
        <v>199</v>
      </c>
      <c r="K53" s="12" t="s">
        <v>198</v>
      </c>
      <c r="L53" s="12" t="s">
        <v>199</v>
      </c>
      <c r="M53" s="12" t="s">
        <v>198</v>
      </c>
      <c r="N53" s="12" t="s">
        <v>199</v>
      </c>
    </row>
    <row r="54" s="1" customFormat="1" ht="16" customHeight="1" spans="1:14">
      <c r="A54" s="7" t="s">
        <v>23</v>
      </c>
      <c r="B54" s="7" t="s">
        <v>22</v>
      </c>
      <c r="C54" s="8">
        <v>0.0004</v>
      </c>
      <c r="D54" s="14"/>
      <c r="E54" s="8">
        <v>0.0006</v>
      </c>
      <c r="F54" s="14"/>
      <c r="G54" s="8">
        <v>0.0006</v>
      </c>
      <c r="H54" s="14"/>
      <c r="I54" s="14">
        <v>0.0005</v>
      </c>
      <c r="J54" s="14"/>
      <c r="K54" s="14"/>
      <c r="L54" s="14"/>
      <c r="M54" s="14"/>
      <c r="N54" s="14"/>
    </row>
    <row r="55" s="1" customFormat="1" ht="16" customHeight="1" spans="1:14">
      <c r="A55" s="7" t="s">
        <v>25</v>
      </c>
      <c r="B55" s="15" t="s">
        <v>24</v>
      </c>
      <c r="C55" s="8">
        <v>0.001</v>
      </c>
      <c r="D55" s="16"/>
      <c r="E55" s="8">
        <v>0.0014</v>
      </c>
      <c r="F55" s="16"/>
      <c r="G55" s="8">
        <v>0.0014</v>
      </c>
      <c r="H55" s="16"/>
      <c r="I55" s="8">
        <v>0.001</v>
      </c>
      <c r="J55" s="16"/>
      <c r="K55" s="8">
        <v>0.0014</v>
      </c>
      <c r="L55" s="16"/>
      <c r="M55" s="8">
        <v>0.0008</v>
      </c>
      <c r="N55" s="8">
        <v>0.0025</v>
      </c>
    </row>
    <row r="56" s="1" customFormat="1" spans="1:14">
      <c r="A56" s="7" t="s">
        <v>27</v>
      </c>
      <c r="B56" s="15" t="s">
        <v>26</v>
      </c>
      <c r="C56" s="8">
        <v>0.0004</v>
      </c>
      <c r="D56" s="16"/>
      <c r="E56" s="8">
        <v>0.0005</v>
      </c>
      <c r="F56" s="16"/>
      <c r="G56" s="8">
        <v>0.0005</v>
      </c>
      <c r="H56" s="16"/>
      <c r="I56" s="8">
        <v>0.0004</v>
      </c>
      <c r="J56" s="16"/>
      <c r="K56" s="8">
        <v>0.0005</v>
      </c>
      <c r="L56" s="16"/>
      <c r="M56" s="8">
        <v>0.0002</v>
      </c>
      <c r="N56" s="8">
        <v>0.0018</v>
      </c>
    </row>
    <row r="57" s="1" customFormat="1" spans="1:14">
      <c r="A57" s="7" t="s">
        <v>27</v>
      </c>
      <c r="B57" s="15" t="s">
        <v>28</v>
      </c>
      <c r="C57" s="8">
        <v>0.0004</v>
      </c>
      <c r="D57" s="16"/>
      <c r="E57" s="8">
        <v>0.0006</v>
      </c>
      <c r="F57" s="16"/>
      <c r="G57" s="8">
        <v>0.0006</v>
      </c>
      <c r="H57" s="16"/>
      <c r="I57" s="8">
        <v>0.0004</v>
      </c>
      <c r="J57" s="16"/>
      <c r="K57" s="8">
        <v>0.0006</v>
      </c>
      <c r="L57" s="16"/>
      <c r="M57" s="8">
        <v>0.0002</v>
      </c>
      <c r="N57" s="8">
        <v>0.0018</v>
      </c>
    </row>
    <row r="58" s="1" customFormat="1" spans="1:14">
      <c r="A58" s="7" t="s">
        <v>27</v>
      </c>
      <c r="B58" s="15" t="s">
        <v>29</v>
      </c>
      <c r="C58" s="8">
        <v>0.0004</v>
      </c>
      <c r="D58" s="16"/>
      <c r="E58" s="8">
        <v>0.0004</v>
      </c>
      <c r="F58" s="16"/>
      <c r="G58" s="16"/>
      <c r="H58" s="16"/>
      <c r="I58" s="8">
        <v>0.0004</v>
      </c>
      <c r="J58" s="16"/>
      <c r="K58" s="8">
        <v>0.0004</v>
      </c>
      <c r="L58" s="16"/>
      <c r="M58" s="8">
        <v>0.0002</v>
      </c>
      <c r="N58" s="8">
        <v>0.0013</v>
      </c>
    </row>
    <row r="59" s="1" customFormat="1" ht="16" customHeight="1" spans="1:14">
      <c r="A59" s="12" t="s">
        <v>14</v>
      </c>
      <c r="B59" s="11" t="s">
        <v>13</v>
      </c>
      <c r="C59" s="17" t="s">
        <v>252</v>
      </c>
      <c r="D59" s="17"/>
      <c r="E59" s="17" t="s">
        <v>253</v>
      </c>
      <c r="F59" s="17"/>
      <c r="G59" s="17" t="s">
        <v>254</v>
      </c>
      <c r="H59" s="17"/>
      <c r="I59" s="17" t="s">
        <v>255</v>
      </c>
      <c r="J59" s="17"/>
      <c r="K59" s="17" t="s">
        <v>256</v>
      </c>
      <c r="L59" s="17"/>
      <c r="M59" s="17" t="s">
        <v>257</v>
      </c>
      <c r="N59" s="17"/>
    </row>
    <row r="60" s="1" customFormat="1" ht="16" customHeight="1" spans="1:14">
      <c r="A60" s="12"/>
      <c r="B60" s="13"/>
      <c r="C60" s="17" t="s">
        <v>198</v>
      </c>
      <c r="D60" s="17" t="s">
        <v>199</v>
      </c>
      <c r="E60" s="17" t="s">
        <v>198</v>
      </c>
      <c r="F60" s="17" t="s">
        <v>199</v>
      </c>
      <c r="G60" s="17" t="s">
        <v>198</v>
      </c>
      <c r="H60" s="17" t="s">
        <v>199</v>
      </c>
      <c r="I60" s="17" t="s">
        <v>198</v>
      </c>
      <c r="J60" s="17" t="s">
        <v>199</v>
      </c>
      <c r="K60" s="17" t="s">
        <v>198</v>
      </c>
      <c r="L60" s="17" t="s">
        <v>199</v>
      </c>
      <c r="M60" s="17" t="s">
        <v>198</v>
      </c>
      <c r="N60" s="17" t="s">
        <v>199</v>
      </c>
    </row>
    <row r="61" s="1" customFormat="1" ht="16" customHeight="1" spans="1:14">
      <c r="A61" s="7" t="s">
        <v>25</v>
      </c>
      <c r="B61" s="15" t="s">
        <v>24</v>
      </c>
      <c r="C61" s="9">
        <v>0.0014</v>
      </c>
      <c r="D61" s="9">
        <v>0.002</v>
      </c>
      <c r="E61" s="9">
        <v>0.0012</v>
      </c>
      <c r="F61" s="8"/>
      <c r="G61" s="9">
        <v>0.0012</v>
      </c>
      <c r="H61" s="9">
        <v>0.0025</v>
      </c>
      <c r="I61" s="9">
        <v>0.0008</v>
      </c>
      <c r="J61" s="9">
        <v>0.002</v>
      </c>
      <c r="K61" s="18">
        <v>0.0008</v>
      </c>
      <c r="L61" s="18">
        <v>0.0014</v>
      </c>
      <c r="M61" s="8">
        <v>0.0008</v>
      </c>
      <c r="N61" s="8">
        <v>0.0014</v>
      </c>
    </row>
    <row r="62" s="1" customFormat="1" ht="14.25" spans="1:14">
      <c r="A62" s="7" t="s">
        <v>27</v>
      </c>
      <c r="B62" s="15" t="s">
        <v>26</v>
      </c>
      <c r="C62" s="9">
        <v>0.0005</v>
      </c>
      <c r="D62" s="9">
        <v>0.0018</v>
      </c>
      <c r="E62" s="9">
        <v>0.0005</v>
      </c>
      <c r="F62" s="16"/>
      <c r="G62" s="8">
        <v>0.0004</v>
      </c>
      <c r="H62" s="9">
        <v>0.0018</v>
      </c>
      <c r="I62" s="9">
        <v>0.0002</v>
      </c>
      <c r="J62" s="9">
        <v>0.0018</v>
      </c>
      <c r="K62" s="18">
        <v>0.0002</v>
      </c>
      <c r="L62" s="8">
        <v>0.0013</v>
      </c>
      <c r="M62" s="8">
        <v>0.0002</v>
      </c>
      <c r="N62" s="8">
        <v>0.0013</v>
      </c>
    </row>
    <row r="63" s="1" customFormat="1" ht="14.25" spans="1:14">
      <c r="A63" s="7" t="s">
        <v>27</v>
      </c>
      <c r="B63" s="15" t="s">
        <v>28</v>
      </c>
      <c r="C63" s="8">
        <v>0.0004</v>
      </c>
      <c r="D63" s="16"/>
      <c r="E63" s="8">
        <v>0.0004</v>
      </c>
      <c r="F63" s="16"/>
      <c r="G63" s="9">
        <v>0.0005</v>
      </c>
      <c r="H63" s="9">
        <v>0.0018</v>
      </c>
      <c r="I63" s="9">
        <v>0.0002</v>
      </c>
      <c r="J63" s="8">
        <v>0.0013</v>
      </c>
      <c r="K63" s="18">
        <v>0.0002</v>
      </c>
      <c r="L63" s="8">
        <v>0.0013</v>
      </c>
      <c r="M63" s="8">
        <v>0.0003</v>
      </c>
      <c r="N63" s="8">
        <v>0.0015</v>
      </c>
    </row>
    <row r="64" s="1" customFormat="1" ht="14.25" spans="1:14">
      <c r="A64" s="7" t="s">
        <v>27</v>
      </c>
      <c r="B64" s="15" t="s">
        <v>29</v>
      </c>
      <c r="C64" s="9">
        <v>0.0003</v>
      </c>
      <c r="D64" s="16"/>
      <c r="E64" s="8">
        <v>0.0002</v>
      </c>
      <c r="F64" s="16"/>
      <c r="G64" s="8">
        <v>0.0002</v>
      </c>
      <c r="H64" s="9">
        <v>0.0018</v>
      </c>
      <c r="I64" s="9">
        <v>0.0002</v>
      </c>
      <c r="J64" s="16"/>
      <c r="K64" s="18">
        <v>0.0002</v>
      </c>
      <c r="L64" s="8">
        <v>0.0013</v>
      </c>
      <c r="M64" s="8">
        <v>0.0002</v>
      </c>
      <c r="N64" s="16"/>
    </row>
    <row r="66" s="1" customFormat="1" ht="39" customHeight="1" spans="1:14">
      <c r="A66" s="3" t="s">
        <v>258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="1" customFormat="1" ht="16" customHeight="1" spans="1:14">
      <c r="A67" s="20" t="s">
        <v>14</v>
      </c>
      <c r="B67" s="5" t="s">
        <v>13</v>
      </c>
      <c r="C67" s="4" t="s">
        <v>236</v>
      </c>
      <c r="D67" s="4"/>
      <c r="E67" s="4" t="s">
        <v>237</v>
      </c>
      <c r="F67" s="4"/>
      <c r="G67" s="4" t="s">
        <v>238</v>
      </c>
      <c r="H67" s="4"/>
      <c r="I67" s="4" t="s">
        <v>239</v>
      </c>
      <c r="J67" s="4"/>
      <c r="K67" s="4" t="s">
        <v>240</v>
      </c>
      <c r="L67" s="4"/>
      <c r="M67" s="4" t="s">
        <v>241</v>
      </c>
      <c r="N67" s="4"/>
    </row>
    <row r="68" s="1" customFormat="1" ht="16" customHeight="1" spans="1:14">
      <c r="A68" s="21"/>
      <c r="B68" s="6"/>
      <c r="C68" s="4" t="s">
        <v>198</v>
      </c>
      <c r="D68" s="4" t="s">
        <v>199</v>
      </c>
      <c r="E68" s="4" t="s">
        <v>198</v>
      </c>
      <c r="F68" s="4" t="s">
        <v>199</v>
      </c>
      <c r="G68" s="4" t="s">
        <v>198</v>
      </c>
      <c r="H68" s="4" t="s">
        <v>199</v>
      </c>
      <c r="I68" s="4" t="s">
        <v>198</v>
      </c>
      <c r="J68" s="4" t="s">
        <v>199</v>
      </c>
      <c r="K68" s="4" t="s">
        <v>198</v>
      </c>
      <c r="L68" s="4" t="s">
        <v>199</v>
      </c>
      <c r="M68" s="4" t="s">
        <v>198</v>
      </c>
      <c r="N68" s="4" t="s">
        <v>199</v>
      </c>
    </row>
    <row r="69" s="1" customFormat="1" ht="16" customHeight="1" spans="1:14">
      <c r="A69" s="7" t="s">
        <v>25</v>
      </c>
      <c r="B69" s="7" t="s">
        <v>24</v>
      </c>
      <c r="C69" s="8"/>
      <c r="D69" s="8"/>
      <c r="E69" s="8"/>
      <c r="F69" s="8"/>
      <c r="G69" s="8"/>
      <c r="H69" s="8"/>
      <c r="I69" s="9"/>
      <c r="J69" s="8"/>
      <c r="K69" s="8"/>
      <c r="L69" s="8"/>
      <c r="M69" s="8"/>
      <c r="N69" s="9"/>
    </row>
    <row r="70" s="1" customFormat="1" ht="16" customHeight="1" spans="1:14">
      <c r="A70" s="7" t="s">
        <v>31</v>
      </c>
      <c r="B70" s="7" t="s">
        <v>26</v>
      </c>
      <c r="C70" s="8">
        <v>0.007</v>
      </c>
      <c r="D70" s="8">
        <v>0.01</v>
      </c>
      <c r="E70" s="8">
        <v>0.005</v>
      </c>
      <c r="F70" s="8"/>
      <c r="G70" s="8">
        <v>0.004</v>
      </c>
      <c r="H70" s="8">
        <v>0.01</v>
      </c>
      <c r="I70" s="8">
        <v>0.007</v>
      </c>
      <c r="J70" s="8">
        <v>0.01</v>
      </c>
      <c r="K70" s="9">
        <v>0.007</v>
      </c>
      <c r="L70" s="8"/>
      <c r="M70" s="8"/>
      <c r="N70" s="9"/>
    </row>
    <row r="71" s="1" customFormat="1" ht="16" customHeight="1" spans="1:14">
      <c r="A71" s="7" t="s">
        <v>31</v>
      </c>
      <c r="B71" s="7" t="s">
        <v>28</v>
      </c>
      <c r="C71" s="8">
        <v>0.006</v>
      </c>
      <c r="D71" s="8"/>
      <c r="E71" s="9">
        <v>0.005</v>
      </c>
      <c r="F71" s="8"/>
      <c r="G71" s="8">
        <v>0.006</v>
      </c>
      <c r="H71" s="8"/>
      <c r="I71" s="9"/>
      <c r="J71" s="8">
        <v>0.01</v>
      </c>
      <c r="K71" s="9"/>
      <c r="L71" s="8">
        <v>0.01</v>
      </c>
      <c r="M71" s="9"/>
      <c r="N71" s="9"/>
    </row>
    <row r="72" s="1" customFormat="1" ht="16" customHeight="1" spans="1:14">
      <c r="A72" s="7" t="s">
        <v>31</v>
      </c>
      <c r="B72" s="7" t="s">
        <v>29</v>
      </c>
      <c r="C72" s="8">
        <v>0.004</v>
      </c>
      <c r="D72" s="8"/>
      <c r="E72" s="8"/>
      <c r="F72" s="8"/>
      <c r="G72" s="8">
        <v>0.004</v>
      </c>
      <c r="H72" s="8"/>
      <c r="I72" s="9">
        <v>0.004</v>
      </c>
      <c r="J72" s="8"/>
      <c r="K72" s="8"/>
      <c r="L72" s="8"/>
      <c r="M72" s="8"/>
      <c r="N72" s="8"/>
    </row>
    <row r="73" s="1" customFormat="1" ht="16" customHeight="1" spans="1:14">
      <c r="A73" s="7" t="s">
        <v>31</v>
      </c>
      <c r="B73" s="7" t="s">
        <v>30</v>
      </c>
      <c r="C73" s="8">
        <v>0.004</v>
      </c>
      <c r="D73" s="8"/>
      <c r="E73" s="8">
        <v>0.007</v>
      </c>
      <c r="F73" s="8"/>
      <c r="G73" s="8">
        <v>0.004</v>
      </c>
      <c r="H73" s="8"/>
      <c r="I73" s="8">
        <v>0.007</v>
      </c>
      <c r="J73" s="8"/>
      <c r="K73" s="9">
        <v>0.004</v>
      </c>
      <c r="L73" s="8">
        <v>0.01</v>
      </c>
      <c r="M73" s="9">
        <v>0.007</v>
      </c>
      <c r="N73" s="8"/>
    </row>
    <row r="74" s="1" customFormat="1" ht="16" customHeight="1" spans="1:14">
      <c r="A74" s="7" t="s">
        <v>31</v>
      </c>
      <c r="B74" s="7" t="s">
        <v>32</v>
      </c>
      <c r="C74" s="8">
        <v>0.007</v>
      </c>
      <c r="D74" s="8"/>
      <c r="E74" s="8">
        <v>0.007</v>
      </c>
      <c r="F74" s="8"/>
      <c r="G74" s="8">
        <v>0.007</v>
      </c>
      <c r="H74" s="8">
        <v>0.01</v>
      </c>
      <c r="I74" s="8">
        <v>0.007</v>
      </c>
      <c r="J74" s="8"/>
      <c r="K74" s="9">
        <v>0.007</v>
      </c>
      <c r="L74" s="8">
        <v>0.01</v>
      </c>
      <c r="M74" s="9">
        <v>0.007</v>
      </c>
      <c r="N74" s="9">
        <v>0.01</v>
      </c>
    </row>
    <row r="75" s="1" customFormat="1" ht="16" customHeight="1" spans="1:14">
      <c r="A75" s="7" t="s">
        <v>31</v>
      </c>
      <c r="B75" s="7" t="s">
        <v>33</v>
      </c>
      <c r="C75" s="8">
        <v>0.005</v>
      </c>
      <c r="D75" s="8"/>
      <c r="E75" s="9">
        <v>0.006</v>
      </c>
      <c r="F75" s="8"/>
      <c r="G75" s="8">
        <v>0.007</v>
      </c>
      <c r="H75" s="8"/>
      <c r="I75" s="8">
        <v>0.004</v>
      </c>
      <c r="J75" s="8"/>
      <c r="K75" s="9">
        <v>0.007</v>
      </c>
      <c r="L75" s="8">
        <v>0.01</v>
      </c>
      <c r="M75" s="8">
        <v>0.004</v>
      </c>
      <c r="N75" s="9">
        <v>0.01</v>
      </c>
    </row>
    <row r="76" s="1" customFormat="1" ht="16" customHeight="1" spans="1:14">
      <c r="A76" s="7" t="s">
        <v>31</v>
      </c>
      <c r="B76" s="7" t="s">
        <v>36</v>
      </c>
      <c r="C76" s="8"/>
      <c r="D76" s="8"/>
      <c r="E76" s="9">
        <v>0.005</v>
      </c>
      <c r="F76" s="8"/>
      <c r="G76" s="8">
        <v>0.004</v>
      </c>
      <c r="H76" s="8"/>
      <c r="I76" s="24">
        <v>0.004</v>
      </c>
      <c r="J76" s="8"/>
      <c r="K76" s="9"/>
      <c r="L76" s="8">
        <v>0.01</v>
      </c>
      <c r="M76" s="9">
        <v>0.007</v>
      </c>
      <c r="N76" s="9"/>
    </row>
    <row r="77" s="1" customFormat="1" ht="16" customHeight="1" spans="1:14">
      <c r="A77" s="7" t="s">
        <v>31</v>
      </c>
      <c r="B77" s="7" t="s">
        <v>37</v>
      </c>
      <c r="C77" s="8">
        <v>0.007</v>
      </c>
      <c r="D77" s="8"/>
      <c r="E77" s="9">
        <v>0.006</v>
      </c>
      <c r="F77" s="8">
        <v>0.01</v>
      </c>
      <c r="G77" s="8">
        <v>0.007</v>
      </c>
      <c r="H77" s="8"/>
      <c r="I77" s="8">
        <v>0.007</v>
      </c>
      <c r="J77" s="8"/>
      <c r="K77" s="9">
        <v>0.004</v>
      </c>
      <c r="L77" s="8"/>
      <c r="M77" s="8">
        <v>0.004</v>
      </c>
      <c r="N77" s="9"/>
    </row>
    <row r="78" s="1" customFormat="1" ht="16" customHeight="1" spans="1:14">
      <c r="A78" s="7" t="s">
        <v>31</v>
      </c>
      <c r="B78" s="7" t="s">
        <v>38</v>
      </c>
      <c r="C78" s="8">
        <v>0.004</v>
      </c>
      <c r="D78" s="8"/>
      <c r="E78" s="8">
        <v>0.007</v>
      </c>
      <c r="F78" s="8">
        <v>0.01</v>
      </c>
      <c r="G78" s="8">
        <v>0.005</v>
      </c>
      <c r="H78" s="8"/>
      <c r="I78" s="8">
        <v>0.004</v>
      </c>
      <c r="J78" s="8"/>
      <c r="K78" s="8">
        <v>0.005</v>
      </c>
      <c r="L78" s="8"/>
      <c r="M78" s="9">
        <v>0.005</v>
      </c>
      <c r="N78" s="8"/>
    </row>
    <row r="79" s="1" customFormat="1" ht="16" customHeight="1" spans="1:14">
      <c r="A79" s="7" t="s">
        <v>31</v>
      </c>
      <c r="B79" s="7" t="s">
        <v>40</v>
      </c>
      <c r="C79" s="8"/>
      <c r="D79" s="8"/>
      <c r="E79" s="9">
        <v>0.005</v>
      </c>
      <c r="F79" s="8"/>
      <c r="G79" s="8">
        <v>0.004</v>
      </c>
      <c r="H79" s="8"/>
      <c r="I79" s="8">
        <v>0.007</v>
      </c>
      <c r="J79" s="8"/>
      <c r="K79" s="8"/>
      <c r="L79" s="8">
        <v>0.01</v>
      </c>
      <c r="M79" s="9"/>
      <c r="N79" s="8"/>
    </row>
    <row r="80" s="1" customFormat="1" ht="16" customHeight="1" spans="1:14">
      <c r="A80" s="7" t="s">
        <v>31</v>
      </c>
      <c r="B80" s="22" t="s">
        <v>35</v>
      </c>
      <c r="C80" s="8"/>
      <c r="D80" s="8"/>
      <c r="E80" s="9"/>
      <c r="F80" s="8"/>
      <c r="G80" s="8"/>
      <c r="H80" s="8"/>
      <c r="I80" s="8"/>
      <c r="J80" s="8"/>
      <c r="K80" s="8">
        <v>0.004</v>
      </c>
      <c r="L80" s="8"/>
      <c r="M80" s="9">
        <v>0.004</v>
      </c>
      <c r="N80" s="8"/>
    </row>
    <row r="81" s="1" customFormat="1" ht="16" customHeight="1" spans="1:14">
      <c r="A81" s="7" t="s">
        <v>31</v>
      </c>
      <c r="B81" s="22" t="s">
        <v>39</v>
      </c>
      <c r="C81" s="8"/>
      <c r="D81" s="8"/>
      <c r="E81" s="9"/>
      <c r="F81" s="8"/>
      <c r="G81" s="8"/>
      <c r="H81" s="8"/>
      <c r="I81" s="8"/>
      <c r="J81" s="8"/>
      <c r="K81" s="8">
        <v>0.004</v>
      </c>
      <c r="L81" s="8"/>
      <c r="M81" s="9">
        <v>0.006</v>
      </c>
      <c r="N81" s="8"/>
    </row>
    <row r="82" s="1" customFormat="1" ht="16" customHeight="1" spans="1:14">
      <c r="A82" s="20" t="s">
        <v>14</v>
      </c>
      <c r="B82" s="5" t="s">
        <v>13</v>
      </c>
      <c r="C82" s="10" t="s">
        <v>252</v>
      </c>
      <c r="D82" s="10"/>
      <c r="E82" s="10" t="s">
        <v>253</v>
      </c>
      <c r="F82" s="10"/>
      <c r="G82" s="10" t="s">
        <v>254</v>
      </c>
      <c r="H82" s="10"/>
      <c r="I82" s="10" t="s">
        <v>255</v>
      </c>
      <c r="J82" s="10"/>
      <c r="K82" s="10" t="s">
        <v>256</v>
      </c>
      <c r="L82" s="10"/>
      <c r="M82" s="10" t="s">
        <v>257</v>
      </c>
      <c r="N82" s="10"/>
    </row>
    <row r="83" s="1" customFormat="1" ht="16" customHeight="1" spans="1:14">
      <c r="A83" s="21"/>
      <c r="B83" s="6"/>
      <c r="C83" s="10" t="s">
        <v>198</v>
      </c>
      <c r="D83" s="10" t="s">
        <v>199</v>
      </c>
      <c r="E83" s="10" t="s">
        <v>198</v>
      </c>
      <c r="F83" s="10" t="s">
        <v>199</v>
      </c>
      <c r="G83" s="10" t="s">
        <v>198</v>
      </c>
      <c r="H83" s="10" t="s">
        <v>199</v>
      </c>
      <c r="I83" s="10" t="s">
        <v>198</v>
      </c>
      <c r="J83" s="10" t="s">
        <v>199</v>
      </c>
      <c r="K83" s="10" t="s">
        <v>198</v>
      </c>
      <c r="L83" s="10" t="s">
        <v>199</v>
      </c>
      <c r="M83" s="10" t="s">
        <v>198</v>
      </c>
      <c r="N83" s="10" t="s">
        <v>199</v>
      </c>
    </row>
    <row r="84" s="1" customFormat="1" ht="16" customHeight="1" spans="1:14">
      <c r="A84" s="7" t="s">
        <v>25</v>
      </c>
      <c r="B84" s="7" t="s">
        <v>24</v>
      </c>
      <c r="C84" s="8"/>
      <c r="D84" s="8"/>
      <c r="E84" s="9"/>
      <c r="F84" s="8"/>
      <c r="G84" s="8"/>
      <c r="H84" s="8"/>
      <c r="I84" s="8"/>
      <c r="J84" s="8"/>
      <c r="K84" s="8"/>
      <c r="L84" s="8"/>
      <c r="M84" s="8"/>
      <c r="N84" s="8"/>
    </row>
    <row r="85" s="1" customFormat="1" ht="16" customHeight="1" spans="1:14">
      <c r="A85" s="7" t="s">
        <v>31</v>
      </c>
      <c r="B85" s="7" t="s">
        <v>26</v>
      </c>
      <c r="C85" s="9"/>
      <c r="D85" s="8"/>
      <c r="E85" s="9"/>
      <c r="F85" s="8"/>
      <c r="G85" s="9">
        <v>0.006</v>
      </c>
      <c r="H85" s="9"/>
      <c r="I85" s="9"/>
      <c r="J85" s="9"/>
      <c r="K85" s="18"/>
      <c r="L85" s="8"/>
      <c r="M85" s="8">
        <v>0.004</v>
      </c>
      <c r="N85" s="8"/>
    </row>
    <row r="86" s="1" customFormat="1" ht="16" customHeight="1" spans="1:14">
      <c r="A86" s="7" t="s">
        <v>31</v>
      </c>
      <c r="B86" s="7" t="s">
        <v>28</v>
      </c>
      <c r="C86" s="9"/>
      <c r="D86" s="8">
        <v>0.01</v>
      </c>
      <c r="E86" s="8"/>
      <c r="F86" s="8">
        <v>0.01</v>
      </c>
      <c r="G86" s="9">
        <v>0.006</v>
      </c>
      <c r="H86" s="9"/>
      <c r="I86" s="9"/>
      <c r="J86" s="9">
        <v>0.01</v>
      </c>
      <c r="K86" s="18">
        <v>0.006</v>
      </c>
      <c r="L86" s="18"/>
      <c r="M86" s="8">
        <v>0.007</v>
      </c>
      <c r="N86" s="8">
        <v>0.01</v>
      </c>
    </row>
    <row r="87" s="1" customFormat="1" ht="16" customHeight="1" spans="1:14">
      <c r="A87" s="7" t="s">
        <v>31</v>
      </c>
      <c r="B87" s="7" t="s">
        <v>29</v>
      </c>
      <c r="C87" s="8"/>
      <c r="D87" s="8"/>
      <c r="E87" s="8"/>
      <c r="F87" s="8"/>
      <c r="G87" s="8">
        <v>0.005</v>
      </c>
      <c r="H87" s="8">
        <v>0.009</v>
      </c>
      <c r="I87" s="9"/>
      <c r="J87" s="8"/>
      <c r="K87" s="8"/>
      <c r="L87" s="8">
        <v>0.01</v>
      </c>
      <c r="M87" s="8">
        <v>0.007</v>
      </c>
      <c r="N87" s="8">
        <v>0.01</v>
      </c>
    </row>
    <row r="88" s="1" customFormat="1" ht="16" customHeight="1" spans="1:14">
      <c r="A88" s="7" t="s">
        <v>31</v>
      </c>
      <c r="B88" s="7" t="s">
        <v>30</v>
      </c>
      <c r="C88" s="9">
        <v>0.005</v>
      </c>
      <c r="D88" s="8"/>
      <c r="E88" s="9"/>
      <c r="F88" s="8"/>
      <c r="G88" s="9">
        <v>0.004</v>
      </c>
      <c r="H88" s="9"/>
      <c r="I88" s="9">
        <v>0.005</v>
      </c>
      <c r="J88" s="8">
        <v>0.008</v>
      </c>
      <c r="K88" s="18">
        <v>0.007</v>
      </c>
      <c r="L88" s="8"/>
      <c r="M88" s="8">
        <v>0.007</v>
      </c>
      <c r="N88" s="8">
        <v>0.01</v>
      </c>
    </row>
    <row r="89" s="1" customFormat="1" ht="16" customHeight="1" spans="1:14">
      <c r="A89" s="7" t="s">
        <v>31</v>
      </c>
      <c r="B89" s="7" t="s">
        <v>32</v>
      </c>
      <c r="C89" s="9"/>
      <c r="D89" s="8"/>
      <c r="E89" s="9">
        <v>0.007</v>
      </c>
      <c r="F89" s="8"/>
      <c r="G89" s="9">
        <v>0.007</v>
      </c>
      <c r="H89" s="9">
        <v>0.01</v>
      </c>
      <c r="I89" s="8">
        <v>0.007</v>
      </c>
      <c r="J89" s="9"/>
      <c r="K89" s="18">
        <v>0.006</v>
      </c>
      <c r="L89" s="8">
        <v>0.01</v>
      </c>
      <c r="M89" s="8"/>
      <c r="N89" s="8"/>
    </row>
    <row r="90" s="1" customFormat="1" ht="16" customHeight="1" spans="1:14">
      <c r="A90" s="7" t="s">
        <v>31</v>
      </c>
      <c r="B90" s="7" t="s">
        <v>33</v>
      </c>
      <c r="C90" s="8"/>
      <c r="D90" s="8"/>
      <c r="E90" s="8"/>
      <c r="F90" s="8">
        <v>0.01</v>
      </c>
      <c r="G90" s="8">
        <v>0.004</v>
      </c>
      <c r="H90" s="9">
        <v>0.01</v>
      </c>
      <c r="I90" s="8">
        <v>0.006</v>
      </c>
      <c r="J90" s="8"/>
      <c r="K90" s="18">
        <v>0.004</v>
      </c>
      <c r="L90" s="8"/>
      <c r="M90" s="8">
        <v>0.006</v>
      </c>
      <c r="N90" s="8"/>
    </row>
    <row r="91" s="1" customFormat="1" ht="16" customHeight="1" spans="1:14">
      <c r="A91" s="7" t="s">
        <v>31</v>
      </c>
      <c r="B91" s="7" t="s">
        <v>36</v>
      </c>
      <c r="C91" s="9">
        <v>0.007</v>
      </c>
      <c r="D91" s="8"/>
      <c r="E91" s="9">
        <v>0.005</v>
      </c>
      <c r="F91" s="8"/>
      <c r="G91" s="9">
        <v>0.006</v>
      </c>
      <c r="H91" s="9"/>
      <c r="I91" s="19"/>
      <c r="J91" s="9">
        <v>0.01</v>
      </c>
      <c r="K91" s="18"/>
      <c r="L91" s="8">
        <v>0.01</v>
      </c>
      <c r="M91" s="8">
        <v>0.004</v>
      </c>
      <c r="N91" s="18">
        <v>0.009</v>
      </c>
    </row>
    <row r="92" s="1" customFormat="1" ht="16" customHeight="1" spans="1:14">
      <c r="A92" s="7" t="s">
        <v>31</v>
      </c>
      <c r="B92" s="7" t="s">
        <v>37</v>
      </c>
      <c r="C92" s="9">
        <v>0.007</v>
      </c>
      <c r="D92" s="9">
        <v>0.01</v>
      </c>
      <c r="E92" s="9"/>
      <c r="F92" s="8"/>
      <c r="G92" s="9"/>
      <c r="H92" s="8"/>
      <c r="I92" s="8"/>
      <c r="J92" s="8"/>
      <c r="K92" s="8"/>
      <c r="L92" s="8">
        <v>0.01</v>
      </c>
      <c r="M92" s="8"/>
      <c r="N92" s="8"/>
    </row>
    <row r="93" s="1" customFormat="1" ht="16" customHeight="1" spans="1:14">
      <c r="A93" s="7" t="s">
        <v>31</v>
      </c>
      <c r="B93" s="7" t="s">
        <v>38</v>
      </c>
      <c r="C93" s="9">
        <v>0.004</v>
      </c>
      <c r="D93" s="8"/>
      <c r="E93" s="9">
        <v>0.004</v>
      </c>
      <c r="F93" s="8"/>
      <c r="G93" s="9">
        <v>0.004</v>
      </c>
      <c r="H93" s="9"/>
      <c r="I93" s="8"/>
      <c r="J93" s="8"/>
      <c r="K93" s="8">
        <v>0.006</v>
      </c>
      <c r="L93" s="8"/>
      <c r="M93" s="8">
        <v>0.004</v>
      </c>
      <c r="N93" s="8"/>
    </row>
    <row r="94" s="1" customFormat="1" ht="16" customHeight="1" spans="1:14">
      <c r="A94" s="7" t="s">
        <v>31</v>
      </c>
      <c r="B94" s="7" t="s">
        <v>40</v>
      </c>
      <c r="C94" s="8"/>
      <c r="D94" s="8"/>
      <c r="E94" s="8">
        <v>0.004</v>
      </c>
      <c r="F94" s="8"/>
      <c r="G94" s="8">
        <v>0.005</v>
      </c>
      <c r="H94" s="9"/>
      <c r="I94" s="8">
        <v>0.004</v>
      </c>
      <c r="J94" s="8"/>
      <c r="K94" s="8"/>
      <c r="L94" s="8"/>
      <c r="M94" s="8">
        <v>0.006</v>
      </c>
      <c r="N94" s="8"/>
    </row>
    <row r="95" s="1" customFormat="1" ht="16" customHeight="1" spans="1:14">
      <c r="A95" s="7" t="s">
        <v>31</v>
      </c>
      <c r="B95" s="22" t="s">
        <v>35</v>
      </c>
      <c r="C95" s="8"/>
      <c r="D95" s="8"/>
      <c r="E95" s="9"/>
      <c r="F95" s="8"/>
      <c r="G95" s="8">
        <v>0.005</v>
      </c>
      <c r="H95" s="8"/>
      <c r="I95" s="8">
        <v>0.006</v>
      </c>
      <c r="J95" s="8"/>
      <c r="K95" s="8"/>
      <c r="L95" s="8"/>
      <c r="M95" s="9"/>
      <c r="N95" s="18">
        <v>0.008</v>
      </c>
    </row>
    <row r="96" s="1" customFormat="1" ht="16" customHeight="1" spans="1:14">
      <c r="A96" s="7" t="s">
        <v>31</v>
      </c>
      <c r="B96" s="22" t="s">
        <v>34</v>
      </c>
      <c r="C96" s="8"/>
      <c r="D96" s="8"/>
      <c r="E96" s="9"/>
      <c r="F96" s="8"/>
      <c r="G96" s="8">
        <v>0.004</v>
      </c>
      <c r="H96" s="8">
        <v>0.008</v>
      </c>
      <c r="I96" s="8">
        <v>0.004</v>
      </c>
      <c r="J96" s="9">
        <v>0.01</v>
      </c>
      <c r="K96" s="18">
        <v>0.006</v>
      </c>
      <c r="L96" s="8">
        <v>0.01</v>
      </c>
      <c r="M96" s="8">
        <v>0.004</v>
      </c>
      <c r="N96" s="8"/>
    </row>
    <row r="97" s="1" customFormat="1" ht="16" customHeight="1" spans="1:14">
      <c r="A97" s="7" t="s">
        <v>31</v>
      </c>
      <c r="B97" s="7" t="s">
        <v>39</v>
      </c>
      <c r="C97" s="9">
        <v>0.007</v>
      </c>
      <c r="D97" s="8"/>
      <c r="E97" s="9"/>
      <c r="F97" s="8"/>
      <c r="G97" s="8"/>
      <c r="H97" s="9">
        <v>0.01</v>
      </c>
      <c r="I97" s="8">
        <v>0.004</v>
      </c>
      <c r="J97" s="8"/>
      <c r="K97" s="8">
        <v>0.005</v>
      </c>
      <c r="L97" s="8"/>
      <c r="M97" s="9">
        <v>0.005</v>
      </c>
      <c r="N97" s="8"/>
    </row>
    <row r="99" s="1" customFormat="1" ht="16" customHeight="1" spans="1:14">
      <c r="A99" s="11" t="s">
        <v>14</v>
      </c>
      <c r="B99" s="11" t="s">
        <v>13</v>
      </c>
      <c r="C99" s="12" t="s">
        <v>236</v>
      </c>
      <c r="D99" s="12"/>
      <c r="E99" s="12" t="s">
        <v>237</v>
      </c>
      <c r="F99" s="12"/>
      <c r="G99" s="12" t="s">
        <v>238</v>
      </c>
      <c r="H99" s="12"/>
      <c r="I99" s="12" t="s">
        <v>239</v>
      </c>
      <c r="J99" s="12"/>
      <c r="K99" s="12" t="s">
        <v>240</v>
      </c>
      <c r="L99" s="12"/>
      <c r="M99" s="12" t="s">
        <v>241</v>
      </c>
      <c r="N99" s="12"/>
    </row>
    <row r="100" s="1" customFormat="1" ht="16" customHeight="1" spans="1:14">
      <c r="A100" s="13"/>
      <c r="B100" s="13"/>
      <c r="C100" s="12" t="s">
        <v>198</v>
      </c>
      <c r="D100" s="12" t="s">
        <v>199</v>
      </c>
      <c r="E100" s="12" t="s">
        <v>198</v>
      </c>
      <c r="F100" s="12" t="s">
        <v>199</v>
      </c>
      <c r="G100" s="12" t="s">
        <v>198</v>
      </c>
      <c r="H100" s="12" t="s">
        <v>199</v>
      </c>
      <c r="I100" s="12" t="s">
        <v>198</v>
      </c>
      <c r="J100" s="12" t="s">
        <v>199</v>
      </c>
      <c r="K100" s="12" t="s">
        <v>198</v>
      </c>
      <c r="L100" s="12" t="s">
        <v>199</v>
      </c>
      <c r="M100" s="12" t="s">
        <v>198</v>
      </c>
      <c r="N100" s="12" t="s">
        <v>199</v>
      </c>
    </row>
    <row r="101" s="1" customFormat="1" ht="16" customHeight="1" spans="1:14">
      <c r="A101" s="7" t="s">
        <v>25</v>
      </c>
      <c r="B101" s="15" t="s">
        <v>24</v>
      </c>
      <c r="C101" s="8">
        <v>0.0012</v>
      </c>
      <c r="D101" s="8">
        <v>0.0025</v>
      </c>
      <c r="E101" s="8">
        <v>0.0014</v>
      </c>
      <c r="F101" s="8">
        <v>0.0025</v>
      </c>
      <c r="G101" s="8">
        <v>0.0012</v>
      </c>
      <c r="H101" s="8">
        <v>0.002</v>
      </c>
      <c r="I101" s="8">
        <v>0.0012</v>
      </c>
      <c r="J101" s="8">
        <v>0.0014</v>
      </c>
      <c r="K101" s="8">
        <v>0.0008</v>
      </c>
      <c r="L101" s="8">
        <v>0.0025</v>
      </c>
      <c r="M101" s="8">
        <v>0.0008</v>
      </c>
      <c r="N101" s="8">
        <v>0.0025</v>
      </c>
    </row>
    <row r="102" s="1" customFormat="1" spans="1:14">
      <c r="A102" s="7" t="s">
        <v>27</v>
      </c>
      <c r="B102" s="15" t="s">
        <v>26</v>
      </c>
      <c r="C102" s="8">
        <v>0.0004</v>
      </c>
      <c r="D102" s="16"/>
      <c r="E102" s="8">
        <v>0.0005</v>
      </c>
      <c r="F102" s="16"/>
      <c r="G102" s="8">
        <v>0.0005</v>
      </c>
      <c r="H102" s="8">
        <v>0.0018</v>
      </c>
      <c r="I102" s="8">
        <v>0.0005</v>
      </c>
      <c r="J102" s="16"/>
      <c r="K102" s="8">
        <v>0.0003</v>
      </c>
      <c r="L102" s="8">
        <v>0.0018</v>
      </c>
      <c r="M102" s="8">
        <v>0.0002</v>
      </c>
      <c r="N102" s="8">
        <v>0.0018</v>
      </c>
    </row>
    <row r="103" s="1" customFormat="1" spans="1:14">
      <c r="A103" s="7" t="s">
        <v>27</v>
      </c>
      <c r="B103" s="15" t="s">
        <v>28</v>
      </c>
      <c r="C103" s="8">
        <v>0.0002</v>
      </c>
      <c r="D103" s="16"/>
      <c r="E103" s="8">
        <v>0.0004</v>
      </c>
      <c r="F103" s="16"/>
      <c r="G103" s="8">
        <v>0.0003</v>
      </c>
      <c r="H103" s="16"/>
      <c r="I103" s="24">
        <v>0.0002</v>
      </c>
      <c r="J103" s="16"/>
      <c r="K103" s="8">
        <v>0.0002</v>
      </c>
      <c r="L103" s="8">
        <v>0.0018</v>
      </c>
      <c r="M103" s="8">
        <v>0.0002</v>
      </c>
      <c r="N103" s="8"/>
    </row>
    <row r="104" s="1" customFormat="1" spans="1:14">
      <c r="A104" s="7" t="s">
        <v>27</v>
      </c>
      <c r="B104" s="15" t="s">
        <v>29</v>
      </c>
      <c r="C104" s="8">
        <v>0.0003</v>
      </c>
      <c r="D104" s="16"/>
      <c r="E104" s="8">
        <v>0.0004</v>
      </c>
      <c r="F104" s="8">
        <v>0.0018</v>
      </c>
      <c r="G104" s="8">
        <v>0.0004</v>
      </c>
      <c r="H104" s="16"/>
      <c r="I104" s="8">
        <v>0.0003</v>
      </c>
      <c r="J104" s="16"/>
      <c r="K104" s="8">
        <v>0.0002</v>
      </c>
      <c r="L104" s="16"/>
      <c r="M104" s="8">
        <v>0.0002</v>
      </c>
      <c r="N104" s="8"/>
    </row>
    <row r="105" s="1" customFormat="1" spans="1:14">
      <c r="A105" s="7" t="s">
        <v>27</v>
      </c>
      <c r="B105" s="23" t="s">
        <v>32</v>
      </c>
      <c r="C105" s="8"/>
      <c r="D105" s="16"/>
      <c r="E105" s="8"/>
      <c r="F105" s="8"/>
      <c r="G105" s="8"/>
      <c r="H105" s="16"/>
      <c r="I105" s="8">
        <v>0.0002</v>
      </c>
      <c r="J105" s="16"/>
      <c r="K105" s="8">
        <v>0.0002</v>
      </c>
      <c r="L105" s="8">
        <v>0.0018</v>
      </c>
      <c r="M105" s="8">
        <v>0.0004</v>
      </c>
      <c r="N105" s="8"/>
    </row>
    <row r="106" s="1" customFormat="1" ht="16" customHeight="1" spans="1:14">
      <c r="A106" s="12" t="s">
        <v>14</v>
      </c>
      <c r="B106" s="11" t="s">
        <v>13</v>
      </c>
      <c r="C106" s="17" t="s">
        <v>252</v>
      </c>
      <c r="D106" s="17"/>
      <c r="E106" s="17" t="s">
        <v>253</v>
      </c>
      <c r="F106" s="17"/>
      <c r="G106" s="17" t="s">
        <v>254</v>
      </c>
      <c r="H106" s="17"/>
      <c r="I106" s="17" t="s">
        <v>255</v>
      </c>
      <c r="J106" s="17"/>
      <c r="K106" s="17" t="s">
        <v>256</v>
      </c>
      <c r="L106" s="17"/>
      <c r="M106" s="17" t="s">
        <v>257</v>
      </c>
      <c r="N106" s="17"/>
    </row>
    <row r="107" s="1" customFormat="1" ht="16" customHeight="1" spans="1:14">
      <c r="A107" s="12"/>
      <c r="B107" s="13"/>
      <c r="C107" s="12" t="s">
        <v>198</v>
      </c>
      <c r="D107" s="12" t="s">
        <v>199</v>
      </c>
      <c r="E107" s="12" t="s">
        <v>198</v>
      </c>
      <c r="F107" s="12" t="s">
        <v>199</v>
      </c>
      <c r="G107" s="12" t="s">
        <v>198</v>
      </c>
      <c r="H107" s="12" t="s">
        <v>199</v>
      </c>
      <c r="I107" s="12" t="s">
        <v>198</v>
      </c>
      <c r="J107" s="12" t="s">
        <v>199</v>
      </c>
      <c r="K107" s="12" t="s">
        <v>198</v>
      </c>
      <c r="L107" s="12" t="s">
        <v>199</v>
      </c>
      <c r="M107" s="12" t="s">
        <v>198</v>
      </c>
      <c r="N107" s="12" t="s">
        <v>199</v>
      </c>
    </row>
    <row r="108" s="1" customFormat="1" ht="16" customHeight="1" spans="1:14">
      <c r="A108" s="7" t="s">
        <v>25</v>
      </c>
      <c r="B108" s="15" t="s">
        <v>24</v>
      </c>
      <c r="C108" s="9">
        <v>0.0008</v>
      </c>
      <c r="D108" s="9">
        <v>0.0014</v>
      </c>
      <c r="E108" s="9">
        <v>0.0008</v>
      </c>
      <c r="F108" s="8">
        <v>0.002</v>
      </c>
      <c r="G108" s="9">
        <v>0.001</v>
      </c>
      <c r="H108" s="9">
        <v>0.002</v>
      </c>
      <c r="I108" s="9">
        <v>0.0008</v>
      </c>
      <c r="J108" s="9">
        <v>0.002</v>
      </c>
      <c r="K108" s="18">
        <v>0.0008</v>
      </c>
      <c r="L108" s="18">
        <v>0.0025</v>
      </c>
      <c r="M108" s="8">
        <v>0.0012</v>
      </c>
      <c r="N108" s="8">
        <v>0.0025</v>
      </c>
    </row>
    <row r="109" s="1" customFormat="1" ht="14.25" spans="1:14">
      <c r="A109" s="7" t="s">
        <v>27</v>
      </c>
      <c r="B109" s="15" t="s">
        <v>26</v>
      </c>
      <c r="C109" s="9">
        <v>0.0002</v>
      </c>
      <c r="D109" s="9"/>
      <c r="E109" s="9"/>
      <c r="F109" s="8">
        <v>0.0018</v>
      </c>
      <c r="G109" s="8">
        <v>0.0002</v>
      </c>
      <c r="H109" s="9">
        <v>0.0015</v>
      </c>
      <c r="I109" s="9">
        <v>0.0002</v>
      </c>
      <c r="J109" s="9">
        <v>0.0015</v>
      </c>
      <c r="K109" s="18">
        <v>0.0003</v>
      </c>
      <c r="L109" s="8">
        <v>0.0018</v>
      </c>
      <c r="M109" s="18">
        <v>0.0004</v>
      </c>
      <c r="N109" s="18">
        <v>0.0018</v>
      </c>
    </row>
    <row r="110" s="1" customFormat="1" ht="14.25" spans="1:14">
      <c r="A110" s="7" t="s">
        <v>27</v>
      </c>
      <c r="B110" s="15" t="s">
        <v>28</v>
      </c>
      <c r="C110" s="9">
        <v>0.0002</v>
      </c>
      <c r="D110" s="16"/>
      <c r="E110" s="9">
        <v>0.0002</v>
      </c>
      <c r="F110" s="16"/>
      <c r="G110" s="9">
        <v>0.0004</v>
      </c>
      <c r="H110" s="9">
        <v>0.0013</v>
      </c>
      <c r="I110" s="9">
        <v>0.0002</v>
      </c>
      <c r="J110" s="8">
        <v>0.0018</v>
      </c>
      <c r="K110" s="18">
        <v>0.0002</v>
      </c>
      <c r="L110" s="8">
        <v>0.0013</v>
      </c>
      <c r="M110" s="18">
        <v>0.0004</v>
      </c>
      <c r="N110" s="18">
        <v>0.0018</v>
      </c>
    </row>
    <row r="111" s="1" customFormat="1" ht="14.25" spans="1:14">
      <c r="A111" s="7" t="s">
        <v>27</v>
      </c>
      <c r="B111" s="15" t="s">
        <v>29</v>
      </c>
      <c r="C111" s="9">
        <v>0.0003</v>
      </c>
      <c r="D111" s="8">
        <v>0.0015</v>
      </c>
      <c r="E111" s="9">
        <v>0.0002</v>
      </c>
      <c r="F111" s="16"/>
      <c r="G111" s="8">
        <v>0.0002</v>
      </c>
      <c r="H111" s="9">
        <v>0.0013</v>
      </c>
      <c r="I111" s="9"/>
      <c r="J111" s="16"/>
      <c r="K111" s="18">
        <v>0.0002</v>
      </c>
      <c r="L111" s="8">
        <v>0.0018</v>
      </c>
      <c r="M111" s="18">
        <v>0.0005</v>
      </c>
      <c r="N111" s="18">
        <v>0.0018</v>
      </c>
    </row>
    <row r="112" s="2" customFormat="1" ht="14.25" spans="1:14">
      <c r="A112" s="7" t="s">
        <v>27</v>
      </c>
      <c r="B112" s="16" t="s">
        <v>32</v>
      </c>
      <c r="C112" s="9">
        <v>0.0004</v>
      </c>
      <c r="D112" s="16"/>
      <c r="E112" s="9">
        <v>0.0003</v>
      </c>
      <c r="F112" s="16"/>
      <c r="G112" s="8">
        <v>0.0003</v>
      </c>
      <c r="H112" s="9">
        <v>0.0018</v>
      </c>
      <c r="I112" s="9">
        <v>0.0005</v>
      </c>
      <c r="J112" s="16"/>
      <c r="K112" s="18">
        <v>0.0005</v>
      </c>
      <c r="L112" s="8">
        <v>0.0018</v>
      </c>
      <c r="M112" s="18">
        <v>0.0002</v>
      </c>
      <c r="N112" s="16"/>
    </row>
    <row r="114" ht="22.5" spans="1:14">
      <c r="A114" s="3" t="s">
        <v>259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>
      <c r="A115" s="20" t="s">
        <v>14</v>
      </c>
      <c r="B115" s="5" t="s">
        <v>13</v>
      </c>
      <c r="C115" s="4" t="s">
        <v>236</v>
      </c>
      <c r="D115" s="4"/>
      <c r="E115" s="4" t="s">
        <v>237</v>
      </c>
      <c r="F115" s="4"/>
      <c r="G115" s="4" t="s">
        <v>238</v>
      </c>
      <c r="H115" s="4"/>
      <c r="I115" s="4" t="s">
        <v>239</v>
      </c>
      <c r="J115" s="4"/>
      <c r="K115" s="4" t="s">
        <v>240</v>
      </c>
      <c r="L115" s="4"/>
      <c r="M115" s="4" t="s">
        <v>241</v>
      </c>
      <c r="N115" s="4"/>
    </row>
    <row r="116" spans="1:14">
      <c r="A116" s="21"/>
      <c r="B116" s="6"/>
      <c r="C116" s="4" t="s">
        <v>198</v>
      </c>
      <c r="D116" s="4" t="s">
        <v>199</v>
      </c>
      <c r="E116" s="4" t="s">
        <v>198</v>
      </c>
      <c r="F116" s="4" t="s">
        <v>199</v>
      </c>
      <c r="G116" s="4" t="s">
        <v>198</v>
      </c>
      <c r="H116" s="4" t="s">
        <v>199</v>
      </c>
      <c r="I116" s="4" t="s">
        <v>198</v>
      </c>
      <c r="J116" s="4" t="s">
        <v>199</v>
      </c>
      <c r="K116" s="4" t="s">
        <v>198</v>
      </c>
      <c r="L116" s="4" t="s">
        <v>199</v>
      </c>
      <c r="M116" s="4" t="s">
        <v>198</v>
      </c>
      <c r="N116" s="4" t="s">
        <v>199</v>
      </c>
    </row>
    <row r="117" ht="14.25" spans="1:14">
      <c r="A117" s="7" t="s">
        <v>25</v>
      </c>
      <c r="B117" s="7" t="s">
        <v>24</v>
      </c>
      <c r="C117" s="8"/>
      <c r="D117" s="8"/>
      <c r="E117" s="8"/>
      <c r="F117" s="8"/>
      <c r="G117" s="8"/>
      <c r="H117" s="8"/>
      <c r="I117" s="9"/>
      <c r="J117" s="8"/>
      <c r="K117" s="8"/>
      <c r="L117" s="8"/>
      <c r="M117" s="8"/>
      <c r="N117" s="9"/>
    </row>
    <row r="118" ht="14.25" spans="1:14">
      <c r="A118" s="7" t="s">
        <v>31</v>
      </c>
      <c r="B118" s="7" t="s">
        <v>26</v>
      </c>
      <c r="C118" s="8"/>
      <c r="D118" s="8"/>
      <c r="E118" s="8"/>
      <c r="F118" s="8"/>
      <c r="G118" s="8"/>
      <c r="H118" s="8"/>
      <c r="I118" s="8"/>
      <c r="J118" s="8"/>
      <c r="K118" s="9"/>
      <c r="L118" s="8"/>
      <c r="M118" s="8"/>
      <c r="N118" s="9"/>
    </row>
    <row r="119" ht="14.25" spans="1:14">
      <c r="A119" s="7" t="s">
        <v>31</v>
      </c>
      <c r="B119" s="7" t="s">
        <v>28</v>
      </c>
      <c r="C119" s="8"/>
      <c r="D119" s="8"/>
      <c r="E119" s="9"/>
      <c r="F119" s="8"/>
      <c r="G119" s="8"/>
      <c r="H119" s="8"/>
      <c r="I119" s="9"/>
      <c r="J119" s="8"/>
      <c r="K119" s="9"/>
      <c r="L119" s="8"/>
      <c r="M119" s="9"/>
      <c r="N119" s="9"/>
    </row>
    <row r="120" ht="14.25" spans="1:14">
      <c r="A120" s="7" t="s">
        <v>31</v>
      </c>
      <c r="B120" s="7" t="s">
        <v>29</v>
      </c>
      <c r="C120" s="8"/>
      <c r="D120" s="8"/>
      <c r="E120" s="8"/>
      <c r="F120" s="8"/>
      <c r="G120" s="8"/>
      <c r="H120" s="8"/>
      <c r="I120" s="9"/>
      <c r="J120" s="8"/>
      <c r="K120" s="8"/>
      <c r="L120" s="8"/>
      <c r="M120" s="8"/>
      <c r="N120" s="8"/>
    </row>
    <row r="121" ht="14.25" spans="1:14">
      <c r="A121" s="7" t="s">
        <v>31</v>
      </c>
      <c r="B121" s="7" t="s">
        <v>30</v>
      </c>
      <c r="C121" s="8">
        <v>0.004</v>
      </c>
      <c r="D121" s="8"/>
      <c r="E121" s="8"/>
      <c r="F121" s="8"/>
      <c r="G121" s="8"/>
      <c r="H121" s="8"/>
      <c r="I121" s="8"/>
      <c r="J121" s="8"/>
      <c r="K121" s="9"/>
      <c r="L121" s="8"/>
      <c r="M121" s="9"/>
      <c r="N121" s="8"/>
    </row>
    <row r="122" ht="14.25" spans="1:14">
      <c r="A122" s="7" t="s">
        <v>31</v>
      </c>
      <c r="B122" s="7" t="s">
        <v>32</v>
      </c>
      <c r="C122" s="8">
        <v>0.006</v>
      </c>
      <c r="D122" s="8"/>
      <c r="E122" s="8"/>
      <c r="F122" s="8"/>
      <c r="G122" s="8"/>
      <c r="H122" s="8"/>
      <c r="I122" s="8"/>
      <c r="J122" s="8"/>
      <c r="K122" s="9"/>
      <c r="L122" s="8"/>
      <c r="M122" s="9"/>
      <c r="N122" s="9"/>
    </row>
    <row r="123" ht="14.25" spans="1:14">
      <c r="A123" s="7" t="s">
        <v>31</v>
      </c>
      <c r="B123" s="7" t="s">
        <v>33</v>
      </c>
      <c r="C123" s="8"/>
      <c r="D123" s="8"/>
      <c r="E123" s="9">
        <v>0.01</v>
      </c>
      <c r="F123" s="8"/>
      <c r="G123" s="8"/>
      <c r="H123" s="8"/>
      <c r="I123" s="8"/>
      <c r="J123" s="8"/>
      <c r="K123" s="9"/>
      <c r="L123" s="8"/>
      <c r="M123" s="8"/>
      <c r="N123" s="9"/>
    </row>
    <row r="124" ht="14.25" spans="1:14">
      <c r="A124" s="7" t="s">
        <v>31</v>
      </c>
      <c r="B124" s="7" t="s">
        <v>36</v>
      </c>
      <c r="C124" s="8">
        <v>0.007</v>
      </c>
      <c r="D124" s="8"/>
      <c r="E124" s="9">
        <v>0.01</v>
      </c>
      <c r="F124" s="8"/>
      <c r="G124" s="8"/>
      <c r="H124" s="8"/>
      <c r="I124" s="24"/>
      <c r="J124" s="8"/>
      <c r="K124" s="9"/>
      <c r="L124" s="8"/>
      <c r="M124" s="9"/>
      <c r="N124" s="9"/>
    </row>
    <row r="125" ht="14.25" spans="1:14">
      <c r="A125" s="7" t="s">
        <v>31</v>
      </c>
      <c r="B125" s="7" t="s">
        <v>37</v>
      </c>
      <c r="C125" s="8"/>
      <c r="D125" s="8"/>
      <c r="E125" s="9"/>
      <c r="F125" s="8"/>
      <c r="G125" s="8"/>
      <c r="H125" s="8"/>
      <c r="I125" s="8"/>
      <c r="J125" s="8"/>
      <c r="K125" s="9"/>
      <c r="L125" s="8"/>
      <c r="M125" s="8"/>
      <c r="N125" s="9"/>
    </row>
    <row r="126" ht="14.25" spans="1:14">
      <c r="A126" s="7" t="s">
        <v>31</v>
      </c>
      <c r="B126" s="7" t="s">
        <v>38</v>
      </c>
      <c r="C126" s="8">
        <v>0.007</v>
      </c>
      <c r="D126" s="8"/>
      <c r="E126" s="8"/>
      <c r="F126" s="8"/>
      <c r="G126" s="8"/>
      <c r="H126" s="8"/>
      <c r="I126" s="8"/>
      <c r="J126" s="8"/>
      <c r="K126" s="8"/>
      <c r="L126" s="8"/>
      <c r="M126" s="9"/>
      <c r="N126" s="8"/>
    </row>
    <row r="127" ht="14.25" spans="1:14">
      <c r="A127" s="7" t="s">
        <v>31</v>
      </c>
      <c r="B127" s="7" t="s">
        <v>40</v>
      </c>
      <c r="C127" s="8"/>
      <c r="D127" s="8"/>
      <c r="E127" s="9">
        <v>0.009</v>
      </c>
      <c r="F127" s="8"/>
      <c r="G127" s="8"/>
      <c r="H127" s="8"/>
      <c r="I127" s="8"/>
      <c r="J127" s="8"/>
      <c r="K127" s="8"/>
      <c r="L127" s="8"/>
      <c r="M127" s="9"/>
      <c r="N127" s="8"/>
    </row>
    <row r="128" ht="14.25" spans="1:14">
      <c r="A128" s="7" t="s">
        <v>31</v>
      </c>
      <c r="B128" s="22" t="s">
        <v>35</v>
      </c>
      <c r="C128" s="8">
        <v>0.004</v>
      </c>
      <c r="D128" s="8"/>
      <c r="E128" s="9"/>
      <c r="F128" s="8"/>
      <c r="G128" s="8"/>
      <c r="H128" s="8"/>
      <c r="I128" s="8"/>
      <c r="J128" s="8"/>
      <c r="K128" s="8"/>
      <c r="L128" s="8"/>
      <c r="M128" s="9"/>
      <c r="N128" s="8"/>
    </row>
    <row r="129" ht="14.25" spans="1:14">
      <c r="A129" s="7" t="s">
        <v>31</v>
      </c>
      <c r="B129" s="22" t="s">
        <v>39</v>
      </c>
      <c r="C129" s="8">
        <v>0.007</v>
      </c>
      <c r="D129" s="8"/>
      <c r="E129" s="9"/>
      <c r="F129" s="8"/>
      <c r="G129" s="8"/>
      <c r="H129" s="8"/>
      <c r="I129" s="8"/>
      <c r="J129" s="8"/>
      <c r="K129" s="8"/>
      <c r="L129" s="8"/>
      <c r="M129" s="9"/>
      <c r="N129" s="8"/>
    </row>
    <row r="130" spans="1:14">
      <c r="A130" s="20" t="s">
        <v>14</v>
      </c>
      <c r="B130" s="5" t="s">
        <v>13</v>
      </c>
      <c r="C130" s="10" t="s">
        <v>252</v>
      </c>
      <c r="D130" s="10"/>
      <c r="E130" s="10" t="s">
        <v>253</v>
      </c>
      <c r="F130" s="10"/>
      <c r="G130" s="10" t="s">
        <v>254</v>
      </c>
      <c r="H130" s="10"/>
      <c r="I130" s="10" t="s">
        <v>255</v>
      </c>
      <c r="J130" s="10"/>
      <c r="K130" s="10" t="s">
        <v>256</v>
      </c>
      <c r="L130" s="10"/>
      <c r="M130" s="10" t="s">
        <v>257</v>
      </c>
      <c r="N130" s="10"/>
    </row>
    <row r="131" spans="1:14">
      <c r="A131" s="21"/>
      <c r="B131" s="6"/>
      <c r="C131" s="10" t="s">
        <v>198</v>
      </c>
      <c r="D131" s="10" t="s">
        <v>199</v>
      </c>
      <c r="E131" s="10" t="s">
        <v>198</v>
      </c>
      <c r="F131" s="10" t="s">
        <v>199</v>
      </c>
      <c r="G131" s="10" t="s">
        <v>198</v>
      </c>
      <c r="H131" s="10" t="s">
        <v>199</v>
      </c>
      <c r="I131" s="10" t="s">
        <v>198</v>
      </c>
      <c r="J131" s="10" t="s">
        <v>199</v>
      </c>
      <c r="K131" s="10" t="s">
        <v>198</v>
      </c>
      <c r="L131" s="10" t="s">
        <v>199</v>
      </c>
      <c r="M131" s="10" t="s">
        <v>198</v>
      </c>
      <c r="N131" s="10" t="s">
        <v>199</v>
      </c>
    </row>
    <row r="132" ht="14.25" spans="1:14">
      <c r="A132" s="7" t="s">
        <v>25</v>
      </c>
      <c r="B132" s="7" t="s">
        <v>24</v>
      </c>
      <c r="C132" s="8"/>
      <c r="D132" s="8"/>
      <c r="E132" s="9"/>
      <c r="F132" s="8"/>
      <c r="G132" s="8"/>
      <c r="H132" s="8"/>
      <c r="I132" s="8"/>
      <c r="J132" s="8"/>
      <c r="K132" s="8"/>
      <c r="L132" s="8"/>
      <c r="M132" s="8"/>
      <c r="N132" s="8"/>
    </row>
    <row r="133" ht="14.25" spans="1:14">
      <c r="A133" s="7" t="s">
        <v>31</v>
      </c>
      <c r="B133" s="7" t="s">
        <v>26</v>
      </c>
      <c r="C133" s="9"/>
      <c r="D133" s="8"/>
      <c r="E133" s="9"/>
      <c r="F133" s="8"/>
      <c r="G133" s="9"/>
      <c r="H133" s="9"/>
      <c r="I133" s="9"/>
      <c r="J133" s="9"/>
      <c r="K133" s="18"/>
      <c r="L133" s="8"/>
      <c r="M133" s="8"/>
      <c r="N133" s="8"/>
    </row>
    <row r="134" ht="14.25" spans="1:14">
      <c r="A134" s="7" t="s">
        <v>31</v>
      </c>
      <c r="B134" s="7" t="s">
        <v>28</v>
      </c>
      <c r="C134" s="9"/>
      <c r="D134" s="8"/>
      <c r="E134" s="8"/>
      <c r="F134" s="8"/>
      <c r="G134" s="9"/>
      <c r="H134" s="9"/>
      <c r="I134" s="9"/>
      <c r="J134" s="9"/>
      <c r="K134" s="18"/>
      <c r="L134" s="18"/>
      <c r="M134" s="8"/>
      <c r="N134" s="8"/>
    </row>
    <row r="135" ht="14.25" spans="1:14">
      <c r="A135" s="7" t="s">
        <v>31</v>
      </c>
      <c r="B135" s="7" t="s">
        <v>29</v>
      </c>
      <c r="C135" s="8"/>
      <c r="D135" s="8"/>
      <c r="E135" s="8"/>
      <c r="F135" s="8"/>
      <c r="G135" s="8"/>
      <c r="H135" s="8"/>
      <c r="I135" s="9"/>
      <c r="J135" s="8"/>
      <c r="K135" s="8"/>
      <c r="L135" s="8"/>
      <c r="M135" s="8"/>
      <c r="N135" s="8"/>
    </row>
    <row r="136" ht="14.25" spans="1:14">
      <c r="A136" s="7" t="s">
        <v>31</v>
      </c>
      <c r="B136" s="7" t="s">
        <v>30</v>
      </c>
      <c r="C136" s="9"/>
      <c r="D136" s="8"/>
      <c r="E136" s="9"/>
      <c r="F136" s="8"/>
      <c r="G136" s="9"/>
      <c r="H136" s="9"/>
      <c r="I136" s="9"/>
      <c r="J136" s="8"/>
      <c r="K136" s="18"/>
      <c r="L136" s="8"/>
      <c r="M136" s="8"/>
      <c r="N136" s="8"/>
    </row>
    <row r="137" ht="14.25" spans="1:14">
      <c r="A137" s="7" t="s">
        <v>31</v>
      </c>
      <c r="B137" s="7" t="s">
        <v>32</v>
      </c>
      <c r="C137" s="9"/>
      <c r="D137" s="8"/>
      <c r="E137" s="9"/>
      <c r="F137" s="8"/>
      <c r="G137" s="9"/>
      <c r="H137" s="9"/>
      <c r="I137" s="8"/>
      <c r="J137" s="9"/>
      <c r="K137" s="18"/>
      <c r="L137" s="8"/>
      <c r="M137" s="8"/>
      <c r="N137" s="8"/>
    </row>
    <row r="138" ht="14.25" spans="1:14">
      <c r="A138" s="7" t="s">
        <v>31</v>
      </c>
      <c r="B138" s="7" t="s">
        <v>33</v>
      </c>
      <c r="C138" s="8"/>
      <c r="D138" s="8"/>
      <c r="E138" s="8"/>
      <c r="F138" s="8"/>
      <c r="G138" s="8"/>
      <c r="H138" s="9"/>
      <c r="I138" s="8"/>
      <c r="J138" s="8"/>
      <c r="K138" s="18"/>
      <c r="L138" s="8"/>
      <c r="M138" s="8"/>
      <c r="N138" s="8"/>
    </row>
    <row r="139" ht="14.25" spans="1:14">
      <c r="A139" s="7" t="s">
        <v>31</v>
      </c>
      <c r="B139" s="7" t="s">
        <v>36</v>
      </c>
      <c r="C139" s="9"/>
      <c r="D139" s="8"/>
      <c r="E139" s="9"/>
      <c r="F139" s="8"/>
      <c r="G139" s="9"/>
      <c r="H139" s="9"/>
      <c r="I139" s="19"/>
      <c r="J139" s="9"/>
      <c r="K139" s="18"/>
      <c r="L139" s="8"/>
      <c r="M139" s="8"/>
      <c r="N139" s="18"/>
    </row>
    <row r="140" ht="14.25" spans="1:14">
      <c r="A140" s="7" t="s">
        <v>31</v>
      </c>
      <c r="B140" s="7" t="s">
        <v>37</v>
      </c>
      <c r="C140" s="9"/>
      <c r="D140" s="9"/>
      <c r="E140" s="9"/>
      <c r="F140" s="8"/>
      <c r="G140" s="9"/>
      <c r="H140" s="8"/>
      <c r="I140" s="8"/>
      <c r="J140" s="8"/>
      <c r="K140" s="8"/>
      <c r="L140" s="8"/>
      <c r="M140" s="8"/>
      <c r="N140" s="8"/>
    </row>
    <row r="141" ht="14.25" spans="1:14">
      <c r="A141" s="7" t="s">
        <v>31</v>
      </c>
      <c r="B141" s="7" t="s">
        <v>38</v>
      </c>
      <c r="C141" s="9"/>
      <c r="D141" s="8"/>
      <c r="E141" s="9"/>
      <c r="F141" s="8"/>
      <c r="G141" s="9"/>
      <c r="H141" s="9"/>
      <c r="I141" s="8"/>
      <c r="J141" s="8"/>
      <c r="K141" s="8"/>
      <c r="L141" s="8"/>
      <c r="M141" s="8"/>
      <c r="N141" s="8"/>
    </row>
    <row r="142" ht="14.25" spans="1:14">
      <c r="A142" s="7" t="s">
        <v>31</v>
      </c>
      <c r="B142" s="7" t="s">
        <v>40</v>
      </c>
      <c r="C142" s="8"/>
      <c r="D142" s="8"/>
      <c r="E142" s="8"/>
      <c r="F142" s="8"/>
      <c r="G142" s="8"/>
      <c r="H142" s="9"/>
      <c r="I142" s="8"/>
      <c r="J142" s="8"/>
      <c r="K142" s="8"/>
      <c r="L142" s="8"/>
      <c r="M142" s="8"/>
      <c r="N142" s="8"/>
    </row>
    <row r="143" ht="14.25" spans="1:14">
      <c r="A143" s="7" t="s">
        <v>31</v>
      </c>
      <c r="B143" s="22" t="s">
        <v>35</v>
      </c>
      <c r="C143" s="8"/>
      <c r="D143" s="8"/>
      <c r="E143" s="9"/>
      <c r="F143" s="8"/>
      <c r="G143" s="8"/>
      <c r="H143" s="8"/>
      <c r="I143" s="8"/>
      <c r="J143" s="8"/>
      <c r="K143" s="8"/>
      <c r="L143" s="8"/>
      <c r="M143" s="9"/>
      <c r="N143" s="18"/>
    </row>
    <row r="144" ht="14.25" spans="1:14">
      <c r="A144" s="7" t="s">
        <v>31</v>
      </c>
      <c r="B144" s="22" t="s">
        <v>34</v>
      </c>
      <c r="C144" s="8"/>
      <c r="D144" s="8"/>
      <c r="E144" s="9"/>
      <c r="F144" s="8"/>
      <c r="G144" s="8"/>
      <c r="H144" s="8"/>
      <c r="I144" s="8"/>
      <c r="J144" s="9"/>
      <c r="K144" s="18"/>
      <c r="L144" s="8"/>
      <c r="M144" s="8"/>
      <c r="N144" s="8"/>
    </row>
    <row r="145" ht="14.25" spans="1:14">
      <c r="A145" s="7" t="s">
        <v>31</v>
      </c>
      <c r="B145" s="7" t="s">
        <v>39</v>
      </c>
      <c r="C145" s="9"/>
      <c r="D145" s="8"/>
      <c r="E145" s="9"/>
      <c r="F145" s="8"/>
      <c r="G145" s="8"/>
      <c r="H145" s="9"/>
      <c r="I145" s="8"/>
      <c r="J145" s="8"/>
      <c r="K145" s="8"/>
      <c r="L145" s="8"/>
      <c r="M145" s="9"/>
      <c r="N145" s="8"/>
    </row>
    <row r="147" spans="1:14">
      <c r="A147" s="11" t="s">
        <v>14</v>
      </c>
      <c r="B147" s="11" t="s">
        <v>13</v>
      </c>
      <c r="C147" s="12" t="s">
        <v>236</v>
      </c>
      <c r="D147" s="12"/>
      <c r="E147" s="12" t="s">
        <v>237</v>
      </c>
      <c r="F147" s="12"/>
      <c r="G147" s="12" t="s">
        <v>238</v>
      </c>
      <c r="H147" s="12"/>
      <c r="I147" s="12" t="s">
        <v>239</v>
      </c>
      <c r="J147" s="12"/>
      <c r="K147" s="12" t="s">
        <v>240</v>
      </c>
      <c r="L147" s="12"/>
      <c r="M147" s="12" t="s">
        <v>241</v>
      </c>
      <c r="N147" s="12"/>
    </row>
    <row r="148" spans="1:14">
      <c r="A148" s="13"/>
      <c r="B148" s="13"/>
      <c r="C148" s="12" t="s">
        <v>198</v>
      </c>
      <c r="D148" s="12" t="s">
        <v>199</v>
      </c>
      <c r="E148" s="12" t="s">
        <v>198</v>
      </c>
      <c r="F148" s="12" t="s">
        <v>199</v>
      </c>
      <c r="G148" s="12" t="s">
        <v>198</v>
      </c>
      <c r="H148" s="12" t="s">
        <v>199</v>
      </c>
      <c r="I148" s="12" t="s">
        <v>198</v>
      </c>
      <c r="J148" s="12" t="s">
        <v>199</v>
      </c>
      <c r="K148" s="12" t="s">
        <v>198</v>
      </c>
      <c r="L148" s="12" t="s">
        <v>199</v>
      </c>
      <c r="M148" s="12" t="s">
        <v>198</v>
      </c>
      <c r="N148" s="12" t="s">
        <v>199</v>
      </c>
    </row>
    <row r="149" ht="14.25" spans="1:14">
      <c r="A149" s="7" t="s">
        <v>25</v>
      </c>
      <c r="B149" s="15" t="s">
        <v>24</v>
      </c>
      <c r="C149" s="9">
        <v>0.001</v>
      </c>
      <c r="D149" s="9">
        <v>0.002</v>
      </c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ht="14.25" spans="1:14">
      <c r="A150" s="7" t="s">
        <v>27</v>
      </c>
      <c r="B150" s="15" t="s">
        <v>26</v>
      </c>
      <c r="C150" s="9">
        <v>0.0002</v>
      </c>
      <c r="D150" s="9">
        <v>0.0013</v>
      </c>
      <c r="E150" s="8"/>
      <c r="F150" s="16"/>
      <c r="G150" s="8"/>
      <c r="H150" s="8"/>
      <c r="I150" s="8"/>
      <c r="J150" s="16"/>
      <c r="K150" s="8"/>
      <c r="L150" s="8"/>
      <c r="M150" s="8"/>
      <c r="N150" s="8"/>
    </row>
    <row r="151" ht="14.25" spans="1:14">
      <c r="A151" s="7" t="s">
        <v>27</v>
      </c>
      <c r="B151" s="15" t="s">
        <v>28</v>
      </c>
      <c r="C151" s="9">
        <v>0.0004</v>
      </c>
      <c r="D151" s="8">
        <v>0.0018</v>
      </c>
      <c r="E151" s="8"/>
      <c r="F151" s="16"/>
      <c r="G151" s="8"/>
      <c r="H151" s="16"/>
      <c r="I151" s="24"/>
      <c r="J151" s="16"/>
      <c r="K151" s="8"/>
      <c r="L151" s="8"/>
      <c r="M151" s="8"/>
      <c r="N151" s="8"/>
    </row>
    <row r="152" ht="14.25" spans="1:14">
      <c r="A152" s="7" t="s">
        <v>27</v>
      </c>
      <c r="B152" s="15" t="s">
        <v>29</v>
      </c>
      <c r="C152" s="9">
        <v>0.0002</v>
      </c>
      <c r="D152" s="8"/>
      <c r="E152" s="8"/>
      <c r="F152" s="8"/>
      <c r="G152" s="8"/>
      <c r="H152" s="16"/>
      <c r="I152" s="8"/>
      <c r="J152" s="16"/>
      <c r="K152" s="8"/>
      <c r="L152" s="16"/>
      <c r="M152" s="8"/>
      <c r="N152" s="8"/>
    </row>
    <row r="153" ht="14.25" spans="1:14">
      <c r="A153" s="7" t="s">
        <v>27</v>
      </c>
      <c r="B153" s="23" t="s">
        <v>32</v>
      </c>
      <c r="C153" s="9">
        <v>0.0005</v>
      </c>
      <c r="D153" s="16"/>
      <c r="E153" s="8"/>
      <c r="F153" s="8"/>
      <c r="G153" s="8"/>
      <c r="H153" s="16"/>
      <c r="I153" s="8"/>
      <c r="J153" s="16"/>
      <c r="K153" s="8"/>
      <c r="L153" s="8"/>
      <c r="M153" s="8"/>
      <c r="N153" s="8"/>
    </row>
    <row r="154" spans="1:14">
      <c r="A154" s="12" t="s">
        <v>14</v>
      </c>
      <c r="B154" s="11" t="s">
        <v>13</v>
      </c>
      <c r="C154" s="17" t="s">
        <v>252</v>
      </c>
      <c r="D154" s="17"/>
      <c r="E154" s="17" t="s">
        <v>253</v>
      </c>
      <c r="F154" s="17"/>
      <c r="G154" s="17" t="s">
        <v>254</v>
      </c>
      <c r="H154" s="17"/>
      <c r="I154" s="17" t="s">
        <v>255</v>
      </c>
      <c r="J154" s="17"/>
      <c r="K154" s="17" t="s">
        <v>256</v>
      </c>
      <c r="L154" s="17"/>
      <c r="M154" s="17" t="s">
        <v>257</v>
      </c>
      <c r="N154" s="17"/>
    </row>
    <row r="155" spans="1:14">
      <c r="A155" s="12"/>
      <c r="B155" s="13"/>
      <c r="C155" s="12" t="s">
        <v>198</v>
      </c>
      <c r="D155" s="12" t="s">
        <v>199</v>
      </c>
      <c r="E155" s="12" t="s">
        <v>198</v>
      </c>
      <c r="F155" s="12" t="s">
        <v>199</v>
      </c>
      <c r="G155" s="12" t="s">
        <v>198</v>
      </c>
      <c r="H155" s="12" t="s">
        <v>199</v>
      </c>
      <c r="I155" s="12" t="s">
        <v>198</v>
      </c>
      <c r="J155" s="12" t="s">
        <v>199</v>
      </c>
      <c r="K155" s="12" t="s">
        <v>198</v>
      </c>
      <c r="L155" s="12" t="s">
        <v>199</v>
      </c>
      <c r="M155" s="12" t="s">
        <v>198</v>
      </c>
      <c r="N155" s="12" t="s">
        <v>199</v>
      </c>
    </row>
    <row r="156" ht="14.25" spans="1:14">
      <c r="A156" s="7" t="s">
        <v>25</v>
      </c>
      <c r="B156" s="15" t="s">
        <v>24</v>
      </c>
      <c r="C156" s="16"/>
      <c r="D156" s="16"/>
      <c r="E156" s="9"/>
      <c r="F156" s="8"/>
      <c r="G156" s="9"/>
      <c r="H156" s="9"/>
      <c r="I156" s="9"/>
      <c r="J156" s="9"/>
      <c r="K156" s="18"/>
      <c r="L156" s="18"/>
      <c r="M156" s="8"/>
      <c r="N156" s="8"/>
    </row>
    <row r="157" ht="14.25" spans="1:14">
      <c r="A157" s="7" t="s">
        <v>27</v>
      </c>
      <c r="B157" s="15" t="s">
        <v>26</v>
      </c>
      <c r="C157" s="16"/>
      <c r="D157" s="16"/>
      <c r="E157" s="9"/>
      <c r="F157" s="8"/>
      <c r="G157" s="8"/>
      <c r="H157" s="9"/>
      <c r="I157" s="9"/>
      <c r="J157" s="9"/>
      <c r="K157" s="18"/>
      <c r="L157" s="8"/>
      <c r="M157" s="18"/>
      <c r="N157" s="18"/>
    </row>
    <row r="158" ht="14.25" spans="1:14">
      <c r="A158" s="7" t="s">
        <v>27</v>
      </c>
      <c r="B158" s="15" t="s">
        <v>28</v>
      </c>
      <c r="C158" s="16"/>
      <c r="D158" s="16"/>
      <c r="E158" s="9"/>
      <c r="F158" s="16"/>
      <c r="G158" s="9"/>
      <c r="H158" s="9"/>
      <c r="I158" s="9"/>
      <c r="J158" s="8"/>
      <c r="K158" s="18"/>
      <c r="L158" s="8"/>
      <c r="M158" s="18"/>
      <c r="N158" s="18"/>
    </row>
    <row r="159" ht="14.25" spans="1:14">
      <c r="A159" s="7" t="s">
        <v>27</v>
      </c>
      <c r="B159" s="15" t="s">
        <v>29</v>
      </c>
      <c r="C159" s="16"/>
      <c r="D159" s="16"/>
      <c r="E159" s="9"/>
      <c r="F159" s="16"/>
      <c r="G159" s="8"/>
      <c r="H159" s="9"/>
      <c r="I159" s="9"/>
      <c r="J159" s="16"/>
      <c r="K159" s="18"/>
      <c r="L159" s="8"/>
      <c r="M159" s="18"/>
      <c r="N159" s="18"/>
    </row>
    <row r="160" ht="14.25" spans="1:14">
      <c r="A160" s="7" t="s">
        <v>27</v>
      </c>
      <c r="B160" s="15" t="s">
        <v>32</v>
      </c>
      <c r="C160" s="16"/>
      <c r="D160" s="16"/>
      <c r="E160" s="9"/>
      <c r="F160" s="16"/>
      <c r="G160" s="8"/>
      <c r="H160" s="9"/>
      <c r="I160" s="9"/>
      <c r="J160" s="16"/>
      <c r="K160" s="18"/>
      <c r="L160" s="8"/>
      <c r="M160" s="18"/>
      <c r="N160" s="16"/>
    </row>
  </sheetData>
  <mergeCells count="99">
    <mergeCell ref="A1:N1"/>
    <mergeCell ref="C2:D2"/>
    <mergeCell ref="E2:F2"/>
    <mergeCell ref="G2:H2"/>
    <mergeCell ref="I2:J2"/>
    <mergeCell ref="K2:L2"/>
    <mergeCell ref="M2:N2"/>
    <mergeCell ref="C26:D26"/>
    <mergeCell ref="E26:F26"/>
    <mergeCell ref="G26:H26"/>
    <mergeCell ref="I26:J26"/>
    <mergeCell ref="K26:L26"/>
    <mergeCell ref="M26:N26"/>
    <mergeCell ref="C52:D52"/>
    <mergeCell ref="E52:F52"/>
    <mergeCell ref="G52:H52"/>
    <mergeCell ref="I52:J52"/>
    <mergeCell ref="K52:L52"/>
    <mergeCell ref="M52:N52"/>
    <mergeCell ref="C59:D59"/>
    <mergeCell ref="E59:F59"/>
    <mergeCell ref="G59:H59"/>
    <mergeCell ref="I59:J59"/>
    <mergeCell ref="K59:L59"/>
    <mergeCell ref="M59:N59"/>
    <mergeCell ref="A66:N66"/>
    <mergeCell ref="C67:D67"/>
    <mergeCell ref="E67:F67"/>
    <mergeCell ref="G67:H67"/>
    <mergeCell ref="I67:J67"/>
    <mergeCell ref="K67:L67"/>
    <mergeCell ref="M67:N67"/>
    <mergeCell ref="C82:D82"/>
    <mergeCell ref="E82:F82"/>
    <mergeCell ref="G82:H82"/>
    <mergeCell ref="I82:J82"/>
    <mergeCell ref="K82:L82"/>
    <mergeCell ref="M82:N82"/>
    <mergeCell ref="C99:D99"/>
    <mergeCell ref="E99:F99"/>
    <mergeCell ref="G99:H99"/>
    <mergeCell ref="I99:J99"/>
    <mergeCell ref="K99:L99"/>
    <mergeCell ref="M99:N99"/>
    <mergeCell ref="C106:D106"/>
    <mergeCell ref="E106:F106"/>
    <mergeCell ref="G106:H106"/>
    <mergeCell ref="I106:J106"/>
    <mergeCell ref="K106:L106"/>
    <mergeCell ref="M106:N106"/>
    <mergeCell ref="A114:N114"/>
    <mergeCell ref="C115:D115"/>
    <mergeCell ref="E115:F115"/>
    <mergeCell ref="G115:H115"/>
    <mergeCell ref="I115:J115"/>
    <mergeCell ref="K115:L115"/>
    <mergeCell ref="M115:N115"/>
    <mergeCell ref="C130:D130"/>
    <mergeCell ref="E130:F130"/>
    <mergeCell ref="G130:H130"/>
    <mergeCell ref="I130:J130"/>
    <mergeCell ref="K130:L130"/>
    <mergeCell ref="M130:N130"/>
    <mergeCell ref="C147:D147"/>
    <mergeCell ref="E147:F147"/>
    <mergeCell ref="G147:H147"/>
    <mergeCell ref="I147:J147"/>
    <mergeCell ref="K147:L147"/>
    <mergeCell ref="M147:N147"/>
    <mergeCell ref="C154:D154"/>
    <mergeCell ref="E154:F154"/>
    <mergeCell ref="G154:H154"/>
    <mergeCell ref="I154:J154"/>
    <mergeCell ref="K154:L154"/>
    <mergeCell ref="M154:N154"/>
    <mergeCell ref="A2:A3"/>
    <mergeCell ref="A26:A27"/>
    <mergeCell ref="A52:A53"/>
    <mergeCell ref="A59:A60"/>
    <mergeCell ref="A67:A68"/>
    <mergeCell ref="A82:A83"/>
    <mergeCell ref="A99:A100"/>
    <mergeCell ref="A106:A107"/>
    <mergeCell ref="A115:A116"/>
    <mergeCell ref="A130:A131"/>
    <mergeCell ref="A147:A148"/>
    <mergeCell ref="A154:A155"/>
    <mergeCell ref="B2:B3"/>
    <mergeCell ref="B26:B27"/>
    <mergeCell ref="B52:B53"/>
    <mergeCell ref="B59:B60"/>
    <mergeCell ref="B67:B68"/>
    <mergeCell ref="B82:B83"/>
    <mergeCell ref="B99:B100"/>
    <mergeCell ref="B106:B107"/>
    <mergeCell ref="B115:B116"/>
    <mergeCell ref="B130:B131"/>
    <mergeCell ref="B147:B148"/>
    <mergeCell ref="B154:B15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1月工资</vt:lpstr>
      <vt:lpstr>1月回款提成明细</vt:lpstr>
      <vt:lpstr>1月销售明细</vt:lpstr>
      <vt:lpstr>预抵押证</vt:lpstr>
      <vt:lpstr>佣金比例总表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清风暖阳</cp:lastModifiedBy>
  <dcterms:created xsi:type="dcterms:W3CDTF">2023-05-12T11:15:00Z</dcterms:created>
  <dcterms:modified xsi:type="dcterms:W3CDTF">2025-02-27T03:36:06Z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9743E48F96B24794868D5E8BC1365CAF_13</vt:lpwstr>
  </property>
  <property fmtid="{D5CDD505-2E9C-101B-9397-08002B2CF9AE}" pid="4" name="KSOReadingLayout">
    <vt:bool>true</vt:bool>
  </property>
</Properties>
</file>