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3" activeTab="2"/>
  </bookViews>
  <sheets>
    <sheet name="2月工资" sheetId="1" r:id="rId1"/>
    <sheet name="2月回款提成明细" sheetId="2" r:id="rId2"/>
    <sheet name="2月销售明细" sheetId="3" r:id="rId3"/>
    <sheet name="预抵押证" sheetId="4" r:id="rId4"/>
    <sheet name="佣金比例总表" sheetId="5" r:id="rId5"/>
  </sheets>
  <definedNames>
    <definedName name="_xlnm._FilterDatabase" localSheetId="0" hidden="1">'2月工资'!$A$3:$DF$23</definedName>
    <definedName name="_xlnm._FilterDatabase" localSheetId="1" hidden="1">'2月回款提成明细'!$A$2:$IJ$46</definedName>
    <definedName name="_xlnm._FilterDatabase" localSheetId="2" hidden="1">'2月销售明细'!$2:$75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<sst xmlns="http://schemas.openxmlformats.org/spreadsheetml/2006/main" count="945" uniqueCount="263">
  <si>
    <t>通力房产画堂春·锦销售部2月份佣金</t>
  </si>
  <si>
    <t>2025/2/1-2025/2/28</t>
  </si>
  <si>
    <t>一期
提成</t>
  </si>
  <si>
    <t>二期
提成</t>
  </si>
  <si>
    <t>主管提成</t>
  </si>
  <si>
    <t>一期地下室</t>
  </si>
  <si>
    <t>扣除多发</t>
  </si>
  <si>
    <t>补发</t>
  </si>
  <si>
    <t>应发工资</t>
  </si>
  <si>
    <t>本月提成预
留5%</t>
  </si>
  <si>
    <t>扣个税</t>
  </si>
  <si>
    <t>扣除预留
应发工资</t>
  </si>
  <si>
    <t>序号</t>
  </si>
  <si>
    <t>姓名</t>
  </si>
  <si>
    <t>职位</t>
  </si>
  <si>
    <t>出勤
天数</t>
  </si>
  <si>
    <t>基本
工资</t>
  </si>
  <si>
    <t>出勤基
本工资</t>
  </si>
  <si>
    <t>奖励</t>
  </si>
  <si>
    <t>销售套数</t>
  </si>
  <si>
    <t>袁豫</t>
  </si>
  <si>
    <t>营销总监</t>
  </si>
  <si>
    <t>王玉慧</t>
  </si>
  <si>
    <t>销售经理</t>
  </si>
  <si>
    <t>肖陶丽</t>
  </si>
  <si>
    <t>销售主管</t>
  </si>
  <si>
    <t>闫金秀</t>
  </si>
  <si>
    <t>赵江龙</t>
  </si>
  <si>
    <t>李秀莲</t>
  </si>
  <si>
    <t>置业顾问</t>
  </si>
  <si>
    <t>霍苒</t>
  </si>
  <si>
    <t>连阵阵</t>
  </si>
  <si>
    <t>张玉琴</t>
  </si>
  <si>
    <t>潘亦玹</t>
  </si>
  <si>
    <t>王荣</t>
  </si>
  <si>
    <t>米云鹤</t>
  </si>
  <si>
    <t>刘宁宁</t>
  </si>
  <si>
    <t>李福晴</t>
  </si>
  <si>
    <t>刘思汉</t>
  </si>
  <si>
    <t>张志慧</t>
  </si>
  <si>
    <t>内勤</t>
  </si>
  <si>
    <t>张新艳</t>
  </si>
  <si>
    <t>按揭专员</t>
  </si>
  <si>
    <t>合计：</t>
  </si>
  <si>
    <t>销售人员提成合计应发155775.6元，扣除5%预留4566.51元，扣除个税1650.24元，实发149558.85元。</t>
  </si>
  <si>
    <t>制表人：王慧</t>
  </si>
  <si>
    <t>财务审核：</t>
  </si>
  <si>
    <t>画堂春锦苑住宅销售及回款月报表(2月）</t>
  </si>
  <si>
    <t>房号</t>
  </si>
  <si>
    <t>面积</t>
  </si>
  <si>
    <t>单价</t>
  </si>
  <si>
    <t>销售总价</t>
  </si>
  <si>
    <t>本月结算</t>
  </si>
  <si>
    <t>累计回款</t>
  </si>
  <si>
    <t>欠收房款</t>
  </si>
  <si>
    <t>付款方式</t>
  </si>
  <si>
    <t>回款时间</t>
  </si>
  <si>
    <t>业务员</t>
  </si>
  <si>
    <t>商品房买卖合同号</t>
  </si>
  <si>
    <t>签合同日期</t>
  </si>
  <si>
    <t>转签日期</t>
  </si>
  <si>
    <t>备注</t>
  </si>
  <si>
    <t>置业顾问提成</t>
  </si>
  <si>
    <t>主管总提</t>
  </si>
  <si>
    <t>宋昌瑾</t>
  </si>
  <si>
    <t>1-1-401</t>
  </si>
  <si>
    <t>公积金</t>
  </si>
  <si>
    <t>李福晴7</t>
  </si>
  <si>
    <t>贾磊</t>
  </si>
  <si>
    <t>1-1-402</t>
  </si>
  <si>
    <t>商贷</t>
  </si>
  <si>
    <t>李秀莲4</t>
  </si>
  <si>
    <t>吴志杰</t>
  </si>
  <si>
    <t>1-1-502</t>
  </si>
  <si>
    <t>铁路公积金</t>
  </si>
  <si>
    <t>王荣7</t>
  </si>
  <si>
    <t>熊鑫</t>
  </si>
  <si>
    <t>1-1-601</t>
  </si>
  <si>
    <t>一次性</t>
  </si>
  <si>
    <t>刘思汉6</t>
  </si>
  <si>
    <t>石建基</t>
  </si>
  <si>
    <t>1-1-602</t>
  </si>
  <si>
    <t>分期</t>
  </si>
  <si>
    <t>高旭</t>
  </si>
  <si>
    <t>1-1-701</t>
  </si>
  <si>
    <t>霍苒6</t>
  </si>
  <si>
    <t>谷泽群</t>
  </si>
  <si>
    <t>1-1-802</t>
  </si>
  <si>
    <t>州市公积金</t>
  </si>
  <si>
    <t>杨旭元</t>
  </si>
  <si>
    <t>1-2-801</t>
  </si>
  <si>
    <t>马旭东</t>
  </si>
  <si>
    <t>2-1-1403</t>
  </si>
  <si>
    <t>连阵阵6</t>
  </si>
  <si>
    <t>衡俊安</t>
  </si>
  <si>
    <t>2-2-103</t>
  </si>
  <si>
    <t>连阵阵7</t>
  </si>
  <si>
    <t>祁婷</t>
  </si>
  <si>
    <t>2-2-902</t>
  </si>
  <si>
    <t>张玉琴6</t>
  </si>
  <si>
    <t>陈建军</t>
  </si>
  <si>
    <t>3-2-102</t>
  </si>
  <si>
    <t>连阵阵4</t>
  </si>
  <si>
    <t>李佳文</t>
  </si>
  <si>
    <t>3-3-1102</t>
  </si>
  <si>
    <t>刘宁宁7</t>
  </si>
  <si>
    <t>齐杏丽</t>
  </si>
  <si>
    <t>4-1-501</t>
  </si>
  <si>
    <t>武伟东</t>
  </si>
  <si>
    <t>4-1-801</t>
  </si>
  <si>
    <t>袁宇龙</t>
  </si>
  <si>
    <t>4-2-701</t>
  </si>
  <si>
    <t>李秀莲7</t>
  </si>
  <si>
    <t>孙悦冰</t>
  </si>
  <si>
    <t>4-2-801</t>
  </si>
  <si>
    <t>潘亦玹7</t>
  </si>
  <si>
    <t>黄俊</t>
  </si>
  <si>
    <t>5-1-1102</t>
  </si>
  <si>
    <t>王晓霞</t>
  </si>
  <si>
    <t>5-2-1101</t>
  </si>
  <si>
    <t>王培</t>
  </si>
  <si>
    <t>6-1-902</t>
  </si>
  <si>
    <t>马宏伟</t>
  </si>
  <si>
    <t>6-2-302</t>
  </si>
  <si>
    <t>张玉琴4</t>
  </si>
  <si>
    <t>李永杰</t>
  </si>
  <si>
    <t>6-2-502</t>
  </si>
  <si>
    <t>陈立成</t>
  </si>
  <si>
    <t>6-3-1102</t>
  </si>
  <si>
    <t>李福晴5</t>
  </si>
  <si>
    <t>刘传祥</t>
  </si>
  <si>
    <t>7-1-1102</t>
  </si>
  <si>
    <t>刘宁宁6</t>
  </si>
  <si>
    <t>肖广斌</t>
  </si>
  <si>
    <t>7-2-1101</t>
  </si>
  <si>
    <t>李磊</t>
  </si>
  <si>
    <t>8-2-202</t>
  </si>
  <si>
    <t>刘远征</t>
  </si>
  <si>
    <t>8-3-101</t>
  </si>
  <si>
    <t>巴地曼</t>
  </si>
  <si>
    <t>8-3-1001</t>
  </si>
  <si>
    <t>艾克白尔·热合曼</t>
  </si>
  <si>
    <t>8-3-1002</t>
  </si>
  <si>
    <t>潘亦玹4</t>
  </si>
  <si>
    <t>画堂春锦苑商业销售及回款月报表(2月）</t>
  </si>
  <si>
    <t>何骁</t>
  </si>
  <si>
    <t>13-2层03</t>
  </si>
  <si>
    <t>13-2层04</t>
  </si>
  <si>
    <t>刘钦</t>
  </si>
  <si>
    <t>13-2层10</t>
  </si>
  <si>
    <t>段云江</t>
  </si>
  <si>
    <t>14-2层15</t>
  </si>
  <si>
    <t>吴玉伟</t>
  </si>
  <si>
    <t>16-1层07</t>
  </si>
  <si>
    <t>张芸绮</t>
  </si>
  <si>
    <t>19-1层13</t>
  </si>
  <si>
    <t>19-1层14</t>
  </si>
  <si>
    <t>19-1层18</t>
  </si>
  <si>
    <t xml:space="preserve">注：画堂春锦苑2月住宅结算回款金额：9137591元；
画堂春锦苑2月商业结算回款金额：6397540元；
画堂春锦苑办理预抵押证6个，佣金480 元。
</t>
  </si>
  <si>
    <t>领导签字：</t>
  </si>
  <si>
    <t>营销总监：</t>
  </si>
  <si>
    <t>制表人：王玉慧</t>
  </si>
  <si>
    <t>画堂春锦2025年2月销售明细</t>
  </si>
  <si>
    <t>客户姓名</t>
  </si>
  <si>
    <t>单价（元）</t>
  </si>
  <si>
    <t>总价（元）</t>
  </si>
  <si>
    <t>付款进度</t>
  </si>
  <si>
    <t>全清</t>
  </si>
  <si>
    <t>1-1-702</t>
  </si>
  <si>
    <t>邓丽萍</t>
  </si>
  <si>
    <t>1-1-801</t>
  </si>
  <si>
    <t>李红映</t>
  </si>
  <si>
    <t>1-1-902</t>
  </si>
  <si>
    <t>尚德怀</t>
  </si>
  <si>
    <t>1-2-401</t>
  </si>
  <si>
    <t>冯洁</t>
  </si>
  <si>
    <t>2-2-1302</t>
  </si>
  <si>
    <t>焦健</t>
  </si>
  <si>
    <t>合同已签</t>
  </si>
  <si>
    <t>4-1-602</t>
  </si>
  <si>
    <t>王雪双</t>
  </si>
  <si>
    <t>4-1-702</t>
  </si>
  <si>
    <t>周燕</t>
  </si>
  <si>
    <t>6-2-602</t>
  </si>
  <si>
    <t>陈代明</t>
  </si>
  <si>
    <t>8-3-401</t>
  </si>
  <si>
    <t>史海龙</t>
  </si>
  <si>
    <t>8-3-502</t>
  </si>
  <si>
    <t>常权</t>
  </si>
  <si>
    <t>2月销售目标1500万，上浮20%下发任务1800万，置业顾问9人，主管4人，每人销售任务1384615元</t>
  </si>
  <si>
    <t>住宅销售套数</t>
  </si>
  <si>
    <t>住宅销售额（万元）</t>
  </si>
  <si>
    <t>商业销售套数</t>
  </si>
  <si>
    <t>商业销售额（万元）</t>
  </si>
  <si>
    <t>总销售额（万元）</t>
  </si>
  <si>
    <t>销售达成率</t>
  </si>
  <si>
    <t>住宅任务完成情况</t>
  </si>
  <si>
    <t>商业任务完成情况</t>
  </si>
  <si>
    <t>达成率＜60%，
0.4%计佣</t>
  </si>
  <si>
    <t>60%≤达成率＜80%，
0.5%计佣</t>
  </si>
  <si>
    <t>80%≤达成率＜100%，
0.6%计佣</t>
  </si>
  <si>
    <t>达成率≥100%，0.7%计佣</t>
  </si>
  <si>
    <t>达成率＜50%，
0.8%计佣</t>
  </si>
  <si>
    <t>50%≤达成率＜80%，
0.9%计佣</t>
  </si>
  <si>
    <r>
      <rPr>
        <sz val="10"/>
        <rFont val="宋体"/>
        <charset val="134"/>
      </rPr>
      <t>达成率</t>
    </r>
    <r>
      <rPr>
        <sz val="10"/>
        <rFont val="Arial"/>
        <charset val="0"/>
      </rPr>
      <t>≥</t>
    </r>
    <r>
      <rPr>
        <sz val="10"/>
        <rFont val="宋体"/>
        <charset val="134"/>
      </rPr>
      <t>80%，
1%计佣</t>
    </r>
  </si>
  <si>
    <t>排名</t>
  </si>
  <si>
    <t>组</t>
  </si>
  <si>
    <t>住宅</t>
  </si>
  <si>
    <t>商业</t>
  </si>
  <si>
    <t>合计</t>
  </si>
  <si>
    <t>人均销售</t>
  </si>
  <si>
    <t>主管</t>
  </si>
  <si>
    <t>达成率＜60%，
0.02%计佣</t>
  </si>
  <si>
    <t>60%≤达成率＜80%，
0.03%计佣</t>
  </si>
  <si>
    <t>80%≤达成率＜100%，
0.04%计佣</t>
  </si>
  <si>
    <t>达成率≥100%，0.05%计佣</t>
  </si>
  <si>
    <t>达成率＜50%，
0.13%计佣</t>
  </si>
  <si>
    <t>50%≤达成率＜80%，
0.15%计佣</t>
  </si>
  <si>
    <r>
      <rPr>
        <sz val="10"/>
        <rFont val="宋体"/>
        <charset val="134"/>
      </rPr>
      <t>达成率</t>
    </r>
    <r>
      <rPr>
        <sz val="10"/>
        <rFont val="Arial"/>
        <charset val="0"/>
      </rPr>
      <t>≥</t>
    </r>
    <r>
      <rPr>
        <sz val="10"/>
        <rFont val="宋体"/>
        <charset val="134"/>
      </rPr>
      <t>80%，
0.18%计佣</t>
    </r>
  </si>
  <si>
    <t>闫金秀组任务：5538461元，肖陶丽组任务：5538461元, 赵江龙组任务：4153846元，霍苒组任务2769230元。</t>
  </si>
  <si>
    <t>经理</t>
  </si>
  <si>
    <t>住宅销售额</t>
  </si>
  <si>
    <t>商业销售额</t>
  </si>
  <si>
    <t>达成率＜60%，
0.08%计佣</t>
  </si>
  <si>
    <t>60%≤达成率＜80%，
0.10%计佣</t>
  </si>
  <si>
    <t>80%≤达成率＜100%，
0.12%计佣</t>
  </si>
  <si>
    <t>达成率≥100%，0.14%计佣</t>
  </si>
  <si>
    <t>达成率＜50%，
0.14%计佣</t>
  </si>
  <si>
    <t>50%≤达成率＜80%，
0.2%计佣</t>
  </si>
  <si>
    <r>
      <rPr>
        <sz val="10"/>
        <rFont val="宋体"/>
        <charset val="134"/>
      </rPr>
      <t>达成率</t>
    </r>
    <r>
      <rPr>
        <sz val="10"/>
        <rFont val="Arial"/>
        <charset val="0"/>
      </rPr>
      <t>≥</t>
    </r>
    <r>
      <rPr>
        <sz val="10"/>
        <rFont val="宋体"/>
        <charset val="134"/>
      </rPr>
      <t>80%，
0.25%计佣</t>
    </r>
  </si>
  <si>
    <t>销售额（元）</t>
  </si>
  <si>
    <t>销售额0.03%</t>
  </si>
  <si>
    <t>根据2024年10月9日《关于袁豫同志薪酬调整的请示》，自2024年10月1日库尔勒区域月度销售回笼金额0.03%计佣。</t>
  </si>
  <si>
    <t>根据2024年12月3日签署的“关于库尔勒片区2024年11月12月销售考核方案”合并住宅、商业考核。
请领导批示！</t>
  </si>
  <si>
    <t>画堂春锦预抵押证明细</t>
  </si>
  <si>
    <t>日期</t>
  </si>
  <si>
    <t>蒋永祥</t>
  </si>
  <si>
    <t>14-1层10</t>
  </si>
  <si>
    <t>2023年佣金比例总表</t>
  </si>
  <si>
    <t>1月佣金比例</t>
  </si>
  <si>
    <t>2月佣金比例</t>
  </si>
  <si>
    <t>3月佣金比例</t>
  </si>
  <si>
    <t>4月佣金比例</t>
  </si>
  <si>
    <t>5月佣金比例</t>
  </si>
  <si>
    <t>6月佣金比例</t>
  </si>
  <si>
    <t>张楚轩</t>
  </si>
  <si>
    <t>李世平</t>
  </si>
  <si>
    <t>单小龙</t>
  </si>
  <si>
    <t>林欢欢</t>
  </si>
  <si>
    <t>刘伟杰</t>
  </si>
  <si>
    <t>张利玮</t>
  </si>
  <si>
    <t>赵帆</t>
  </si>
  <si>
    <t>王士杰</t>
  </si>
  <si>
    <t>王尔东</t>
  </si>
  <si>
    <t>吴文强</t>
  </si>
  <si>
    <t>7月佣金比例</t>
  </si>
  <si>
    <t>8月佣金比例</t>
  </si>
  <si>
    <t>9月佣金比例</t>
  </si>
  <si>
    <t>10月佣金比例</t>
  </si>
  <si>
    <t>11月佣金比例</t>
  </si>
  <si>
    <t>12月佣金比例</t>
  </si>
  <si>
    <t>2024年佣金比例总表</t>
  </si>
  <si>
    <t>2025年佣金比例总表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</si>
</sst>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_ "/>
    <numFmt numFmtId="178" formatCode="0.00_ "/>
    <numFmt numFmtId="179" formatCode="0&quot;.&quot;0,&quot;万元&quot;"/>
  </numFmts>
  <fonts count="37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sz val="9"/>
      <name val="Times New Roman"/>
      <charset val="134"/>
    </font>
    <font>
      <b/>
      <sz val="10"/>
      <name val="宋体"/>
      <charset val="134"/>
    </font>
    <font>
      <sz val="14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</font>
    <font>
      <b/>
      <sz val="10"/>
      <color indexed="8"/>
      <name val="宋体"/>
      <charset val="134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15" applyNumberFormat="0" applyAlignment="0" applyProtection="0">
      <alignment vertical="center"/>
    </xf>
    <xf numFmtId="0" fontId="26" fillId="8" borderId="16" applyNumberFormat="0" applyAlignment="0" applyProtection="0">
      <alignment vertical="center"/>
    </xf>
    <xf numFmtId="0" fontId="27" fillId="8" borderId="15" applyNumberFormat="0" applyAlignment="0" applyProtection="0">
      <alignment vertical="center"/>
    </xf>
    <xf numFmtId="0" fontId="28" fillId="9" borderId="17" applyNumberFormat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/>
    </xf>
    <xf numFmtId="10" fontId="1" fillId="3" borderId="1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10" fontId="1" fillId="0" borderId="5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0" fontId="1" fillId="4" borderId="1" xfId="0" applyNumberFormat="1" applyFont="1" applyFill="1" applyBorder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 applyProtection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31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1" xfId="1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Fill="1" applyBorder="1" applyAlignment="1">
      <alignment horizontal="center" vertical="center" wrapText="1"/>
    </xf>
    <xf numFmtId="10" fontId="3" fillId="0" borderId="0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178" fontId="6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0" fontId="3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9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8" fontId="6" fillId="0" borderId="0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0" fontId="12" fillId="0" borderId="1" xfId="1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3" fillId="0" borderId="1" xfId="1" applyNumberFormat="1" applyFont="1" applyFill="1" applyBorder="1" applyAlignment="1" applyProtection="1">
      <alignment horizontal="center" vertical="center"/>
      <protection locked="0" hidden="1"/>
    </xf>
    <xf numFmtId="0" fontId="6" fillId="0" borderId="11" xfId="0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178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12" fillId="0" borderId="1" xfId="0" applyNumberFormat="1" applyFont="1" applyFill="1" applyBorder="1" applyAlignment="1" applyProtection="1">
      <alignment horizontal="center" vertical="center"/>
      <protection hidden="1"/>
    </xf>
    <xf numFmtId="0" fontId="15" fillId="0" borderId="1" xfId="0" applyFont="1" applyFill="1" applyBorder="1" applyAlignment="1">
      <alignment horizontal="center" vertical="center"/>
    </xf>
    <xf numFmtId="178" fontId="14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178" fontId="6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78" fontId="4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178" fontId="2" fillId="0" borderId="0" xfId="0" applyNumberFormat="1" applyFont="1" applyFill="1" applyBorder="1" applyAlignment="1">
      <alignment horizontal="center" vertical="center"/>
    </xf>
    <xf numFmtId="178" fontId="3" fillId="0" borderId="4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/>
    </xf>
    <xf numFmtId="178" fontId="3" fillId="0" borderId="5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B0F0"/>
      <color rgb="0000B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I24"/>
  <sheetViews>
    <sheetView zoomScale="115" zoomScaleNormal="115" workbookViewId="0">
      <selection activeCell="W10" sqref="W10"/>
    </sheetView>
  </sheetViews>
  <sheetFormatPr defaultColWidth="9" defaultRowHeight="14.25"/>
  <cols>
    <col min="1" max="1" width="4.625" style="100" customWidth="1"/>
    <col min="2" max="2" width="8.25" style="100" customWidth="1"/>
    <col min="3" max="3" width="8.625" style="100" customWidth="1"/>
    <col min="4" max="4" width="4.375" style="100" customWidth="1"/>
    <col min="5" max="5" width="5.5" style="100" customWidth="1"/>
    <col min="6" max="6" width="5.625" style="100" customWidth="1"/>
    <col min="7" max="7" width="5.75" style="100" customWidth="1"/>
    <col min="8" max="8" width="7" style="26" customWidth="1"/>
    <col min="9" max="9" width="10" style="101" customWidth="1"/>
    <col min="10" max="10" width="9.875" style="101" customWidth="1"/>
    <col min="11" max="14" width="9.125" style="101" customWidth="1"/>
    <col min="15" max="16" width="9.5" style="101" customWidth="1"/>
    <col min="17" max="17" width="9" style="101" customWidth="1"/>
    <col min="18" max="18" width="11.75" style="101" customWidth="1"/>
    <col min="19" max="19" width="9" style="100"/>
    <col min="20" max="20" width="10.125" style="100"/>
    <col min="21" max="16384" width="9" style="100"/>
  </cols>
  <sheetData>
    <row r="1" s="100" customFormat="1" ht="24" customHeight="1" spans="1:18">
      <c r="A1" s="102" t="s">
        <v>0</v>
      </c>
      <c r="B1" s="102"/>
      <c r="C1" s="102"/>
      <c r="D1" s="102"/>
      <c r="E1" s="102"/>
      <c r="F1" s="102"/>
      <c r="G1" s="102"/>
      <c r="H1" s="102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="74" customFormat="1" ht="24" customHeight="1" spans="1:18">
      <c r="A2" s="7" t="s">
        <v>1</v>
      </c>
      <c r="B2" s="7"/>
      <c r="C2" s="7"/>
      <c r="D2" s="7"/>
      <c r="E2" s="7"/>
      <c r="F2" s="7"/>
      <c r="G2" s="103"/>
      <c r="H2" s="104"/>
      <c r="I2" s="56" t="s">
        <v>2</v>
      </c>
      <c r="J2" s="56" t="s">
        <v>3</v>
      </c>
      <c r="K2" s="56" t="s">
        <v>4</v>
      </c>
      <c r="L2" s="108" t="s">
        <v>5</v>
      </c>
      <c r="M2" s="56" t="s">
        <v>6</v>
      </c>
      <c r="N2" s="108" t="s">
        <v>7</v>
      </c>
      <c r="O2" s="109" t="s">
        <v>8</v>
      </c>
      <c r="P2" s="56" t="s">
        <v>9</v>
      </c>
      <c r="Q2" s="56" t="s">
        <v>10</v>
      </c>
      <c r="R2" s="56" t="s">
        <v>11</v>
      </c>
    </row>
    <row r="3" s="74" customFormat="1" ht="32.1" customHeight="1" spans="1:18">
      <c r="A3" s="7" t="s">
        <v>12</v>
      </c>
      <c r="B3" s="7" t="s">
        <v>13</v>
      </c>
      <c r="C3" s="7" t="s">
        <v>14</v>
      </c>
      <c r="D3" s="46" t="s">
        <v>15</v>
      </c>
      <c r="E3" s="46" t="s">
        <v>16</v>
      </c>
      <c r="F3" s="46" t="s">
        <v>17</v>
      </c>
      <c r="G3" s="46" t="s">
        <v>18</v>
      </c>
      <c r="H3" s="46" t="s">
        <v>19</v>
      </c>
      <c r="I3" s="56"/>
      <c r="J3" s="56"/>
      <c r="K3" s="56"/>
      <c r="L3" s="110"/>
      <c r="M3" s="109"/>
      <c r="N3" s="110"/>
      <c r="O3" s="109"/>
      <c r="P3" s="109"/>
      <c r="Q3" s="56"/>
      <c r="R3" s="109"/>
    </row>
    <row r="4" s="74" customFormat="1" ht="17" customHeight="1" spans="1:18">
      <c r="A4" s="7">
        <f t="shared" ref="A4:A13" si="0">ROW()-3</f>
        <v>1</v>
      </c>
      <c r="B4" s="7" t="s">
        <v>20</v>
      </c>
      <c r="C4" s="7" t="s">
        <v>21</v>
      </c>
      <c r="D4" s="46"/>
      <c r="E4" s="46"/>
      <c r="F4" s="46"/>
      <c r="G4" s="46"/>
      <c r="H4" s="46"/>
      <c r="I4" s="56"/>
      <c r="J4" s="56"/>
      <c r="K4" s="56">
        <v>4555.54</v>
      </c>
      <c r="L4" s="110"/>
      <c r="M4" s="110"/>
      <c r="N4" s="110"/>
      <c r="O4" s="109">
        <f>G4+I4+J4+K4+L4-M4+N4</f>
        <v>4555.54</v>
      </c>
      <c r="P4" s="109"/>
      <c r="Q4" s="56"/>
      <c r="R4" s="109">
        <f t="shared" ref="R4:R20" si="1">O4-P4-Q4</f>
        <v>4555.54</v>
      </c>
    </row>
    <row r="5" s="74" customFormat="1" ht="18" customHeight="1" spans="1:18">
      <c r="A5" s="7">
        <f t="shared" si="0"/>
        <v>2</v>
      </c>
      <c r="B5" s="7" t="s">
        <v>22</v>
      </c>
      <c r="C5" s="7" t="s">
        <v>23</v>
      </c>
      <c r="D5" s="7"/>
      <c r="E5" s="7"/>
      <c r="F5" s="7"/>
      <c r="G5" s="7"/>
      <c r="H5" s="7"/>
      <c r="I5" s="111"/>
      <c r="J5" s="111"/>
      <c r="K5" s="109">
        <v>24457.13</v>
      </c>
      <c r="L5" s="109"/>
      <c r="M5" s="109"/>
      <c r="N5" s="109"/>
      <c r="O5" s="109">
        <f t="shared" ref="O5:O20" si="2">G5+I5+J5+K5+L5-M5+N5</f>
        <v>24457.13</v>
      </c>
      <c r="P5" s="109"/>
      <c r="Q5" s="111">
        <v>418.71</v>
      </c>
      <c r="R5" s="109">
        <f t="shared" si="1"/>
        <v>24038.42</v>
      </c>
    </row>
    <row r="6" s="74" customFormat="1" ht="18" customHeight="1" spans="1:18">
      <c r="A6" s="7">
        <f t="shared" si="0"/>
        <v>3</v>
      </c>
      <c r="B6" s="7" t="s">
        <v>24</v>
      </c>
      <c r="C6" s="7" t="s">
        <v>25</v>
      </c>
      <c r="D6" s="7"/>
      <c r="E6" s="7"/>
      <c r="F6" s="7"/>
      <c r="G6" s="7"/>
      <c r="H6" s="7"/>
      <c r="I6" s="109"/>
      <c r="J6" s="109"/>
      <c r="K6" s="109">
        <v>901.71</v>
      </c>
      <c r="L6" s="109"/>
      <c r="M6" s="109"/>
      <c r="N6" s="109"/>
      <c r="O6" s="109">
        <f t="shared" si="2"/>
        <v>901.71</v>
      </c>
      <c r="P6" s="109">
        <f t="shared" ref="P6:P11" si="3">J6*0.05</f>
        <v>0</v>
      </c>
      <c r="Q6" s="111"/>
      <c r="R6" s="109">
        <f t="shared" si="1"/>
        <v>901.71</v>
      </c>
    </row>
    <row r="7" s="74" customFormat="1" ht="18" customHeight="1" spans="1:18">
      <c r="A7" s="7">
        <f t="shared" si="0"/>
        <v>4</v>
      </c>
      <c r="B7" s="7" t="s">
        <v>26</v>
      </c>
      <c r="C7" s="7" t="s">
        <v>25</v>
      </c>
      <c r="D7" s="7"/>
      <c r="E7" s="7"/>
      <c r="F7" s="7"/>
      <c r="G7" s="7"/>
      <c r="H7" s="7"/>
      <c r="I7" s="109"/>
      <c r="J7" s="109"/>
      <c r="K7" s="109">
        <v>6048.49</v>
      </c>
      <c r="L7" s="109"/>
      <c r="M7" s="109"/>
      <c r="N7" s="109"/>
      <c r="O7" s="109">
        <f t="shared" si="2"/>
        <v>6048.49</v>
      </c>
      <c r="P7" s="109">
        <f t="shared" si="3"/>
        <v>0</v>
      </c>
      <c r="Q7" s="111"/>
      <c r="R7" s="109">
        <f t="shared" si="1"/>
        <v>6048.49</v>
      </c>
    </row>
    <row r="8" s="74" customFormat="1" ht="18" customHeight="1" spans="1:18">
      <c r="A8" s="7">
        <f t="shared" si="0"/>
        <v>5</v>
      </c>
      <c r="B8" s="7" t="s">
        <v>27</v>
      </c>
      <c r="C8" s="7" t="s">
        <v>25</v>
      </c>
      <c r="D8" s="7"/>
      <c r="E8" s="7"/>
      <c r="F8" s="7"/>
      <c r="G8" s="7"/>
      <c r="H8" s="7"/>
      <c r="I8" s="109"/>
      <c r="J8" s="109">
        <v>25226.72</v>
      </c>
      <c r="K8" s="109">
        <v>2233.7</v>
      </c>
      <c r="L8" s="109"/>
      <c r="M8" s="109"/>
      <c r="N8" s="109"/>
      <c r="O8" s="109">
        <f t="shared" si="2"/>
        <v>27460.42</v>
      </c>
      <c r="P8" s="109">
        <f t="shared" si="3"/>
        <v>1261.336</v>
      </c>
      <c r="Q8" s="111">
        <v>622.11</v>
      </c>
      <c r="R8" s="109">
        <f t="shared" si="1"/>
        <v>25576.974</v>
      </c>
    </row>
    <row r="9" s="74" customFormat="1" ht="18" customHeight="1" spans="1:18">
      <c r="A9" s="7">
        <f t="shared" si="0"/>
        <v>6</v>
      </c>
      <c r="B9" s="7" t="s">
        <v>28</v>
      </c>
      <c r="C9" s="7" t="s">
        <v>29</v>
      </c>
      <c r="D9" s="7"/>
      <c r="E9" s="7"/>
      <c r="F9" s="7"/>
      <c r="G9" s="7"/>
      <c r="H9" s="7">
        <v>3</v>
      </c>
      <c r="I9" s="109"/>
      <c r="J9" s="109">
        <v>4302.45</v>
      </c>
      <c r="K9" s="109"/>
      <c r="L9" s="109"/>
      <c r="M9" s="109"/>
      <c r="N9" s="109"/>
      <c r="O9" s="109">
        <f t="shared" si="2"/>
        <v>4302.45</v>
      </c>
      <c r="P9" s="109">
        <f t="shared" si="3"/>
        <v>215.1225</v>
      </c>
      <c r="Q9" s="111"/>
      <c r="R9" s="109">
        <f t="shared" si="1"/>
        <v>4087.3275</v>
      </c>
    </row>
    <row r="10" s="74" customFormat="1" ht="18" customHeight="1" spans="1:18">
      <c r="A10" s="7">
        <f t="shared" si="0"/>
        <v>7</v>
      </c>
      <c r="B10" s="7" t="s">
        <v>30</v>
      </c>
      <c r="C10" s="7" t="s">
        <v>25</v>
      </c>
      <c r="D10" s="7"/>
      <c r="E10" s="7"/>
      <c r="F10" s="7"/>
      <c r="G10" s="7"/>
      <c r="H10" s="7"/>
      <c r="I10" s="109"/>
      <c r="J10" s="109">
        <v>5434.06</v>
      </c>
      <c r="K10" s="109">
        <v>513.09</v>
      </c>
      <c r="L10" s="109"/>
      <c r="M10" s="109"/>
      <c r="N10" s="109"/>
      <c r="O10" s="109">
        <f t="shared" si="2"/>
        <v>5947.15</v>
      </c>
      <c r="P10" s="109">
        <f t="shared" si="3"/>
        <v>271.703</v>
      </c>
      <c r="Q10" s="111"/>
      <c r="R10" s="109">
        <f t="shared" si="1"/>
        <v>5675.447</v>
      </c>
    </row>
    <row r="11" s="74" customFormat="1" ht="18" customHeight="1" spans="1:18">
      <c r="A11" s="7">
        <f t="shared" si="0"/>
        <v>8</v>
      </c>
      <c r="B11" s="7" t="s">
        <v>31</v>
      </c>
      <c r="C11" s="7" t="s">
        <v>29</v>
      </c>
      <c r="D11" s="7"/>
      <c r="E11" s="7"/>
      <c r="F11" s="7"/>
      <c r="G11" s="7"/>
      <c r="H11" s="7">
        <v>2</v>
      </c>
      <c r="I11" s="109"/>
      <c r="J11" s="7">
        <v>10177.84</v>
      </c>
      <c r="K11" s="109"/>
      <c r="L11" s="109"/>
      <c r="M11" s="109"/>
      <c r="N11" s="109"/>
      <c r="O11" s="109">
        <f t="shared" si="2"/>
        <v>10177.84</v>
      </c>
      <c r="P11" s="109">
        <f t="shared" si="3"/>
        <v>508.892</v>
      </c>
      <c r="Q11" s="111"/>
      <c r="R11" s="109">
        <f t="shared" si="1"/>
        <v>9668.948</v>
      </c>
    </row>
    <row r="12" s="74" customFormat="1" ht="18" customHeight="1" spans="1:18">
      <c r="A12" s="7">
        <f t="shared" si="0"/>
        <v>9</v>
      </c>
      <c r="B12" s="7" t="s">
        <v>32</v>
      </c>
      <c r="C12" s="7" t="s">
        <v>29</v>
      </c>
      <c r="D12" s="7"/>
      <c r="E12" s="7"/>
      <c r="F12" s="7"/>
      <c r="G12" s="7"/>
      <c r="H12" s="7"/>
      <c r="I12" s="109"/>
      <c r="J12" s="109">
        <v>1883.6</v>
      </c>
      <c r="K12" s="109"/>
      <c r="L12" s="109"/>
      <c r="M12" s="109"/>
      <c r="N12" s="109"/>
      <c r="O12" s="109">
        <f t="shared" si="2"/>
        <v>1883.6</v>
      </c>
      <c r="P12" s="109">
        <f t="shared" ref="P11:P20" si="4">J12*0.05</f>
        <v>94.18</v>
      </c>
      <c r="Q12" s="111"/>
      <c r="R12" s="109">
        <f t="shared" si="1"/>
        <v>1789.42</v>
      </c>
    </row>
    <row r="13" s="74" customFormat="1" ht="18" customHeight="1" spans="1:18">
      <c r="A13" s="7">
        <f t="shared" si="0"/>
        <v>10</v>
      </c>
      <c r="B13" s="7" t="s">
        <v>33</v>
      </c>
      <c r="C13" s="7" t="s">
        <v>29</v>
      </c>
      <c r="D13" s="7"/>
      <c r="E13" s="7"/>
      <c r="F13" s="7"/>
      <c r="G13" s="7"/>
      <c r="H13" s="7">
        <v>3</v>
      </c>
      <c r="I13" s="109">
        <v>6715.74</v>
      </c>
      <c r="J13" s="109">
        <v>2890</v>
      </c>
      <c r="K13" s="109"/>
      <c r="L13" s="109"/>
      <c r="M13" s="109"/>
      <c r="N13" s="109"/>
      <c r="O13" s="109">
        <f t="shared" si="2"/>
        <v>9605.74</v>
      </c>
      <c r="P13" s="109">
        <f t="shared" si="4"/>
        <v>144.5</v>
      </c>
      <c r="Q13" s="111"/>
      <c r="R13" s="109">
        <f t="shared" si="1"/>
        <v>9461.24</v>
      </c>
    </row>
    <row r="14" s="74" customFormat="1" ht="18" customHeight="1" spans="1:18">
      <c r="A14" s="7">
        <f t="shared" ref="A14:A20" si="5">ROW()-3</f>
        <v>11</v>
      </c>
      <c r="B14" s="7" t="s">
        <v>34</v>
      </c>
      <c r="C14" s="7" t="s">
        <v>29</v>
      </c>
      <c r="D14" s="7"/>
      <c r="E14" s="7"/>
      <c r="F14" s="7"/>
      <c r="G14" s="7"/>
      <c r="H14" s="7">
        <v>3</v>
      </c>
      <c r="I14" s="109">
        <v>9900</v>
      </c>
      <c r="J14" s="109">
        <v>8668.79</v>
      </c>
      <c r="K14" s="109"/>
      <c r="L14" s="109"/>
      <c r="M14" s="109"/>
      <c r="N14" s="111"/>
      <c r="O14" s="109">
        <f t="shared" si="2"/>
        <v>18568.79</v>
      </c>
      <c r="P14" s="109">
        <f t="shared" si="4"/>
        <v>433.4395</v>
      </c>
      <c r="Q14" s="111">
        <v>257.07</v>
      </c>
      <c r="R14" s="109">
        <f t="shared" si="1"/>
        <v>17878.2805</v>
      </c>
    </row>
    <row r="15" s="74" customFormat="1" ht="18" customHeight="1" spans="1:18">
      <c r="A15" s="7">
        <f t="shared" si="5"/>
        <v>12</v>
      </c>
      <c r="B15" s="7" t="s">
        <v>35</v>
      </c>
      <c r="C15" s="7" t="s">
        <v>29</v>
      </c>
      <c r="D15" s="7"/>
      <c r="E15" s="7"/>
      <c r="F15" s="7"/>
      <c r="G15" s="7"/>
      <c r="H15" s="7">
        <v>1</v>
      </c>
      <c r="I15" s="109"/>
      <c r="J15" s="109">
        <v>10854</v>
      </c>
      <c r="K15" s="109"/>
      <c r="L15" s="109"/>
      <c r="M15" s="109"/>
      <c r="N15" s="109"/>
      <c r="O15" s="109">
        <f t="shared" si="2"/>
        <v>10854</v>
      </c>
      <c r="P15" s="109">
        <f t="shared" si="4"/>
        <v>542.7</v>
      </c>
      <c r="Q15" s="111"/>
      <c r="R15" s="109">
        <f t="shared" si="1"/>
        <v>10311.3</v>
      </c>
    </row>
    <row r="16" s="74" customFormat="1" ht="18" customHeight="1" spans="1:18">
      <c r="A16" s="7">
        <f t="shared" si="5"/>
        <v>13</v>
      </c>
      <c r="B16" s="7" t="s">
        <v>36</v>
      </c>
      <c r="C16" s="7" t="s">
        <v>29</v>
      </c>
      <c r="D16" s="7"/>
      <c r="E16" s="7"/>
      <c r="F16" s="7"/>
      <c r="G16" s="7"/>
      <c r="H16" s="7">
        <v>2</v>
      </c>
      <c r="I16" s="109"/>
      <c r="J16" s="109">
        <v>7788.08</v>
      </c>
      <c r="K16" s="109"/>
      <c r="L16" s="109"/>
      <c r="M16" s="109"/>
      <c r="N16" s="109"/>
      <c r="O16" s="109">
        <f t="shared" si="2"/>
        <v>7788.08</v>
      </c>
      <c r="P16" s="109">
        <f t="shared" si="4"/>
        <v>389.404</v>
      </c>
      <c r="Q16" s="111"/>
      <c r="R16" s="109">
        <f t="shared" si="1"/>
        <v>7398.676</v>
      </c>
    </row>
    <row r="17" s="74" customFormat="1" ht="18" customHeight="1" spans="1:18">
      <c r="A17" s="7">
        <f t="shared" si="5"/>
        <v>14</v>
      </c>
      <c r="B17" s="7" t="s">
        <v>37</v>
      </c>
      <c r="C17" s="7" t="s">
        <v>29</v>
      </c>
      <c r="D17" s="7"/>
      <c r="E17" s="7"/>
      <c r="F17" s="7"/>
      <c r="G17" s="7"/>
      <c r="H17" s="7">
        <v>4</v>
      </c>
      <c r="I17" s="109"/>
      <c r="J17" s="109">
        <v>8283.39</v>
      </c>
      <c r="K17" s="109"/>
      <c r="L17" s="109"/>
      <c r="M17" s="109"/>
      <c r="N17" s="109"/>
      <c r="O17" s="109">
        <f t="shared" si="2"/>
        <v>8283.39</v>
      </c>
      <c r="P17" s="109">
        <f t="shared" si="4"/>
        <v>414.1695</v>
      </c>
      <c r="Q17" s="111">
        <v>98.51</v>
      </c>
      <c r="R17" s="109">
        <f t="shared" si="1"/>
        <v>7770.7105</v>
      </c>
    </row>
    <row r="18" s="74" customFormat="1" ht="18" customHeight="1" spans="1:18">
      <c r="A18" s="7">
        <f t="shared" si="5"/>
        <v>15</v>
      </c>
      <c r="B18" s="7" t="s">
        <v>38</v>
      </c>
      <c r="C18" s="7" t="s">
        <v>29</v>
      </c>
      <c r="D18" s="7"/>
      <c r="E18" s="7"/>
      <c r="F18" s="7"/>
      <c r="G18" s="7"/>
      <c r="H18" s="7">
        <v>2</v>
      </c>
      <c r="I18" s="109">
        <v>8640</v>
      </c>
      <c r="J18" s="109">
        <v>5821.27</v>
      </c>
      <c r="K18" s="109"/>
      <c r="L18" s="109"/>
      <c r="M18" s="109"/>
      <c r="N18" s="109"/>
      <c r="O18" s="109">
        <f t="shared" si="2"/>
        <v>14461.27</v>
      </c>
      <c r="P18" s="109">
        <f t="shared" si="4"/>
        <v>291.0635</v>
      </c>
      <c r="Q18" s="111">
        <v>253.84</v>
      </c>
      <c r="R18" s="109">
        <f t="shared" si="1"/>
        <v>13916.3665</v>
      </c>
    </row>
    <row r="19" s="74" customFormat="1" ht="18" customHeight="1" spans="1:18">
      <c r="A19" s="7">
        <f t="shared" si="5"/>
        <v>16</v>
      </c>
      <c r="B19" s="7" t="s">
        <v>39</v>
      </c>
      <c r="C19" s="7" t="s">
        <v>40</v>
      </c>
      <c r="D19" s="7"/>
      <c r="E19" s="7"/>
      <c r="F19" s="7"/>
      <c r="G19" s="7"/>
      <c r="H19" s="7"/>
      <c r="I19" s="109"/>
      <c r="J19" s="109"/>
      <c r="K19" s="109"/>
      <c r="L19" s="109"/>
      <c r="M19" s="109"/>
      <c r="N19" s="109"/>
      <c r="O19" s="109">
        <f t="shared" si="2"/>
        <v>0</v>
      </c>
      <c r="P19" s="109">
        <f t="shared" si="4"/>
        <v>0</v>
      </c>
      <c r="Q19" s="111"/>
      <c r="R19" s="109">
        <f t="shared" si="1"/>
        <v>0</v>
      </c>
    </row>
    <row r="20" s="74" customFormat="1" ht="18" customHeight="1" spans="1:18">
      <c r="A20" s="7">
        <f t="shared" si="5"/>
        <v>17</v>
      </c>
      <c r="B20" s="7" t="s">
        <v>41</v>
      </c>
      <c r="C20" s="7" t="s">
        <v>42</v>
      </c>
      <c r="D20" s="7"/>
      <c r="E20" s="7"/>
      <c r="F20" s="7"/>
      <c r="G20" s="7"/>
      <c r="H20" s="7">
        <v>6</v>
      </c>
      <c r="I20" s="109">
        <f>H20*80</f>
        <v>480</v>
      </c>
      <c r="J20" s="109"/>
      <c r="K20" s="109"/>
      <c r="L20" s="109"/>
      <c r="M20" s="109"/>
      <c r="N20" s="109"/>
      <c r="O20" s="109">
        <f t="shared" si="2"/>
        <v>480</v>
      </c>
      <c r="P20" s="109">
        <f t="shared" si="4"/>
        <v>0</v>
      </c>
      <c r="Q20" s="109"/>
      <c r="R20" s="109">
        <f t="shared" si="1"/>
        <v>480</v>
      </c>
    </row>
    <row r="21" s="74" customFormat="1" ht="21" customHeight="1" spans="1:113">
      <c r="A21" s="7" t="s">
        <v>43</v>
      </c>
      <c r="B21" s="7"/>
      <c r="C21" s="7"/>
      <c r="D21" s="7"/>
      <c r="E21" s="7"/>
      <c r="F21" s="7"/>
      <c r="G21" s="7"/>
      <c r="H21" s="7">
        <f>SUM(H5:H20)</f>
        <v>26</v>
      </c>
      <c r="I21" s="109">
        <f>SUM(I5:I20)</f>
        <v>25735.74</v>
      </c>
      <c r="J21" s="109">
        <f>SUM(J5:J20)</f>
        <v>91330.2</v>
      </c>
      <c r="K21" s="109">
        <f>SUM(K4:K20)</f>
        <v>38709.66</v>
      </c>
      <c r="L21" s="109">
        <f>SUM(L4:L20)</f>
        <v>0</v>
      </c>
      <c r="M21" s="109"/>
      <c r="N21" s="109"/>
      <c r="O21" s="109">
        <f>SUM(O4:O20)</f>
        <v>155775.6</v>
      </c>
      <c r="P21" s="109">
        <f>SUM(P4:P20)</f>
        <v>4566.51</v>
      </c>
      <c r="Q21" s="109">
        <f>SUM(Q4:Q20)</f>
        <v>1650.24</v>
      </c>
      <c r="R21" s="109">
        <f>SUM(R4:R20)</f>
        <v>149558.85</v>
      </c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  <c r="BC21" s="100"/>
      <c r="BD21" s="100"/>
      <c r="BE21" s="100"/>
      <c r="BF21" s="100"/>
      <c r="BG21" s="100"/>
      <c r="BH21" s="100"/>
      <c r="BI21" s="100"/>
      <c r="BJ21" s="100"/>
      <c r="BK21" s="100"/>
      <c r="BL21" s="100"/>
      <c r="BM21" s="100"/>
      <c r="BN21" s="100"/>
      <c r="BO21" s="100"/>
      <c r="BP21" s="100"/>
      <c r="BQ21" s="100"/>
      <c r="BR21" s="100"/>
      <c r="BS21" s="100"/>
      <c r="BT21" s="100"/>
      <c r="BU21" s="100"/>
      <c r="BV21" s="100"/>
      <c r="BW21" s="100"/>
      <c r="BX21" s="100"/>
      <c r="BY21" s="100"/>
      <c r="BZ21" s="100"/>
      <c r="CA21" s="100"/>
      <c r="CB21" s="100"/>
      <c r="CC21" s="100"/>
      <c r="CD21" s="100"/>
      <c r="CE21" s="100"/>
      <c r="CF21" s="100"/>
      <c r="CG21" s="100"/>
      <c r="CH21" s="100"/>
      <c r="CI21" s="100"/>
      <c r="CJ21" s="100"/>
      <c r="CK21" s="100"/>
      <c r="CL21" s="100"/>
      <c r="CM21" s="100"/>
      <c r="CN21" s="100"/>
      <c r="CO21" s="100"/>
      <c r="CP21" s="100"/>
      <c r="CQ21" s="100"/>
      <c r="CR21" s="100"/>
      <c r="CS21" s="100"/>
      <c r="CT21" s="100"/>
      <c r="CU21" s="100"/>
      <c r="CV21" s="100"/>
      <c r="CW21" s="100"/>
      <c r="CX21" s="100"/>
      <c r="CY21" s="100"/>
      <c r="CZ21" s="100"/>
      <c r="DA21" s="100"/>
      <c r="DB21" s="100"/>
      <c r="DC21" s="100"/>
      <c r="DD21" s="100"/>
      <c r="DE21" s="100"/>
      <c r="DF21" s="100"/>
      <c r="DG21" s="100"/>
      <c r="DH21" s="100"/>
      <c r="DI21" s="100"/>
    </row>
    <row r="22" s="74" customFormat="1" ht="36" customHeight="1" spans="1:113">
      <c r="A22" s="105" t="s">
        <v>44</v>
      </c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0"/>
      <c r="BL22" s="100"/>
      <c r="BM22" s="100"/>
      <c r="BN22" s="100"/>
      <c r="BO22" s="100"/>
      <c r="BP22" s="100"/>
      <c r="BQ22" s="100"/>
      <c r="BR22" s="100"/>
      <c r="BS22" s="100"/>
      <c r="BT22" s="100"/>
      <c r="BU22" s="100"/>
      <c r="BV22" s="100"/>
      <c r="BW22" s="100"/>
      <c r="BX22" s="100"/>
      <c r="BY22" s="100"/>
      <c r="BZ22" s="100"/>
      <c r="CA22" s="100"/>
      <c r="CB22" s="100"/>
      <c r="CC22" s="100"/>
      <c r="CD22" s="100"/>
      <c r="CE22" s="100"/>
      <c r="CF22" s="100"/>
      <c r="CG22" s="100"/>
      <c r="CH22" s="100"/>
      <c r="CI22" s="100"/>
      <c r="CJ22" s="100"/>
      <c r="CK22" s="100"/>
      <c r="CL22" s="100"/>
      <c r="CM22" s="100"/>
      <c r="CN22" s="100"/>
      <c r="CO22" s="100"/>
      <c r="CP22" s="100"/>
      <c r="CQ22" s="100"/>
      <c r="CR22" s="100"/>
      <c r="CS22" s="100"/>
      <c r="CT22" s="100"/>
      <c r="CU22" s="100"/>
      <c r="CV22" s="100"/>
      <c r="CW22" s="100"/>
      <c r="CX22" s="100"/>
      <c r="CY22" s="100"/>
      <c r="CZ22" s="100"/>
      <c r="DA22" s="100"/>
      <c r="DB22" s="100"/>
      <c r="DC22" s="100"/>
      <c r="DD22" s="100"/>
      <c r="DE22" s="100"/>
      <c r="DF22" s="100"/>
      <c r="DG22" s="100"/>
      <c r="DH22" s="100"/>
      <c r="DI22" s="100"/>
    </row>
    <row r="23" s="75" customFormat="1" ht="30" customHeight="1" spans="1:18">
      <c r="A23" s="106"/>
      <c r="B23" s="89" t="s">
        <v>45</v>
      </c>
      <c r="C23" s="89"/>
      <c r="D23" s="89"/>
      <c r="E23" s="89"/>
      <c r="F23" s="89"/>
      <c r="G23" s="89"/>
      <c r="H23" s="89"/>
      <c r="I23" s="88" t="s">
        <v>46</v>
      </c>
      <c r="J23" s="88"/>
      <c r="K23" s="88"/>
      <c r="L23" s="88"/>
      <c r="M23" s="88"/>
      <c r="N23" s="88"/>
      <c r="O23" s="96"/>
      <c r="P23" s="96"/>
      <c r="Q23" s="96"/>
      <c r="R23" s="96"/>
    </row>
    <row r="24" s="75" customFormat="1" spans="1:18">
      <c r="A24" s="100"/>
      <c r="B24" s="100"/>
      <c r="C24" s="100"/>
      <c r="D24" s="100"/>
      <c r="E24" s="100"/>
      <c r="F24" s="100"/>
      <c r="G24" s="100"/>
      <c r="H24" s="26"/>
      <c r="I24" s="101"/>
      <c r="J24" s="101"/>
      <c r="K24" s="101"/>
      <c r="L24" s="101"/>
      <c r="M24" s="101"/>
      <c r="N24" s="101"/>
      <c r="O24" s="101"/>
      <c r="P24" s="101"/>
      <c r="Q24" s="101"/>
      <c r="R24" s="101"/>
    </row>
  </sheetData>
  <autoFilter xmlns:etc="http://www.wps.cn/officeDocument/2017/etCustomData" ref="A3:DF23" etc:filterBottomFollowUsedRange="0">
    <extLst/>
  </autoFilter>
  <mergeCells count="14">
    <mergeCell ref="A1:R1"/>
    <mergeCell ref="A2:F2"/>
    <mergeCell ref="A21:C21"/>
    <mergeCell ref="A22:R22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</mergeCells>
  <pageMargins left="0.236111111111111" right="0.11805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J46"/>
  <sheetViews>
    <sheetView topLeftCell="A6" workbookViewId="0">
      <pane xSplit="3" topLeftCell="D1" activePane="topRight" state="frozen"/>
      <selection/>
      <selection pane="topRight" activeCell="X25" sqref="X25"/>
    </sheetView>
  </sheetViews>
  <sheetFormatPr defaultColWidth="9" defaultRowHeight="12"/>
  <cols>
    <col min="1" max="1" width="2.98333333333333" style="73" customWidth="1"/>
    <col min="2" max="2" width="7.75" style="73" customWidth="1"/>
    <col min="3" max="3" width="8.475" style="73" customWidth="1"/>
    <col min="4" max="4" width="6.74166666666667" style="73" customWidth="1"/>
    <col min="5" max="5" width="7.85" style="73" customWidth="1"/>
    <col min="6" max="6" width="7.85833333333333" style="73" customWidth="1"/>
    <col min="7" max="7" width="8.10833333333333" style="73" customWidth="1"/>
    <col min="8" max="8" width="6.98333333333333" style="73" customWidth="1"/>
    <col min="9" max="9" width="7.625" style="73" customWidth="1"/>
    <col min="10" max="10" width="9.5" style="73" hidden="1" customWidth="1"/>
    <col min="11" max="11" width="9.60833333333333" style="73" customWidth="1"/>
    <col min="12" max="12" width="6.74166666666667" style="73" customWidth="1"/>
    <col min="13" max="13" width="10.875" style="73" customWidth="1"/>
    <col min="14" max="14" width="10.2416666666667" style="73" customWidth="1"/>
    <col min="15" max="15" width="9.75" style="73" customWidth="1"/>
    <col min="16" max="16" width="6.875" style="73" hidden="1" customWidth="1"/>
    <col min="17" max="17" width="9.875" style="73" customWidth="1"/>
    <col min="18" max="18" width="9.125" style="73" customWidth="1"/>
    <col min="19" max="19" width="8.5" style="73" customWidth="1"/>
    <col min="20" max="20" width="8.5" style="77" customWidth="1"/>
    <col min="21" max="21" width="9.25" style="73"/>
    <col min="22" max="244" width="9" style="73"/>
    <col min="245" max="16384" width="9" style="74"/>
  </cols>
  <sheetData>
    <row r="1" s="73" customFormat="1" ht="20.1" customHeight="1" spans="1:20">
      <c r="A1" s="78" t="s">
        <v>47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</row>
    <row r="2" s="73" customFormat="1" ht="30" customHeight="1" spans="1:20">
      <c r="A2" s="27" t="s">
        <v>12</v>
      </c>
      <c r="B2" s="27" t="s">
        <v>13</v>
      </c>
      <c r="C2" s="27" t="s">
        <v>48</v>
      </c>
      <c r="D2" s="27" t="s">
        <v>49</v>
      </c>
      <c r="E2" s="27" t="s">
        <v>50</v>
      </c>
      <c r="F2" s="27" t="s">
        <v>51</v>
      </c>
      <c r="G2" s="27" t="s">
        <v>52</v>
      </c>
      <c r="H2" s="27" t="s">
        <v>53</v>
      </c>
      <c r="I2" s="27" t="s">
        <v>54</v>
      </c>
      <c r="J2" s="27" t="s">
        <v>55</v>
      </c>
      <c r="K2" s="27" t="s">
        <v>56</v>
      </c>
      <c r="L2" s="27" t="s">
        <v>57</v>
      </c>
      <c r="M2" s="81" t="s">
        <v>58</v>
      </c>
      <c r="N2" s="27" t="s">
        <v>59</v>
      </c>
      <c r="O2" s="27" t="s">
        <v>60</v>
      </c>
      <c r="P2" s="27" t="s">
        <v>61</v>
      </c>
      <c r="Q2" s="98" t="s">
        <v>62</v>
      </c>
      <c r="R2" s="27" t="s">
        <v>63</v>
      </c>
      <c r="S2" s="27" t="s">
        <v>23</v>
      </c>
      <c r="T2" s="79" t="s">
        <v>21</v>
      </c>
    </row>
    <row r="3" s="74" customFormat="1" spans="1:244">
      <c r="A3" s="27">
        <f>ROW()-2</f>
        <v>1</v>
      </c>
      <c r="B3" s="27" t="s">
        <v>64</v>
      </c>
      <c r="C3" s="27" t="s">
        <v>65</v>
      </c>
      <c r="D3" s="27">
        <v>117.91</v>
      </c>
      <c r="E3" s="79">
        <v>5800</v>
      </c>
      <c r="F3" s="27">
        <v>683878</v>
      </c>
      <c r="G3" s="27">
        <v>136878</v>
      </c>
      <c r="H3" s="27">
        <v>136878</v>
      </c>
      <c r="I3" s="27">
        <f t="shared" ref="I3:I25" si="0">F3-H3</f>
        <v>547000</v>
      </c>
      <c r="J3" s="27" t="s">
        <v>66</v>
      </c>
      <c r="K3" s="32">
        <v>45712</v>
      </c>
      <c r="L3" s="90" t="s">
        <v>67</v>
      </c>
      <c r="M3" s="91">
        <v>20250000698</v>
      </c>
      <c r="N3" s="92">
        <v>45706</v>
      </c>
      <c r="O3" s="32">
        <v>45706</v>
      </c>
      <c r="P3" s="93"/>
      <c r="Q3" s="79">
        <f>G3*0.007</f>
        <v>958.146</v>
      </c>
      <c r="R3" s="79">
        <f>G3*0.0005</f>
        <v>68.439</v>
      </c>
      <c r="S3" s="79">
        <f>G3*0.0012</f>
        <v>164.2536</v>
      </c>
      <c r="T3" s="79">
        <f t="shared" ref="T3:T6" si="1">G3*0.0003</f>
        <v>41.0634</v>
      </c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  <c r="EO3" s="73"/>
      <c r="EP3" s="73"/>
      <c r="EQ3" s="73"/>
      <c r="ER3" s="73"/>
      <c r="ES3" s="73"/>
      <c r="ET3" s="73"/>
      <c r="EU3" s="73"/>
      <c r="EV3" s="73"/>
      <c r="EW3" s="73"/>
      <c r="EX3" s="73"/>
      <c r="EY3" s="73"/>
      <c r="EZ3" s="73"/>
      <c r="FA3" s="73"/>
      <c r="FB3" s="73"/>
      <c r="FC3" s="73"/>
      <c r="FD3" s="73"/>
      <c r="FE3" s="73"/>
      <c r="FF3" s="73"/>
      <c r="FG3" s="73"/>
      <c r="FH3" s="73"/>
      <c r="FI3" s="73"/>
      <c r="FJ3" s="73"/>
      <c r="FK3" s="73"/>
      <c r="FL3" s="73"/>
      <c r="FM3" s="73"/>
      <c r="FN3" s="73"/>
      <c r="FO3" s="73"/>
      <c r="FP3" s="73"/>
      <c r="FQ3" s="73"/>
      <c r="FR3" s="73"/>
      <c r="FS3" s="73"/>
      <c r="FT3" s="73"/>
      <c r="FU3" s="73"/>
      <c r="FV3" s="73"/>
      <c r="FW3" s="73"/>
      <c r="FX3" s="73"/>
      <c r="FY3" s="73"/>
      <c r="FZ3" s="73"/>
      <c r="GA3" s="73"/>
      <c r="GB3" s="73"/>
      <c r="GC3" s="73"/>
      <c r="GD3" s="73"/>
      <c r="GE3" s="73"/>
      <c r="GF3" s="73"/>
      <c r="GG3" s="73"/>
      <c r="GH3" s="73"/>
      <c r="GI3" s="73"/>
      <c r="GJ3" s="73"/>
      <c r="GK3" s="73"/>
      <c r="GL3" s="73"/>
      <c r="GM3" s="73"/>
      <c r="GN3" s="73"/>
      <c r="GO3" s="73"/>
      <c r="GP3" s="73"/>
      <c r="GQ3" s="73"/>
      <c r="GR3" s="73"/>
      <c r="GS3" s="73"/>
      <c r="GT3" s="73"/>
      <c r="GU3" s="73"/>
      <c r="GV3" s="73"/>
      <c r="GW3" s="73"/>
      <c r="GX3" s="73"/>
      <c r="GY3" s="73"/>
      <c r="GZ3" s="73"/>
      <c r="HA3" s="73"/>
      <c r="HB3" s="73"/>
      <c r="HC3" s="73"/>
      <c r="HD3" s="73"/>
      <c r="HE3" s="73"/>
      <c r="HF3" s="73"/>
      <c r="HG3" s="73"/>
      <c r="HH3" s="73"/>
      <c r="HI3" s="73"/>
      <c r="HJ3" s="73"/>
      <c r="HK3" s="73"/>
      <c r="HL3" s="73"/>
      <c r="HM3" s="73"/>
      <c r="HN3" s="73"/>
      <c r="HO3" s="73"/>
      <c r="HP3" s="73"/>
      <c r="HQ3" s="73"/>
      <c r="HR3" s="73"/>
      <c r="HS3" s="73"/>
      <c r="HT3" s="73"/>
      <c r="HU3" s="73"/>
      <c r="HV3" s="73"/>
      <c r="HW3" s="73"/>
      <c r="HX3" s="73"/>
      <c r="HY3" s="73"/>
      <c r="HZ3" s="73"/>
      <c r="IA3" s="73"/>
      <c r="IB3" s="73"/>
      <c r="IC3" s="73"/>
      <c r="ID3" s="73"/>
      <c r="IE3" s="73"/>
      <c r="IF3" s="73"/>
      <c r="IG3" s="73"/>
      <c r="IH3" s="73"/>
      <c r="II3" s="73"/>
      <c r="IJ3" s="73"/>
    </row>
    <row r="4" s="74" customFormat="1" spans="1:244">
      <c r="A4" s="27">
        <f>ROW()-2</f>
        <v>2</v>
      </c>
      <c r="B4" s="27" t="s">
        <v>68</v>
      </c>
      <c r="C4" s="27" t="s">
        <v>69</v>
      </c>
      <c r="D4" s="27">
        <v>117.54</v>
      </c>
      <c r="E4" s="79">
        <v>5785.265</v>
      </c>
      <c r="F4" s="27">
        <v>680000</v>
      </c>
      <c r="G4" s="80">
        <v>102000</v>
      </c>
      <c r="H4" s="80">
        <v>102000</v>
      </c>
      <c r="I4" s="27">
        <f t="shared" si="0"/>
        <v>578000</v>
      </c>
      <c r="J4" s="27" t="s">
        <v>70</v>
      </c>
      <c r="K4" s="32">
        <v>45679</v>
      </c>
      <c r="L4" s="94" t="s">
        <v>71</v>
      </c>
      <c r="M4" s="91">
        <v>20250000129</v>
      </c>
      <c r="N4" s="32">
        <v>45665</v>
      </c>
      <c r="O4" s="32">
        <v>45665</v>
      </c>
      <c r="P4" s="93"/>
      <c r="Q4" s="79">
        <f>G4*0.004</f>
        <v>408</v>
      </c>
      <c r="R4" s="79">
        <f>G4*0.0002</f>
        <v>20.4</v>
      </c>
      <c r="S4" s="79">
        <f t="shared" ref="S4:S8" si="2">G4*0.001</f>
        <v>102</v>
      </c>
      <c r="T4" s="79">
        <f t="shared" si="1"/>
        <v>30.6</v>
      </c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3"/>
      <c r="GE4" s="73"/>
      <c r="GF4" s="73"/>
      <c r="GG4" s="73"/>
      <c r="GH4" s="73"/>
      <c r="GI4" s="73"/>
      <c r="GJ4" s="73"/>
      <c r="GK4" s="73"/>
      <c r="GL4" s="73"/>
      <c r="GM4" s="73"/>
      <c r="GN4" s="73"/>
      <c r="GO4" s="73"/>
      <c r="GP4" s="73"/>
      <c r="GQ4" s="73"/>
      <c r="GR4" s="73"/>
      <c r="GS4" s="73"/>
      <c r="GT4" s="73"/>
      <c r="GU4" s="73"/>
      <c r="GV4" s="73"/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  <c r="HL4" s="73"/>
      <c r="HM4" s="73"/>
      <c r="HN4" s="73"/>
      <c r="HO4" s="73"/>
      <c r="HP4" s="73"/>
      <c r="HQ4" s="73"/>
      <c r="HR4" s="73"/>
      <c r="HS4" s="73"/>
      <c r="HT4" s="73"/>
      <c r="HU4" s="73"/>
      <c r="HV4" s="73"/>
      <c r="HW4" s="73"/>
      <c r="HX4" s="73"/>
      <c r="HY4" s="73"/>
      <c r="HZ4" s="73"/>
      <c r="IA4" s="73"/>
      <c r="IB4" s="73"/>
      <c r="IC4" s="73"/>
      <c r="ID4" s="73"/>
      <c r="IE4" s="73"/>
      <c r="IF4" s="73"/>
      <c r="IG4" s="73"/>
      <c r="IH4" s="73"/>
      <c r="II4" s="73"/>
      <c r="IJ4" s="73"/>
    </row>
    <row r="5" s="74" customFormat="1" spans="1:244">
      <c r="A5" s="27">
        <f t="shared" ref="A5:A14" si="3">ROW()-2</f>
        <v>3</v>
      </c>
      <c r="B5" s="27" t="s">
        <v>72</v>
      </c>
      <c r="C5" s="27" t="s">
        <v>73</v>
      </c>
      <c r="D5" s="27">
        <v>117.54</v>
      </c>
      <c r="E5" s="79">
        <v>5858.41</v>
      </c>
      <c r="F5" s="27">
        <v>688598</v>
      </c>
      <c r="G5" s="27">
        <v>688598</v>
      </c>
      <c r="H5" s="27">
        <v>688598</v>
      </c>
      <c r="I5" s="27">
        <f t="shared" si="0"/>
        <v>0</v>
      </c>
      <c r="J5" s="27" t="s">
        <v>74</v>
      </c>
      <c r="K5" s="32">
        <v>45708</v>
      </c>
      <c r="L5" s="90" t="s">
        <v>75</v>
      </c>
      <c r="M5" s="91">
        <v>20250000182</v>
      </c>
      <c r="N5" s="92">
        <v>45668</v>
      </c>
      <c r="O5" s="32">
        <v>45664</v>
      </c>
      <c r="P5" s="93"/>
      <c r="Q5" s="79">
        <f>G5*0.007</f>
        <v>4820.186</v>
      </c>
      <c r="R5" s="79">
        <f>G5*0.0004</f>
        <v>275.4392</v>
      </c>
      <c r="S5" s="79">
        <f t="shared" si="2"/>
        <v>688.598</v>
      </c>
      <c r="T5" s="79">
        <f t="shared" si="1"/>
        <v>206.5794</v>
      </c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/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73"/>
      <c r="IA5" s="73"/>
      <c r="IB5" s="73"/>
      <c r="IC5" s="73"/>
      <c r="ID5" s="73"/>
      <c r="IE5" s="73"/>
      <c r="IF5" s="73"/>
      <c r="IG5" s="73"/>
      <c r="IH5" s="73"/>
      <c r="II5" s="73"/>
      <c r="IJ5" s="73"/>
    </row>
    <row r="6" s="74" customFormat="1" spans="1:244">
      <c r="A6" s="27">
        <f t="shared" si="3"/>
        <v>4</v>
      </c>
      <c r="B6" s="27" t="s">
        <v>76</v>
      </c>
      <c r="C6" s="27" t="s">
        <v>77</v>
      </c>
      <c r="D6" s="27">
        <v>117.91</v>
      </c>
      <c r="E6" s="79">
        <v>5555.085</v>
      </c>
      <c r="F6" s="27">
        <v>655000</v>
      </c>
      <c r="G6" s="27">
        <v>655000</v>
      </c>
      <c r="H6" s="27">
        <v>655000</v>
      </c>
      <c r="I6" s="27">
        <f t="shared" si="0"/>
        <v>0</v>
      </c>
      <c r="J6" s="27" t="s">
        <v>78</v>
      </c>
      <c r="K6" s="32">
        <v>45703</v>
      </c>
      <c r="L6" s="90" t="s">
        <v>79</v>
      </c>
      <c r="M6" s="91">
        <v>20250000640</v>
      </c>
      <c r="N6" s="92">
        <v>45703</v>
      </c>
      <c r="O6" s="32">
        <v>45698</v>
      </c>
      <c r="P6" s="93"/>
      <c r="Q6" s="79">
        <f t="shared" ref="Q6:Q11" si="4">G6*0.006</f>
        <v>3930</v>
      </c>
      <c r="R6" s="79">
        <f>G6*0.0004</f>
        <v>262</v>
      </c>
      <c r="S6" s="79">
        <f>G6*0.0012</f>
        <v>786</v>
      </c>
      <c r="T6" s="79">
        <f t="shared" si="1"/>
        <v>196.5</v>
      </c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3"/>
      <c r="EF6" s="73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3"/>
      <c r="EU6" s="73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3"/>
      <c r="FJ6" s="73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3"/>
      <c r="FY6" s="73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3"/>
      <c r="GN6" s="73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3"/>
      <c r="HC6" s="73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</row>
    <row r="7" s="74" customFormat="1" spans="1:244">
      <c r="A7" s="27">
        <f t="shared" si="3"/>
        <v>5</v>
      </c>
      <c r="B7" s="27" t="s">
        <v>80</v>
      </c>
      <c r="C7" s="27" t="s">
        <v>81</v>
      </c>
      <c r="D7" s="27">
        <v>117.54</v>
      </c>
      <c r="E7" s="79">
        <v>5980.88</v>
      </c>
      <c r="F7" s="27">
        <v>702993</v>
      </c>
      <c r="G7" s="27">
        <v>200000</v>
      </c>
      <c r="H7" s="27">
        <v>702993</v>
      </c>
      <c r="I7" s="27">
        <f t="shared" si="0"/>
        <v>0</v>
      </c>
      <c r="J7" s="27" t="s">
        <v>82</v>
      </c>
      <c r="K7" s="32">
        <v>45708</v>
      </c>
      <c r="L7" s="90" t="s">
        <v>75</v>
      </c>
      <c r="M7" s="91">
        <v>20240006811</v>
      </c>
      <c r="N7" s="32">
        <v>45622</v>
      </c>
      <c r="O7" s="32">
        <v>45452</v>
      </c>
      <c r="P7" s="93"/>
      <c r="Q7" s="79">
        <f>G7*0.007</f>
        <v>1400</v>
      </c>
      <c r="R7" s="79">
        <f>G7*0.0002</f>
        <v>40</v>
      </c>
      <c r="S7" s="79">
        <f>G7*0.0008</f>
        <v>160</v>
      </c>
      <c r="T7" s="79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3"/>
      <c r="CM7" s="73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3"/>
      <c r="DB7" s="73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3"/>
      <c r="EF7" s="73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3"/>
      <c r="EU7" s="73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3"/>
      <c r="FJ7" s="73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3"/>
      <c r="FY7" s="73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3"/>
      <c r="GN7" s="73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3"/>
      <c r="HC7" s="73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3"/>
      <c r="HR7" s="73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</row>
    <row r="8" s="74" customFormat="1" spans="1:244">
      <c r="A8" s="27">
        <f t="shared" si="3"/>
        <v>6</v>
      </c>
      <c r="B8" s="27" t="s">
        <v>83</v>
      </c>
      <c r="C8" s="27" t="s">
        <v>84</v>
      </c>
      <c r="D8" s="27">
        <v>117.91</v>
      </c>
      <c r="E8" s="79">
        <v>5682.3</v>
      </c>
      <c r="F8" s="27">
        <v>670000</v>
      </c>
      <c r="G8" s="27">
        <v>370000</v>
      </c>
      <c r="H8" s="27">
        <v>670000</v>
      </c>
      <c r="I8" s="27">
        <f t="shared" si="0"/>
        <v>0</v>
      </c>
      <c r="J8" s="27" t="s">
        <v>66</v>
      </c>
      <c r="K8" s="32">
        <v>45700</v>
      </c>
      <c r="L8" s="90" t="s">
        <v>85</v>
      </c>
      <c r="M8" s="91">
        <v>20250000070</v>
      </c>
      <c r="N8" s="92">
        <v>45356</v>
      </c>
      <c r="O8" s="32">
        <v>45662</v>
      </c>
      <c r="P8" s="93"/>
      <c r="Q8" s="79">
        <f>G8*0.006</f>
        <v>2220</v>
      </c>
      <c r="R8" s="79"/>
      <c r="S8" s="79">
        <f t="shared" si="2"/>
        <v>370</v>
      </c>
      <c r="T8" s="79">
        <f t="shared" ref="T8:T11" si="5">G8*0.0003</f>
        <v>111</v>
      </c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3"/>
      <c r="DB8" s="73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3"/>
      <c r="EF8" s="73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3"/>
      <c r="EU8" s="73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3"/>
      <c r="FJ8" s="73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3"/>
      <c r="FY8" s="73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3"/>
      <c r="GN8" s="73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3"/>
      <c r="HC8" s="73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3"/>
      <c r="HR8" s="73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</row>
    <row r="9" s="74" customFormat="1" spans="1:244">
      <c r="A9" s="27">
        <f t="shared" si="3"/>
        <v>7</v>
      </c>
      <c r="B9" s="27" t="s">
        <v>86</v>
      </c>
      <c r="C9" s="27" t="s">
        <v>87</v>
      </c>
      <c r="D9" s="27">
        <v>117.54</v>
      </c>
      <c r="E9" s="79">
        <v>5778.55</v>
      </c>
      <c r="F9" s="27">
        <v>679211</v>
      </c>
      <c r="G9" s="27">
        <v>315211</v>
      </c>
      <c r="H9" s="27">
        <v>315211</v>
      </c>
      <c r="I9" s="27">
        <f t="shared" si="0"/>
        <v>364000</v>
      </c>
      <c r="J9" s="27" t="s">
        <v>88</v>
      </c>
      <c r="K9" s="32">
        <v>45715</v>
      </c>
      <c r="L9" s="90" t="s">
        <v>79</v>
      </c>
      <c r="M9" s="91">
        <v>20250000580</v>
      </c>
      <c r="N9" s="92">
        <v>45699</v>
      </c>
      <c r="O9" s="32">
        <v>45657</v>
      </c>
      <c r="P9" s="93"/>
      <c r="Q9" s="79">
        <f t="shared" si="4"/>
        <v>1891.266</v>
      </c>
      <c r="R9" s="79">
        <f>G9*0.0004</f>
        <v>126.0844</v>
      </c>
      <c r="S9" s="79">
        <f>G9*0.0012</f>
        <v>378.2532</v>
      </c>
      <c r="T9" s="79">
        <f t="shared" si="5"/>
        <v>94.5633</v>
      </c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3"/>
      <c r="CM9" s="73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3"/>
      <c r="DB9" s="73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3"/>
      <c r="EF9" s="73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3"/>
      <c r="EU9" s="73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3"/>
      <c r="FJ9" s="73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3"/>
      <c r="FY9" s="73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3"/>
      <c r="GN9" s="73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3"/>
      <c r="HC9" s="73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3"/>
      <c r="HR9" s="73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</row>
    <row r="10" s="74" customFormat="1" spans="1:244">
      <c r="A10" s="27">
        <f t="shared" si="3"/>
        <v>8</v>
      </c>
      <c r="B10" s="27" t="s">
        <v>89</v>
      </c>
      <c r="C10" s="27" t="s">
        <v>90</v>
      </c>
      <c r="D10" s="27">
        <v>117.54</v>
      </c>
      <c r="E10" s="79">
        <v>5756.99</v>
      </c>
      <c r="F10" s="27">
        <v>676677</v>
      </c>
      <c r="G10" s="27">
        <v>135677</v>
      </c>
      <c r="H10" s="27">
        <v>135677</v>
      </c>
      <c r="I10" s="27">
        <f t="shared" si="0"/>
        <v>541000</v>
      </c>
      <c r="J10" s="27" t="s">
        <v>66</v>
      </c>
      <c r="K10" s="32">
        <v>45708</v>
      </c>
      <c r="L10" s="90" t="s">
        <v>85</v>
      </c>
      <c r="M10" s="91">
        <v>20240006776</v>
      </c>
      <c r="N10" s="92">
        <v>45620</v>
      </c>
      <c r="O10" s="32">
        <v>45620</v>
      </c>
      <c r="P10" s="93"/>
      <c r="Q10" s="79">
        <f t="shared" si="4"/>
        <v>814.062</v>
      </c>
      <c r="R10" s="79"/>
      <c r="S10" s="79">
        <f>G10*0.0008</f>
        <v>108.5416</v>
      </c>
      <c r="T10" s="79">
        <f t="shared" si="5"/>
        <v>40.7031</v>
      </c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3"/>
      <c r="CM10" s="73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3"/>
      <c r="DB10" s="73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3"/>
      <c r="DQ10" s="73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3"/>
      <c r="EF10" s="73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3"/>
      <c r="EU10" s="73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3"/>
      <c r="FJ10" s="73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3"/>
      <c r="FY10" s="73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3"/>
      <c r="GN10" s="73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3"/>
      <c r="HC10" s="73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3"/>
      <c r="HR10" s="73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</row>
    <row r="11" s="74" customFormat="1" spans="1:244">
      <c r="A11" s="27">
        <f t="shared" si="3"/>
        <v>9</v>
      </c>
      <c r="B11" s="27" t="s">
        <v>91</v>
      </c>
      <c r="C11" s="27" t="s">
        <v>92</v>
      </c>
      <c r="D11" s="27">
        <v>132.34</v>
      </c>
      <c r="E11" s="79">
        <v>5286.655</v>
      </c>
      <c r="F11" s="27">
        <v>699636</v>
      </c>
      <c r="G11" s="27">
        <v>140636</v>
      </c>
      <c r="H11" s="27">
        <v>140636</v>
      </c>
      <c r="I11" s="27">
        <f t="shared" si="0"/>
        <v>559000</v>
      </c>
      <c r="J11" s="27" t="s">
        <v>88</v>
      </c>
      <c r="K11" s="32">
        <v>45694</v>
      </c>
      <c r="L11" s="90" t="s">
        <v>93</v>
      </c>
      <c r="M11" s="91">
        <v>20250000503</v>
      </c>
      <c r="N11" s="92">
        <v>45715</v>
      </c>
      <c r="O11" s="32">
        <v>45652</v>
      </c>
      <c r="P11" s="93"/>
      <c r="Q11" s="79">
        <f t="shared" si="4"/>
        <v>843.816</v>
      </c>
      <c r="R11" s="79">
        <f>G11*0.0004</f>
        <v>56.2544</v>
      </c>
      <c r="S11" s="79">
        <f>G11*0.0012</f>
        <v>168.7632</v>
      </c>
      <c r="T11" s="79">
        <f t="shared" si="5"/>
        <v>42.1908</v>
      </c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3"/>
      <c r="CM11" s="73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3"/>
      <c r="DB11" s="73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3"/>
      <c r="DQ11" s="73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3"/>
      <c r="EF11" s="73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3"/>
      <c r="EU11" s="73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3"/>
      <c r="FJ11" s="73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3"/>
      <c r="FY11" s="73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3"/>
      <c r="GN11" s="73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3"/>
      <c r="HR11" s="73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3"/>
      <c r="IG11" s="73"/>
      <c r="IH11" s="73"/>
      <c r="II11" s="73"/>
      <c r="IJ11" s="73"/>
    </row>
    <row r="12" s="74" customFormat="1" spans="1:244">
      <c r="A12" s="27">
        <f t="shared" si="3"/>
        <v>10</v>
      </c>
      <c r="B12" s="27" t="s">
        <v>94</v>
      </c>
      <c r="C12" s="27" t="s">
        <v>95</v>
      </c>
      <c r="D12" s="27">
        <v>146.29</v>
      </c>
      <c r="E12" s="79">
        <v>5058.445</v>
      </c>
      <c r="F12" s="27">
        <v>740000</v>
      </c>
      <c r="G12" s="27">
        <v>150000</v>
      </c>
      <c r="H12" s="27">
        <v>150000</v>
      </c>
      <c r="I12" s="27">
        <f t="shared" si="0"/>
        <v>590000</v>
      </c>
      <c r="J12" s="27" t="s">
        <v>66</v>
      </c>
      <c r="K12" s="32">
        <v>45707</v>
      </c>
      <c r="L12" s="90" t="s">
        <v>96</v>
      </c>
      <c r="M12" s="91">
        <v>20250000724</v>
      </c>
      <c r="N12" s="92">
        <v>45707</v>
      </c>
      <c r="O12" s="32">
        <v>45377</v>
      </c>
      <c r="P12" s="93"/>
      <c r="Q12" s="79">
        <f>G12*0.007</f>
        <v>1050</v>
      </c>
      <c r="R12" s="79">
        <f>G12*0.0005</f>
        <v>75</v>
      </c>
      <c r="S12" s="79">
        <f>G12*0.0012</f>
        <v>180</v>
      </c>
      <c r="T12" s="79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3"/>
      <c r="CM12" s="73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3"/>
      <c r="DB12" s="73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3"/>
      <c r="DQ12" s="73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3"/>
      <c r="EF12" s="73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3"/>
      <c r="EU12" s="73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3"/>
      <c r="FJ12" s="73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3"/>
      <c r="FY12" s="73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3"/>
      <c r="GN12" s="73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3"/>
      <c r="HC12" s="73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3"/>
      <c r="HR12" s="73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3"/>
      <c r="IG12" s="73"/>
      <c r="IH12" s="73"/>
      <c r="II12" s="73"/>
      <c r="IJ12" s="73"/>
    </row>
    <row r="13" s="74" customFormat="1" spans="1:244">
      <c r="A13" s="27">
        <f t="shared" si="3"/>
        <v>11</v>
      </c>
      <c r="B13" s="27" t="s">
        <v>97</v>
      </c>
      <c r="C13" s="27" t="s">
        <v>98</v>
      </c>
      <c r="D13" s="27">
        <v>86.14</v>
      </c>
      <c r="E13" s="79">
        <v>5030.346</v>
      </c>
      <c r="F13" s="27">
        <v>433314</v>
      </c>
      <c r="G13" s="27">
        <v>213000</v>
      </c>
      <c r="H13" s="27">
        <v>433314</v>
      </c>
      <c r="I13" s="27">
        <f t="shared" si="0"/>
        <v>0</v>
      </c>
      <c r="J13" s="27" t="s">
        <v>66</v>
      </c>
      <c r="K13" s="32">
        <v>45706</v>
      </c>
      <c r="L13" s="90" t="s">
        <v>99</v>
      </c>
      <c r="M13" s="91">
        <v>20240007359</v>
      </c>
      <c r="N13" s="32">
        <v>45646</v>
      </c>
      <c r="O13" s="32">
        <v>45626</v>
      </c>
      <c r="P13" s="93"/>
      <c r="Q13" s="79">
        <f>G13*0.006</f>
        <v>1278</v>
      </c>
      <c r="R13" s="79">
        <f t="shared" ref="R13:R16" si="6">G13*0.0003</f>
        <v>63.9</v>
      </c>
      <c r="S13" s="79">
        <f>G13*0.0008</f>
        <v>170.4</v>
      </c>
      <c r="T13" s="79">
        <f t="shared" ref="T13:T32" si="7">G13*0.0003</f>
        <v>63.9</v>
      </c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3"/>
      <c r="CM13" s="73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3"/>
      <c r="DB13" s="73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3"/>
      <c r="DQ13" s="73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3"/>
      <c r="EF13" s="73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3"/>
      <c r="EU13" s="73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3"/>
      <c r="FJ13" s="73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3"/>
      <c r="FY13" s="73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3"/>
      <c r="GN13" s="73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3"/>
      <c r="HC13" s="73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3"/>
      <c r="HR13" s="73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3"/>
      <c r="IG13" s="73"/>
      <c r="IH13" s="73"/>
      <c r="II13" s="73"/>
      <c r="IJ13" s="73"/>
    </row>
    <row r="14" s="74" customFormat="1" spans="1:244">
      <c r="A14" s="27">
        <f t="shared" si="3"/>
        <v>12</v>
      </c>
      <c r="B14" s="27" t="s">
        <v>100</v>
      </c>
      <c r="C14" s="27" t="s">
        <v>101</v>
      </c>
      <c r="D14" s="27">
        <v>128.07</v>
      </c>
      <c r="E14" s="79">
        <v>8495.354</v>
      </c>
      <c r="F14" s="27">
        <v>1088000</v>
      </c>
      <c r="G14" s="27">
        <v>1088000</v>
      </c>
      <c r="H14" s="27">
        <v>1088000</v>
      </c>
      <c r="I14" s="27">
        <f t="shared" si="0"/>
        <v>0</v>
      </c>
      <c r="J14" s="27" t="s">
        <v>78</v>
      </c>
      <c r="K14" s="32">
        <v>45680</v>
      </c>
      <c r="L14" s="94" t="s">
        <v>102</v>
      </c>
      <c r="M14" s="91">
        <v>20250000441</v>
      </c>
      <c r="N14" s="92">
        <v>45680</v>
      </c>
      <c r="O14" s="32">
        <v>45569</v>
      </c>
      <c r="P14" s="93"/>
      <c r="Q14" s="79">
        <f>G14*0.004</f>
        <v>4352</v>
      </c>
      <c r="R14" s="79">
        <f>G14*0.0002</f>
        <v>217.6</v>
      </c>
      <c r="S14" s="79">
        <f>G14*0.0008</f>
        <v>870.4</v>
      </c>
      <c r="T14" s="79">
        <f t="shared" si="7"/>
        <v>326.4</v>
      </c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3"/>
      <c r="CM14" s="73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3"/>
      <c r="DB14" s="73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3"/>
      <c r="DQ14" s="73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3"/>
      <c r="EF14" s="73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3"/>
      <c r="EU14" s="73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3"/>
      <c r="FJ14" s="73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3"/>
      <c r="FY14" s="73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3"/>
      <c r="GN14" s="73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3"/>
      <c r="HC14" s="73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3"/>
      <c r="HR14" s="73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3"/>
      <c r="IG14" s="73"/>
      <c r="IH14" s="73"/>
      <c r="II14" s="73"/>
      <c r="IJ14" s="73"/>
    </row>
    <row r="15" s="74" customFormat="1" spans="1:244">
      <c r="A15" s="27">
        <f t="shared" ref="A15:A24" si="8">ROW()-2</f>
        <v>13</v>
      </c>
      <c r="B15" s="27" t="s">
        <v>103</v>
      </c>
      <c r="C15" s="27" t="s">
        <v>104</v>
      </c>
      <c r="D15" s="27">
        <v>126.49</v>
      </c>
      <c r="E15" s="79">
        <v>6844</v>
      </c>
      <c r="F15" s="27">
        <v>865698</v>
      </c>
      <c r="G15" s="27">
        <v>135698</v>
      </c>
      <c r="H15" s="27">
        <v>135698</v>
      </c>
      <c r="I15" s="27">
        <f t="shared" si="0"/>
        <v>730000</v>
      </c>
      <c r="J15" s="27" t="s">
        <v>70</v>
      </c>
      <c r="K15" s="32">
        <v>45715</v>
      </c>
      <c r="L15" s="90" t="s">
        <v>105</v>
      </c>
      <c r="M15" s="91">
        <v>20250000884</v>
      </c>
      <c r="N15" s="92">
        <v>45715</v>
      </c>
      <c r="O15" s="32">
        <v>45710</v>
      </c>
      <c r="P15" s="93"/>
      <c r="Q15" s="79">
        <f t="shared" ref="Q15:Q22" si="9">G15*0.007</f>
        <v>949.886</v>
      </c>
      <c r="R15" s="79">
        <f t="shared" si="6"/>
        <v>40.7094</v>
      </c>
      <c r="S15" s="79">
        <f>G15*0.0012</f>
        <v>162.8376</v>
      </c>
      <c r="T15" s="79">
        <f t="shared" si="7"/>
        <v>40.7094</v>
      </c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3"/>
      <c r="CM15" s="73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3"/>
      <c r="DB15" s="73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3"/>
      <c r="DQ15" s="73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3"/>
      <c r="EF15" s="73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3"/>
      <c r="EU15" s="73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3"/>
      <c r="FJ15" s="73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3"/>
      <c r="FY15" s="73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3"/>
      <c r="GN15" s="73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3"/>
      <c r="HC15" s="73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3"/>
      <c r="HR15" s="73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3"/>
      <c r="IG15" s="73"/>
      <c r="IH15" s="73"/>
      <c r="II15" s="73"/>
      <c r="IJ15" s="73"/>
    </row>
    <row r="16" s="74" customFormat="1" spans="1:244">
      <c r="A16" s="27">
        <f t="shared" si="8"/>
        <v>14</v>
      </c>
      <c r="B16" s="27" t="s">
        <v>106</v>
      </c>
      <c r="C16" s="27" t="s">
        <v>107</v>
      </c>
      <c r="D16" s="27">
        <v>126.91</v>
      </c>
      <c r="E16" s="79">
        <v>5800</v>
      </c>
      <c r="F16" s="27">
        <v>736078</v>
      </c>
      <c r="G16" s="27">
        <v>400078</v>
      </c>
      <c r="H16" s="27">
        <v>400078</v>
      </c>
      <c r="I16" s="27">
        <f t="shared" si="0"/>
        <v>336000</v>
      </c>
      <c r="J16" s="27" t="s">
        <v>70</v>
      </c>
      <c r="K16" s="32">
        <v>45713</v>
      </c>
      <c r="L16" s="90" t="s">
        <v>96</v>
      </c>
      <c r="M16" s="91">
        <v>20250000823</v>
      </c>
      <c r="N16" s="92">
        <v>45713</v>
      </c>
      <c r="O16" s="32">
        <v>45699</v>
      </c>
      <c r="P16" s="93"/>
      <c r="Q16" s="79">
        <f t="shared" si="9"/>
        <v>2800.546</v>
      </c>
      <c r="R16" s="79">
        <f t="shared" si="6"/>
        <v>120.0234</v>
      </c>
      <c r="S16" s="79">
        <f>G16*0.0012</f>
        <v>480.0936</v>
      </c>
      <c r="T16" s="79">
        <f t="shared" si="7"/>
        <v>120.0234</v>
      </c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3"/>
      <c r="CM16" s="73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3"/>
      <c r="DB16" s="73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3"/>
      <c r="DQ16" s="73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3"/>
      <c r="EF16" s="73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3"/>
      <c r="EU16" s="73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3"/>
      <c r="FJ16" s="73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3"/>
      <c r="FY16" s="73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3"/>
      <c r="GN16" s="73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3"/>
      <c r="HC16" s="73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3"/>
      <c r="HR16" s="73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3"/>
      <c r="IG16" s="73"/>
      <c r="IH16" s="73"/>
      <c r="II16" s="73"/>
      <c r="IJ16" s="73"/>
    </row>
    <row r="17" s="74" customFormat="1" spans="1:244">
      <c r="A17" s="27">
        <f t="shared" si="8"/>
        <v>15</v>
      </c>
      <c r="B17" s="27" t="s">
        <v>108</v>
      </c>
      <c r="C17" s="27" t="s">
        <v>109</v>
      </c>
      <c r="D17" s="27">
        <v>126.91</v>
      </c>
      <c r="E17" s="79">
        <v>5725</v>
      </c>
      <c r="F17" s="27">
        <v>726560</v>
      </c>
      <c r="G17" s="27">
        <v>306560</v>
      </c>
      <c r="H17" s="27">
        <v>306560</v>
      </c>
      <c r="I17" s="27">
        <f t="shared" si="0"/>
        <v>420000</v>
      </c>
      <c r="J17" s="27" t="s">
        <v>66</v>
      </c>
      <c r="K17" s="32">
        <v>45716</v>
      </c>
      <c r="L17" s="90" t="s">
        <v>67</v>
      </c>
      <c r="M17" s="91">
        <v>20250000685</v>
      </c>
      <c r="N17" s="92">
        <v>45705</v>
      </c>
      <c r="O17" s="32">
        <v>45701</v>
      </c>
      <c r="P17" s="93"/>
      <c r="Q17" s="79">
        <f t="shared" si="9"/>
        <v>2145.92</v>
      </c>
      <c r="R17" s="79">
        <f>G17*0.0005</f>
        <v>153.28</v>
      </c>
      <c r="S17" s="79">
        <f>G17*0.0012</f>
        <v>367.872</v>
      </c>
      <c r="T17" s="79">
        <f t="shared" si="7"/>
        <v>91.968</v>
      </c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3"/>
      <c r="CM17" s="73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3"/>
      <c r="DB17" s="73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3"/>
      <c r="DQ17" s="73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3"/>
      <c r="EF17" s="73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3"/>
      <c r="EU17" s="73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3"/>
      <c r="FJ17" s="73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3"/>
      <c r="FY17" s="73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3"/>
      <c r="GN17" s="73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3"/>
      <c r="HC17" s="73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3"/>
      <c r="HR17" s="73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3"/>
      <c r="IG17" s="73"/>
      <c r="IH17" s="73"/>
      <c r="II17" s="73"/>
      <c r="IJ17" s="73"/>
    </row>
    <row r="18" s="74" customFormat="1" spans="1:244">
      <c r="A18" s="27">
        <f t="shared" si="8"/>
        <v>16</v>
      </c>
      <c r="B18" s="27" t="s">
        <v>110</v>
      </c>
      <c r="C18" s="27" t="s">
        <v>111</v>
      </c>
      <c r="D18" s="27">
        <v>126.5</v>
      </c>
      <c r="E18" s="79">
        <v>5900</v>
      </c>
      <c r="F18" s="27">
        <v>746350</v>
      </c>
      <c r="G18" s="27">
        <v>456350</v>
      </c>
      <c r="H18" s="27">
        <v>456350</v>
      </c>
      <c r="I18" s="27">
        <f t="shared" si="0"/>
        <v>290000</v>
      </c>
      <c r="J18" s="27" t="s">
        <v>66</v>
      </c>
      <c r="K18" s="32">
        <v>45714</v>
      </c>
      <c r="L18" s="90" t="s">
        <v>112</v>
      </c>
      <c r="M18" s="91">
        <v>20250000327</v>
      </c>
      <c r="N18" s="92">
        <v>45675</v>
      </c>
      <c r="O18" s="32">
        <v>45637</v>
      </c>
      <c r="P18" s="93"/>
      <c r="Q18" s="79">
        <f t="shared" si="9"/>
        <v>3194.45</v>
      </c>
      <c r="R18" s="79">
        <f t="shared" ref="R18:R24" si="10">G18*0.0004</f>
        <v>182.54</v>
      </c>
      <c r="S18" s="79">
        <f>G18*0.0012</f>
        <v>547.62</v>
      </c>
      <c r="T18" s="79">
        <f t="shared" si="7"/>
        <v>136.905</v>
      </c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3"/>
      <c r="DB18" s="73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3"/>
      <c r="DQ18" s="73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3"/>
      <c r="EF18" s="73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3"/>
      <c r="EU18" s="73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3"/>
      <c r="FJ18" s="73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3"/>
      <c r="FY18" s="73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3"/>
      <c r="GN18" s="73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3"/>
      <c r="HC18" s="73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3"/>
      <c r="HR18" s="73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3"/>
      <c r="IG18" s="73"/>
      <c r="IH18" s="73"/>
      <c r="II18" s="73"/>
      <c r="IJ18" s="73"/>
    </row>
    <row r="19" s="74" customFormat="1" spans="1:244">
      <c r="A19" s="27">
        <f t="shared" si="8"/>
        <v>17</v>
      </c>
      <c r="B19" s="27" t="s">
        <v>113</v>
      </c>
      <c r="C19" s="27" t="s">
        <v>114</v>
      </c>
      <c r="D19" s="27">
        <v>126.5</v>
      </c>
      <c r="E19" s="79">
        <v>5928.85</v>
      </c>
      <c r="F19" s="27">
        <v>750000</v>
      </c>
      <c r="G19" s="27">
        <v>350000</v>
      </c>
      <c r="H19" s="27">
        <v>350000</v>
      </c>
      <c r="I19" s="27">
        <f t="shared" si="0"/>
        <v>400000</v>
      </c>
      <c r="J19" s="27" t="s">
        <v>66</v>
      </c>
      <c r="K19" s="32">
        <v>45709</v>
      </c>
      <c r="L19" s="90" t="s">
        <v>115</v>
      </c>
      <c r="M19" s="91">
        <v>20250000656</v>
      </c>
      <c r="N19" s="92">
        <v>45704</v>
      </c>
      <c r="O19" s="32">
        <v>45699</v>
      </c>
      <c r="P19" s="93"/>
      <c r="Q19" s="79">
        <f t="shared" si="9"/>
        <v>2450</v>
      </c>
      <c r="R19" s="79">
        <f t="shared" si="10"/>
        <v>140</v>
      </c>
      <c r="S19" s="79">
        <f>G19*0.0012</f>
        <v>420</v>
      </c>
      <c r="T19" s="79">
        <f t="shared" si="7"/>
        <v>105</v>
      </c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3"/>
      <c r="DB19" s="73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3"/>
      <c r="DQ19" s="73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3"/>
      <c r="EF19" s="73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3"/>
      <c r="EU19" s="73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3"/>
      <c r="FJ19" s="73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3"/>
      <c r="FY19" s="73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3"/>
      <c r="GN19" s="73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3"/>
      <c r="HC19" s="73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3"/>
      <c r="HR19" s="73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3"/>
      <c r="IG19" s="73"/>
      <c r="IH19" s="73"/>
      <c r="II19" s="73"/>
      <c r="IJ19" s="73"/>
    </row>
    <row r="20" s="74" customFormat="1" spans="1:244">
      <c r="A20" s="27">
        <f t="shared" si="8"/>
        <v>18</v>
      </c>
      <c r="B20" s="27" t="s">
        <v>116</v>
      </c>
      <c r="C20" s="27" t="s">
        <v>117</v>
      </c>
      <c r="D20" s="27">
        <v>137.88</v>
      </c>
      <c r="E20" s="79">
        <v>7034.21</v>
      </c>
      <c r="F20" s="27">
        <v>969877</v>
      </c>
      <c r="G20" s="27">
        <v>219877</v>
      </c>
      <c r="H20" s="27">
        <v>219877</v>
      </c>
      <c r="I20" s="27">
        <f t="shared" si="0"/>
        <v>750000</v>
      </c>
      <c r="J20" s="27" t="s">
        <v>74</v>
      </c>
      <c r="K20" s="32">
        <v>45661</v>
      </c>
      <c r="L20" s="90" t="s">
        <v>75</v>
      </c>
      <c r="M20" s="91">
        <v>20250000335</v>
      </c>
      <c r="N20" s="92">
        <v>45675</v>
      </c>
      <c r="O20" s="32">
        <v>45661</v>
      </c>
      <c r="P20" s="93"/>
      <c r="Q20" s="79">
        <f t="shared" si="9"/>
        <v>1539.139</v>
      </c>
      <c r="R20" s="79">
        <f t="shared" si="10"/>
        <v>87.9508</v>
      </c>
      <c r="S20" s="79">
        <f>G20*0.001</f>
        <v>219.877</v>
      </c>
      <c r="T20" s="79">
        <f t="shared" si="7"/>
        <v>65.9631</v>
      </c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3"/>
      <c r="BI20" s="73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3"/>
      <c r="CM20" s="73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3"/>
      <c r="DB20" s="73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3"/>
      <c r="DQ20" s="73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3"/>
      <c r="EF20" s="73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3"/>
      <c r="EU20" s="73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3"/>
      <c r="FJ20" s="73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3"/>
      <c r="FY20" s="73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3"/>
      <c r="GN20" s="73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3"/>
      <c r="HC20" s="73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3"/>
      <c r="HR20" s="73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3"/>
      <c r="IG20" s="73"/>
      <c r="IH20" s="73"/>
      <c r="II20" s="73"/>
      <c r="IJ20" s="73"/>
    </row>
    <row r="21" s="74" customFormat="1" spans="1:244">
      <c r="A21" s="27">
        <f t="shared" si="8"/>
        <v>19</v>
      </c>
      <c r="B21" s="27" t="s">
        <v>118</v>
      </c>
      <c r="C21" s="27" t="s">
        <v>119</v>
      </c>
      <c r="D21" s="27">
        <v>137.88</v>
      </c>
      <c r="E21" s="79">
        <v>7000</v>
      </c>
      <c r="F21" s="27">
        <v>965160</v>
      </c>
      <c r="G21" s="27">
        <v>195160</v>
      </c>
      <c r="H21" s="27">
        <v>195160</v>
      </c>
      <c r="I21" s="27">
        <f t="shared" si="0"/>
        <v>770000</v>
      </c>
      <c r="J21" s="27" t="s">
        <v>70</v>
      </c>
      <c r="K21" s="32">
        <v>45708</v>
      </c>
      <c r="L21" s="90" t="s">
        <v>67</v>
      </c>
      <c r="M21" s="91">
        <v>20250000740</v>
      </c>
      <c r="N21" s="92">
        <v>45708</v>
      </c>
      <c r="O21" s="32">
        <v>45708</v>
      </c>
      <c r="P21" s="93"/>
      <c r="Q21" s="79">
        <f t="shared" si="9"/>
        <v>1366.12</v>
      </c>
      <c r="R21" s="79">
        <f>G21*0.0005</f>
        <v>97.58</v>
      </c>
      <c r="S21" s="79">
        <f>G21*0.0012</f>
        <v>234.192</v>
      </c>
      <c r="T21" s="79">
        <f t="shared" si="7"/>
        <v>58.548</v>
      </c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3"/>
      <c r="CM21" s="73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3"/>
      <c r="DB21" s="73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3"/>
      <c r="DQ21" s="73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3"/>
      <c r="EF21" s="73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3"/>
      <c r="EU21" s="73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3"/>
      <c r="FJ21" s="73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3"/>
      <c r="FY21" s="73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3"/>
      <c r="GN21" s="73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3"/>
      <c r="HC21" s="73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3"/>
      <c r="HR21" s="73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3"/>
      <c r="IG21" s="73"/>
      <c r="IH21" s="73"/>
      <c r="II21" s="73"/>
      <c r="IJ21" s="73"/>
    </row>
    <row r="22" s="74" customFormat="1" spans="1:244">
      <c r="A22" s="27">
        <f t="shared" si="8"/>
        <v>20</v>
      </c>
      <c r="B22" s="27" t="s">
        <v>120</v>
      </c>
      <c r="C22" s="27" t="s">
        <v>121</v>
      </c>
      <c r="D22" s="27">
        <v>133.94</v>
      </c>
      <c r="E22" s="79">
        <v>6046.91</v>
      </c>
      <c r="F22" s="27">
        <v>809923</v>
      </c>
      <c r="G22" s="27">
        <v>129923</v>
      </c>
      <c r="H22" s="27">
        <v>129923</v>
      </c>
      <c r="I22" s="27">
        <f t="shared" si="0"/>
        <v>680000</v>
      </c>
      <c r="J22" s="27" t="s">
        <v>70</v>
      </c>
      <c r="K22" s="32">
        <v>45701</v>
      </c>
      <c r="L22" s="90" t="s">
        <v>75</v>
      </c>
      <c r="M22" s="91">
        <v>20250000616</v>
      </c>
      <c r="N22" s="92">
        <v>45701</v>
      </c>
      <c r="O22" s="32">
        <v>45690</v>
      </c>
      <c r="P22" s="93"/>
      <c r="Q22" s="79">
        <f t="shared" si="9"/>
        <v>909.461</v>
      </c>
      <c r="R22" s="79">
        <f t="shared" si="10"/>
        <v>51.9692</v>
      </c>
      <c r="S22" s="79">
        <f>G22*0.0012</f>
        <v>155.9076</v>
      </c>
      <c r="T22" s="79">
        <f t="shared" si="7"/>
        <v>38.9769</v>
      </c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3"/>
      <c r="CM22" s="73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3"/>
      <c r="DB22" s="73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3"/>
      <c r="DQ22" s="73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3"/>
      <c r="EF22" s="73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3"/>
      <c r="EU22" s="73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3"/>
      <c r="FJ22" s="73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3"/>
      <c r="FY22" s="73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3"/>
      <c r="GN22" s="73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3"/>
      <c r="HC22" s="73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3"/>
      <c r="HR22" s="73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3"/>
      <c r="IG22" s="73"/>
      <c r="IH22" s="73"/>
      <c r="II22" s="73"/>
      <c r="IJ22" s="73"/>
    </row>
    <row r="23" s="74" customFormat="1" spans="1:244">
      <c r="A23" s="27">
        <f t="shared" si="8"/>
        <v>21</v>
      </c>
      <c r="B23" s="27" t="s">
        <v>122</v>
      </c>
      <c r="C23" s="27" t="s">
        <v>123</v>
      </c>
      <c r="D23" s="27">
        <v>134.8</v>
      </c>
      <c r="E23" s="79">
        <v>5500</v>
      </c>
      <c r="F23" s="27">
        <v>741400</v>
      </c>
      <c r="G23" s="27">
        <v>151400</v>
      </c>
      <c r="H23" s="27">
        <v>151400</v>
      </c>
      <c r="I23" s="27">
        <f t="shared" si="0"/>
        <v>590000</v>
      </c>
      <c r="J23" s="27" t="s">
        <v>66</v>
      </c>
      <c r="K23" s="32">
        <v>45715</v>
      </c>
      <c r="L23" s="90" t="s">
        <v>124</v>
      </c>
      <c r="M23" s="91">
        <v>20250000882</v>
      </c>
      <c r="N23" s="92">
        <v>45715</v>
      </c>
      <c r="O23" s="32">
        <v>45645</v>
      </c>
      <c r="P23" s="93"/>
      <c r="Q23" s="79">
        <f>G23*0.004</f>
        <v>605.6</v>
      </c>
      <c r="R23" s="79">
        <f t="shared" si="10"/>
        <v>60.56</v>
      </c>
      <c r="S23" s="79">
        <f>G23*0.0012</f>
        <v>181.68</v>
      </c>
      <c r="T23" s="79">
        <f t="shared" si="7"/>
        <v>45.42</v>
      </c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3"/>
      <c r="CM23" s="73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3"/>
      <c r="DB23" s="73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3"/>
      <c r="DQ23" s="73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3"/>
      <c r="EF23" s="73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3"/>
      <c r="EU23" s="73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3"/>
      <c r="FJ23" s="73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3"/>
      <c r="FY23" s="73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3"/>
      <c r="GN23" s="73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3"/>
      <c r="HC23" s="73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3"/>
      <c r="HR23" s="73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3"/>
      <c r="IG23" s="73"/>
      <c r="IH23" s="73"/>
      <c r="II23" s="73"/>
      <c r="IJ23" s="73"/>
    </row>
    <row r="24" s="74" customFormat="1" spans="1:244">
      <c r="A24" s="27">
        <f t="shared" si="8"/>
        <v>22</v>
      </c>
      <c r="B24" s="27" t="s">
        <v>125</v>
      </c>
      <c r="C24" s="27" t="s">
        <v>126</v>
      </c>
      <c r="D24" s="27">
        <v>134.8</v>
      </c>
      <c r="E24" s="79">
        <v>5850</v>
      </c>
      <c r="F24" s="27">
        <v>788580</v>
      </c>
      <c r="G24" s="27">
        <v>188580</v>
      </c>
      <c r="H24" s="27">
        <v>188580</v>
      </c>
      <c r="I24" s="27">
        <f t="shared" si="0"/>
        <v>600000</v>
      </c>
      <c r="J24" s="27" t="s">
        <v>70</v>
      </c>
      <c r="K24" s="32">
        <v>45708</v>
      </c>
      <c r="L24" s="90" t="s">
        <v>93</v>
      </c>
      <c r="M24" s="91">
        <v>20250000520</v>
      </c>
      <c r="N24" s="92">
        <v>45694</v>
      </c>
      <c r="O24" s="32">
        <v>45657</v>
      </c>
      <c r="P24" s="93"/>
      <c r="Q24" s="79">
        <f>G24*0.006</f>
        <v>1131.48</v>
      </c>
      <c r="R24" s="79">
        <f t="shared" si="10"/>
        <v>75.432</v>
      </c>
      <c r="S24" s="79">
        <f>G24*0.0012</f>
        <v>226.296</v>
      </c>
      <c r="T24" s="79">
        <f t="shared" si="7"/>
        <v>56.574</v>
      </c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3"/>
      <c r="BX24" s="73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3"/>
      <c r="CM24" s="73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3"/>
      <c r="DB24" s="73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3"/>
      <c r="DQ24" s="73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3"/>
      <c r="EF24" s="73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3"/>
      <c r="EU24" s="73"/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3"/>
      <c r="FH24" s="73"/>
      <c r="FI24" s="73"/>
      <c r="FJ24" s="73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3"/>
      <c r="FY24" s="73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3"/>
      <c r="GN24" s="73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3"/>
      <c r="HC24" s="73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3"/>
      <c r="HR24" s="73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3"/>
      <c r="IG24" s="73"/>
      <c r="IH24" s="73"/>
      <c r="II24" s="73"/>
      <c r="IJ24" s="73"/>
    </row>
    <row r="25" s="74" customFormat="1" spans="1:244">
      <c r="A25" s="27">
        <f t="shared" ref="A25:A31" si="11">ROW()-2</f>
        <v>23</v>
      </c>
      <c r="B25" s="27" t="s">
        <v>127</v>
      </c>
      <c r="C25" s="27" t="s">
        <v>128</v>
      </c>
      <c r="D25" s="27">
        <v>174.32</v>
      </c>
      <c r="E25" s="79">
        <v>6597.065</v>
      </c>
      <c r="F25" s="27">
        <v>1150000</v>
      </c>
      <c r="G25" s="27">
        <v>500000</v>
      </c>
      <c r="H25" s="27">
        <v>1150000</v>
      </c>
      <c r="I25" s="27">
        <f t="shared" ref="I25:I31" si="12">F25-H25</f>
        <v>0</v>
      </c>
      <c r="J25" s="27" t="s">
        <v>74</v>
      </c>
      <c r="K25" s="32">
        <v>45708</v>
      </c>
      <c r="L25" s="90" t="s">
        <v>129</v>
      </c>
      <c r="M25" s="91">
        <v>20240007561</v>
      </c>
      <c r="N25" s="92">
        <v>45657</v>
      </c>
      <c r="O25" s="32">
        <v>45657</v>
      </c>
      <c r="P25" s="93"/>
      <c r="Q25" s="79">
        <f>G25*0.005</f>
        <v>2500</v>
      </c>
      <c r="R25" s="79">
        <f>G25*0.0002</f>
        <v>100</v>
      </c>
      <c r="S25" s="79">
        <f>G25*0.0012</f>
        <v>600</v>
      </c>
      <c r="T25" s="79">
        <f t="shared" si="7"/>
        <v>150</v>
      </c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3"/>
      <c r="BI25" s="73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3"/>
      <c r="CM25" s="73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3"/>
      <c r="DB25" s="73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3"/>
      <c r="DQ25" s="73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3"/>
      <c r="EF25" s="73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3"/>
      <c r="EU25" s="73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3"/>
      <c r="FJ25" s="73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3"/>
      <c r="FY25" s="73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3"/>
      <c r="GN25" s="73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3"/>
      <c r="HC25" s="73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3"/>
      <c r="HR25" s="73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3"/>
      <c r="IG25" s="73"/>
      <c r="IH25" s="73"/>
      <c r="II25" s="73"/>
      <c r="IJ25" s="73"/>
    </row>
    <row r="26" s="74" customFormat="1" spans="1:244">
      <c r="A26" s="27">
        <f t="shared" si="11"/>
        <v>24</v>
      </c>
      <c r="B26" s="27" t="s">
        <v>130</v>
      </c>
      <c r="C26" s="27" t="s">
        <v>131</v>
      </c>
      <c r="D26" s="27">
        <v>138.03</v>
      </c>
      <c r="E26" s="79">
        <v>6820</v>
      </c>
      <c r="F26" s="27">
        <v>941365</v>
      </c>
      <c r="G26" s="27">
        <v>941365</v>
      </c>
      <c r="H26" s="27">
        <v>941365</v>
      </c>
      <c r="I26" s="27">
        <f t="shared" si="12"/>
        <v>0</v>
      </c>
      <c r="J26" s="27" t="s">
        <v>66</v>
      </c>
      <c r="K26" s="32">
        <v>45646</v>
      </c>
      <c r="L26" s="90" t="s">
        <v>132</v>
      </c>
      <c r="M26" s="91">
        <v>20240006840</v>
      </c>
      <c r="N26" s="92">
        <v>45623</v>
      </c>
      <c r="O26" s="32">
        <v>45622</v>
      </c>
      <c r="P26" s="93"/>
      <c r="Q26" s="79">
        <f>G26*0.006</f>
        <v>5648.19</v>
      </c>
      <c r="R26" s="79">
        <f>G26*0.0002</f>
        <v>188.273</v>
      </c>
      <c r="S26" s="79">
        <f>G26*0.0008</f>
        <v>753.092</v>
      </c>
      <c r="T26" s="79">
        <f t="shared" si="7"/>
        <v>282.4095</v>
      </c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3"/>
      <c r="BI26" s="73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3"/>
      <c r="CM26" s="73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3"/>
      <c r="DB26" s="73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3"/>
      <c r="DQ26" s="73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3"/>
      <c r="EF26" s="73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3"/>
      <c r="EU26" s="73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3"/>
      <c r="FJ26" s="73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3"/>
      <c r="FY26" s="73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3"/>
      <c r="GN26" s="73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3"/>
      <c r="HC26" s="73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3"/>
      <c r="HR26" s="73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3"/>
      <c r="IG26" s="73"/>
      <c r="IH26" s="73"/>
      <c r="II26" s="73"/>
      <c r="IJ26" s="73"/>
    </row>
    <row r="27" s="74" customFormat="1" spans="1:244">
      <c r="A27" s="27">
        <f t="shared" si="11"/>
        <v>25</v>
      </c>
      <c r="B27" s="27" t="s">
        <v>133</v>
      </c>
      <c r="C27" s="27" t="s">
        <v>134</v>
      </c>
      <c r="D27" s="27">
        <v>138.03</v>
      </c>
      <c r="E27" s="79">
        <v>6882.56</v>
      </c>
      <c r="F27" s="27">
        <v>950000</v>
      </c>
      <c r="G27" s="27">
        <v>400000</v>
      </c>
      <c r="H27" s="27">
        <v>400000</v>
      </c>
      <c r="I27" s="27">
        <f t="shared" si="12"/>
        <v>550000</v>
      </c>
      <c r="J27" s="27" t="s">
        <v>74</v>
      </c>
      <c r="K27" s="32">
        <v>45707</v>
      </c>
      <c r="L27" s="90" t="s">
        <v>85</v>
      </c>
      <c r="M27" s="91">
        <v>20250000690</v>
      </c>
      <c r="N27" s="92">
        <v>45706</v>
      </c>
      <c r="O27" s="32">
        <v>45622</v>
      </c>
      <c r="P27" s="93"/>
      <c r="Q27" s="79">
        <f>G27*0.006</f>
        <v>2400</v>
      </c>
      <c r="R27" s="79"/>
      <c r="S27" s="79">
        <f>G27*0.0008</f>
        <v>320</v>
      </c>
      <c r="T27" s="79">
        <f t="shared" si="7"/>
        <v>120</v>
      </c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3"/>
      <c r="CM27" s="73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3"/>
      <c r="DB27" s="73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3"/>
      <c r="DQ27" s="73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3"/>
      <c r="EF27" s="73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3"/>
      <c r="EU27" s="73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3"/>
      <c r="FJ27" s="73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3"/>
      <c r="FY27" s="73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3"/>
      <c r="GN27" s="73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3"/>
      <c r="HC27" s="73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3"/>
      <c r="HR27" s="73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3"/>
      <c r="IG27" s="73"/>
      <c r="IH27" s="73"/>
      <c r="II27" s="73"/>
      <c r="IJ27" s="73"/>
    </row>
    <row r="28" s="74" customFormat="1" spans="1:244">
      <c r="A28" s="27">
        <f t="shared" si="11"/>
        <v>26</v>
      </c>
      <c r="B28" s="27" t="s">
        <v>135</v>
      </c>
      <c r="C28" s="27" t="s">
        <v>136</v>
      </c>
      <c r="D28" s="27">
        <v>117.84</v>
      </c>
      <c r="E28" s="79">
        <v>5643.245</v>
      </c>
      <c r="F28" s="27">
        <v>665000</v>
      </c>
      <c r="G28" s="27">
        <v>100000</v>
      </c>
      <c r="H28" s="27">
        <v>100000</v>
      </c>
      <c r="I28" s="27">
        <f t="shared" si="12"/>
        <v>565000</v>
      </c>
      <c r="J28" s="27" t="s">
        <v>70</v>
      </c>
      <c r="K28" s="32">
        <v>45706</v>
      </c>
      <c r="L28" s="90" t="s">
        <v>112</v>
      </c>
      <c r="M28" s="91">
        <v>20250000680</v>
      </c>
      <c r="N28" s="92">
        <v>45705</v>
      </c>
      <c r="O28" s="32">
        <v>45699</v>
      </c>
      <c r="P28" s="93"/>
      <c r="Q28" s="79">
        <f>G28*0.007</f>
        <v>700</v>
      </c>
      <c r="R28" s="79">
        <f>G28*0.0003</f>
        <v>30</v>
      </c>
      <c r="S28" s="79">
        <f>G28*0.0012</f>
        <v>120</v>
      </c>
      <c r="T28" s="79">
        <f t="shared" si="7"/>
        <v>30</v>
      </c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3"/>
      <c r="DB28" s="73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3"/>
      <c r="DQ28" s="73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3"/>
      <c r="EF28" s="73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3"/>
      <c r="EU28" s="73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3"/>
      <c r="FJ28" s="73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3"/>
      <c r="FY28" s="73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3"/>
      <c r="GN28" s="73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3"/>
      <c r="HC28" s="73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3"/>
      <c r="HR28" s="73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3"/>
      <c r="IG28" s="73"/>
      <c r="IH28" s="73"/>
      <c r="II28" s="73"/>
      <c r="IJ28" s="73"/>
    </row>
    <row r="29" s="74" customFormat="1" spans="1:244">
      <c r="A29" s="27">
        <f t="shared" si="11"/>
        <v>27</v>
      </c>
      <c r="B29" s="27" t="s">
        <v>137</v>
      </c>
      <c r="C29" s="27" t="s">
        <v>138</v>
      </c>
      <c r="D29" s="27">
        <v>119.74</v>
      </c>
      <c r="E29" s="79">
        <v>8100.885</v>
      </c>
      <c r="F29" s="27">
        <v>970000</v>
      </c>
      <c r="G29" s="27">
        <v>170000</v>
      </c>
      <c r="H29" s="27">
        <v>170000</v>
      </c>
      <c r="I29" s="27">
        <f t="shared" si="12"/>
        <v>800000</v>
      </c>
      <c r="J29" s="27" t="s">
        <v>74</v>
      </c>
      <c r="K29" s="32">
        <v>45711</v>
      </c>
      <c r="L29" s="90" t="s">
        <v>105</v>
      </c>
      <c r="M29" s="91">
        <v>20250000788</v>
      </c>
      <c r="N29" s="92">
        <v>45711</v>
      </c>
      <c r="O29" s="32">
        <v>45702</v>
      </c>
      <c r="P29" s="93"/>
      <c r="Q29" s="79">
        <f>G29*0.007</f>
        <v>1190</v>
      </c>
      <c r="R29" s="79">
        <f>G29*0.0003</f>
        <v>51</v>
      </c>
      <c r="S29" s="79">
        <f>G29*0.0012</f>
        <v>204</v>
      </c>
      <c r="T29" s="79">
        <f t="shared" si="7"/>
        <v>51</v>
      </c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3"/>
      <c r="BX29" s="73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3"/>
      <c r="CM29" s="73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3"/>
      <c r="DB29" s="73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3"/>
      <c r="DQ29" s="73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3"/>
      <c r="EF29" s="73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3"/>
      <c r="EU29" s="73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3"/>
      <c r="FJ29" s="73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3"/>
      <c r="FY29" s="73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3"/>
      <c r="GN29" s="73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3"/>
      <c r="HC29" s="73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3"/>
      <c r="HR29" s="73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3"/>
      <c r="IG29" s="73"/>
      <c r="IH29" s="73"/>
      <c r="II29" s="73"/>
      <c r="IJ29" s="73"/>
    </row>
    <row r="30" s="74" customFormat="1" spans="1:244">
      <c r="A30" s="27">
        <f t="shared" si="11"/>
        <v>28</v>
      </c>
      <c r="B30" s="27" t="s">
        <v>139</v>
      </c>
      <c r="C30" s="27" t="s">
        <v>140</v>
      </c>
      <c r="D30" s="27">
        <v>117.84</v>
      </c>
      <c r="E30" s="79">
        <v>5835.03</v>
      </c>
      <c r="F30" s="27">
        <v>687600</v>
      </c>
      <c r="G30" s="27">
        <v>187600</v>
      </c>
      <c r="H30" s="27">
        <v>187600</v>
      </c>
      <c r="I30" s="27">
        <f t="shared" si="12"/>
        <v>500000</v>
      </c>
      <c r="J30" s="27" t="s">
        <v>66</v>
      </c>
      <c r="K30" s="32">
        <v>45708</v>
      </c>
      <c r="L30" s="90" t="s">
        <v>67</v>
      </c>
      <c r="M30" s="91">
        <v>20250000306</v>
      </c>
      <c r="N30" s="92">
        <v>45674</v>
      </c>
      <c r="O30" s="32">
        <v>45669</v>
      </c>
      <c r="P30" s="93"/>
      <c r="Q30" s="79">
        <f>G30*0.007</f>
        <v>1313.2</v>
      </c>
      <c r="R30" s="79">
        <f>G30*0.0005</f>
        <v>93.8</v>
      </c>
      <c r="S30" s="79">
        <f>G30*0.001</f>
        <v>187.6</v>
      </c>
      <c r="T30" s="79">
        <f t="shared" si="7"/>
        <v>56.28</v>
      </c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3"/>
      <c r="BX30" s="73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3"/>
      <c r="CM30" s="73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3"/>
      <c r="DB30" s="73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3"/>
      <c r="DQ30" s="73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3"/>
      <c r="EF30" s="73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3"/>
      <c r="EU30" s="73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3"/>
      <c r="FJ30" s="73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3"/>
      <c r="FY30" s="73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3"/>
      <c r="GN30" s="73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3"/>
      <c r="HC30" s="73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3"/>
      <c r="HR30" s="73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3"/>
      <c r="IG30" s="73"/>
      <c r="IH30" s="73"/>
      <c r="II30" s="73"/>
      <c r="IJ30" s="73"/>
    </row>
    <row r="31" s="74" customFormat="1" ht="24" spans="1:244">
      <c r="A31" s="27">
        <f t="shared" si="11"/>
        <v>29</v>
      </c>
      <c r="B31" s="81" t="s">
        <v>141</v>
      </c>
      <c r="C31" s="27" t="s">
        <v>142</v>
      </c>
      <c r="D31" s="27">
        <v>117.84</v>
      </c>
      <c r="E31" s="79">
        <v>6109.976</v>
      </c>
      <c r="F31" s="27">
        <v>720000</v>
      </c>
      <c r="G31" s="27">
        <v>110000</v>
      </c>
      <c r="H31" s="27">
        <v>110000</v>
      </c>
      <c r="I31" s="27">
        <f t="shared" si="12"/>
        <v>610000</v>
      </c>
      <c r="J31" s="27" t="s">
        <v>70</v>
      </c>
      <c r="K31" s="32">
        <v>45701</v>
      </c>
      <c r="L31" s="90" t="s">
        <v>143</v>
      </c>
      <c r="M31" s="91">
        <v>20250000609</v>
      </c>
      <c r="N31" s="92">
        <v>45701</v>
      </c>
      <c r="O31" s="32">
        <v>45671</v>
      </c>
      <c r="P31" s="93"/>
      <c r="Q31" s="79">
        <f>G31*0.004</f>
        <v>440</v>
      </c>
      <c r="R31" s="79">
        <f>G31*0.0004</f>
        <v>44</v>
      </c>
      <c r="S31" s="79">
        <f>G31*0.001</f>
        <v>110</v>
      </c>
      <c r="T31" s="79">
        <f t="shared" si="7"/>
        <v>33</v>
      </c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3"/>
      <c r="BI31" s="73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3"/>
      <c r="BX31" s="73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3"/>
      <c r="CM31" s="73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3"/>
      <c r="DB31" s="73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3"/>
      <c r="DQ31" s="73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3"/>
      <c r="EF31" s="73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3"/>
      <c r="EU31" s="73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3"/>
      <c r="FJ31" s="73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3"/>
      <c r="FY31" s="73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3"/>
      <c r="GN31" s="73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3"/>
      <c r="HC31" s="73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3"/>
      <c r="HR31" s="73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3"/>
      <c r="IG31" s="73"/>
      <c r="IH31" s="73"/>
      <c r="II31" s="73"/>
      <c r="IJ31" s="73"/>
    </row>
    <row r="32" s="74" customFormat="1" ht="18" customHeight="1" spans="1:20">
      <c r="A32" s="27"/>
      <c r="B32" s="82"/>
      <c r="C32" s="82"/>
      <c r="D32" s="27"/>
      <c r="E32" s="79"/>
      <c r="F32" s="27"/>
      <c r="G32" s="27">
        <f>SUM(G3:G31)</f>
        <v>9137591</v>
      </c>
      <c r="H32" s="27"/>
      <c r="I32" s="27"/>
      <c r="J32" s="27"/>
      <c r="K32" s="32"/>
      <c r="L32" s="27"/>
      <c r="M32" s="27"/>
      <c r="N32" s="32"/>
      <c r="O32" s="32"/>
      <c r="P32" s="27"/>
      <c r="Q32" s="79">
        <f>SUM(Q3:Q31)</f>
        <v>55249.468</v>
      </c>
      <c r="R32" s="79">
        <f>SUM(R3:R31)</f>
        <v>2722.2348</v>
      </c>
      <c r="S32" s="79">
        <f>SUM(S3:S31)</f>
        <v>9438.2774</v>
      </c>
      <c r="T32" s="79">
        <f>SUM(T3:T31)</f>
        <v>2636.2773</v>
      </c>
    </row>
    <row r="33" s="75" customFormat="1" ht="21" customHeight="1" spans="2:3">
      <c r="B33" s="83"/>
      <c r="C33" s="83"/>
    </row>
    <row r="34" s="73" customFormat="1" ht="20.1" customHeight="1" spans="1:20">
      <c r="A34" s="78" t="s">
        <v>144</v>
      </c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</row>
    <row r="35" s="73" customFormat="1" ht="30" customHeight="1" spans="1:20">
      <c r="A35" s="27" t="s">
        <v>12</v>
      </c>
      <c r="B35" s="27" t="s">
        <v>13</v>
      </c>
      <c r="C35" s="27" t="s">
        <v>48</v>
      </c>
      <c r="D35" s="27" t="s">
        <v>49</v>
      </c>
      <c r="E35" s="27" t="s">
        <v>50</v>
      </c>
      <c r="F35" s="27" t="s">
        <v>51</v>
      </c>
      <c r="G35" s="27" t="s">
        <v>52</v>
      </c>
      <c r="H35" s="27" t="s">
        <v>53</v>
      </c>
      <c r="I35" s="27" t="s">
        <v>54</v>
      </c>
      <c r="J35" s="27" t="s">
        <v>55</v>
      </c>
      <c r="K35" s="27" t="s">
        <v>56</v>
      </c>
      <c r="L35" s="27" t="s">
        <v>57</v>
      </c>
      <c r="M35" s="81" t="s">
        <v>58</v>
      </c>
      <c r="N35" s="27" t="s">
        <v>59</v>
      </c>
      <c r="O35" s="27" t="s">
        <v>60</v>
      </c>
      <c r="P35" s="27" t="s">
        <v>61</v>
      </c>
      <c r="Q35" s="98" t="s">
        <v>62</v>
      </c>
      <c r="R35" s="27" t="s">
        <v>63</v>
      </c>
      <c r="S35" s="27" t="s">
        <v>23</v>
      </c>
      <c r="T35" s="79" t="s">
        <v>21</v>
      </c>
    </row>
    <row r="36" spans="1:244">
      <c r="A36" s="27">
        <v>1</v>
      </c>
      <c r="B36" s="27" t="s">
        <v>145</v>
      </c>
      <c r="C36" s="27" t="s">
        <v>146</v>
      </c>
      <c r="D36" s="27">
        <v>140.95</v>
      </c>
      <c r="E36" s="27">
        <v>8939.34</v>
      </c>
      <c r="F36" s="33">
        <v>1260000</v>
      </c>
      <c r="G36" s="27">
        <v>600000</v>
      </c>
      <c r="H36" s="27">
        <v>1260000</v>
      </c>
      <c r="I36" s="33">
        <f t="shared" ref="I36:I43" si="13">F36-H36</f>
        <v>0</v>
      </c>
      <c r="J36" s="27" t="s">
        <v>70</v>
      </c>
      <c r="K36" s="32">
        <v>45712</v>
      </c>
      <c r="L36" s="95" t="s">
        <v>34</v>
      </c>
      <c r="M36" s="27">
        <v>20250000214</v>
      </c>
      <c r="N36" s="32">
        <v>45670</v>
      </c>
      <c r="O36" s="32">
        <v>45575</v>
      </c>
      <c r="P36" s="27"/>
      <c r="Q36" s="79">
        <f>G36*0.01</f>
        <v>6000</v>
      </c>
      <c r="R36" s="79">
        <f>G36*0.0018</f>
        <v>1080</v>
      </c>
      <c r="S36" s="79">
        <f>G36*0.002</f>
        <v>1200</v>
      </c>
      <c r="T36" s="79">
        <f t="shared" ref="T36:T43" si="14">G36*0.0003</f>
        <v>180</v>
      </c>
      <c r="IJ36" s="74"/>
    </row>
    <row r="37" s="76" customFormat="1" spans="1:244">
      <c r="A37" s="27">
        <v>2</v>
      </c>
      <c r="B37" s="27" t="s">
        <v>145</v>
      </c>
      <c r="C37" s="27" t="s">
        <v>147</v>
      </c>
      <c r="D37" s="27">
        <v>85.66</v>
      </c>
      <c r="E37" s="27">
        <v>9922.95</v>
      </c>
      <c r="F37" s="33">
        <v>850000</v>
      </c>
      <c r="G37" s="27">
        <v>390000</v>
      </c>
      <c r="H37" s="27">
        <v>850000</v>
      </c>
      <c r="I37" s="33">
        <f t="shared" si="13"/>
        <v>0</v>
      </c>
      <c r="J37" s="27" t="s">
        <v>70</v>
      </c>
      <c r="K37" s="32">
        <v>45712</v>
      </c>
      <c r="L37" s="95" t="s">
        <v>34</v>
      </c>
      <c r="M37" s="27">
        <v>20250000211</v>
      </c>
      <c r="N37" s="32">
        <v>45670</v>
      </c>
      <c r="O37" s="32">
        <v>45575</v>
      </c>
      <c r="P37" s="27"/>
      <c r="Q37" s="79">
        <f>G37*0.01</f>
        <v>3900</v>
      </c>
      <c r="R37" s="79">
        <f>G37*0.0018</f>
        <v>702</v>
      </c>
      <c r="S37" s="79">
        <f>G37*0.002</f>
        <v>780</v>
      </c>
      <c r="T37" s="79">
        <f t="shared" si="14"/>
        <v>117</v>
      </c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3"/>
      <c r="BX37" s="73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3"/>
      <c r="CM37" s="73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3"/>
      <c r="DB37" s="73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3"/>
      <c r="DQ37" s="73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3"/>
      <c r="EF37" s="73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3"/>
      <c r="EU37" s="73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3"/>
      <c r="FJ37" s="73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3"/>
      <c r="FY37" s="73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3"/>
      <c r="GN37" s="73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3"/>
      <c r="HC37" s="73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3"/>
      <c r="HR37" s="73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3"/>
      <c r="IG37" s="73"/>
      <c r="IH37" s="73"/>
      <c r="II37" s="73"/>
      <c r="IJ37" s="73"/>
    </row>
    <row r="38" s="76" customFormat="1" spans="1:244">
      <c r="A38" s="27">
        <v>3</v>
      </c>
      <c r="B38" s="27" t="s">
        <v>148</v>
      </c>
      <c r="C38" s="27" t="s">
        <v>149</v>
      </c>
      <c r="D38" s="27">
        <v>85.66</v>
      </c>
      <c r="E38" s="27">
        <v>9800</v>
      </c>
      <c r="F38" s="33">
        <v>839468</v>
      </c>
      <c r="G38" s="27">
        <v>839468</v>
      </c>
      <c r="H38" s="27">
        <v>839468</v>
      </c>
      <c r="I38" s="33">
        <f t="shared" si="13"/>
        <v>0</v>
      </c>
      <c r="J38" s="27" t="s">
        <v>78</v>
      </c>
      <c r="K38" s="32">
        <v>45710</v>
      </c>
      <c r="L38" s="95" t="s">
        <v>33</v>
      </c>
      <c r="M38" s="27">
        <v>20250000784</v>
      </c>
      <c r="N38" s="32">
        <v>45710</v>
      </c>
      <c r="O38" s="32">
        <v>45646</v>
      </c>
      <c r="P38" s="27"/>
      <c r="Q38" s="79">
        <f>G38*0.008</f>
        <v>6715.744</v>
      </c>
      <c r="R38" s="79">
        <f>G38*0.0018</f>
        <v>1511.0424</v>
      </c>
      <c r="S38" s="79">
        <f>G38*0.0025</f>
        <v>2098.67</v>
      </c>
      <c r="T38" s="79">
        <f t="shared" si="14"/>
        <v>251.8404</v>
      </c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3"/>
      <c r="BX38" s="73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3"/>
      <c r="CM38" s="73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3"/>
      <c r="DB38" s="73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3"/>
      <c r="DQ38" s="73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3"/>
      <c r="EF38" s="73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3"/>
      <c r="EU38" s="73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3"/>
      <c r="FJ38" s="73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3"/>
      <c r="FY38" s="73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3"/>
      <c r="GN38" s="73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3"/>
      <c r="HC38" s="73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3"/>
      <c r="HR38" s="73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3"/>
      <c r="IG38" s="73"/>
      <c r="IH38" s="73"/>
      <c r="II38" s="73"/>
      <c r="IJ38" s="73"/>
    </row>
    <row r="39" s="74" customFormat="1" spans="1:244">
      <c r="A39" s="27">
        <v>4</v>
      </c>
      <c r="B39" s="27" t="s">
        <v>150</v>
      </c>
      <c r="C39" s="27" t="s">
        <v>151</v>
      </c>
      <c r="D39" s="27">
        <v>127.91</v>
      </c>
      <c r="E39" s="27">
        <v>7333.84</v>
      </c>
      <c r="F39" s="33">
        <v>960000</v>
      </c>
      <c r="G39" s="27">
        <v>960000</v>
      </c>
      <c r="H39" s="27">
        <v>960000</v>
      </c>
      <c r="I39" s="33">
        <f t="shared" si="13"/>
        <v>0</v>
      </c>
      <c r="J39" s="27" t="s">
        <v>78</v>
      </c>
      <c r="K39" s="32">
        <v>45710</v>
      </c>
      <c r="L39" s="95" t="s">
        <v>38</v>
      </c>
      <c r="M39" s="27">
        <v>20250000773</v>
      </c>
      <c r="N39" s="32">
        <v>45710</v>
      </c>
      <c r="O39" s="32">
        <v>45675</v>
      </c>
      <c r="P39" s="27"/>
      <c r="Q39" s="79">
        <f>G39*0.009</f>
        <v>8640</v>
      </c>
      <c r="R39" s="79">
        <f>G39*0.0018</f>
        <v>1728</v>
      </c>
      <c r="S39" s="79">
        <f>G39*0.002</f>
        <v>1920</v>
      </c>
      <c r="T39" s="79">
        <f t="shared" si="14"/>
        <v>288</v>
      </c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3"/>
      <c r="BX39" s="73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3"/>
      <c r="CM39" s="73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3"/>
      <c r="DB39" s="73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3"/>
      <c r="DQ39" s="73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3"/>
      <c r="EF39" s="73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3"/>
      <c r="EU39" s="73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3"/>
      <c r="FJ39" s="73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3"/>
      <c r="FY39" s="73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3"/>
      <c r="GN39" s="73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3"/>
      <c r="HC39" s="73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3"/>
      <c r="HR39" s="73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3"/>
      <c r="IG39" s="73"/>
      <c r="IH39" s="73"/>
      <c r="II39" s="73"/>
      <c r="IJ39" s="73"/>
    </row>
    <row r="40" s="74" customFormat="1" spans="1:244">
      <c r="A40" s="27">
        <v>5</v>
      </c>
      <c r="B40" s="27" t="s">
        <v>152</v>
      </c>
      <c r="C40" s="27" t="s">
        <v>153</v>
      </c>
      <c r="D40" s="27">
        <v>60.3</v>
      </c>
      <c r="E40" s="27">
        <v>18000</v>
      </c>
      <c r="F40" s="33">
        <v>1085400</v>
      </c>
      <c r="G40" s="33">
        <v>1085400</v>
      </c>
      <c r="H40" s="27">
        <v>1085400</v>
      </c>
      <c r="I40" s="33">
        <f t="shared" si="13"/>
        <v>0</v>
      </c>
      <c r="J40" s="27" t="s">
        <v>78</v>
      </c>
      <c r="K40" s="32">
        <v>45700</v>
      </c>
      <c r="L40" s="95" t="s">
        <v>35</v>
      </c>
      <c r="M40" s="27">
        <v>20250000848</v>
      </c>
      <c r="N40" s="32">
        <v>45714</v>
      </c>
      <c r="O40" s="32">
        <v>45626</v>
      </c>
      <c r="P40" s="27"/>
      <c r="Q40" s="79">
        <f>G40*0.01</f>
        <v>10854</v>
      </c>
      <c r="R40" s="79">
        <f>G40*0.0018</f>
        <v>1953.72</v>
      </c>
      <c r="S40" s="79">
        <f>G40*0.0025</f>
        <v>2713.5</v>
      </c>
      <c r="T40" s="79">
        <f t="shared" si="14"/>
        <v>325.62</v>
      </c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3"/>
      <c r="BX40" s="73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3"/>
      <c r="CM40" s="73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3"/>
      <c r="DB40" s="73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3"/>
      <c r="DQ40" s="73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3"/>
      <c r="EF40" s="73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3"/>
      <c r="EU40" s="73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3"/>
      <c r="FJ40" s="73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3"/>
      <c r="FY40" s="73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3"/>
      <c r="GN40" s="73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3"/>
      <c r="HC40" s="73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3"/>
      <c r="HR40" s="73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3"/>
      <c r="IG40" s="73"/>
      <c r="IH40" s="73"/>
      <c r="II40" s="73"/>
      <c r="IJ40" s="73"/>
    </row>
    <row r="41" s="76" customFormat="1" spans="1:244">
      <c r="A41" s="27">
        <v>7</v>
      </c>
      <c r="B41" s="84" t="s">
        <v>154</v>
      </c>
      <c r="C41" s="27" t="s">
        <v>155</v>
      </c>
      <c r="D41" s="27">
        <v>45.15</v>
      </c>
      <c r="E41" s="27">
        <v>17203.88</v>
      </c>
      <c r="F41" s="33">
        <v>776756</v>
      </c>
      <c r="G41" s="33">
        <v>776756</v>
      </c>
      <c r="H41" s="27">
        <v>776756</v>
      </c>
      <c r="I41" s="33">
        <f t="shared" si="13"/>
        <v>0</v>
      </c>
      <c r="J41" s="27" t="s">
        <v>78</v>
      </c>
      <c r="K41" s="32">
        <v>45716</v>
      </c>
      <c r="L41" s="33" t="s">
        <v>27</v>
      </c>
      <c r="M41" s="27">
        <v>20250000940</v>
      </c>
      <c r="N41" s="32">
        <v>45716</v>
      </c>
      <c r="O41" s="32">
        <v>45626</v>
      </c>
      <c r="P41" s="27"/>
      <c r="Q41" s="79">
        <f>G41*0.01</f>
        <v>7767.56</v>
      </c>
      <c r="R41" s="79"/>
      <c r="S41" s="79">
        <f>G41*0.0025</f>
        <v>1941.89</v>
      </c>
      <c r="T41" s="79">
        <f t="shared" si="14"/>
        <v>233.0268</v>
      </c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3"/>
      <c r="BX41" s="73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3"/>
      <c r="CM41" s="73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3"/>
      <c r="DB41" s="73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3"/>
      <c r="DQ41" s="73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3"/>
      <c r="EF41" s="73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3"/>
      <c r="EU41" s="73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3"/>
      <c r="FJ41" s="73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3"/>
      <c r="FY41" s="73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3"/>
      <c r="GN41" s="73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3"/>
      <c r="HC41" s="73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3"/>
      <c r="HR41" s="73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3"/>
      <c r="IG41" s="73"/>
      <c r="IH41" s="73"/>
      <c r="II41" s="73"/>
      <c r="IJ41" s="73"/>
    </row>
    <row r="42" s="76" customFormat="1" spans="1:244">
      <c r="A42" s="27">
        <v>8</v>
      </c>
      <c r="B42" s="84" t="s">
        <v>154</v>
      </c>
      <c r="C42" s="27" t="s">
        <v>156</v>
      </c>
      <c r="D42" s="27">
        <v>51.95</v>
      </c>
      <c r="E42" s="27">
        <v>17300.61</v>
      </c>
      <c r="F42" s="33">
        <v>898767</v>
      </c>
      <c r="G42" s="33">
        <v>898767</v>
      </c>
      <c r="H42" s="27">
        <v>898767</v>
      </c>
      <c r="I42" s="33">
        <f t="shared" si="13"/>
        <v>0</v>
      </c>
      <c r="J42" s="27" t="s">
        <v>78</v>
      </c>
      <c r="K42" s="32">
        <v>45716</v>
      </c>
      <c r="L42" s="33" t="s">
        <v>27</v>
      </c>
      <c r="M42" s="27">
        <v>20250000941</v>
      </c>
      <c r="N42" s="32">
        <v>45716</v>
      </c>
      <c r="O42" s="32">
        <v>45626</v>
      </c>
      <c r="P42" s="27"/>
      <c r="Q42" s="79">
        <f>G42*0.01</f>
        <v>8987.67</v>
      </c>
      <c r="R42" s="79"/>
      <c r="S42" s="79">
        <f>G42*0.0025</f>
        <v>2246.9175</v>
      </c>
      <c r="T42" s="79">
        <f t="shared" si="14"/>
        <v>269.6301</v>
      </c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3"/>
      <c r="BX42" s="73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3"/>
      <c r="CM42" s="73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3"/>
      <c r="DB42" s="73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3"/>
      <c r="DQ42" s="73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3"/>
      <c r="EF42" s="73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3"/>
      <c r="EU42" s="73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3"/>
      <c r="FJ42" s="73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3"/>
      <c r="FY42" s="73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3"/>
      <c r="GN42" s="73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3"/>
      <c r="HC42" s="73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3"/>
      <c r="HR42" s="73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3"/>
      <c r="IG42" s="73"/>
      <c r="IH42" s="73"/>
      <c r="II42" s="73"/>
      <c r="IJ42" s="73"/>
    </row>
    <row r="43" s="76" customFormat="1" spans="1:244">
      <c r="A43" s="27">
        <v>9</v>
      </c>
      <c r="B43" s="84" t="s">
        <v>154</v>
      </c>
      <c r="C43" s="27" t="s">
        <v>157</v>
      </c>
      <c r="D43" s="27">
        <v>46.87</v>
      </c>
      <c r="E43" s="27">
        <v>18074.42</v>
      </c>
      <c r="F43" s="33">
        <v>847149</v>
      </c>
      <c r="G43" s="33">
        <v>847149</v>
      </c>
      <c r="H43" s="27">
        <v>847149</v>
      </c>
      <c r="I43" s="33">
        <f t="shared" si="13"/>
        <v>0</v>
      </c>
      <c r="J43" s="27" t="s">
        <v>78</v>
      </c>
      <c r="K43" s="32">
        <v>45716</v>
      </c>
      <c r="L43" s="33" t="s">
        <v>27</v>
      </c>
      <c r="M43" s="27">
        <v>20250000942</v>
      </c>
      <c r="N43" s="32">
        <v>45716</v>
      </c>
      <c r="O43" s="32">
        <v>45626</v>
      </c>
      <c r="P43" s="27"/>
      <c r="Q43" s="79">
        <f>G43*0.01</f>
        <v>8471.49</v>
      </c>
      <c r="R43" s="79"/>
      <c r="S43" s="79">
        <f>G43*0.0025</f>
        <v>2117.8725</v>
      </c>
      <c r="T43" s="79">
        <f t="shared" si="14"/>
        <v>254.1447</v>
      </c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3"/>
      <c r="CM43" s="73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3"/>
      <c r="DB43" s="73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3"/>
      <c r="DQ43" s="73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3"/>
      <c r="EF43" s="73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3"/>
      <c r="EU43" s="73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3"/>
      <c r="FJ43" s="73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3"/>
      <c r="FY43" s="73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3"/>
      <c r="GN43" s="73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3"/>
      <c r="HC43" s="73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3"/>
      <c r="HR43" s="73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3"/>
      <c r="IG43" s="73"/>
      <c r="IH43" s="73"/>
      <c r="II43" s="73"/>
      <c r="IJ43" s="73"/>
    </row>
    <row r="44" s="76" customFormat="1" spans="1:244">
      <c r="A44" s="35"/>
      <c r="B44" s="85"/>
      <c r="C44" s="85"/>
      <c r="D44" s="35"/>
      <c r="E44" s="35"/>
      <c r="F44" s="86"/>
      <c r="G44" s="86">
        <f>SUM(G36:G43)</f>
        <v>6397540</v>
      </c>
      <c r="H44" s="35"/>
      <c r="I44" s="86"/>
      <c r="J44" s="35"/>
      <c r="K44" s="34"/>
      <c r="L44" s="86"/>
      <c r="N44" s="34"/>
      <c r="O44" s="34"/>
      <c r="P44" s="35"/>
      <c r="Q44" s="99">
        <f>SUM(Q36:Q43)</f>
        <v>61336.464</v>
      </c>
      <c r="R44" s="99">
        <f>SUM(R36:R43)</f>
        <v>6974.7624</v>
      </c>
      <c r="S44" s="99">
        <f>SUM(S36:S43)</f>
        <v>15018.85</v>
      </c>
      <c r="T44" s="99">
        <f>SUM(T36:T43)</f>
        <v>1919.262</v>
      </c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3"/>
      <c r="CM44" s="73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3"/>
      <c r="DB44" s="73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3"/>
      <c r="DQ44" s="73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3"/>
      <c r="EF44" s="73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3"/>
      <c r="EU44" s="73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3"/>
      <c r="FJ44" s="73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3"/>
      <c r="FY44" s="73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3"/>
      <c r="GN44" s="73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3"/>
      <c r="HC44" s="73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3"/>
      <c r="HR44" s="73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3"/>
      <c r="IG44" s="73"/>
      <c r="IH44" s="73"/>
      <c r="II44" s="73"/>
      <c r="IJ44" s="73"/>
    </row>
    <row r="45" ht="42" customHeight="1" spans="1:20">
      <c r="A45" s="87" t="s">
        <v>158</v>
      </c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</row>
    <row r="46" ht="54" customHeight="1" spans="2:20">
      <c r="B46" s="88" t="s">
        <v>159</v>
      </c>
      <c r="E46" s="89"/>
      <c r="F46" s="89"/>
      <c r="G46" s="88" t="s">
        <v>46</v>
      </c>
      <c r="H46" s="75"/>
      <c r="I46" s="75"/>
      <c r="J46" s="88" t="s">
        <v>46</v>
      </c>
      <c r="K46" s="88"/>
      <c r="L46" s="96"/>
      <c r="M46" s="88" t="s">
        <v>160</v>
      </c>
      <c r="N46" s="96"/>
      <c r="O46" s="96"/>
      <c r="P46" s="97"/>
      <c r="Q46" s="97"/>
      <c r="R46" s="75"/>
      <c r="S46" s="89" t="s">
        <v>161</v>
      </c>
      <c r="T46" s="75"/>
    </row>
  </sheetData>
  <autoFilter xmlns:etc="http://www.wps.cn/officeDocument/2017/etCustomData" ref="A2:IJ46" etc:filterBottomFollowUsedRange="0">
    <extLst/>
  </autoFilter>
  <mergeCells count="3">
    <mergeCell ref="A1:T1"/>
    <mergeCell ref="A34:T34"/>
    <mergeCell ref="A45:T45"/>
  </mergeCells>
  <dataValidations count="2">
    <dataValidation type="decimal" operator="between" allowBlank="1" showInputMessage="1" showErrorMessage="1" promptTitle="输入数据" prompt="不得输入空格、字体、字母" sqref="O36 N38:O38 K37:K44 O40:O44">
      <formula1>-1000000</formula1>
      <formula2>100000000</formula2>
    </dataValidation>
    <dataValidation type="decimal" operator="between" allowBlank="1" showInputMessage="1" showErrorMessage="1" promptTitle="输入数据" prompt="不得输入空格、文字、字母" sqref="K5:K31">
      <formula1>-1000000</formula1>
      <formula2>1000000000</formula2>
    </dataValidation>
  </dataValidations>
  <pageMargins left="0.0784722222222222" right="0.118055555555556" top="0.472222222222222" bottom="0.432638888888889" header="0.3" footer="0.3"/>
  <pageSetup paperSize="9" orientation="landscape"/>
  <headerFooter/>
  <ignoredErrors>
    <ignoredError sqref="Q25 Q12 Q6:Q7 Q4 Q38 R21 S38:S40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85"/>
  <sheetViews>
    <sheetView tabSelected="1" topLeftCell="A37" workbookViewId="0">
      <selection activeCell="P54" sqref="P54"/>
    </sheetView>
  </sheetViews>
  <sheetFormatPr defaultColWidth="9" defaultRowHeight="13.5"/>
  <cols>
    <col min="1" max="1" width="6.625" style="30" customWidth="1"/>
    <col min="2" max="2" width="9.75" style="30" customWidth="1"/>
    <col min="3" max="3" width="13.5" style="30" customWidth="1"/>
    <col min="4" max="4" width="9.125" style="30" customWidth="1"/>
    <col min="5" max="5" width="14.375" style="30" customWidth="1"/>
    <col min="6" max="6" width="13.125" style="30" customWidth="1"/>
    <col min="7" max="7" width="10.125" style="30" customWidth="1"/>
    <col min="8" max="8" width="9.5" style="30" customWidth="1"/>
    <col min="9" max="9" width="9.625" style="30" customWidth="1"/>
    <col min="10" max="10" width="12.25" style="30" customWidth="1"/>
    <col min="11" max="11" width="8.125" style="30" customWidth="1"/>
    <col min="12" max="12" width="8.375" style="30" customWidth="1"/>
    <col min="13" max="13" width="8.125" style="30" customWidth="1"/>
    <col min="14" max="14" width="7.625" style="30" customWidth="1"/>
    <col min="15" max="16" width="10.5" style="30" customWidth="1"/>
    <col min="17" max="17" width="8.125" style="30" customWidth="1"/>
    <col min="18" max="251" width="10.625" style="30" customWidth="1"/>
    <col min="252" max="252" width="10.625" style="30"/>
    <col min="253" max="16379" width="9" style="30"/>
  </cols>
  <sheetData>
    <row r="1" s="30" customFormat="1" ht="30" customHeight="1" spans="1:10">
      <c r="A1" s="31" t="s">
        <v>162</v>
      </c>
      <c r="B1" s="31"/>
      <c r="C1" s="31"/>
      <c r="D1" s="31"/>
      <c r="E1" s="31"/>
      <c r="F1" s="31"/>
      <c r="G1" s="31"/>
      <c r="H1" s="31"/>
      <c r="I1" s="31"/>
      <c r="J1" s="62"/>
    </row>
    <row r="2" s="30" customFormat="1" ht="18" customHeight="1" spans="1:9">
      <c r="A2" s="27" t="s">
        <v>12</v>
      </c>
      <c r="B2" s="27" t="s">
        <v>48</v>
      </c>
      <c r="C2" s="27" t="s">
        <v>49</v>
      </c>
      <c r="D2" s="27" t="s">
        <v>163</v>
      </c>
      <c r="E2" s="27" t="s">
        <v>164</v>
      </c>
      <c r="F2" s="27" t="s">
        <v>165</v>
      </c>
      <c r="G2" s="27" t="s">
        <v>55</v>
      </c>
      <c r="H2" s="27" t="s">
        <v>166</v>
      </c>
      <c r="I2" s="27" t="s">
        <v>29</v>
      </c>
    </row>
    <row r="3" s="30" customFormat="1" ht="19" customHeight="1" spans="1:9">
      <c r="A3" s="27">
        <f>ROW()-2</f>
        <v>1</v>
      </c>
      <c r="B3" s="32" t="s">
        <v>65</v>
      </c>
      <c r="C3" s="27">
        <v>117.91</v>
      </c>
      <c r="D3" s="27" t="s">
        <v>64</v>
      </c>
      <c r="E3" s="27">
        <v>5800</v>
      </c>
      <c r="F3" s="33">
        <v>683878</v>
      </c>
      <c r="G3" s="27" t="s">
        <v>66</v>
      </c>
      <c r="H3" s="27"/>
      <c r="I3" s="27" t="s">
        <v>37</v>
      </c>
    </row>
    <row r="4" s="30" customFormat="1" ht="19" customHeight="1" spans="1:9">
      <c r="A4" s="27">
        <f>ROW()-2</f>
        <v>2</v>
      </c>
      <c r="B4" s="32" t="s">
        <v>77</v>
      </c>
      <c r="C4" s="27">
        <v>117.91</v>
      </c>
      <c r="D4" s="27" t="s">
        <v>76</v>
      </c>
      <c r="E4" s="27">
        <v>5555.085</v>
      </c>
      <c r="F4" s="33">
        <v>655000</v>
      </c>
      <c r="G4" s="27" t="s">
        <v>78</v>
      </c>
      <c r="H4" s="27" t="s">
        <v>167</v>
      </c>
      <c r="I4" s="27" t="s">
        <v>38</v>
      </c>
    </row>
    <row r="5" s="30" customFormat="1" ht="19" customHeight="1" spans="1:9">
      <c r="A5" s="27">
        <f t="shared" ref="A5:A14" si="0">ROW()-2</f>
        <v>3</v>
      </c>
      <c r="B5" s="32" t="s">
        <v>168</v>
      </c>
      <c r="C5" s="27">
        <v>117.54</v>
      </c>
      <c r="D5" s="27" t="s">
        <v>169</v>
      </c>
      <c r="E5" s="27">
        <v>5938.4</v>
      </c>
      <c r="F5" s="33">
        <v>698000</v>
      </c>
      <c r="G5" s="27"/>
      <c r="H5" s="27" t="s">
        <v>66</v>
      </c>
      <c r="I5" s="27" t="s">
        <v>28</v>
      </c>
    </row>
    <row r="6" s="30" customFormat="1" ht="19" customHeight="1" spans="1:9">
      <c r="A6" s="27">
        <f t="shared" si="0"/>
        <v>4</v>
      </c>
      <c r="B6" s="32" t="s">
        <v>170</v>
      </c>
      <c r="C6" s="27">
        <v>117.91</v>
      </c>
      <c r="D6" s="27" t="s">
        <v>171</v>
      </c>
      <c r="E6" s="27">
        <v>5903.78</v>
      </c>
      <c r="F6" s="33">
        <v>696115</v>
      </c>
      <c r="G6" s="27" t="s">
        <v>66</v>
      </c>
      <c r="H6" s="27"/>
      <c r="I6" s="27" t="s">
        <v>34</v>
      </c>
    </row>
    <row r="7" s="30" customFormat="1" ht="19" customHeight="1" spans="1:9">
      <c r="A7" s="27">
        <f t="shared" si="0"/>
        <v>5</v>
      </c>
      <c r="B7" s="34" t="s">
        <v>172</v>
      </c>
      <c r="C7" s="35">
        <v>117.54</v>
      </c>
      <c r="D7" s="35" t="s">
        <v>173</v>
      </c>
      <c r="E7" s="35">
        <v>5700.185</v>
      </c>
      <c r="F7" s="33">
        <v>670000</v>
      </c>
      <c r="G7" s="35" t="s">
        <v>66</v>
      </c>
      <c r="H7" s="35"/>
      <c r="I7" s="35" t="s">
        <v>38</v>
      </c>
    </row>
    <row r="8" s="30" customFormat="1" ht="19" customHeight="1" spans="1:9">
      <c r="A8" s="27">
        <f t="shared" si="0"/>
        <v>6</v>
      </c>
      <c r="B8" s="34" t="s">
        <v>174</v>
      </c>
      <c r="C8" s="35">
        <v>117.54</v>
      </c>
      <c r="D8" s="35" t="s">
        <v>175</v>
      </c>
      <c r="E8" s="35">
        <v>5850</v>
      </c>
      <c r="F8" s="33">
        <v>687609</v>
      </c>
      <c r="G8" s="35" t="s">
        <v>74</v>
      </c>
      <c r="H8" s="35"/>
      <c r="I8" s="35" t="s">
        <v>28</v>
      </c>
    </row>
    <row r="9" s="30" customFormat="1" ht="19" customHeight="1" spans="1:9">
      <c r="A9" s="27">
        <f t="shared" si="0"/>
        <v>7</v>
      </c>
      <c r="B9" s="34" t="s">
        <v>176</v>
      </c>
      <c r="C9" s="35">
        <v>86.14</v>
      </c>
      <c r="D9" s="35" t="s">
        <v>177</v>
      </c>
      <c r="E9" s="35">
        <v>5200</v>
      </c>
      <c r="F9" s="33">
        <v>447928</v>
      </c>
      <c r="G9" s="35" t="s">
        <v>66</v>
      </c>
      <c r="H9" s="35"/>
      <c r="I9" s="35" t="s">
        <v>34</v>
      </c>
    </row>
    <row r="10" s="30" customFormat="1" ht="19" customHeight="1" spans="1:9">
      <c r="A10" s="27">
        <f t="shared" si="0"/>
        <v>8</v>
      </c>
      <c r="B10" s="34" t="s">
        <v>104</v>
      </c>
      <c r="C10" s="35">
        <v>126.49</v>
      </c>
      <c r="D10" s="35" t="s">
        <v>103</v>
      </c>
      <c r="E10" s="36">
        <v>6844</v>
      </c>
      <c r="F10" s="36">
        <v>865698</v>
      </c>
      <c r="G10" s="35" t="s">
        <v>70</v>
      </c>
      <c r="H10" s="35" t="s">
        <v>178</v>
      </c>
      <c r="I10" s="35" t="s">
        <v>36</v>
      </c>
    </row>
    <row r="11" s="30" customFormat="1" ht="19" customHeight="1" spans="1:9">
      <c r="A11" s="27">
        <f t="shared" si="0"/>
        <v>9</v>
      </c>
      <c r="B11" s="34" t="s">
        <v>107</v>
      </c>
      <c r="C11" s="35">
        <v>126.91</v>
      </c>
      <c r="D11" s="35" t="s">
        <v>106</v>
      </c>
      <c r="E11" s="36">
        <v>5800</v>
      </c>
      <c r="F11" s="36">
        <v>736078</v>
      </c>
      <c r="G11" s="35" t="s">
        <v>70</v>
      </c>
      <c r="H11" s="35" t="s">
        <v>178</v>
      </c>
      <c r="I11" s="35" t="s">
        <v>31</v>
      </c>
    </row>
    <row r="12" s="30" customFormat="1" ht="19" customHeight="1" spans="1:9">
      <c r="A12" s="27">
        <f t="shared" si="0"/>
        <v>10</v>
      </c>
      <c r="B12" s="34" t="s">
        <v>179</v>
      </c>
      <c r="C12" s="35">
        <v>126.5</v>
      </c>
      <c r="D12" s="35" t="s">
        <v>180</v>
      </c>
      <c r="E12" s="36">
        <v>5900</v>
      </c>
      <c r="F12" s="36">
        <v>746350</v>
      </c>
      <c r="G12" s="35" t="s">
        <v>82</v>
      </c>
      <c r="H12" s="35"/>
      <c r="I12" s="35" t="s">
        <v>35</v>
      </c>
    </row>
    <row r="13" s="30" customFormat="1" ht="19" customHeight="1" spans="1:9">
      <c r="A13" s="27">
        <f t="shared" si="0"/>
        <v>11</v>
      </c>
      <c r="B13" s="34" t="s">
        <v>181</v>
      </c>
      <c r="C13" s="35">
        <v>126.5</v>
      </c>
      <c r="D13" s="35" t="s">
        <v>182</v>
      </c>
      <c r="E13" s="36">
        <v>5900</v>
      </c>
      <c r="F13" s="36">
        <v>746350</v>
      </c>
      <c r="G13" s="35" t="s">
        <v>82</v>
      </c>
      <c r="H13" s="35"/>
      <c r="I13" s="35" t="s">
        <v>31</v>
      </c>
    </row>
    <row r="14" s="30" customFormat="1" ht="19" customHeight="1" spans="1:9">
      <c r="A14" s="27">
        <f t="shared" si="0"/>
        <v>12</v>
      </c>
      <c r="B14" s="34" t="s">
        <v>109</v>
      </c>
      <c r="C14" s="35">
        <v>126.91</v>
      </c>
      <c r="D14" s="35" t="s">
        <v>108</v>
      </c>
      <c r="E14" s="36">
        <v>5725</v>
      </c>
      <c r="F14" s="36">
        <v>726560</v>
      </c>
      <c r="G14" s="35" t="s">
        <v>66</v>
      </c>
      <c r="H14" s="35"/>
      <c r="I14" s="35" t="s">
        <v>37</v>
      </c>
    </row>
    <row r="15" s="30" customFormat="1" ht="19" customHeight="1" spans="1:9">
      <c r="A15" s="27">
        <f t="shared" ref="A15:A22" si="1">ROW()-2</f>
        <v>13</v>
      </c>
      <c r="B15" s="34" t="s">
        <v>114</v>
      </c>
      <c r="C15" s="35">
        <v>126.5</v>
      </c>
      <c r="D15" s="35" t="s">
        <v>113</v>
      </c>
      <c r="E15" s="36">
        <v>5928.85</v>
      </c>
      <c r="F15" s="36">
        <v>750000</v>
      </c>
      <c r="G15" s="35" t="s">
        <v>66</v>
      </c>
      <c r="H15" s="35"/>
      <c r="I15" s="35" t="s">
        <v>33</v>
      </c>
    </row>
    <row r="16" s="30" customFormat="1" ht="19" customHeight="1" spans="1:9">
      <c r="A16" s="27">
        <f t="shared" si="1"/>
        <v>14</v>
      </c>
      <c r="B16" s="34" t="s">
        <v>119</v>
      </c>
      <c r="C16" s="35">
        <v>137.88</v>
      </c>
      <c r="D16" s="35" t="s">
        <v>118</v>
      </c>
      <c r="E16" s="36">
        <v>7000</v>
      </c>
      <c r="F16" s="36">
        <v>965160</v>
      </c>
      <c r="G16" s="35" t="s">
        <v>70</v>
      </c>
      <c r="H16" s="35"/>
      <c r="I16" s="35" t="s">
        <v>37</v>
      </c>
    </row>
    <row r="17" s="30" customFormat="1" ht="19" customHeight="1" spans="1:9">
      <c r="A17" s="27">
        <f t="shared" si="1"/>
        <v>15</v>
      </c>
      <c r="B17" s="34" t="s">
        <v>121</v>
      </c>
      <c r="C17" s="35">
        <v>133.94</v>
      </c>
      <c r="D17" s="35" t="s">
        <v>120</v>
      </c>
      <c r="E17" s="36">
        <v>6046.91</v>
      </c>
      <c r="F17" s="36">
        <v>809923</v>
      </c>
      <c r="G17" s="35"/>
      <c r="H17" s="35" t="s">
        <v>178</v>
      </c>
      <c r="I17" s="35" t="s">
        <v>34</v>
      </c>
    </row>
    <row r="18" s="30" customFormat="1" ht="19" customHeight="1" spans="1:9">
      <c r="A18" s="27">
        <f t="shared" si="1"/>
        <v>16</v>
      </c>
      <c r="B18" s="34" t="s">
        <v>183</v>
      </c>
      <c r="C18" s="35">
        <v>134.8</v>
      </c>
      <c r="D18" s="35" t="s">
        <v>184</v>
      </c>
      <c r="E18" s="36">
        <v>5934.718</v>
      </c>
      <c r="F18" s="36">
        <v>800000</v>
      </c>
      <c r="G18" s="35" t="s">
        <v>66</v>
      </c>
      <c r="H18" s="35"/>
      <c r="I18" s="35" t="s">
        <v>37</v>
      </c>
    </row>
    <row r="19" s="30" customFormat="1" ht="19" customHeight="1" spans="1:9">
      <c r="A19" s="27">
        <f t="shared" si="1"/>
        <v>17</v>
      </c>
      <c r="B19" s="34" t="s">
        <v>136</v>
      </c>
      <c r="C19" s="35">
        <v>117.84</v>
      </c>
      <c r="D19" s="35" t="s">
        <v>135</v>
      </c>
      <c r="E19" s="36">
        <v>5643.245</v>
      </c>
      <c r="F19" s="36">
        <v>665000</v>
      </c>
      <c r="G19" s="35" t="s">
        <v>70</v>
      </c>
      <c r="H19" s="35"/>
      <c r="I19" s="35" t="s">
        <v>28</v>
      </c>
    </row>
    <row r="20" s="30" customFormat="1" ht="19" customHeight="1" spans="1:9">
      <c r="A20" s="27">
        <f t="shared" si="1"/>
        <v>18</v>
      </c>
      <c r="B20" s="34" t="s">
        <v>138</v>
      </c>
      <c r="C20" s="35">
        <v>119.74</v>
      </c>
      <c r="D20" s="35" t="s">
        <v>137</v>
      </c>
      <c r="E20" s="36">
        <v>8100.885</v>
      </c>
      <c r="F20" s="36">
        <v>970000</v>
      </c>
      <c r="G20" s="35" t="s">
        <v>74</v>
      </c>
      <c r="H20" s="35"/>
      <c r="I20" s="35" t="s">
        <v>36</v>
      </c>
    </row>
    <row r="21" s="30" customFormat="1" ht="19" customHeight="1" spans="1:9">
      <c r="A21" s="27">
        <f t="shared" si="1"/>
        <v>19</v>
      </c>
      <c r="B21" s="34" t="s">
        <v>185</v>
      </c>
      <c r="C21" s="35">
        <v>117.84</v>
      </c>
      <c r="D21" s="35" t="s">
        <v>186</v>
      </c>
      <c r="E21" s="36">
        <v>5720</v>
      </c>
      <c r="F21" s="36">
        <v>674045</v>
      </c>
      <c r="G21" s="35" t="s">
        <v>66</v>
      </c>
      <c r="H21" s="35"/>
      <c r="I21" s="35" t="s">
        <v>33</v>
      </c>
    </row>
    <row r="22" s="30" customFormat="1" ht="19" customHeight="1" spans="1:9">
      <c r="A22" s="27">
        <f t="shared" si="1"/>
        <v>20</v>
      </c>
      <c r="B22" s="34" t="s">
        <v>187</v>
      </c>
      <c r="C22" s="35">
        <v>117.84</v>
      </c>
      <c r="D22" s="35" t="s">
        <v>188</v>
      </c>
      <c r="E22" s="36">
        <v>5800</v>
      </c>
      <c r="F22" s="36">
        <v>683472</v>
      </c>
      <c r="G22" s="35" t="s">
        <v>66</v>
      </c>
      <c r="H22" s="35"/>
      <c r="I22" s="35" t="s">
        <v>33</v>
      </c>
    </row>
    <row r="23" s="30" customFormat="1" ht="18" customHeight="1" spans="1:9">
      <c r="A23" s="27" t="s">
        <v>43</v>
      </c>
      <c r="B23" s="37"/>
      <c r="C23" s="37"/>
      <c r="D23" s="37"/>
      <c r="E23" s="37"/>
      <c r="F23" s="36">
        <f>SUM(F3:F22)</f>
        <v>14677166</v>
      </c>
      <c r="G23" s="37"/>
      <c r="H23" s="37"/>
      <c r="I23" s="37"/>
    </row>
    <row r="24" s="30" customFormat="1" ht="21" customHeight="1" spans="1:9">
      <c r="A24" s="38" t="s">
        <v>189</v>
      </c>
      <c r="B24" s="39"/>
      <c r="C24" s="39"/>
      <c r="D24" s="39"/>
      <c r="E24" s="39"/>
      <c r="F24" s="39"/>
      <c r="G24" s="39"/>
      <c r="H24" s="39"/>
      <c r="I24" s="63"/>
    </row>
    <row r="25" s="30" customFormat="1" ht="21" customHeight="1"/>
    <row r="26" s="30" customFormat="1" ht="22" customHeight="1" spans="1:14">
      <c r="A26" s="40" t="s">
        <v>29</v>
      </c>
      <c r="B26" s="41" t="s">
        <v>190</v>
      </c>
      <c r="C26" s="41" t="s">
        <v>191</v>
      </c>
      <c r="D26" s="41" t="s">
        <v>192</v>
      </c>
      <c r="E26" s="41" t="s">
        <v>193</v>
      </c>
      <c r="F26" s="41" t="s">
        <v>194</v>
      </c>
      <c r="G26" s="41" t="s">
        <v>195</v>
      </c>
      <c r="H26" s="42" t="s">
        <v>196</v>
      </c>
      <c r="I26" s="64"/>
      <c r="J26" s="64"/>
      <c r="K26" s="65"/>
      <c r="L26" s="66" t="s">
        <v>197</v>
      </c>
      <c r="M26" s="67"/>
      <c r="N26" s="68"/>
    </row>
    <row r="27" s="30" customFormat="1" ht="66" customHeight="1" spans="1:14">
      <c r="A27" s="43"/>
      <c r="B27" s="44"/>
      <c r="C27" s="44"/>
      <c r="D27" s="44"/>
      <c r="E27" s="44"/>
      <c r="F27" s="44"/>
      <c r="G27" s="44"/>
      <c r="H27" s="45" t="s">
        <v>198</v>
      </c>
      <c r="I27" s="45" t="s">
        <v>199</v>
      </c>
      <c r="J27" s="45" t="s">
        <v>200</v>
      </c>
      <c r="K27" s="45" t="s">
        <v>201</v>
      </c>
      <c r="L27" s="69" t="s">
        <v>202</v>
      </c>
      <c r="M27" s="69" t="s">
        <v>203</v>
      </c>
      <c r="N27" s="69" t="s">
        <v>204</v>
      </c>
    </row>
    <row r="28" s="30" customFormat="1" ht="27" customHeight="1" spans="1:14">
      <c r="A28" s="46" t="s">
        <v>37</v>
      </c>
      <c r="B28" s="46">
        <v>4</v>
      </c>
      <c r="C28" s="47">
        <f>F3+F14+F16+F18</f>
        <v>3175598</v>
      </c>
      <c r="D28" s="46"/>
      <c r="E28" s="47"/>
      <c r="F28" s="47">
        <f t="shared" ref="F28:F35" si="2">C28+E28</f>
        <v>3175598</v>
      </c>
      <c r="G28" s="18">
        <f t="shared" ref="G28:G37" si="3">F28/1384615</f>
        <v>2.29348808152447</v>
      </c>
      <c r="H28" s="18"/>
      <c r="I28" s="18"/>
      <c r="J28" s="70"/>
      <c r="K28" s="18">
        <v>0.007</v>
      </c>
      <c r="L28" s="18"/>
      <c r="M28" s="18"/>
      <c r="N28" s="18"/>
    </row>
    <row r="29" s="30" customFormat="1" ht="19" customHeight="1" spans="1:14">
      <c r="A29" s="46" t="s">
        <v>28</v>
      </c>
      <c r="B29" s="46">
        <v>3</v>
      </c>
      <c r="C29" s="47">
        <f>F5+F8+F19</f>
        <v>2050609</v>
      </c>
      <c r="D29" s="46"/>
      <c r="E29" s="47"/>
      <c r="F29" s="47">
        <f t="shared" si="2"/>
        <v>2050609</v>
      </c>
      <c r="G29" s="18">
        <f t="shared" si="3"/>
        <v>1.48099580027661</v>
      </c>
      <c r="H29" s="18"/>
      <c r="I29" s="18"/>
      <c r="J29" s="18"/>
      <c r="K29" s="18">
        <v>0.007</v>
      </c>
      <c r="L29" s="18"/>
      <c r="M29" s="18"/>
      <c r="N29" s="48"/>
    </row>
    <row r="30" s="30" customFormat="1" ht="19" customHeight="1" spans="1:14">
      <c r="A30" s="46" t="s">
        <v>31</v>
      </c>
      <c r="B30" s="46">
        <v>2</v>
      </c>
      <c r="C30" s="47">
        <f>F11+F13</f>
        <v>1482428</v>
      </c>
      <c r="D30" s="46"/>
      <c r="E30" s="47"/>
      <c r="F30" s="47">
        <f t="shared" si="2"/>
        <v>1482428</v>
      </c>
      <c r="G30" s="18">
        <f t="shared" si="3"/>
        <v>1.07064274184521</v>
      </c>
      <c r="H30" s="18"/>
      <c r="I30" s="18"/>
      <c r="J30" s="70"/>
      <c r="K30" s="18">
        <v>0.007</v>
      </c>
      <c r="L30" s="18"/>
      <c r="M30" s="18"/>
      <c r="N30" s="18"/>
    </row>
    <row r="31" s="30" customFormat="1" ht="19" customHeight="1" spans="1:14">
      <c r="A31" s="46" t="s">
        <v>34</v>
      </c>
      <c r="B31" s="46">
        <v>3</v>
      </c>
      <c r="C31" s="47">
        <f>F6+F9+F17</f>
        <v>1953966</v>
      </c>
      <c r="D31" s="46"/>
      <c r="E31" s="47"/>
      <c r="F31" s="47">
        <f t="shared" si="2"/>
        <v>1953966</v>
      </c>
      <c r="G31" s="18">
        <f t="shared" si="3"/>
        <v>1.41119805866613</v>
      </c>
      <c r="H31" s="18"/>
      <c r="I31" s="18"/>
      <c r="J31" s="18"/>
      <c r="K31" s="18">
        <v>0.007</v>
      </c>
      <c r="L31" s="18"/>
      <c r="M31" s="18"/>
      <c r="N31" s="18"/>
    </row>
    <row r="32" s="30" customFormat="1" ht="19" customHeight="1" spans="1:14">
      <c r="A32" s="46" t="s">
        <v>38</v>
      </c>
      <c r="B32" s="46">
        <v>2</v>
      </c>
      <c r="C32" s="47">
        <f>F4+F7</f>
        <v>1325000</v>
      </c>
      <c r="D32" s="46"/>
      <c r="E32" s="47"/>
      <c r="F32" s="47">
        <f t="shared" si="2"/>
        <v>1325000</v>
      </c>
      <c r="G32" s="18">
        <f t="shared" si="3"/>
        <v>0.95694471026242</v>
      </c>
      <c r="H32" s="18"/>
      <c r="I32" s="18"/>
      <c r="J32" s="18">
        <v>0.006</v>
      </c>
      <c r="K32" s="18"/>
      <c r="L32" s="46"/>
      <c r="M32" s="18"/>
      <c r="N32" s="48"/>
    </row>
    <row r="33" s="30" customFormat="1" ht="19" customHeight="1" spans="1:14">
      <c r="A33" s="46" t="s">
        <v>33</v>
      </c>
      <c r="B33" s="46">
        <v>3</v>
      </c>
      <c r="C33" s="47">
        <f>F15+F21+F22</f>
        <v>2107517</v>
      </c>
      <c r="D33" s="46"/>
      <c r="E33" s="47"/>
      <c r="F33" s="47">
        <f t="shared" si="2"/>
        <v>2107517</v>
      </c>
      <c r="G33" s="18">
        <f t="shared" si="3"/>
        <v>1.52209603391556</v>
      </c>
      <c r="H33" s="18"/>
      <c r="I33" s="18"/>
      <c r="J33" s="18"/>
      <c r="K33" s="18">
        <v>0.007</v>
      </c>
      <c r="L33" s="18"/>
      <c r="M33" s="18"/>
      <c r="N33" s="48"/>
    </row>
    <row r="34" s="30" customFormat="1" ht="19" customHeight="1" spans="1:14">
      <c r="A34" s="46" t="s">
        <v>36</v>
      </c>
      <c r="B34" s="46">
        <v>2</v>
      </c>
      <c r="C34" s="47">
        <f>F10+F20</f>
        <v>1835698</v>
      </c>
      <c r="D34" s="46"/>
      <c r="E34" s="47"/>
      <c r="F34" s="47">
        <f t="shared" si="2"/>
        <v>1835698</v>
      </c>
      <c r="G34" s="18">
        <f t="shared" si="3"/>
        <v>1.32578225716174</v>
      </c>
      <c r="H34" s="18"/>
      <c r="I34" s="18"/>
      <c r="J34" s="18"/>
      <c r="K34" s="18">
        <v>0.007</v>
      </c>
      <c r="L34" s="18"/>
      <c r="M34" s="46"/>
      <c r="N34" s="46"/>
    </row>
    <row r="35" s="30" customFormat="1" ht="19" customHeight="1" spans="1:14">
      <c r="A35" s="46" t="s">
        <v>35</v>
      </c>
      <c r="B35" s="46">
        <v>1</v>
      </c>
      <c r="C35" s="47">
        <f>F12</f>
        <v>746350</v>
      </c>
      <c r="D35" s="46"/>
      <c r="E35" s="47"/>
      <c r="F35" s="47">
        <f t="shared" si="2"/>
        <v>746350</v>
      </c>
      <c r="G35" s="18">
        <f t="shared" si="3"/>
        <v>0.539030705286307</v>
      </c>
      <c r="H35" s="18">
        <v>0.004</v>
      </c>
      <c r="I35" s="18"/>
      <c r="J35" s="18"/>
      <c r="K35" s="18"/>
      <c r="L35" s="18"/>
      <c r="M35" s="46"/>
      <c r="N35" s="46"/>
    </row>
    <row r="36" s="30" customFormat="1" ht="19" customHeight="1" spans="1:22">
      <c r="A36" s="46" t="s">
        <v>43</v>
      </c>
      <c r="B36" s="46">
        <f>SUM(B28:B35)</f>
        <v>20</v>
      </c>
      <c r="C36" s="46">
        <f>SUM(C28:C35)</f>
        <v>14677166</v>
      </c>
      <c r="D36" s="46">
        <f>SUM(D28:D35)</f>
        <v>0</v>
      </c>
      <c r="E36" s="46">
        <f>SUM(E28:E35)</f>
        <v>0</v>
      </c>
      <c r="F36" s="46">
        <f>SUM(F28:F35)</f>
        <v>14677166</v>
      </c>
      <c r="G36" s="48"/>
      <c r="H36" s="18"/>
      <c r="I36" s="46"/>
      <c r="J36" s="18"/>
      <c r="K36" s="46"/>
      <c r="L36" s="46"/>
      <c r="M36" s="46"/>
      <c r="N36" s="46"/>
      <c r="Q36" s="71" t="s">
        <v>205</v>
      </c>
      <c r="R36" s="71" t="s">
        <v>206</v>
      </c>
      <c r="S36" s="71" t="s">
        <v>207</v>
      </c>
      <c r="T36" s="71" t="s">
        <v>208</v>
      </c>
      <c r="U36" s="71" t="s">
        <v>209</v>
      </c>
      <c r="V36" s="71" t="s">
        <v>210</v>
      </c>
    </row>
    <row r="37" s="30" customFormat="1" ht="19" customHeight="1" spans="1:22">
      <c r="A37" s="49"/>
      <c r="B37" s="49"/>
      <c r="C37" s="49"/>
      <c r="D37" s="49"/>
      <c r="E37" s="49"/>
      <c r="F37" s="49"/>
      <c r="G37" s="50"/>
      <c r="H37" s="51"/>
      <c r="I37" s="49"/>
      <c r="J37" s="51"/>
      <c r="K37" s="49"/>
      <c r="L37" s="49"/>
      <c r="M37" s="49"/>
      <c r="N37" s="49"/>
      <c r="Q37" s="27">
        <v>1</v>
      </c>
      <c r="R37" s="27" t="s">
        <v>30</v>
      </c>
      <c r="S37" s="72">
        <f>C43</f>
        <v>3175598</v>
      </c>
      <c r="T37" s="72"/>
      <c r="U37" s="72">
        <f>S37+T37</f>
        <v>3175598</v>
      </c>
      <c r="V37" s="72">
        <f>U37/2</f>
        <v>1587799</v>
      </c>
    </row>
    <row r="38" s="30" customFormat="1" ht="19" customHeight="1" spans="1:22">
      <c r="A38" s="52" t="s">
        <v>211</v>
      </c>
      <c r="B38" s="53" t="s">
        <v>190</v>
      </c>
      <c r="C38" s="41" t="s">
        <v>191</v>
      </c>
      <c r="D38" s="41" t="s">
        <v>192</v>
      </c>
      <c r="E38" s="41" t="s">
        <v>193</v>
      </c>
      <c r="F38" s="41" t="s">
        <v>194</v>
      </c>
      <c r="G38" s="41" t="s">
        <v>195</v>
      </c>
      <c r="H38" s="42" t="s">
        <v>196</v>
      </c>
      <c r="I38" s="64"/>
      <c r="J38" s="64"/>
      <c r="K38" s="65"/>
      <c r="L38" s="66" t="s">
        <v>197</v>
      </c>
      <c r="M38" s="67"/>
      <c r="N38" s="68"/>
      <c r="Q38" s="27">
        <v>2</v>
      </c>
      <c r="R38" s="27" t="s">
        <v>26</v>
      </c>
      <c r="S38" s="72">
        <f>C41</f>
        <v>5386483</v>
      </c>
      <c r="T38" s="72"/>
      <c r="U38" s="72">
        <f>S38+T38</f>
        <v>5386483</v>
      </c>
      <c r="V38" s="72">
        <f>U38/4</f>
        <v>1346620.75</v>
      </c>
    </row>
    <row r="39" s="30" customFormat="1" ht="45" customHeight="1" spans="1:22">
      <c r="A39" s="52"/>
      <c r="B39" s="54"/>
      <c r="C39" s="44"/>
      <c r="D39" s="44"/>
      <c r="E39" s="44"/>
      <c r="F39" s="44"/>
      <c r="G39" s="44"/>
      <c r="H39" s="45" t="s">
        <v>212</v>
      </c>
      <c r="I39" s="45" t="s">
        <v>213</v>
      </c>
      <c r="J39" s="45" t="s">
        <v>214</v>
      </c>
      <c r="K39" s="45" t="s">
        <v>215</v>
      </c>
      <c r="L39" s="69" t="s">
        <v>216</v>
      </c>
      <c r="M39" s="69" t="s">
        <v>217</v>
      </c>
      <c r="N39" s="69" t="s">
        <v>218</v>
      </c>
      <c r="Q39" s="27">
        <v>3</v>
      </c>
      <c r="R39" s="27" t="s">
        <v>24</v>
      </c>
      <c r="S39" s="72">
        <f>C40</f>
        <v>3533037</v>
      </c>
      <c r="T39" s="72"/>
      <c r="U39" s="72">
        <f>S39+T39</f>
        <v>3533037</v>
      </c>
      <c r="V39" s="72">
        <f>U39/4</f>
        <v>883259.25</v>
      </c>
    </row>
    <row r="40" s="30" customFormat="1" ht="19" customHeight="1" spans="1:22">
      <c r="A40" s="46" t="s">
        <v>24</v>
      </c>
      <c r="B40" s="46">
        <v>5</v>
      </c>
      <c r="C40" s="47">
        <f>C29+C30</f>
        <v>3533037</v>
      </c>
      <c r="D40" s="46">
        <f>D30</f>
        <v>0</v>
      </c>
      <c r="E40" s="47">
        <f>E30</f>
        <v>0</v>
      </c>
      <c r="F40" s="47">
        <f>C40+E40</f>
        <v>3533037</v>
      </c>
      <c r="G40" s="18">
        <f>F40/5538461</f>
        <v>0.637909520352315</v>
      </c>
      <c r="H40" s="18"/>
      <c r="I40" s="46">
        <v>0.03</v>
      </c>
      <c r="J40" s="46"/>
      <c r="K40" s="46"/>
      <c r="L40" s="18"/>
      <c r="M40" s="46"/>
      <c r="N40" s="18"/>
      <c r="Q40" s="27">
        <v>4</v>
      </c>
      <c r="R40" s="27" t="s">
        <v>27</v>
      </c>
      <c r="S40" s="72">
        <f>C42</f>
        <v>2582048</v>
      </c>
      <c r="T40" s="72"/>
      <c r="U40" s="72">
        <f>S40+T40</f>
        <v>2582048</v>
      </c>
      <c r="V40" s="72">
        <f>U40/3</f>
        <v>860682.666666667</v>
      </c>
    </row>
    <row r="41" s="30" customFormat="1" ht="22" customHeight="1" spans="1:22">
      <c r="A41" s="46" t="s">
        <v>26</v>
      </c>
      <c r="B41" s="46">
        <v>8</v>
      </c>
      <c r="C41" s="47">
        <f>C31+C32+C33</f>
        <v>5386483</v>
      </c>
      <c r="D41" s="46">
        <f>D31</f>
        <v>0</v>
      </c>
      <c r="E41" s="47">
        <f>E31</f>
        <v>0</v>
      </c>
      <c r="F41" s="47">
        <f>C41+E41</f>
        <v>5386483</v>
      </c>
      <c r="G41" s="18">
        <f>F41/5538461</f>
        <v>0.972559525109954</v>
      </c>
      <c r="H41" s="18"/>
      <c r="I41" s="18"/>
      <c r="J41" s="18">
        <v>0.0004</v>
      </c>
      <c r="K41" s="46"/>
      <c r="L41" s="46"/>
      <c r="M41" s="18"/>
      <c r="N41" s="18"/>
      <c r="Q41" s="37"/>
      <c r="R41" s="37"/>
      <c r="S41" s="72">
        <f>SUM(S37:S40)</f>
        <v>14677166</v>
      </c>
      <c r="T41" s="72">
        <f>SUM(T37:T40)</f>
        <v>0</v>
      </c>
      <c r="U41" s="72">
        <f>SUM(U37:U40)</f>
        <v>14677166</v>
      </c>
      <c r="V41" s="72"/>
    </row>
    <row r="42" s="30" customFormat="1" ht="20" customHeight="1" spans="1:21">
      <c r="A42" s="46" t="s">
        <v>27</v>
      </c>
      <c r="B42" s="46">
        <v>3</v>
      </c>
      <c r="C42" s="47">
        <f>C35+C34</f>
        <v>2582048</v>
      </c>
      <c r="D42" s="46">
        <f>D32</f>
        <v>0</v>
      </c>
      <c r="E42" s="47">
        <f>E32</f>
        <v>0</v>
      </c>
      <c r="F42" s="47">
        <f>C42+E42</f>
        <v>2582048</v>
      </c>
      <c r="G42" s="18">
        <f>F42/4153846</f>
        <v>0.621604171170525</v>
      </c>
      <c r="H42" s="18"/>
      <c r="I42" s="46">
        <v>0.03</v>
      </c>
      <c r="J42" s="46"/>
      <c r="K42" s="46"/>
      <c r="L42" s="18"/>
      <c r="M42" s="46"/>
      <c r="N42" s="18"/>
      <c r="S42" s="73"/>
      <c r="T42" s="73"/>
      <c r="U42" s="73"/>
    </row>
    <row r="43" s="30" customFormat="1" ht="19" customHeight="1" spans="1:21">
      <c r="A43" s="46" t="s">
        <v>30</v>
      </c>
      <c r="B43" s="46">
        <v>4</v>
      </c>
      <c r="C43" s="47">
        <f>C28</f>
        <v>3175598</v>
      </c>
      <c r="D43" s="46">
        <f>D33</f>
        <v>0</v>
      </c>
      <c r="E43" s="47">
        <f>E33</f>
        <v>0</v>
      </c>
      <c r="F43" s="47">
        <f>C43+E43</f>
        <v>3175598</v>
      </c>
      <c r="G43" s="18">
        <f>F43/2769230</f>
        <v>1.14674404076223</v>
      </c>
      <c r="H43" s="18"/>
      <c r="I43" s="46"/>
      <c r="J43" s="46"/>
      <c r="K43" s="18">
        <v>0.0005</v>
      </c>
      <c r="L43" s="18"/>
      <c r="M43" s="46"/>
      <c r="N43" s="46"/>
      <c r="S43" s="73"/>
      <c r="T43" s="73"/>
      <c r="U43" s="73"/>
    </row>
    <row r="44" s="30" customFormat="1" ht="45" customHeight="1" spans="1:14">
      <c r="A44" s="46" t="s">
        <v>43</v>
      </c>
      <c r="B44" s="46">
        <f>SUBTOTAL(9,B40:B43)</f>
        <v>20</v>
      </c>
      <c r="C44" s="47">
        <f>SUBTOTAL(9,C40:C43)</f>
        <v>14677166</v>
      </c>
      <c r="D44" s="55">
        <f t="shared" ref="B44:F44" si="4">SUM(D40:D42)</f>
        <v>0</v>
      </c>
      <c r="E44" s="47">
        <f t="shared" si="4"/>
        <v>0</v>
      </c>
      <c r="F44" s="47">
        <f>C44+E44</f>
        <v>14677166</v>
      </c>
      <c r="G44" s="56"/>
      <c r="H44" s="46"/>
      <c r="I44" s="46"/>
      <c r="J44" s="46"/>
      <c r="K44" s="46"/>
      <c r="L44" s="46"/>
      <c r="M44" s="46"/>
      <c r="N44" s="46"/>
    </row>
    <row r="45" s="30" customFormat="1" ht="21" customHeight="1" spans="1:14">
      <c r="A45" s="57" t="s">
        <v>219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</row>
    <row r="46" s="30" customFormat="1" ht="21" customHeight="1" spans="1:14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</row>
    <row r="47" s="30" customFormat="1" ht="24" customHeight="1" spans="1:14">
      <c r="A47" s="40" t="s">
        <v>220</v>
      </c>
      <c r="B47" s="53" t="s">
        <v>190</v>
      </c>
      <c r="C47" s="41" t="s">
        <v>221</v>
      </c>
      <c r="D47" s="41" t="s">
        <v>192</v>
      </c>
      <c r="E47" s="41" t="s">
        <v>222</v>
      </c>
      <c r="F47" s="41" t="s">
        <v>194</v>
      </c>
      <c r="G47" s="41" t="s">
        <v>195</v>
      </c>
      <c r="H47" s="42" t="s">
        <v>196</v>
      </c>
      <c r="I47" s="64"/>
      <c r="J47" s="64"/>
      <c r="K47" s="65"/>
      <c r="L47" s="66" t="s">
        <v>197</v>
      </c>
      <c r="M47" s="67"/>
      <c r="N47" s="68"/>
    </row>
    <row r="48" s="30" customFormat="1" ht="44" customHeight="1" spans="1:14">
      <c r="A48" s="43"/>
      <c r="B48" s="54"/>
      <c r="C48" s="44"/>
      <c r="D48" s="44"/>
      <c r="E48" s="44"/>
      <c r="F48" s="44"/>
      <c r="G48" s="44"/>
      <c r="H48" s="45" t="s">
        <v>223</v>
      </c>
      <c r="I48" s="45" t="s">
        <v>224</v>
      </c>
      <c r="J48" s="45" t="s">
        <v>225</v>
      </c>
      <c r="K48" s="45" t="s">
        <v>226</v>
      </c>
      <c r="L48" s="69" t="s">
        <v>227</v>
      </c>
      <c r="M48" s="69" t="s">
        <v>228</v>
      </c>
      <c r="N48" s="69" t="s">
        <v>229</v>
      </c>
    </row>
    <row r="49" s="30" customFormat="1" ht="21" customHeight="1" spans="1:14">
      <c r="A49" s="46" t="s">
        <v>22</v>
      </c>
      <c r="B49" s="46">
        <v>20</v>
      </c>
      <c r="C49" s="46">
        <v>14677166</v>
      </c>
      <c r="D49" s="46">
        <v>0</v>
      </c>
      <c r="E49" s="46"/>
      <c r="F49" s="46">
        <v>14677166</v>
      </c>
      <c r="G49" s="18">
        <f>F49/15000000</f>
        <v>0.978477733333333</v>
      </c>
      <c r="H49" s="18"/>
      <c r="I49" s="18"/>
      <c r="J49" s="18">
        <v>0.0012</v>
      </c>
      <c r="K49" s="46"/>
      <c r="L49" s="18"/>
      <c r="M49" s="18"/>
      <c r="N49" s="46"/>
    </row>
    <row r="50" s="30" customFormat="1" ht="21" customHeight="1" spans="1:14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</row>
    <row r="51" s="30" customFormat="1" ht="21" customHeight="1" spans="1:14">
      <c r="A51" s="46" t="s">
        <v>21</v>
      </c>
      <c r="B51" s="46" t="s">
        <v>230</v>
      </c>
      <c r="C51" s="58" t="s">
        <v>231</v>
      </c>
      <c r="D51" s="46" t="s">
        <v>232</v>
      </c>
      <c r="E51" s="46"/>
      <c r="F51" s="46"/>
      <c r="G51" s="46"/>
      <c r="H51" s="46"/>
      <c r="I51" s="60"/>
      <c r="J51" s="60"/>
      <c r="K51" s="60"/>
      <c r="L51" s="60"/>
      <c r="M51" s="60"/>
      <c r="N51" s="60"/>
    </row>
    <row r="52" s="30" customFormat="1" ht="21" customHeight="1" spans="1:14">
      <c r="A52" s="27" t="s">
        <v>20</v>
      </c>
      <c r="B52" s="27">
        <v>14677166</v>
      </c>
      <c r="C52" s="59">
        <f>B52*0.03%</f>
        <v>4403.1498</v>
      </c>
      <c r="D52" s="46"/>
      <c r="E52" s="46"/>
      <c r="F52" s="46"/>
      <c r="G52" s="46"/>
      <c r="H52" s="46"/>
      <c r="I52" s="60"/>
      <c r="J52" s="60"/>
      <c r="K52" s="60"/>
      <c r="L52" s="60"/>
      <c r="M52" s="60"/>
      <c r="N52" s="60"/>
    </row>
    <row r="53" s="30" customFormat="1" ht="21" customHeight="1" spans="1:14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</row>
    <row r="54" s="30" customFormat="1" ht="21" customHeight="1" spans="1:14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</row>
    <row r="55" s="30" customFormat="1" ht="48" customHeight="1" spans="1:14">
      <c r="A55" s="61" t="s">
        <v>233</v>
      </c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</row>
    <row r="56" s="30" customFormat="1" ht="43" customHeight="1"/>
    <row r="57" s="30" customFormat="1" ht="24" customHeight="1"/>
    <row r="58" s="30" customFormat="1" ht="24" customHeight="1"/>
    <row r="59" s="30" customFormat="1" ht="26" customHeight="1"/>
    <row r="60" s="30" customFormat="1" ht="25" customHeight="1" spans="16375:16375">
      <c r="XEU60"/>
    </row>
    <row r="61" s="30" customFormat="1" ht="25" customHeight="1" spans="16375:16375">
      <c r="XEU61"/>
    </row>
    <row r="62" s="30" customFormat="1" ht="22" customHeight="1"/>
    <row r="63" s="30" customFormat="1" ht="22" customHeight="1"/>
    <row r="64" s="30" customFormat="1" ht="44" customHeight="1"/>
    <row r="65" s="30" customFormat="1" ht="26" customHeight="1"/>
    <row r="66" s="30" customFormat="1" ht="22" customHeight="1"/>
    <row r="67" s="30" customFormat="1" ht="22" customHeight="1"/>
    <row r="68" s="30" customFormat="1" ht="22" customHeight="1"/>
    <row r="69" s="30" customFormat="1" ht="24" customHeight="1"/>
    <row r="70" s="30" customFormat="1" ht="39" customHeight="1"/>
    <row r="71" s="30" customFormat="1" ht="17" customHeight="1"/>
    <row r="72" s="30" customFormat="1" ht="43" customHeight="1"/>
    <row r="73" s="30" customFormat="1" ht="17" customHeight="1"/>
    <row r="74" s="30" customFormat="1" ht="17" customHeight="1"/>
    <row r="75" s="30" customFormat="1" ht="31" customHeight="1"/>
    <row r="76" s="30" customFormat="1" ht="27" customHeight="1" spans="16375:16375">
      <c r="XEU76"/>
    </row>
    <row r="77" s="30" customFormat="1" ht="27" customHeight="1"/>
    <row r="78" s="30" customFormat="1" ht="53" customHeight="1"/>
    <row r="79" s="30" customFormat="1" ht="26" customHeight="1"/>
    <row r="80" s="30" customFormat="1" ht="28" customHeight="1"/>
    <row r="81" s="30" customFormat="1" ht="47" customHeight="1"/>
    <row r="82" s="30" customFormat="1" ht="42" customHeight="1"/>
    <row r="83" s="30" customFormat="1" ht="18" customHeight="1" spans="16384:16384">
      <c r="XFD83"/>
    </row>
    <row r="84" s="30" customFormat="1" spans="16384:16384">
      <c r="XFD84"/>
    </row>
    <row r="85" s="30" customFormat="1" ht="20" customHeight="1"/>
  </sheetData>
  <autoFilter xmlns:etc="http://www.wps.cn/officeDocument/2017/etCustomData" ref="A2:XFD75" etc:filterBottomFollowUsedRange="0">
    <extLst/>
  </autoFilter>
  <mergeCells count="32">
    <mergeCell ref="A1:I1"/>
    <mergeCell ref="A24:I24"/>
    <mergeCell ref="H26:K26"/>
    <mergeCell ref="L26:N26"/>
    <mergeCell ref="H38:K38"/>
    <mergeCell ref="L38:N38"/>
    <mergeCell ref="A45:N45"/>
    <mergeCell ref="H47:K47"/>
    <mergeCell ref="L47:N47"/>
    <mergeCell ref="A55:N55"/>
    <mergeCell ref="A26:A27"/>
    <mergeCell ref="A38:A39"/>
    <mergeCell ref="A47:A48"/>
    <mergeCell ref="B26:B27"/>
    <mergeCell ref="B38:B39"/>
    <mergeCell ref="B47:B48"/>
    <mergeCell ref="C26:C27"/>
    <mergeCell ref="C38:C39"/>
    <mergeCell ref="C47:C48"/>
    <mergeCell ref="D26:D27"/>
    <mergeCell ref="D38:D39"/>
    <mergeCell ref="D47:D48"/>
    <mergeCell ref="E26:E27"/>
    <mergeCell ref="E38:E39"/>
    <mergeCell ref="E47:E48"/>
    <mergeCell ref="F26:F27"/>
    <mergeCell ref="F38:F39"/>
    <mergeCell ref="F47:F48"/>
    <mergeCell ref="G26:G27"/>
    <mergeCell ref="G38:G39"/>
    <mergeCell ref="G47:G48"/>
    <mergeCell ref="D51:H52"/>
  </mergeCells>
  <pageMargins left="0.472222222222222" right="0.0784722222222222" top="0.236111111111111" bottom="0.314583333333333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workbookViewId="0">
      <selection activeCell="D18" sqref="D18"/>
    </sheetView>
  </sheetViews>
  <sheetFormatPr defaultColWidth="9" defaultRowHeight="26.1" customHeight="1" outlineLevelCol="3"/>
  <cols>
    <col min="1" max="1" width="10.875" style="26" customWidth="1"/>
    <col min="2" max="2" width="21.875" style="26" customWidth="1"/>
    <col min="3" max="3" width="21.3833333333333" style="26" customWidth="1"/>
    <col min="4" max="4" width="29.1416666666667" style="26" customWidth="1"/>
    <col min="5" max="16384" width="9" style="26"/>
  </cols>
  <sheetData>
    <row r="1" s="25" customFormat="1" ht="20" customHeight="1" spans="1:1">
      <c r="A1" s="25" t="s">
        <v>234</v>
      </c>
    </row>
    <row r="2" s="26" customFormat="1" ht="20" customHeight="1" spans="1:4">
      <c r="A2" s="27" t="s">
        <v>12</v>
      </c>
      <c r="B2" s="27" t="s">
        <v>13</v>
      </c>
      <c r="C2" s="27" t="s">
        <v>48</v>
      </c>
      <c r="D2" s="27" t="s">
        <v>235</v>
      </c>
    </row>
    <row r="3" s="26" customFormat="1" ht="20" customHeight="1" spans="1:4">
      <c r="A3" s="27">
        <v>1</v>
      </c>
      <c r="B3" s="27" t="s">
        <v>72</v>
      </c>
      <c r="C3" s="27" t="s">
        <v>73</v>
      </c>
      <c r="D3" s="28">
        <v>45696</v>
      </c>
    </row>
    <row r="4" s="26" customFormat="1" ht="20" customHeight="1" spans="1:4">
      <c r="A4" s="27">
        <v>2</v>
      </c>
      <c r="B4" s="27" t="s">
        <v>127</v>
      </c>
      <c r="C4" s="27" t="s">
        <v>128</v>
      </c>
      <c r="D4" s="28">
        <v>45696</v>
      </c>
    </row>
    <row r="5" s="26" customFormat="1" ht="20" customHeight="1" spans="1:4">
      <c r="A5" s="27">
        <v>3</v>
      </c>
      <c r="B5" s="27" t="s">
        <v>236</v>
      </c>
      <c r="C5" s="27" t="s">
        <v>237</v>
      </c>
      <c r="D5" s="28">
        <v>45696</v>
      </c>
    </row>
    <row r="6" s="26" customFormat="1" ht="20" customHeight="1" spans="1:4">
      <c r="A6" s="27">
        <v>4</v>
      </c>
      <c r="B6" s="27" t="s">
        <v>80</v>
      </c>
      <c r="C6" s="27" t="s">
        <v>81</v>
      </c>
      <c r="D6" s="28">
        <v>45696</v>
      </c>
    </row>
    <row r="7" s="26" customFormat="1" ht="20" customHeight="1" spans="1:4">
      <c r="A7" s="27">
        <v>5</v>
      </c>
      <c r="B7" s="27" t="s">
        <v>83</v>
      </c>
      <c r="C7" s="27" t="s">
        <v>84</v>
      </c>
      <c r="D7" s="28">
        <v>45696</v>
      </c>
    </row>
    <row r="8" s="26" customFormat="1" ht="20" customHeight="1" spans="1:4">
      <c r="A8" s="27">
        <v>6</v>
      </c>
      <c r="B8" s="27" t="s">
        <v>97</v>
      </c>
      <c r="C8" s="27" t="s">
        <v>98</v>
      </c>
      <c r="D8" s="28">
        <v>45696</v>
      </c>
    </row>
    <row r="9" s="26" customFormat="1" customHeight="1" spans="3:4">
      <c r="C9" s="29">
        <v>45716</v>
      </c>
      <c r="D9" s="29"/>
    </row>
  </sheetData>
  <mergeCells count="2">
    <mergeCell ref="A1:D1"/>
    <mergeCell ref="C9:D9"/>
  </mergeCells>
  <pageMargins left="0.75" right="0.75" top="0.590277777777778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0"/>
  <sheetViews>
    <sheetView topLeftCell="A108" workbookViewId="0">
      <selection activeCell="W118" sqref="W118"/>
    </sheetView>
  </sheetViews>
  <sheetFormatPr defaultColWidth="9" defaultRowHeight="13.5"/>
  <cols>
    <col min="1" max="1" width="9" style="1"/>
    <col min="2" max="2" width="7.5" style="1" customWidth="1"/>
    <col min="3" max="14" width="6" style="1" customWidth="1"/>
    <col min="15" max="16384" width="9" style="1"/>
  </cols>
  <sheetData>
    <row r="1" s="1" customFormat="1" ht="33" customHeight="1" spans="1:14">
      <c r="A1" s="3" t="s">
        <v>238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16" customHeight="1" spans="1:14">
      <c r="A2" s="4" t="s">
        <v>14</v>
      </c>
      <c r="B2" s="5" t="s">
        <v>13</v>
      </c>
      <c r="C2" s="4" t="s">
        <v>239</v>
      </c>
      <c r="D2" s="4"/>
      <c r="E2" s="4" t="s">
        <v>240</v>
      </c>
      <c r="F2" s="4"/>
      <c r="G2" s="4" t="s">
        <v>241</v>
      </c>
      <c r="H2" s="4"/>
      <c r="I2" s="4" t="s">
        <v>242</v>
      </c>
      <c r="J2" s="4"/>
      <c r="K2" s="4" t="s">
        <v>243</v>
      </c>
      <c r="L2" s="4"/>
      <c r="M2" s="4" t="s">
        <v>244</v>
      </c>
      <c r="N2" s="4"/>
    </row>
    <row r="3" s="1" customFormat="1" ht="16" customHeight="1" spans="1:14">
      <c r="A3" s="4"/>
      <c r="B3" s="6"/>
      <c r="C3" s="4" t="s">
        <v>207</v>
      </c>
      <c r="D3" s="4" t="s">
        <v>208</v>
      </c>
      <c r="E3" s="4" t="s">
        <v>207</v>
      </c>
      <c r="F3" s="4" t="s">
        <v>208</v>
      </c>
      <c r="G3" s="4" t="s">
        <v>207</v>
      </c>
      <c r="H3" s="4" t="s">
        <v>208</v>
      </c>
      <c r="I3" s="4" t="s">
        <v>207</v>
      </c>
      <c r="J3" s="4" t="s">
        <v>208</v>
      </c>
      <c r="K3" s="4" t="s">
        <v>207</v>
      </c>
      <c r="L3" s="4" t="s">
        <v>208</v>
      </c>
      <c r="M3" s="4" t="s">
        <v>207</v>
      </c>
      <c r="N3" s="4" t="s">
        <v>208</v>
      </c>
    </row>
    <row r="4" s="1" customFormat="1" ht="16" customHeight="1" spans="1:14">
      <c r="A4" s="7" t="s">
        <v>23</v>
      </c>
      <c r="B4" s="7" t="s">
        <v>22</v>
      </c>
      <c r="C4" s="8"/>
      <c r="D4" s="8"/>
      <c r="E4" s="8"/>
      <c r="F4" s="8"/>
      <c r="G4" s="8"/>
      <c r="H4" s="8"/>
      <c r="I4" s="9">
        <v>0.004</v>
      </c>
      <c r="J4" s="8"/>
      <c r="K4" s="8"/>
      <c r="L4" s="8"/>
      <c r="M4" s="8"/>
      <c r="N4" s="9">
        <v>0.01</v>
      </c>
    </row>
    <row r="5" s="1" customFormat="1" ht="16" customHeight="1" spans="1:14">
      <c r="A5" s="7" t="s">
        <v>29</v>
      </c>
      <c r="B5" s="7" t="s">
        <v>24</v>
      </c>
      <c r="C5" s="8">
        <v>0.006</v>
      </c>
      <c r="D5" s="8"/>
      <c r="E5" s="9">
        <v>0.005</v>
      </c>
      <c r="F5" s="8"/>
      <c r="G5" s="8">
        <v>0.006</v>
      </c>
      <c r="H5" s="8"/>
      <c r="I5" s="8"/>
      <c r="J5" s="8"/>
      <c r="K5" s="9">
        <v>0.004</v>
      </c>
      <c r="L5" s="8"/>
      <c r="M5" s="8"/>
      <c r="N5" s="9">
        <v>0.01</v>
      </c>
    </row>
    <row r="6" s="1" customFormat="1" ht="16" customHeight="1" spans="1:14">
      <c r="A6" s="7" t="s">
        <v>29</v>
      </c>
      <c r="B6" s="7" t="s">
        <v>26</v>
      </c>
      <c r="C6" s="8">
        <v>0.006</v>
      </c>
      <c r="D6" s="8"/>
      <c r="E6" s="9">
        <v>0.004</v>
      </c>
      <c r="F6" s="8"/>
      <c r="G6" s="8">
        <v>0.006</v>
      </c>
      <c r="H6" s="8"/>
      <c r="I6" s="9">
        <v>0.006</v>
      </c>
      <c r="J6" s="8"/>
      <c r="K6" s="9">
        <v>0.006</v>
      </c>
      <c r="L6" s="8"/>
      <c r="M6" s="9">
        <v>0.004</v>
      </c>
      <c r="N6" s="9">
        <v>0.01</v>
      </c>
    </row>
    <row r="7" s="1" customFormat="1" ht="16" customHeight="1" spans="1:14">
      <c r="A7" s="7" t="s">
        <v>29</v>
      </c>
      <c r="B7" s="7" t="s">
        <v>27</v>
      </c>
      <c r="C7" s="8">
        <v>0.004</v>
      </c>
      <c r="D7" s="8"/>
      <c r="E7" s="8"/>
      <c r="F7" s="8"/>
      <c r="G7" s="8"/>
      <c r="H7" s="8"/>
      <c r="I7" s="9">
        <v>0.004</v>
      </c>
      <c r="J7" s="8"/>
      <c r="K7" s="8"/>
      <c r="L7" s="8"/>
      <c r="M7" s="8"/>
      <c r="N7" s="8"/>
    </row>
    <row r="8" s="1" customFormat="1" ht="16" customHeight="1" spans="1:14">
      <c r="A8" s="7" t="s">
        <v>29</v>
      </c>
      <c r="B8" s="7" t="s">
        <v>28</v>
      </c>
      <c r="C8" s="8">
        <v>0.006</v>
      </c>
      <c r="D8" s="8"/>
      <c r="E8" s="8">
        <v>0.006</v>
      </c>
      <c r="F8" s="8"/>
      <c r="G8" s="9">
        <v>0.004</v>
      </c>
      <c r="H8" s="8"/>
      <c r="I8" s="8"/>
      <c r="J8" s="8"/>
      <c r="K8" s="9">
        <v>0.004</v>
      </c>
      <c r="L8" s="8"/>
      <c r="M8" s="9">
        <v>0.004</v>
      </c>
      <c r="N8" s="8">
        <v>0.009</v>
      </c>
    </row>
    <row r="9" s="1" customFormat="1" ht="16" customHeight="1" spans="1:14">
      <c r="A9" s="7" t="s">
        <v>29</v>
      </c>
      <c r="B9" s="7" t="s">
        <v>30</v>
      </c>
      <c r="C9" s="8">
        <v>0.006</v>
      </c>
      <c r="D9" s="8"/>
      <c r="E9" s="9">
        <v>0.005</v>
      </c>
      <c r="F9" s="8"/>
      <c r="G9" s="8">
        <v>0.006</v>
      </c>
      <c r="H9" s="8"/>
      <c r="I9" s="9">
        <v>0.006</v>
      </c>
      <c r="J9" s="8"/>
      <c r="K9" s="9">
        <v>0.004</v>
      </c>
      <c r="L9" s="8"/>
      <c r="M9" s="9">
        <v>0.004</v>
      </c>
      <c r="N9" s="9">
        <v>0.01</v>
      </c>
    </row>
    <row r="10" s="1" customFormat="1" ht="16" customHeight="1" spans="1:14">
      <c r="A10" s="7" t="s">
        <v>29</v>
      </c>
      <c r="B10" s="7" t="s">
        <v>245</v>
      </c>
      <c r="C10" s="8">
        <v>0.004</v>
      </c>
      <c r="D10" s="8"/>
      <c r="E10" s="9">
        <v>0.004</v>
      </c>
      <c r="F10" s="8"/>
      <c r="G10" s="9">
        <v>0.004</v>
      </c>
      <c r="H10" s="8"/>
      <c r="I10" s="8"/>
      <c r="J10" s="8"/>
      <c r="K10" s="8"/>
      <c r="L10" s="8"/>
      <c r="M10" s="8"/>
      <c r="N10" s="9">
        <v>0.01</v>
      </c>
    </row>
    <row r="11" s="1" customFormat="1" ht="16" customHeight="1" spans="1:14">
      <c r="A11" s="7" t="s">
        <v>29</v>
      </c>
      <c r="B11" s="7" t="s">
        <v>31</v>
      </c>
      <c r="C11" s="8">
        <v>0.004</v>
      </c>
      <c r="D11" s="8"/>
      <c r="E11" s="9">
        <v>0.004</v>
      </c>
      <c r="F11" s="8"/>
      <c r="G11" s="8"/>
      <c r="H11" s="8"/>
      <c r="I11" s="8"/>
      <c r="J11" s="8"/>
      <c r="K11" s="9">
        <v>0.006</v>
      </c>
      <c r="L11" s="8"/>
      <c r="M11" s="8"/>
      <c r="N11" s="9">
        <v>0.01</v>
      </c>
    </row>
    <row r="12" s="1" customFormat="1" ht="16" customHeight="1" spans="1:14">
      <c r="A12" s="7" t="s">
        <v>29</v>
      </c>
      <c r="B12" s="7" t="s">
        <v>32</v>
      </c>
      <c r="C12" s="8">
        <v>0.004</v>
      </c>
      <c r="D12" s="8"/>
      <c r="E12" s="9">
        <v>0.005</v>
      </c>
      <c r="F12" s="8"/>
      <c r="G12" s="9">
        <v>0.004</v>
      </c>
      <c r="H12" s="8"/>
      <c r="I12" s="9">
        <v>0.006</v>
      </c>
      <c r="J12" s="8"/>
      <c r="K12" s="9">
        <v>0.006</v>
      </c>
      <c r="L12" s="8"/>
      <c r="M12" s="8"/>
      <c r="N12" s="9">
        <v>0.008</v>
      </c>
    </row>
    <row r="13" s="1" customFormat="1" ht="16" customHeight="1" spans="1:14">
      <c r="A13" s="7" t="s">
        <v>29</v>
      </c>
      <c r="B13" s="7" t="s">
        <v>33</v>
      </c>
      <c r="C13" s="8">
        <v>0.006</v>
      </c>
      <c r="D13" s="8"/>
      <c r="E13" s="8"/>
      <c r="F13" s="8"/>
      <c r="G13" s="8">
        <v>0.006</v>
      </c>
      <c r="H13" s="8"/>
      <c r="I13" s="9">
        <v>0.006</v>
      </c>
      <c r="J13" s="8"/>
      <c r="K13" s="9">
        <v>0.006</v>
      </c>
      <c r="L13" s="8"/>
      <c r="M13" s="9">
        <v>0.004</v>
      </c>
      <c r="N13" s="9">
        <v>0.01</v>
      </c>
    </row>
    <row r="14" s="1" customFormat="1" ht="16" customHeight="1" spans="1:14">
      <c r="A14" s="7" t="s">
        <v>29</v>
      </c>
      <c r="B14" s="7" t="s">
        <v>246</v>
      </c>
      <c r="C14" s="8">
        <v>0.004</v>
      </c>
      <c r="D14" s="8"/>
      <c r="E14" s="8">
        <v>0.006</v>
      </c>
      <c r="F14" s="8"/>
      <c r="G14" s="8"/>
      <c r="H14" s="8"/>
      <c r="I14" s="8"/>
      <c r="J14" s="8"/>
      <c r="K14" s="8"/>
      <c r="L14" s="8"/>
      <c r="M14" s="8"/>
      <c r="N14" s="9">
        <v>0.008</v>
      </c>
    </row>
    <row r="15" s="1" customFormat="1" ht="16" customHeight="1" spans="1:14">
      <c r="A15" s="7" t="s">
        <v>29</v>
      </c>
      <c r="B15" s="7" t="s">
        <v>34</v>
      </c>
      <c r="C15" s="8">
        <v>0.004</v>
      </c>
      <c r="D15" s="8"/>
      <c r="E15" s="8">
        <v>0.006</v>
      </c>
      <c r="F15" s="8"/>
      <c r="G15" s="8">
        <v>0.006</v>
      </c>
      <c r="H15" s="8"/>
      <c r="I15" s="9">
        <v>0.006</v>
      </c>
      <c r="J15" s="8"/>
      <c r="K15" s="9">
        <v>0.006</v>
      </c>
      <c r="L15" s="8"/>
      <c r="M15" s="9">
        <v>0.004</v>
      </c>
      <c r="N15" s="9">
        <v>0.01</v>
      </c>
    </row>
    <row r="16" s="1" customFormat="1" ht="16" customHeight="1" spans="1:14">
      <c r="A16" s="7" t="s">
        <v>29</v>
      </c>
      <c r="B16" s="7" t="s">
        <v>35</v>
      </c>
      <c r="C16" s="8">
        <v>0.004</v>
      </c>
      <c r="D16" s="8"/>
      <c r="E16" s="8"/>
      <c r="F16" s="8"/>
      <c r="G16" s="8"/>
      <c r="H16" s="8"/>
      <c r="I16" s="8"/>
      <c r="J16" s="8"/>
      <c r="K16" s="9">
        <v>0.004</v>
      </c>
      <c r="L16" s="8"/>
      <c r="M16" s="8"/>
      <c r="N16" s="9">
        <v>0.008</v>
      </c>
    </row>
    <row r="17" s="1" customFormat="1" ht="16" customHeight="1" spans="1:14">
      <c r="A17" s="7" t="s">
        <v>29</v>
      </c>
      <c r="B17" s="7" t="s">
        <v>36</v>
      </c>
      <c r="C17" s="8">
        <v>0.004</v>
      </c>
      <c r="D17" s="8"/>
      <c r="E17" s="9">
        <v>0.004</v>
      </c>
      <c r="F17" s="8"/>
      <c r="G17" s="8"/>
      <c r="H17" s="8"/>
      <c r="I17" s="8"/>
      <c r="J17" s="8"/>
      <c r="K17" s="8"/>
      <c r="L17" s="8"/>
      <c r="M17" s="9">
        <v>0.004</v>
      </c>
      <c r="N17" s="8"/>
    </row>
    <row r="18" s="1" customFormat="1" ht="16" customHeight="1" spans="1:14">
      <c r="A18" s="7" t="s">
        <v>29</v>
      </c>
      <c r="B18" s="7" t="s">
        <v>247</v>
      </c>
      <c r="C18" s="8">
        <v>0.004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="1" customFormat="1" ht="16" customHeight="1" spans="1:14">
      <c r="A19" s="7" t="s">
        <v>29</v>
      </c>
      <c r="B19" s="7" t="s">
        <v>248</v>
      </c>
      <c r="C19" s="8"/>
      <c r="D19" s="8"/>
      <c r="E19" s="9">
        <v>0.004</v>
      </c>
      <c r="F19" s="8"/>
      <c r="G19" s="8">
        <v>0.006</v>
      </c>
      <c r="H19" s="8"/>
      <c r="I19" s="8"/>
      <c r="J19" s="8"/>
      <c r="K19" s="9">
        <v>0.006</v>
      </c>
      <c r="L19" s="8"/>
      <c r="M19" s="8"/>
      <c r="N19" s="8"/>
    </row>
    <row r="20" s="1" customFormat="1" ht="16" customHeight="1" spans="1:14">
      <c r="A20" s="7" t="s">
        <v>29</v>
      </c>
      <c r="B20" s="7" t="s">
        <v>249</v>
      </c>
      <c r="C20" s="8">
        <v>0.004</v>
      </c>
      <c r="D20" s="8"/>
      <c r="E20" s="8">
        <v>0.006</v>
      </c>
      <c r="F20" s="8"/>
      <c r="G20" s="8">
        <v>0.006</v>
      </c>
      <c r="H20" s="8"/>
      <c r="I20" s="8"/>
      <c r="J20" s="8"/>
      <c r="K20" s="8"/>
      <c r="L20" s="8"/>
      <c r="M20" s="8"/>
      <c r="N20" s="8"/>
    </row>
    <row r="21" s="1" customFormat="1" ht="16" customHeight="1" spans="1:14">
      <c r="A21" s="7" t="s">
        <v>29</v>
      </c>
      <c r="B21" s="7" t="s">
        <v>250</v>
      </c>
      <c r="C21" s="8"/>
      <c r="D21" s="8"/>
      <c r="E21" s="9">
        <v>0.004</v>
      </c>
      <c r="F21" s="8"/>
      <c r="G21" s="8"/>
      <c r="H21" s="8"/>
      <c r="I21" s="9">
        <v>0.004</v>
      </c>
      <c r="J21" s="8"/>
      <c r="K21" s="8"/>
      <c r="L21" s="8"/>
      <c r="M21" s="8"/>
      <c r="N21" s="8"/>
    </row>
    <row r="22" s="1" customFormat="1" ht="16" customHeight="1" spans="1:14">
      <c r="A22" s="7" t="s">
        <v>29</v>
      </c>
      <c r="B22" s="7" t="s">
        <v>251</v>
      </c>
      <c r="C22" s="8">
        <v>0.004</v>
      </c>
      <c r="D22" s="8"/>
      <c r="E22" s="8">
        <v>0.004</v>
      </c>
      <c r="F22" s="8"/>
      <c r="G22" s="8">
        <v>0.006</v>
      </c>
      <c r="H22" s="8"/>
      <c r="I22" s="8"/>
      <c r="J22" s="8"/>
      <c r="K22" s="9">
        <v>0.004</v>
      </c>
      <c r="L22" s="8"/>
      <c r="M22" s="9">
        <v>0.004</v>
      </c>
      <c r="N22" s="8"/>
    </row>
    <row r="23" s="1" customFormat="1" ht="16" customHeight="1" spans="1:14">
      <c r="A23" s="7" t="s">
        <v>29</v>
      </c>
      <c r="B23" s="7" t="s">
        <v>252</v>
      </c>
      <c r="C23" s="8">
        <v>0.004</v>
      </c>
      <c r="D23" s="8"/>
      <c r="E23" s="9">
        <v>0.005</v>
      </c>
      <c r="F23" s="8"/>
      <c r="G23" s="8"/>
      <c r="H23" s="8"/>
      <c r="I23" s="8"/>
      <c r="J23" s="8"/>
      <c r="K23" s="8"/>
      <c r="L23" s="8"/>
      <c r="M23" s="8"/>
      <c r="N23" s="8"/>
    </row>
    <row r="24" s="1" customFormat="1" ht="16" customHeight="1" spans="1:14">
      <c r="A24" s="7" t="s">
        <v>29</v>
      </c>
      <c r="B24" s="7" t="s">
        <v>253</v>
      </c>
      <c r="C24" s="8">
        <v>0.004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="1" customFormat="1" ht="16" customHeight="1" spans="1:14">
      <c r="A25" s="7" t="s">
        <v>29</v>
      </c>
      <c r="B25" s="7" t="s">
        <v>254</v>
      </c>
      <c r="C25" s="8">
        <v>0.004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="1" customFormat="1" ht="16" customHeight="1" spans="1:14">
      <c r="A26" s="4" t="s">
        <v>14</v>
      </c>
      <c r="B26" s="4" t="s">
        <v>13</v>
      </c>
      <c r="C26" s="10" t="s">
        <v>255</v>
      </c>
      <c r="D26" s="10"/>
      <c r="E26" s="10" t="s">
        <v>256</v>
      </c>
      <c r="F26" s="10"/>
      <c r="G26" s="10" t="s">
        <v>257</v>
      </c>
      <c r="H26" s="10"/>
      <c r="I26" s="10" t="s">
        <v>258</v>
      </c>
      <c r="J26" s="10"/>
      <c r="K26" s="10" t="s">
        <v>259</v>
      </c>
      <c r="L26" s="10"/>
      <c r="M26" s="10" t="s">
        <v>260</v>
      </c>
      <c r="N26" s="10"/>
    </row>
    <row r="27" s="1" customFormat="1" ht="16" customHeight="1" spans="1:14">
      <c r="A27" s="4"/>
      <c r="B27" s="4"/>
      <c r="C27" s="10" t="s">
        <v>207</v>
      </c>
      <c r="D27" s="10" t="s">
        <v>208</v>
      </c>
      <c r="E27" s="10" t="s">
        <v>207</v>
      </c>
      <c r="F27" s="10" t="s">
        <v>208</v>
      </c>
      <c r="G27" s="10" t="s">
        <v>207</v>
      </c>
      <c r="H27" s="10" t="s">
        <v>208</v>
      </c>
      <c r="I27" s="10" t="s">
        <v>207</v>
      </c>
      <c r="J27" s="10" t="s">
        <v>208</v>
      </c>
      <c r="K27" s="10" t="s">
        <v>207</v>
      </c>
      <c r="L27" s="10" t="s">
        <v>208</v>
      </c>
      <c r="M27" s="10" t="s">
        <v>207</v>
      </c>
      <c r="N27" s="10" t="s">
        <v>208</v>
      </c>
    </row>
    <row r="28" s="1" customFormat="1" ht="16" customHeight="1" spans="1:14">
      <c r="A28" s="7" t="s">
        <v>23</v>
      </c>
      <c r="B28" s="7" t="s">
        <v>22</v>
      </c>
      <c r="C28" s="8"/>
      <c r="D28" s="8"/>
      <c r="E28" s="9">
        <v>0.004</v>
      </c>
      <c r="F28" s="8"/>
      <c r="G28" s="8"/>
      <c r="H28" s="8"/>
      <c r="I28" s="8"/>
      <c r="J28" s="8"/>
      <c r="K28" s="8"/>
      <c r="L28" s="8"/>
      <c r="M28" s="8"/>
      <c r="N28" s="8"/>
    </row>
    <row r="29" s="1" customFormat="1" ht="16" customHeight="1" spans="1:14">
      <c r="A29" s="7" t="s">
        <v>29</v>
      </c>
      <c r="B29" s="7" t="s">
        <v>24</v>
      </c>
      <c r="C29" s="9">
        <v>0.007</v>
      </c>
      <c r="D29" s="8"/>
      <c r="E29" s="9">
        <v>0.007</v>
      </c>
      <c r="F29" s="8"/>
      <c r="G29" s="8"/>
      <c r="H29" s="9">
        <v>0.01</v>
      </c>
      <c r="I29" s="9">
        <v>0.004</v>
      </c>
      <c r="J29" s="9">
        <v>0.01</v>
      </c>
      <c r="K29" s="18">
        <v>0.004</v>
      </c>
      <c r="L29" s="8"/>
      <c r="M29" s="8">
        <v>0.004</v>
      </c>
      <c r="N29" s="8"/>
    </row>
    <row r="30" s="1" customFormat="1" ht="16" customHeight="1" spans="1:14">
      <c r="A30" s="7" t="s">
        <v>29</v>
      </c>
      <c r="B30" s="7" t="s">
        <v>26</v>
      </c>
      <c r="C30" s="9">
        <v>0.005</v>
      </c>
      <c r="D30" s="8"/>
      <c r="E30" s="8">
        <v>0.005</v>
      </c>
      <c r="F30" s="8"/>
      <c r="G30" s="9">
        <v>0.007</v>
      </c>
      <c r="H30" s="9">
        <v>0.01</v>
      </c>
      <c r="I30" s="9">
        <v>0.004</v>
      </c>
      <c r="J30" s="9">
        <v>0.009</v>
      </c>
      <c r="K30" s="8"/>
      <c r="L30" s="18">
        <v>0.008</v>
      </c>
      <c r="M30" s="8">
        <v>0.007</v>
      </c>
      <c r="N30" s="8">
        <v>0.01</v>
      </c>
    </row>
    <row r="31" s="1" customFormat="1" ht="16" customHeight="1" spans="1:14">
      <c r="A31" s="7" t="s">
        <v>29</v>
      </c>
      <c r="B31" s="7" t="s">
        <v>27</v>
      </c>
      <c r="C31" s="8"/>
      <c r="D31" s="8"/>
      <c r="E31" s="8"/>
      <c r="F31" s="8"/>
      <c r="G31" s="8"/>
      <c r="H31" s="8"/>
      <c r="I31" s="9">
        <v>0.004</v>
      </c>
      <c r="J31" s="8"/>
      <c r="K31" s="8"/>
      <c r="L31" s="8"/>
      <c r="M31" s="8">
        <v>0.004</v>
      </c>
      <c r="N31" s="8"/>
    </row>
    <row r="32" s="1" customFormat="1" ht="16" customHeight="1" spans="1:14">
      <c r="A32" s="7" t="s">
        <v>29</v>
      </c>
      <c r="B32" s="7" t="s">
        <v>28</v>
      </c>
      <c r="C32" s="9">
        <v>0.007</v>
      </c>
      <c r="D32" s="8"/>
      <c r="E32" s="9">
        <v>0.007</v>
      </c>
      <c r="F32" s="8"/>
      <c r="G32" s="9">
        <v>0.007</v>
      </c>
      <c r="H32" s="9">
        <v>0.01</v>
      </c>
      <c r="I32" s="9">
        <v>0.004</v>
      </c>
      <c r="J32" s="8"/>
      <c r="K32" s="18">
        <v>0.005</v>
      </c>
      <c r="L32" s="8">
        <v>0.009</v>
      </c>
      <c r="M32" s="8">
        <v>0.004</v>
      </c>
      <c r="N32" s="8"/>
    </row>
    <row r="33" s="1" customFormat="1" ht="16" customHeight="1" spans="1:14">
      <c r="A33" s="7" t="s">
        <v>29</v>
      </c>
      <c r="B33" s="7" t="s">
        <v>30</v>
      </c>
      <c r="C33" s="9">
        <v>0.004</v>
      </c>
      <c r="D33" s="8"/>
      <c r="E33" s="9">
        <v>0.007</v>
      </c>
      <c r="F33" s="8"/>
      <c r="G33" s="9">
        <v>0.006</v>
      </c>
      <c r="H33" s="9">
        <v>0.01</v>
      </c>
      <c r="I33" s="8"/>
      <c r="J33" s="9">
        <v>0.01</v>
      </c>
      <c r="K33" s="18">
        <v>0.004</v>
      </c>
      <c r="L33" s="8"/>
      <c r="M33" s="8"/>
      <c r="N33" s="8">
        <v>0.008</v>
      </c>
    </row>
    <row r="34" s="1" customFormat="1" ht="16" customHeight="1" spans="1:14">
      <c r="A34" s="7" t="s">
        <v>29</v>
      </c>
      <c r="B34" s="7" t="s">
        <v>245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="1" customFormat="1" ht="16" customHeight="1" spans="1:14">
      <c r="A35" s="7" t="s">
        <v>29</v>
      </c>
      <c r="B35" s="7" t="s">
        <v>31</v>
      </c>
      <c r="C35" s="9">
        <v>0.005</v>
      </c>
      <c r="D35" s="8"/>
      <c r="E35" s="9">
        <v>0.004</v>
      </c>
      <c r="F35" s="8"/>
      <c r="G35" s="9">
        <v>0.004</v>
      </c>
      <c r="H35" s="9">
        <v>0.01</v>
      </c>
      <c r="I35" s="19">
        <v>0.006</v>
      </c>
      <c r="J35" s="8"/>
      <c r="K35" s="18">
        <v>0.004</v>
      </c>
      <c r="L35" s="8"/>
      <c r="M35" s="8">
        <v>0.004</v>
      </c>
      <c r="N35" s="8"/>
    </row>
    <row r="36" s="1" customFormat="1" ht="16" customHeight="1" spans="1:14">
      <c r="A36" s="7" t="s">
        <v>29</v>
      </c>
      <c r="B36" s="7" t="s">
        <v>32</v>
      </c>
      <c r="C36" s="9">
        <v>0.006</v>
      </c>
      <c r="D36" s="9">
        <v>0.01</v>
      </c>
      <c r="E36" s="9">
        <v>0.005</v>
      </c>
      <c r="F36" s="8"/>
      <c r="G36" s="9">
        <v>0.006</v>
      </c>
      <c r="H36" s="8"/>
      <c r="I36" s="8"/>
      <c r="J36" s="8"/>
      <c r="K36" s="8"/>
      <c r="L36" s="8"/>
      <c r="M36" s="8"/>
      <c r="N36" s="8"/>
    </row>
    <row r="37" s="1" customFormat="1" ht="16" customHeight="1" spans="1:14">
      <c r="A37" s="7" t="s">
        <v>29</v>
      </c>
      <c r="B37" s="7" t="s">
        <v>33</v>
      </c>
      <c r="C37" s="9">
        <v>0.005</v>
      </c>
      <c r="D37" s="8"/>
      <c r="E37" s="9">
        <v>0.004</v>
      </c>
      <c r="F37" s="8"/>
      <c r="G37" s="8"/>
      <c r="H37" s="9">
        <v>0.01</v>
      </c>
      <c r="I37" s="8"/>
      <c r="J37" s="8"/>
      <c r="K37" s="8"/>
      <c r="L37" s="8"/>
      <c r="M37" s="8"/>
      <c r="N37" s="8"/>
    </row>
    <row r="38" s="1" customFormat="1" ht="16" customHeight="1" spans="1:14">
      <c r="A38" s="7" t="s">
        <v>29</v>
      </c>
      <c r="B38" s="7" t="s">
        <v>246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="1" customFormat="1" ht="16" customHeight="1" spans="1:14">
      <c r="A39" s="7" t="s">
        <v>29</v>
      </c>
      <c r="B39" s="7" t="s">
        <v>34</v>
      </c>
      <c r="C39" s="9">
        <v>0.005</v>
      </c>
      <c r="D39" s="8"/>
      <c r="E39" s="9">
        <v>0.006</v>
      </c>
      <c r="F39" s="8"/>
      <c r="G39" s="9">
        <v>0.007</v>
      </c>
      <c r="H39" s="9">
        <v>0.01</v>
      </c>
      <c r="I39" s="8"/>
      <c r="J39" s="8"/>
      <c r="K39" s="8">
        <v>0.007</v>
      </c>
      <c r="L39" s="8">
        <v>0.01</v>
      </c>
      <c r="M39" s="8">
        <v>0.004</v>
      </c>
      <c r="N39" s="8"/>
    </row>
    <row r="40" s="1" customFormat="1" ht="16" customHeight="1" spans="1:14">
      <c r="A40" s="7" t="s">
        <v>29</v>
      </c>
      <c r="B40" s="7" t="s">
        <v>35</v>
      </c>
      <c r="C40" s="9">
        <v>0.005</v>
      </c>
      <c r="D40" s="8"/>
      <c r="E40" s="9">
        <v>0.004</v>
      </c>
      <c r="F40" s="8"/>
      <c r="G40" s="9">
        <v>0.004</v>
      </c>
      <c r="H40" s="9">
        <v>0.01</v>
      </c>
      <c r="I40" s="9">
        <v>0.004</v>
      </c>
      <c r="J40" s="8"/>
      <c r="K40" s="8"/>
      <c r="L40" s="18">
        <v>0.008</v>
      </c>
      <c r="M40" s="8">
        <v>0.005</v>
      </c>
      <c r="N40" s="8"/>
    </row>
    <row r="41" s="1" customFormat="1" ht="16" customHeight="1" spans="1:14">
      <c r="A41" s="7" t="s">
        <v>29</v>
      </c>
      <c r="B41" s="7" t="s">
        <v>36</v>
      </c>
      <c r="C41" s="9">
        <v>0.006</v>
      </c>
      <c r="D41" s="8"/>
      <c r="E41" s="9">
        <v>0.004</v>
      </c>
      <c r="F41" s="8"/>
      <c r="G41" s="9">
        <v>0.007</v>
      </c>
      <c r="H41" s="8"/>
      <c r="I41" s="8"/>
      <c r="J41" s="8"/>
      <c r="K41" s="8"/>
      <c r="L41" s="8"/>
      <c r="M41" s="8">
        <v>0.004</v>
      </c>
      <c r="N41" s="8"/>
    </row>
    <row r="42" s="1" customFormat="1" ht="16" customHeight="1" spans="1:14">
      <c r="A42" s="7" t="s">
        <v>29</v>
      </c>
      <c r="B42" s="7" t="s">
        <v>38</v>
      </c>
      <c r="C42" s="9"/>
      <c r="D42" s="8"/>
      <c r="E42" s="9"/>
      <c r="F42" s="8"/>
      <c r="G42" s="9"/>
      <c r="H42" s="8"/>
      <c r="I42" s="8"/>
      <c r="J42" s="8"/>
      <c r="K42" s="8"/>
      <c r="L42" s="8"/>
      <c r="M42" s="8">
        <v>0.004</v>
      </c>
      <c r="N42" s="8"/>
    </row>
    <row r="43" s="1" customFormat="1" ht="16" customHeight="1" spans="1:14">
      <c r="A43" s="7" t="s">
        <v>29</v>
      </c>
      <c r="B43" s="7" t="s">
        <v>247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="1" customFormat="1" ht="16" customHeight="1" spans="1:14">
      <c r="A44" s="7" t="s">
        <v>29</v>
      </c>
      <c r="B44" s="7" t="s">
        <v>248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="1" customFormat="1" ht="16" customHeight="1" spans="1:14">
      <c r="A45" s="7" t="s">
        <v>29</v>
      </c>
      <c r="B45" s="7" t="s">
        <v>249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="1" customFormat="1" ht="16" customHeight="1" spans="1:14">
      <c r="A46" s="7" t="s">
        <v>29</v>
      </c>
      <c r="B46" s="7" t="s">
        <v>250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="1" customFormat="1" ht="16" customHeight="1" spans="1:14">
      <c r="A47" s="7" t="s">
        <v>29</v>
      </c>
      <c r="B47" s="7" t="s">
        <v>251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="1" customFormat="1" ht="16" customHeight="1" spans="1:14">
      <c r="A48" s="7" t="s">
        <v>29</v>
      </c>
      <c r="B48" s="7" t="s">
        <v>252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="1" customFormat="1" ht="16" customHeight="1" spans="1:14">
      <c r="A49" s="7" t="s">
        <v>29</v>
      </c>
      <c r="B49" s="7" t="s">
        <v>253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="1" customFormat="1" ht="16" customHeight="1" spans="1:14">
      <c r="A50" s="7" t="s">
        <v>29</v>
      </c>
      <c r="B50" s="7" t="s">
        <v>254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2" s="1" customFormat="1" ht="16" customHeight="1" spans="1:14">
      <c r="A52" s="11" t="s">
        <v>14</v>
      </c>
      <c r="B52" s="11" t="s">
        <v>13</v>
      </c>
      <c r="C52" s="12" t="s">
        <v>239</v>
      </c>
      <c r="D52" s="12"/>
      <c r="E52" s="12" t="s">
        <v>240</v>
      </c>
      <c r="F52" s="12"/>
      <c r="G52" s="12" t="s">
        <v>241</v>
      </c>
      <c r="H52" s="12"/>
      <c r="I52" s="12" t="s">
        <v>242</v>
      </c>
      <c r="J52" s="12"/>
      <c r="K52" s="12" t="s">
        <v>243</v>
      </c>
      <c r="L52" s="12"/>
      <c r="M52" s="12" t="s">
        <v>244</v>
      </c>
      <c r="N52" s="12"/>
    </row>
    <row r="53" s="1" customFormat="1" ht="16" customHeight="1" spans="1:14">
      <c r="A53" s="13"/>
      <c r="B53" s="13"/>
      <c r="C53" s="12" t="s">
        <v>207</v>
      </c>
      <c r="D53" s="12" t="s">
        <v>208</v>
      </c>
      <c r="E53" s="12" t="s">
        <v>207</v>
      </c>
      <c r="F53" s="12" t="s">
        <v>208</v>
      </c>
      <c r="G53" s="12" t="s">
        <v>207</v>
      </c>
      <c r="H53" s="12" t="s">
        <v>208</v>
      </c>
      <c r="I53" s="12" t="s">
        <v>207</v>
      </c>
      <c r="J53" s="12" t="s">
        <v>208</v>
      </c>
      <c r="K53" s="12" t="s">
        <v>207</v>
      </c>
      <c r="L53" s="12" t="s">
        <v>208</v>
      </c>
      <c r="M53" s="12" t="s">
        <v>207</v>
      </c>
      <c r="N53" s="12" t="s">
        <v>208</v>
      </c>
    </row>
    <row r="54" s="1" customFormat="1" ht="16" customHeight="1" spans="1:14">
      <c r="A54" s="7" t="s">
        <v>21</v>
      </c>
      <c r="B54" s="7" t="s">
        <v>20</v>
      </c>
      <c r="C54" s="8">
        <v>0.0004</v>
      </c>
      <c r="D54" s="14"/>
      <c r="E54" s="8">
        <v>0.0006</v>
      </c>
      <c r="F54" s="14"/>
      <c r="G54" s="8">
        <v>0.0006</v>
      </c>
      <c r="H54" s="14"/>
      <c r="I54" s="14">
        <v>0.0005</v>
      </c>
      <c r="J54" s="14"/>
      <c r="K54" s="14"/>
      <c r="L54" s="14"/>
      <c r="M54" s="14"/>
      <c r="N54" s="14"/>
    </row>
    <row r="55" s="1" customFormat="1" ht="16" customHeight="1" spans="1:14">
      <c r="A55" s="7" t="s">
        <v>23</v>
      </c>
      <c r="B55" s="15" t="s">
        <v>22</v>
      </c>
      <c r="C55" s="8">
        <v>0.001</v>
      </c>
      <c r="D55" s="16"/>
      <c r="E55" s="8">
        <v>0.0014</v>
      </c>
      <c r="F55" s="16"/>
      <c r="G55" s="8">
        <v>0.0014</v>
      </c>
      <c r="H55" s="16"/>
      <c r="I55" s="8">
        <v>0.001</v>
      </c>
      <c r="J55" s="16"/>
      <c r="K55" s="8">
        <v>0.0014</v>
      </c>
      <c r="L55" s="16"/>
      <c r="M55" s="8">
        <v>0.0008</v>
      </c>
      <c r="N55" s="8">
        <v>0.0025</v>
      </c>
    </row>
    <row r="56" s="1" customFormat="1" spans="1:14">
      <c r="A56" s="7" t="s">
        <v>25</v>
      </c>
      <c r="B56" s="15" t="s">
        <v>24</v>
      </c>
      <c r="C56" s="8">
        <v>0.0004</v>
      </c>
      <c r="D56" s="16"/>
      <c r="E56" s="8">
        <v>0.0005</v>
      </c>
      <c r="F56" s="16"/>
      <c r="G56" s="8">
        <v>0.0005</v>
      </c>
      <c r="H56" s="16"/>
      <c r="I56" s="8">
        <v>0.0004</v>
      </c>
      <c r="J56" s="16"/>
      <c r="K56" s="8">
        <v>0.0005</v>
      </c>
      <c r="L56" s="16"/>
      <c r="M56" s="8">
        <v>0.0002</v>
      </c>
      <c r="N56" s="8">
        <v>0.0018</v>
      </c>
    </row>
    <row r="57" s="1" customFormat="1" spans="1:14">
      <c r="A57" s="7" t="s">
        <v>25</v>
      </c>
      <c r="B57" s="15" t="s">
        <v>26</v>
      </c>
      <c r="C57" s="8">
        <v>0.0004</v>
      </c>
      <c r="D57" s="16"/>
      <c r="E57" s="8">
        <v>0.0006</v>
      </c>
      <c r="F57" s="16"/>
      <c r="G57" s="8">
        <v>0.0006</v>
      </c>
      <c r="H57" s="16"/>
      <c r="I57" s="8">
        <v>0.0004</v>
      </c>
      <c r="J57" s="16"/>
      <c r="K57" s="8">
        <v>0.0006</v>
      </c>
      <c r="L57" s="16"/>
      <c r="M57" s="8">
        <v>0.0002</v>
      </c>
      <c r="N57" s="8">
        <v>0.0018</v>
      </c>
    </row>
    <row r="58" s="1" customFormat="1" spans="1:14">
      <c r="A58" s="7" t="s">
        <v>25</v>
      </c>
      <c r="B58" s="15" t="s">
        <v>27</v>
      </c>
      <c r="C58" s="8">
        <v>0.0004</v>
      </c>
      <c r="D58" s="16"/>
      <c r="E58" s="8">
        <v>0.0004</v>
      </c>
      <c r="F58" s="16"/>
      <c r="G58" s="16"/>
      <c r="H58" s="16"/>
      <c r="I58" s="8">
        <v>0.0004</v>
      </c>
      <c r="J58" s="16"/>
      <c r="K58" s="8">
        <v>0.0004</v>
      </c>
      <c r="L58" s="16"/>
      <c r="M58" s="8">
        <v>0.0002</v>
      </c>
      <c r="N58" s="8">
        <v>0.0013</v>
      </c>
    </row>
    <row r="59" s="1" customFormat="1" ht="16" customHeight="1" spans="1:14">
      <c r="A59" s="12" t="s">
        <v>14</v>
      </c>
      <c r="B59" s="11" t="s">
        <v>13</v>
      </c>
      <c r="C59" s="17" t="s">
        <v>255</v>
      </c>
      <c r="D59" s="17"/>
      <c r="E59" s="17" t="s">
        <v>256</v>
      </c>
      <c r="F59" s="17"/>
      <c r="G59" s="17" t="s">
        <v>257</v>
      </c>
      <c r="H59" s="17"/>
      <c r="I59" s="17" t="s">
        <v>258</v>
      </c>
      <c r="J59" s="17"/>
      <c r="K59" s="17" t="s">
        <v>259</v>
      </c>
      <c r="L59" s="17"/>
      <c r="M59" s="17" t="s">
        <v>260</v>
      </c>
      <c r="N59" s="17"/>
    </row>
    <row r="60" s="1" customFormat="1" ht="16" customHeight="1" spans="1:14">
      <c r="A60" s="12"/>
      <c r="B60" s="13"/>
      <c r="C60" s="17" t="s">
        <v>207</v>
      </c>
      <c r="D60" s="17" t="s">
        <v>208</v>
      </c>
      <c r="E60" s="17" t="s">
        <v>207</v>
      </c>
      <c r="F60" s="17" t="s">
        <v>208</v>
      </c>
      <c r="G60" s="17" t="s">
        <v>207</v>
      </c>
      <c r="H60" s="17" t="s">
        <v>208</v>
      </c>
      <c r="I60" s="17" t="s">
        <v>207</v>
      </c>
      <c r="J60" s="17" t="s">
        <v>208</v>
      </c>
      <c r="K60" s="17" t="s">
        <v>207</v>
      </c>
      <c r="L60" s="17" t="s">
        <v>208</v>
      </c>
      <c r="M60" s="17" t="s">
        <v>207</v>
      </c>
      <c r="N60" s="17" t="s">
        <v>208</v>
      </c>
    </row>
    <row r="61" s="1" customFormat="1" ht="16" customHeight="1" spans="1:14">
      <c r="A61" s="7" t="s">
        <v>23</v>
      </c>
      <c r="B61" s="15" t="s">
        <v>22</v>
      </c>
      <c r="C61" s="9">
        <v>0.0014</v>
      </c>
      <c r="D61" s="9">
        <v>0.002</v>
      </c>
      <c r="E61" s="9">
        <v>0.0012</v>
      </c>
      <c r="F61" s="8"/>
      <c r="G61" s="9">
        <v>0.0012</v>
      </c>
      <c r="H61" s="9">
        <v>0.0025</v>
      </c>
      <c r="I61" s="9">
        <v>0.0008</v>
      </c>
      <c r="J61" s="9">
        <v>0.002</v>
      </c>
      <c r="K61" s="18">
        <v>0.0008</v>
      </c>
      <c r="L61" s="18">
        <v>0.0014</v>
      </c>
      <c r="M61" s="8">
        <v>0.0008</v>
      </c>
      <c r="N61" s="8">
        <v>0.0014</v>
      </c>
    </row>
    <row r="62" s="1" customFormat="1" ht="14.25" spans="1:14">
      <c r="A62" s="7" t="s">
        <v>25</v>
      </c>
      <c r="B62" s="15" t="s">
        <v>24</v>
      </c>
      <c r="C62" s="9">
        <v>0.0005</v>
      </c>
      <c r="D62" s="9">
        <v>0.0018</v>
      </c>
      <c r="E62" s="9">
        <v>0.0005</v>
      </c>
      <c r="F62" s="16"/>
      <c r="G62" s="8">
        <v>0.0004</v>
      </c>
      <c r="H62" s="9">
        <v>0.0018</v>
      </c>
      <c r="I62" s="9">
        <v>0.0002</v>
      </c>
      <c r="J62" s="9">
        <v>0.0018</v>
      </c>
      <c r="K62" s="18">
        <v>0.0002</v>
      </c>
      <c r="L62" s="8">
        <v>0.0013</v>
      </c>
      <c r="M62" s="8">
        <v>0.0002</v>
      </c>
      <c r="N62" s="8">
        <v>0.0013</v>
      </c>
    </row>
    <row r="63" s="1" customFormat="1" ht="14.25" spans="1:14">
      <c r="A63" s="7" t="s">
        <v>25</v>
      </c>
      <c r="B63" s="15" t="s">
        <v>26</v>
      </c>
      <c r="C63" s="8">
        <v>0.0004</v>
      </c>
      <c r="D63" s="16"/>
      <c r="E63" s="8">
        <v>0.0004</v>
      </c>
      <c r="F63" s="16"/>
      <c r="G63" s="9">
        <v>0.0005</v>
      </c>
      <c r="H63" s="9">
        <v>0.0018</v>
      </c>
      <c r="I63" s="9">
        <v>0.0002</v>
      </c>
      <c r="J63" s="8">
        <v>0.0013</v>
      </c>
      <c r="K63" s="18">
        <v>0.0002</v>
      </c>
      <c r="L63" s="8">
        <v>0.0013</v>
      </c>
      <c r="M63" s="8">
        <v>0.0003</v>
      </c>
      <c r="N63" s="8">
        <v>0.0015</v>
      </c>
    </row>
    <row r="64" s="1" customFormat="1" ht="14.25" spans="1:14">
      <c r="A64" s="7" t="s">
        <v>25</v>
      </c>
      <c r="B64" s="15" t="s">
        <v>27</v>
      </c>
      <c r="C64" s="9">
        <v>0.0003</v>
      </c>
      <c r="D64" s="16"/>
      <c r="E64" s="8">
        <v>0.0002</v>
      </c>
      <c r="F64" s="16"/>
      <c r="G64" s="8">
        <v>0.0002</v>
      </c>
      <c r="H64" s="9">
        <v>0.0018</v>
      </c>
      <c r="I64" s="9">
        <v>0.0002</v>
      </c>
      <c r="J64" s="16"/>
      <c r="K64" s="18">
        <v>0.0002</v>
      </c>
      <c r="L64" s="8">
        <v>0.0013</v>
      </c>
      <c r="M64" s="8">
        <v>0.0002</v>
      </c>
      <c r="N64" s="16"/>
    </row>
    <row r="66" s="1" customFormat="1" ht="39" customHeight="1" spans="1:14">
      <c r="A66" s="3" t="s">
        <v>261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="1" customFormat="1" ht="16" customHeight="1" spans="1:14">
      <c r="A67" s="20" t="s">
        <v>14</v>
      </c>
      <c r="B67" s="5" t="s">
        <v>13</v>
      </c>
      <c r="C67" s="4" t="s">
        <v>239</v>
      </c>
      <c r="D67" s="4"/>
      <c r="E67" s="4" t="s">
        <v>240</v>
      </c>
      <c r="F67" s="4"/>
      <c r="G67" s="4" t="s">
        <v>241</v>
      </c>
      <c r="H67" s="4"/>
      <c r="I67" s="4" t="s">
        <v>242</v>
      </c>
      <c r="J67" s="4"/>
      <c r="K67" s="4" t="s">
        <v>243</v>
      </c>
      <c r="L67" s="4"/>
      <c r="M67" s="4" t="s">
        <v>244</v>
      </c>
      <c r="N67" s="4"/>
    </row>
    <row r="68" s="1" customFormat="1" ht="16" customHeight="1" spans="1:14">
      <c r="A68" s="21"/>
      <c r="B68" s="6"/>
      <c r="C68" s="4" t="s">
        <v>207</v>
      </c>
      <c r="D68" s="4" t="s">
        <v>208</v>
      </c>
      <c r="E68" s="4" t="s">
        <v>207</v>
      </c>
      <c r="F68" s="4" t="s">
        <v>208</v>
      </c>
      <c r="G68" s="4" t="s">
        <v>207</v>
      </c>
      <c r="H68" s="4" t="s">
        <v>208</v>
      </c>
      <c r="I68" s="4" t="s">
        <v>207</v>
      </c>
      <c r="J68" s="4" t="s">
        <v>208</v>
      </c>
      <c r="K68" s="4" t="s">
        <v>207</v>
      </c>
      <c r="L68" s="4" t="s">
        <v>208</v>
      </c>
      <c r="M68" s="4" t="s">
        <v>207</v>
      </c>
      <c r="N68" s="4" t="s">
        <v>208</v>
      </c>
    </row>
    <row r="69" s="1" customFormat="1" ht="16" customHeight="1" spans="1:14">
      <c r="A69" s="7" t="s">
        <v>23</v>
      </c>
      <c r="B69" s="7" t="s">
        <v>22</v>
      </c>
      <c r="C69" s="8"/>
      <c r="D69" s="8"/>
      <c r="E69" s="8"/>
      <c r="F69" s="8"/>
      <c r="G69" s="8"/>
      <c r="H69" s="8"/>
      <c r="I69" s="9"/>
      <c r="J69" s="8"/>
      <c r="K69" s="8"/>
      <c r="L69" s="8"/>
      <c r="M69" s="8"/>
      <c r="N69" s="9"/>
    </row>
    <row r="70" s="1" customFormat="1" ht="16" customHeight="1" spans="1:14">
      <c r="A70" s="7" t="s">
        <v>29</v>
      </c>
      <c r="B70" s="7" t="s">
        <v>24</v>
      </c>
      <c r="C70" s="8">
        <v>0.007</v>
      </c>
      <c r="D70" s="8">
        <v>0.01</v>
      </c>
      <c r="E70" s="8">
        <v>0.005</v>
      </c>
      <c r="F70" s="8"/>
      <c r="G70" s="8">
        <v>0.004</v>
      </c>
      <c r="H70" s="8">
        <v>0.01</v>
      </c>
      <c r="I70" s="8">
        <v>0.007</v>
      </c>
      <c r="J70" s="8">
        <v>0.01</v>
      </c>
      <c r="K70" s="9">
        <v>0.007</v>
      </c>
      <c r="L70" s="8"/>
      <c r="M70" s="8"/>
      <c r="N70" s="9"/>
    </row>
    <row r="71" s="1" customFormat="1" ht="16" customHeight="1" spans="1:14">
      <c r="A71" s="7" t="s">
        <v>29</v>
      </c>
      <c r="B71" s="7" t="s">
        <v>26</v>
      </c>
      <c r="C71" s="8">
        <v>0.006</v>
      </c>
      <c r="D71" s="8"/>
      <c r="E71" s="9">
        <v>0.005</v>
      </c>
      <c r="F71" s="8"/>
      <c r="G71" s="8">
        <v>0.006</v>
      </c>
      <c r="H71" s="8"/>
      <c r="I71" s="9"/>
      <c r="J71" s="8">
        <v>0.01</v>
      </c>
      <c r="K71" s="9"/>
      <c r="L71" s="8">
        <v>0.01</v>
      </c>
      <c r="M71" s="9"/>
      <c r="N71" s="9"/>
    </row>
    <row r="72" s="1" customFormat="1" ht="16" customHeight="1" spans="1:14">
      <c r="A72" s="7" t="s">
        <v>29</v>
      </c>
      <c r="B72" s="7" t="s">
        <v>27</v>
      </c>
      <c r="C72" s="8">
        <v>0.004</v>
      </c>
      <c r="D72" s="8"/>
      <c r="E72" s="8"/>
      <c r="F72" s="8"/>
      <c r="G72" s="8">
        <v>0.004</v>
      </c>
      <c r="H72" s="8"/>
      <c r="I72" s="9">
        <v>0.004</v>
      </c>
      <c r="J72" s="8"/>
      <c r="K72" s="8"/>
      <c r="L72" s="8"/>
      <c r="M72" s="8"/>
      <c r="N72" s="8"/>
    </row>
    <row r="73" s="1" customFormat="1" ht="16" customHeight="1" spans="1:14">
      <c r="A73" s="7" t="s">
        <v>29</v>
      </c>
      <c r="B73" s="7" t="s">
        <v>28</v>
      </c>
      <c r="C73" s="8">
        <v>0.004</v>
      </c>
      <c r="D73" s="8"/>
      <c r="E73" s="8">
        <v>0.007</v>
      </c>
      <c r="F73" s="8"/>
      <c r="G73" s="8">
        <v>0.004</v>
      </c>
      <c r="H73" s="8"/>
      <c r="I73" s="8">
        <v>0.007</v>
      </c>
      <c r="J73" s="8"/>
      <c r="K73" s="9">
        <v>0.004</v>
      </c>
      <c r="L73" s="8">
        <v>0.01</v>
      </c>
      <c r="M73" s="9">
        <v>0.007</v>
      </c>
      <c r="N73" s="8"/>
    </row>
    <row r="74" s="1" customFormat="1" ht="16" customHeight="1" spans="1:14">
      <c r="A74" s="7" t="s">
        <v>29</v>
      </c>
      <c r="B74" s="7" t="s">
        <v>30</v>
      </c>
      <c r="C74" s="8">
        <v>0.007</v>
      </c>
      <c r="D74" s="8"/>
      <c r="E74" s="8">
        <v>0.007</v>
      </c>
      <c r="F74" s="8"/>
      <c r="G74" s="8">
        <v>0.007</v>
      </c>
      <c r="H74" s="8">
        <v>0.01</v>
      </c>
      <c r="I74" s="8">
        <v>0.007</v>
      </c>
      <c r="J74" s="8"/>
      <c r="K74" s="9">
        <v>0.007</v>
      </c>
      <c r="L74" s="8">
        <v>0.01</v>
      </c>
      <c r="M74" s="9">
        <v>0.007</v>
      </c>
      <c r="N74" s="9">
        <v>0.01</v>
      </c>
    </row>
    <row r="75" s="1" customFormat="1" ht="16" customHeight="1" spans="1:14">
      <c r="A75" s="7" t="s">
        <v>29</v>
      </c>
      <c r="B75" s="7" t="s">
        <v>31</v>
      </c>
      <c r="C75" s="8">
        <v>0.005</v>
      </c>
      <c r="D75" s="8"/>
      <c r="E75" s="9">
        <v>0.006</v>
      </c>
      <c r="F75" s="8"/>
      <c r="G75" s="8">
        <v>0.007</v>
      </c>
      <c r="H75" s="8"/>
      <c r="I75" s="8">
        <v>0.004</v>
      </c>
      <c r="J75" s="8"/>
      <c r="K75" s="9">
        <v>0.007</v>
      </c>
      <c r="L75" s="8">
        <v>0.01</v>
      </c>
      <c r="M75" s="8">
        <v>0.004</v>
      </c>
      <c r="N75" s="9">
        <v>0.01</v>
      </c>
    </row>
    <row r="76" s="1" customFormat="1" ht="16" customHeight="1" spans="1:14">
      <c r="A76" s="7" t="s">
        <v>29</v>
      </c>
      <c r="B76" s="7" t="s">
        <v>34</v>
      </c>
      <c r="C76" s="8"/>
      <c r="D76" s="8"/>
      <c r="E76" s="9">
        <v>0.005</v>
      </c>
      <c r="F76" s="8"/>
      <c r="G76" s="8">
        <v>0.004</v>
      </c>
      <c r="H76" s="8"/>
      <c r="I76" s="24">
        <v>0.004</v>
      </c>
      <c r="J76" s="8"/>
      <c r="K76" s="9"/>
      <c r="L76" s="8">
        <v>0.01</v>
      </c>
      <c r="M76" s="9">
        <v>0.007</v>
      </c>
      <c r="N76" s="9"/>
    </row>
    <row r="77" s="1" customFormat="1" ht="16" customHeight="1" spans="1:14">
      <c r="A77" s="7" t="s">
        <v>29</v>
      </c>
      <c r="B77" s="7" t="s">
        <v>35</v>
      </c>
      <c r="C77" s="8">
        <v>0.007</v>
      </c>
      <c r="D77" s="8"/>
      <c r="E77" s="9">
        <v>0.006</v>
      </c>
      <c r="F77" s="8">
        <v>0.01</v>
      </c>
      <c r="G77" s="8">
        <v>0.007</v>
      </c>
      <c r="H77" s="8"/>
      <c r="I77" s="8">
        <v>0.007</v>
      </c>
      <c r="J77" s="8"/>
      <c r="K77" s="9">
        <v>0.004</v>
      </c>
      <c r="L77" s="8"/>
      <c r="M77" s="8">
        <v>0.004</v>
      </c>
      <c r="N77" s="9"/>
    </row>
    <row r="78" s="1" customFormat="1" ht="16" customHeight="1" spans="1:14">
      <c r="A78" s="7" t="s">
        <v>29</v>
      </c>
      <c r="B78" s="7" t="s">
        <v>36</v>
      </c>
      <c r="C78" s="8">
        <v>0.004</v>
      </c>
      <c r="D78" s="8"/>
      <c r="E78" s="8">
        <v>0.007</v>
      </c>
      <c r="F78" s="8">
        <v>0.01</v>
      </c>
      <c r="G78" s="8">
        <v>0.005</v>
      </c>
      <c r="H78" s="8"/>
      <c r="I78" s="8">
        <v>0.004</v>
      </c>
      <c r="J78" s="8"/>
      <c r="K78" s="8">
        <v>0.005</v>
      </c>
      <c r="L78" s="8"/>
      <c r="M78" s="9">
        <v>0.005</v>
      </c>
      <c r="N78" s="8"/>
    </row>
    <row r="79" s="1" customFormat="1" ht="16" customHeight="1" spans="1:14">
      <c r="A79" s="7" t="s">
        <v>29</v>
      </c>
      <c r="B79" s="7" t="s">
        <v>38</v>
      </c>
      <c r="C79" s="8"/>
      <c r="D79" s="8"/>
      <c r="E79" s="9">
        <v>0.005</v>
      </c>
      <c r="F79" s="8"/>
      <c r="G79" s="8">
        <v>0.004</v>
      </c>
      <c r="H79" s="8"/>
      <c r="I79" s="8">
        <v>0.007</v>
      </c>
      <c r="J79" s="8"/>
      <c r="K79" s="8"/>
      <c r="L79" s="8">
        <v>0.01</v>
      </c>
      <c r="M79" s="9"/>
      <c r="N79" s="8"/>
    </row>
    <row r="80" s="1" customFormat="1" ht="16" customHeight="1" spans="1:14">
      <c r="A80" s="7" t="s">
        <v>29</v>
      </c>
      <c r="B80" s="22" t="s">
        <v>33</v>
      </c>
      <c r="C80" s="8"/>
      <c r="D80" s="8"/>
      <c r="E80" s="9"/>
      <c r="F80" s="8"/>
      <c r="G80" s="8"/>
      <c r="H80" s="8"/>
      <c r="I80" s="8"/>
      <c r="J80" s="8"/>
      <c r="K80" s="8">
        <v>0.004</v>
      </c>
      <c r="L80" s="8"/>
      <c r="M80" s="9">
        <v>0.004</v>
      </c>
      <c r="N80" s="8"/>
    </row>
    <row r="81" s="1" customFormat="1" ht="16" customHeight="1" spans="1:14">
      <c r="A81" s="7" t="s">
        <v>29</v>
      </c>
      <c r="B81" s="22" t="s">
        <v>37</v>
      </c>
      <c r="C81" s="8"/>
      <c r="D81" s="8"/>
      <c r="E81" s="9"/>
      <c r="F81" s="8"/>
      <c r="G81" s="8"/>
      <c r="H81" s="8"/>
      <c r="I81" s="8"/>
      <c r="J81" s="8"/>
      <c r="K81" s="8">
        <v>0.004</v>
      </c>
      <c r="L81" s="8"/>
      <c r="M81" s="9">
        <v>0.006</v>
      </c>
      <c r="N81" s="8"/>
    </row>
    <row r="82" s="1" customFormat="1" ht="16" customHeight="1" spans="1:14">
      <c r="A82" s="20" t="s">
        <v>14</v>
      </c>
      <c r="B82" s="5" t="s">
        <v>13</v>
      </c>
      <c r="C82" s="10" t="s">
        <v>255</v>
      </c>
      <c r="D82" s="10"/>
      <c r="E82" s="10" t="s">
        <v>256</v>
      </c>
      <c r="F82" s="10"/>
      <c r="G82" s="10" t="s">
        <v>257</v>
      </c>
      <c r="H82" s="10"/>
      <c r="I82" s="10" t="s">
        <v>258</v>
      </c>
      <c r="J82" s="10"/>
      <c r="K82" s="10" t="s">
        <v>259</v>
      </c>
      <c r="L82" s="10"/>
      <c r="M82" s="10" t="s">
        <v>260</v>
      </c>
      <c r="N82" s="10"/>
    </row>
    <row r="83" s="1" customFormat="1" ht="16" customHeight="1" spans="1:14">
      <c r="A83" s="21"/>
      <c r="B83" s="6"/>
      <c r="C83" s="10" t="s">
        <v>207</v>
      </c>
      <c r="D83" s="10" t="s">
        <v>208</v>
      </c>
      <c r="E83" s="10" t="s">
        <v>207</v>
      </c>
      <c r="F83" s="10" t="s">
        <v>208</v>
      </c>
      <c r="G83" s="10" t="s">
        <v>207</v>
      </c>
      <c r="H83" s="10" t="s">
        <v>208</v>
      </c>
      <c r="I83" s="10" t="s">
        <v>207</v>
      </c>
      <c r="J83" s="10" t="s">
        <v>208</v>
      </c>
      <c r="K83" s="10" t="s">
        <v>207</v>
      </c>
      <c r="L83" s="10" t="s">
        <v>208</v>
      </c>
      <c r="M83" s="10" t="s">
        <v>207</v>
      </c>
      <c r="N83" s="10" t="s">
        <v>208</v>
      </c>
    </row>
    <row r="84" s="1" customFormat="1" ht="16" customHeight="1" spans="1:14">
      <c r="A84" s="7" t="s">
        <v>23</v>
      </c>
      <c r="B84" s="7" t="s">
        <v>22</v>
      </c>
      <c r="C84" s="8"/>
      <c r="D84" s="8"/>
      <c r="E84" s="9"/>
      <c r="F84" s="8"/>
      <c r="G84" s="8"/>
      <c r="H84" s="8"/>
      <c r="I84" s="8"/>
      <c r="J84" s="8"/>
      <c r="K84" s="8"/>
      <c r="L84" s="8"/>
      <c r="M84" s="8"/>
      <c r="N84" s="8"/>
    </row>
    <row r="85" s="1" customFormat="1" ht="16" customHeight="1" spans="1:14">
      <c r="A85" s="7" t="s">
        <v>29</v>
      </c>
      <c r="B85" s="7" t="s">
        <v>24</v>
      </c>
      <c r="C85" s="9"/>
      <c r="D85" s="8"/>
      <c r="E85" s="9"/>
      <c r="F85" s="8"/>
      <c r="G85" s="9">
        <v>0.006</v>
      </c>
      <c r="H85" s="9"/>
      <c r="I85" s="9"/>
      <c r="J85" s="9"/>
      <c r="K85" s="18"/>
      <c r="L85" s="8"/>
      <c r="M85" s="8">
        <v>0.004</v>
      </c>
      <c r="N85" s="8"/>
    </row>
    <row r="86" s="1" customFormat="1" ht="16" customHeight="1" spans="1:14">
      <c r="A86" s="7" t="s">
        <v>29</v>
      </c>
      <c r="B86" s="7" t="s">
        <v>26</v>
      </c>
      <c r="C86" s="9"/>
      <c r="D86" s="8">
        <v>0.01</v>
      </c>
      <c r="E86" s="8"/>
      <c r="F86" s="8">
        <v>0.01</v>
      </c>
      <c r="G86" s="9">
        <v>0.006</v>
      </c>
      <c r="H86" s="9"/>
      <c r="I86" s="9"/>
      <c r="J86" s="9">
        <v>0.01</v>
      </c>
      <c r="K86" s="18">
        <v>0.006</v>
      </c>
      <c r="L86" s="18"/>
      <c r="M86" s="8">
        <v>0.007</v>
      </c>
      <c r="N86" s="8">
        <v>0.01</v>
      </c>
    </row>
    <row r="87" s="1" customFormat="1" ht="16" customHeight="1" spans="1:14">
      <c r="A87" s="7" t="s">
        <v>29</v>
      </c>
      <c r="B87" s="7" t="s">
        <v>27</v>
      </c>
      <c r="C87" s="8"/>
      <c r="D87" s="8"/>
      <c r="E87" s="8"/>
      <c r="F87" s="8"/>
      <c r="G87" s="8">
        <v>0.005</v>
      </c>
      <c r="H87" s="8">
        <v>0.009</v>
      </c>
      <c r="I87" s="9"/>
      <c r="J87" s="8"/>
      <c r="K87" s="8"/>
      <c r="L87" s="8">
        <v>0.01</v>
      </c>
      <c r="M87" s="8">
        <v>0.007</v>
      </c>
      <c r="N87" s="8">
        <v>0.01</v>
      </c>
    </row>
    <row r="88" s="1" customFormat="1" ht="16" customHeight="1" spans="1:14">
      <c r="A88" s="7" t="s">
        <v>29</v>
      </c>
      <c r="B88" s="7" t="s">
        <v>28</v>
      </c>
      <c r="C88" s="9">
        <v>0.005</v>
      </c>
      <c r="D88" s="8"/>
      <c r="E88" s="9"/>
      <c r="F88" s="8"/>
      <c r="G88" s="9">
        <v>0.004</v>
      </c>
      <c r="H88" s="9"/>
      <c r="I88" s="9">
        <v>0.005</v>
      </c>
      <c r="J88" s="8">
        <v>0.008</v>
      </c>
      <c r="K88" s="18">
        <v>0.007</v>
      </c>
      <c r="L88" s="8"/>
      <c r="M88" s="8">
        <v>0.007</v>
      </c>
      <c r="N88" s="8">
        <v>0.01</v>
      </c>
    </row>
    <row r="89" s="1" customFormat="1" ht="16" customHeight="1" spans="1:14">
      <c r="A89" s="7" t="s">
        <v>29</v>
      </c>
      <c r="B89" s="7" t="s">
        <v>30</v>
      </c>
      <c r="C89" s="9"/>
      <c r="D89" s="8"/>
      <c r="E89" s="9">
        <v>0.007</v>
      </c>
      <c r="F89" s="8"/>
      <c r="G89" s="9">
        <v>0.007</v>
      </c>
      <c r="H89" s="9">
        <v>0.01</v>
      </c>
      <c r="I89" s="8">
        <v>0.007</v>
      </c>
      <c r="J89" s="9"/>
      <c r="K89" s="18">
        <v>0.006</v>
      </c>
      <c r="L89" s="8">
        <v>0.01</v>
      </c>
      <c r="M89" s="8"/>
      <c r="N89" s="8"/>
    </row>
    <row r="90" s="1" customFormat="1" ht="16" customHeight="1" spans="1:14">
      <c r="A90" s="7" t="s">
        <v>29</v>
      </c>
      <c r="B90" s="7" t="s">
        <v>31</v>
      </c>
      <c r="C90" s="8"/>
      <c r="D90" s="8"/>
      <c r="E90" s="8"/>
      <c r="F90" s="8">
        <v>0.01</v>
      </c>
      <c r="G90" s="8">
        <v>0.004</v>
      </c>
      <c r="H90" s="9">
        <v>0.01</v>
      </c>
      <c r="I90" s="18">
        <v>0.004</v>
      </c>
      <c r="J90" s="8"/>
      <c r="K90" s="18">
        <v>0.004</v>
      </c>
      <c r="L90" s="8"/>
      <c r="M90" s="8">
        <v>0.006</v>
      </c>
      <c r="N90" s="8"/>
    </row>
    <row r="91" s="1" customFormat="1" ht="16" customHeight="1" spans="1:14">
      <c r="A91" s="7" t="s">
        <v>29</v>
      </c>
      <c r="B91" s="7" t="s">
        <v>34</v>
      </c>
      <c r="C91" s="9">
        <v>0.007</v>
      </c>
      <c r="D91" s="8"/>
      <c r="E91" s="9">
        <v>0.005</v>
      </c>
      <c r="F91" s="8"/>
      <c r="G91" s="9">
        <v>0.006</v>
      </c>
      <c r="H91" s="9"/>
      <c r="I91" s="19"/>
      <c r="J91" s="9">
        <v>0.01</v>
      </c>
      <c r="K91" s="18"/>
      <c r="L91" s="8">
        <v>0.01</v>
      </c>
      <c r="M91" s="8">
        <v>0.004</v>
      </c>
      <c r="N91" s="18">
        <v>0.009</v>
      </c>
    </row>
    <row r="92" s="1" customFormat="1" ht="16" customHeight="1" spans="1:14">
      <c r="A92" s="7" t="s">
        <v>29</v>
      </c>
      <c r="B92" s="7" t="s">
        <v>35</v>
      </c>
      <c r="C92" s="9">
        <v>0.007</v>
      </c>
      <c r="D92" s="9">
        <v>0.01</v>
      </c>
      <c r="E92" s="9"/>
      <c r="F92" s="8"/>
      <c r="G92" s="9"/>
      <c r="H92" s="8"/>
      <c r="I92" s="8"/>
      <c r="J92" s="8"/>
      <c r="K92" s="8"/>
      <c r="L92" s="8">
        <v>0.01</v>
      </c>
      <c r="M92" s="8"/>
      <c r="N92" s="8"/>
    </row>
    <row r="93" s="1" customFormat="1" ht="16" customHeight="1" spans="1:14">
      <c r="A93" s="7" t="s">
        <v>29</v>
      </c>
      <c r="B93" s="7" t="s">
        <v>36</v>
      </c>
      <c r="C93" s="9">
        <v>0.004</v>
      </c>
      <c r="D93" s="8"/>
      <c r="E93" s="9">
        <v>0.004</v>
      </c>
      <c r="F93" s="8"/>
      <c r="G93" s="9">
        <v>0.004</v>
      </c>
      <c r="H93" s="9"/>
      <c r="I93" s="8"/>
      <c r="J93" s="8"/>
      <c r="K93" s="8">
        <v>0.006</v>
      </c>
      <c r="L93" s="8"/>
      <c r="M93" s="8">
        <v>0.004</v>
      </c>
      <c r="N93" s="8"/>
    </row>
    <row r="94" s="1" customFormat="1" ht="16" customHeight="1" spans="1:14">
      <c r="A94" s="7" t="s">
        <v>29</v>
      </c>
      <c r="B94" s="7" t="s">
        <v>38</v>
      </c>
      <c r="C94" s="8"/>
      <c r="D94" s="8"/>
      <c r="E94" s="8">
        <v>0.004</v>
      </c>
      <c r="F94" s="8"/>
      <c r="G94" s="8">
        <v>0.005</v>
      </c>
      <c r="H94" s="9"/>
      <c r="I94" s="8">
        <v>0.004</v>
      </c>
      <c r="J94" s="8"/>
      <c r="K94" s="8"/>
      <c r="L94" s="8"/>
      <c r="M94" s="8">
        <v>0.006</v>
      </c>
      <c r="N94" s="8"/>
    </row>
    <row r="95" s="1" customFormat="1" ht="16" customHeight="1" spans="1:14">
      <c r="A95" s="7" t="s">
        <v>29</v>
      </c>
      <c r="B95" s="22" t="s">
        <v>33</v>
      </c>
      <c r="C95" s="8"/>
      <c r="D95" s="8"/>
      <c r="E95" s="9"/>
      <c r="F95" s="8"/>
      <c r="G95" s="8">
        <v>0.005</v>
      </c>
      <c r="H95" s="8"/>
      <c r="I95" s="8">
        <v>0.006</v>
      </c>
      <c r="J95" s="8"/>
      <c r="K95" s="8"/>
      <c r="L95" s="8"/>
      <c r="M95" s="9"/>
      <c r="N95" s="18">
        <v>0.008</v>
      </c>
    </row>
    <row r="96" s="1" customFormat="1" ht="16" customHeight="1" spans="1:14">
      <c r="A96" s="7" t="s">
        <v>29</v>
      </c>
      <c r="B96" s="22" t="s">
        <v>32</v>
      </c>
      <c r="C96" s="8"/>
      <c r="D96" s="8"/>
      <c r="E96" s="9"/>
      <c r="F96" s="8"/>
      <c r="G96" s="8">
        <v>0.004</v>
      </c>
      <c r="H96" s="8">
        <v>0.008</v>
      </c>
      <c r="I96" s="8">
        <v>0.004</v>
      </c>
      <c r="J96" s="9">
        <v>0.01</v>
      </c>
      <c r="K96" s="18">
        <v>0.006</v>
      </c>
      <c r="L96" s="8">
        <v>0.01</v>
      </c>
      <c r="M96" s="8">
        <v>0.004</v>
      </c>
      <c r="N96" s="8"/>
    </row>
    <row r="97" s="1" customFormat="1" ht="16" customHeight="1" spans="1:14">
      <c r="A97" s="7" t="s">
        <v>29</v>
      </c>
      <c r="B97" s="7" t="s">
        <v>37</v>
      </c>
      <c r="C97" s="9">
        <v>0.007</v>
      </c>
      <c r="D97" s="8"/>
      <c r="E97" s="9"/>
      <c r="F97" s="8"/>
      <c r="G97" s="8"/>
      <c r="H97" s="9">
        <v>0.01</v>
      </c>
      <c r="I97" s="8">
        <v>0.004</v>
      </c>
      <c r="J97" s="8"/>
      <c r="K97" s="8">
        <v>0.005</v>
      </c>
      <c r="L97" s="8"/>
      <c r="M97" s="9">
        <v>0.005</v>
      </c>
      <c r="N97" s="8"/>
    </row>
    <row r="99" s="1" customFormat="1" ht="16" customHeight="1" spans="1:14">
      <c r="A99" s="11" t="s">
        <v>14</v>
      </c>
      <c r="B99" s="11" t="s">
        <v>13</v>
      </c>
      <c r="C99" s="12" t="s">
        <v>239</v>
      </c>
      <c r="D99" s="12"/>
      <c r="E99" s="12" t="s">
        <v>240</v>
      </c>
      <c r="F99" s="12"/>
      <c r="G99" s="12" t="s">
        <v>241</v>
      </c>
      <c r="H99" s="12"/>
      <c r="I99" s="12" t="s">
        <v>242</v>
      </c>
      <c r="J99" s="12"/>
      <c r="K99" s="12" t="s">
        <v>243</v>
      </c>
      <c r="L99" s="12"/>
      <c r="M99" s="12" t="s">
        <v>244</v>
      </c>
      <c r="N99" s="12"/>
    </row>
    <row r="100" s="1" customFormat="1" ht="16" customHeight="1" spans="1:14">
      <c r="A100" s="13"/>
      <c r="B100" s="13"/>
      <c r="C100" s="12" t="s">
        <v>207</v>
      </c>
      <c r="D100" s="12" t="s">
        <v>208</v>
      </c>
      <c r="E100" s="12" t="s">
        <v>207</v>
      </c>
      <c r="F100" s="12" t="s">
        <v>208</v>
      </c>
      <c r="G100" s="12" t="s">
        <v>207</v>
      </c>
      <c r="H100" s="12" t="s">
        <v>208</v>
      </c>
      <c r="I100" s="12" t="s">
        <v>207</v>
      </c>
      <c r="J100" s="12" t="s">
        <v>208</v>
      </c>
      <c r="K100" s="12" t="s">
        <v>207</v>
      </c>
      <c r="L100" s="12" t="s">
        <v>208</v>
      </c>
      <c r="M100" s="12" t="s">
        <v>207</v>
      </c>
      <c r="N100" s="12" t="s">
        <v>208</v>
      </c>
    </row>
    <row r="101" s="1" customFormat="1" ht="16" customHeight="1" spans="1:14">
      <c r="A101" s="7" t="s">
        <v>23</v>
      </c>
      <c r="B101" s="15" t="s">
        <v>22</v>
      </c>
      <c r="C101" s="8">
        <v>0.0012</v>
      </c>
      <c r="D101" s="8">
        <v>0.0025</v>
      </c>
      <c r="E101" s="8">
        <v>0.0014</v>
      </c>
      <c r="F101" s="8">
        <v>0.0025</v>
      </c>
      <c r="G101" s="8">
        <v>0.0012</v>
      </c>
      <c r="H101" s="8">
        <v>0.002</v>
      </c>
      <c r="I101" s="8">
        <v>0.0012</v>
      </c>
      <c r="J101" s="8">
        <v>0.0014</v>
      </c>
      <c r="K101" s="8">
        <v>0.0008</v>
      </c>
      <c r="L101" s="8">
        <v>0.0025</v>
      </c>
      <c r="M101" s="8">
        <v>0.0008</v>
      </c>
      <c r="N101" s="8">
        <v>0.0025</v>
      </c>
    </row>
    <row r="102" s="1" customFormat="1" spans="1:14">
      <c r="A102" s="7" t="s">
        <v>25</v>
      </c>
      <c r="B102" s="15" t="s">
        <v>24</v>
      </c>
      <c r="C102" s="8">
        <v>0.0004</v>
      </c>
      <c r="D102" s="16"/>
      <c r="E102" s="8">
        <v>0.0005</v>
      </c>
      <c r="F102" s="16"/>
      <c r="G102" s="8">
        <v>0.0005</v>
      </c>
      <c r="H102" s="8">
        <v>0.0018</v>
      </c>
      <c r="I102" s="8">
        <v>0.0005</v>
      </c>
      <c r="J102" s="16"/>
      <c r="K102" s="8">
        <v>0.0003</v>
      </c>
      <c r="L102" s="8">
        <v>0.0018</v>
      </c>
      <c r="M102" s="8">
        <v>0.0002</v>
      </c>
      <c r="N102" s="8">
        <v>0.0018</v>
      </c>
    </row>
    <row r="103" s="1" customFormat="1" spans="1:14">
      <c r="A103" s="7" t="s">
        <v>25</v>
      </c>
      <c r="B103" s="15" t="s">
        <v>26</v>
      </c>
      <c r="C103" s="8">
        <v>0.0002</v>
      </c>
      <c r="D103" s="16"/>
      <c r="E103" s="8">
        <v>0.0004</v>
      </c>
      <c r="F103" s="16"/>
      <c r="G103" s="8">
        <v>0.0003</v>
      </c>
      <c r="H103" s="16"/>
      <c r="I103" s="24">
        <v>0.0002</v>
      </c>
      <c r="J103" s="16"/>
      <c r="K103" s="8">
        <v>0.0002</v>
      </c>
      <c r="L103" s="8">
        <v>0.0018</v>
      </c>
      <c r="M103" s="8">
        <v>0.0002</v>
      </c>
      <c r="N103" s="8"/>
    </row>
    <row r="104" s="1" customFormat="1" spans="1:14">
      <c r="A104" s="7" t="s">
        <v>25</v>
      </c>
      <c r="B104" s="15" t="s">
        <v>27</v>
      </c>
      <c r="C104" s="8">
        <v>0.0003</v>
      </c>
      <c r="D104" s="16"/>
      <c r="E104" s="8">
        <v>0.0004</v>
      </c>
      <c r="F104" s="8">
        <v>0.0018</v>
      </c>
      <c r="G104" s="8">
        <v>0.0004</v>
      </c>
      <c r="H104" s="16"/>
      <c r="I104" s="8">
        <v>0.0003</v>
      </c>
      <c r="J104" s="16"/>
      <c r="K104" s="8">
        <v>0.0002</v>
      </c>
      <c r="L104" s="16"/>
      <c r="M104" s="8">
        <v>0.0002</v>
      </c>
      <c r="N104" s="8"/>
    </row>
    <row r="105" s="1" customFormat="1" spans="1:14">
      <c r="A105" s="7" t="s">
        <v>25</v>
      </c>
      <c r="B105" s="23" t="s">
        <v>30</v>
      </c>
      <c r="C105" s="8"/>
      <c r="D105" s="16"/>
      <c r="E105" s="8"/>
      <c r="F105" s="8"/>
      <c r="G105" s="8"/>
      <c r="H105" s="16"/>
      <c r="I105" s="8">
        <v>0.0002</v>
      </c>
      <c r="J105" s="16"/>
      <c r="K105" s="8">
        <v>0.0002</v>
      </c>
      <c r="L105" s="8">
        <v>0.0018</v>
      </c>
      <c r="M105" s="8">
        <v>0.0004</v>
      </c>
      <c r="N105" s="8"/>
    </row>
    <row r="106" s="1" customFormat="1" ht="16" customHeight="1" spans="1:14">
      <c r="A106" s="12" t="s">
        <v>14</v>
      </c>
      <c r="B106" s="11" t="s">
        <v>13</v>
      </c>
      <c r="C106" s="17" t="s">
        <v>255</v>
      </c>
      <c r="D106" s="17"/>
      <c r="E106" s="17" t="s">
        <v>256</v>
      </c>
      <c r="F106" s="17"/>
      <c r="G106" s="17" t="s">
        <v>257</v>
      </c>
      <c r="H106" s="17"/>
      <c r="I106" s="17" t="s">
        <v>258</v>
      </c>
      <c r="J106" s="17"/>
      <c r="K106" s="17" t="s">
        <v>259</v>
      </c>
      <c r="L106" s="17"/>
      <c r="M106" s="17" t="s">
        <v>260</v>
      </c>
      <c r="N106" s="17"/>
    </row>
    <row r="107" s="1" customFormat="1" ht="16" customHeight="1" spans="1:14">
      <c r="A107" s="12"/>
      <c r="B107" s="13"/>
      <c r="C107" s="12" t="s">
        <v>207</v>
      </c>
      <c r="D107" s="12" t="s">
        <v>208</v>
      </c>
      <c r="E107" s="12" t="s">
        <v>207</v>
      </c>
      <c r="F107" s="12" t="s">
        <v>208</v>
      </c>
      <c r="G107" s="12" t="s">
        <v>207</v>
      </c>
      <c r="H107" s="12" t="s">
        <v>208</v>
      </c>
      <c r="I107" s="12" t="s">
        <v>207</v>
      </c>
      <c r="J107" s="12" t="s">
        <v>208</v>
      </c>
      <c r="K107" s="12" t="s">
        <v>207</v>
      </c>
      <c r="L107" s="12" t="s">
        <v>208</v>
      </c>
      <c r="M107" s="12" t="s">
        <v>207</v>
      </c>
      <c r="N107" s="12" t="s">
        <v>208</v>
      </c>
    </row>
    <row r="108" s="1" customFormat="1" ht="16" customHeight="1" spans="1:14">
      <c r="A108" s="7" t="s">
        <v>23</v>
      </c>
      <c r="B108" s="15" t="s">
        <v>22</v>
      </c>
      <c r="C108" s="9">
        <v>0.0008</v>
      </c>
      <c r="D108" s="9">
        <v>0.0014</v>
      </c>
      <c r="E108" s="9">
        <v>0.0008</v>
      </c>
      <c r="F108" s="8">
        <v>0.002</v>
      </c>
      <c r="G108" s="9">
        <v>0.001</v>
      </c>
      <c r="H108" s="9">
        <v>0.002</v>
      </c>
      <c r="I108" s="9">
        <v>0.0008</v>
      </c>
      <c r="J108" s="9">
        <v>0.002</v>
      </c>
      <c r="K108" s="18">
        <v>0.0008</v>
      </c>
      <c r="L108" s="18">
        <v>0.0025</v>
      </c>
      <c r="M108" s="8">
        <v>0.0012</v>
      </c>
      <c r="N108" s="8">
        <v>0.0025</v>
      </c>
    </row>
    <row r="109" s="1" customFormat="1" ht="14.25" spans="1:14">
      <c r="A109" s="7" t="s">
        <v>25</v>
      </c>
      <c r="B109" s="15" t="s">
        <v>24</v>
      </c>
      <c r="C109" s="9">
        <v>0.0002</v>
      </c>
      <c r="D109" s="9"/>
      <c r="E109" s="9"/>
      <c r="F109" s="8">
        <v>0.0018</v>
      </c>
      <c r="G109" s="8">
        <v>0.0002</v>
      </c>
      <c r="H109" s="9">
        <v>0.0015</v>
      </c>
      <c r="I109" s="9">
        <v>0.0002</v>
      </c>
      <c r="J109" s="9">
        <v>0.0015</v>
      </c>
      <c r="K109" s="18">
        <v>0.0003</v>
      </c>
      <c r="L109" s="8">
        <v>0.0018</v>
      </c>
      <c r="M109" s="18">
        <v>0.0004</v>
      </c>
      <c r="N109" s="18">
        <v>0.0018</v>
      </c>
    </row>
    <row r="110" s="1" customFormat="1" ht="14.25" spans="1:14">
      <c r="A110" s="7" t="s">
        <v>25</v>
      </c>
      <c r="B110" s="15" t="s">
        <v>26</v>
      </c>
      <c r="C110" s="9">
        <v>0.0002</v>
      </c>
      <c r="D110" s="16"/>
      <c r="E110" s="9">
        <v>0.0002</v>
      </c>
      <c r="F110" s="16"/>
      <c r="G110" s="9">
        <v>0.0004</v>
      </c>
      <c r="H110" s="9">
        <v>0.0013</v>
      </c>
      <c r="I110" s="9">
        <v>0.0002</v>
      </c>
      <c r="J110" s="8">
        <v>0.0018</v>
      </c>
      <c r="K110" s="18">
        <v>0.0002</v>
      </c>
      <c r="L110" s="8">
        <v>0.0013</v>
      </c>
      <c r="M110" s="18">
        <v>0.0004</v>
      </c>
      <c r="N110" s="18">
        <v>0.0018</v>
      </c>
    </row>
    <row r="111" s="1" customFormat="1" ht="14.25" spans="1:14">
      <c r="A111" s="7" t="s">
        <v>25</v>
      </c>
      <c r="B111" s="15" t="s">
        <v>27</v>
      </c>
      <c r="C111" s="9">
        <v>0.0003</v>
      </c>
      <c r="D111" s="8">
        <v>0.0015</v>
      </c>
      <c r="E111" s="9">
        <v>0.0002</v>
      </c>
      <c r="F111" s="16"/>
      <c r="G111" s="8">
        <v>0.0002</v>
      </c>
      <c r="H111" s="9">
        <v>0.0013</v>
      </c>
      <c r="I111" s="9"/>
      <c r="J111" s="16"/>
      <c r="K111" s="18">
        <v>0.0002</v>
      </c>
      <c r="L111" s="8">
        <v>0.0018</v>
      </c>
      <c r="M111" s="18">
        <v>0.0005</v>
      </c>
      <c r="N111" s="18">
        <v>0.0018</v>
      </c>
    </row>
    <row r="112" s="2" customFormat="1" ht="14.25" spans="1:14">
      <c r="A112" s="7" t="s">
        <v>25</v>
      </c>
      <c r="B112" s="16" t="s">
        <v>30</v>
      </c>
      <c r="C112" s="9">
        <v>0.0004</v>
      </c>
      <c r="D112" s="16"/>
      <c r="E112" s="9">
        <v>0.0003</v>
      </c>
      <c r="F112" s="16"/>
      <c r="G112" s="8">
        <v>0.0003</v>
      </c>
      <c r="H112" s="9">
        <v>0.0018</v>
      </c>
      <c r="I112" s="9">
        <v>0.0005</v>
      </c>
      <c r="J112" s="16"/>
      <c r="K112" s="18">
        <v>0.0005</v>
      </c>
      <c r="L112" s="8">
        <v>0.0018</v>
      </c>
      <c r="M112" s="18">
        <v>0.0002</v>
      </c>
      <c r="N112" s="16"/>
    </row>
    <row r="114" ht="22.5" spans="1:14">
      <c r="A114" s="3" t="s">
        <v>262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1:14">
      <c r="A115" s="20" t="s">
        <v>14</v>
      </c>
      <c r="B115" s="5" t="s">
        <v>13</v>
      </c>
      <c r="C115" s="4" t="s">
        <v>239</v>
      </c>
      <c r="D115" s="4"/>
      <c r="E115" s="4" t="s">
        <v>240</v>
      </c>
      <c r="F115" s="4"/>
      <c r="G115" s="4" t="s">
        <v>241</v>
      </c>
      <c r="H115" s="4"/>
      <c r="I115" s="4" t="s">
        <v>242</v>
      </c>
      <c r="J115" s="4"/>
      <c r="K115" s="4" t="s">
        <v>243</v>
      </c>
      <c r="L115" s="4"/>
      <c r="M115" s="4" t="s">
        <v>244</v>
      </c>
      <c r="N115" s="4"/>
    </row>
    <row r="116" spans="1:14">
      <c r="A116" s="21"/>
      <c r="B116" s="6"/>
      <c r="C116" s="4" t="s">
        <v>207</v>
      </c>
      <c r="D116" s="4" t="s">
        <v>208</v>
      </c>
      <c r="E116" s="4" t="s">
        <v>207</v>
      </c>
      <c r="F116" s="4" t="s">
        <v>208</v>
      </c>
      <c r="G116" s="4" t="s">
        <v>207</v>
      </c>
      <c r="H116" s="4" t="s">
        <v>208</v>
      </c>
      <c r="I116" s="4" t="s">
        <v>207</v>
      </c>
      <c r="J116" s="4" t="s">
        <v>208</v>
      </c>
      <c r="K116" s="4" t="s">
        <v>207</v>
      </c>
      <c r="L116" s="4" t="s">
        <v>208</v>
      </c>
      <c r="M116" s="4" t="s">
        <v>207</v>
      </c>
      <c r="N116" s="4" t="s">
        <v>208</v>
      </c>
    </row>
    <row r="117" ht="14.25" spans="1:14">
      <c r="A117" s="7" t="s">
        <v>23</v>
      </c>
      <c r="B117" s="7" t="s">
        <v>22</v>
      </c>
      <c r="C117" s="8"/>
      <c r="D117" s="8"/>
      <c r="E117" s="8"/>
      <c r="F117" s="8"/>
      <c r="G117" s="8"/>
      <c r="H117" s="8"/>
      <c r="I117" s="9"/>
      <c r="J117" s="8"/>
      <c r="K117" s="8"/>
      <c r="L117" s="8"/>
      <c r="M117" s="8"/>
      <c r="N117" s="9"/>
    </row>
    <row r="118" ht="14.25" spans="1:14">
      <c r="A118" s="7" t="s">
        <v>29</v>
      </c>
      <c r="B118" s="7" t="s">
        <v>24</v>
      </c>
      <c r="C118" s="8"/>
      <c r="D118" s="8"/>
      <c r="E118" s="8"/>
      <c r="F118" s="8"/>
      <c r="G118" s="8"/>
      <c r="H118" s="8"/>
      <c r="I118" s="8"/>
      <c r="J118" s="8"/>
      <c r="K118" s="9"/>
      <c r="L118" s="8"/>
      <c r="M118" s="8"/>
      <c r="N118" s="9"/>
    </row>
    <row r="119" ht="14.25" spans="1:14">
      <c r="A119" s="7" t="s">
        <v>29</v>
      </c>
      <c r="B119" s="7" t="s">
        <v>26</v>
      </c>
      <c r="C119" s="8"/>
      <c r="D119" s="8"/>
      <c r="E119" s="9"/>
      <c r="F119" s="8"/>
      <c r="G119" s="8"/>
      <c r="H119" s="8"/>
      <c r="I119" s="9"/>
      <c r="J119" s="8"/>
      <c r="K119" s="9"/>
      <c r="L119" s="8"/>
      <c r="M119" s="9"/>
      <c r="N119" s="9"/>
    </row>
    <row r="120" ht="14.25" spans="1:14">
      <c r="A120" s="7" t="s">
        <v>29</v>
      </c>
      <c r="B120" s="7" t="s">
        <v>27</v>
      </c>
      <c r="C120" s="8"/>
      <c r="D120" s="8"/>
      <c r="E120" s="8"/>
      <c r="F120" s="8"/>
      <c r="G120" s="8"/>
      <c r="H120" s="8"/>
      <c r="I120" s="9"/>
      <c r="J120" s="8"/>
      <c r="K120" s="8"/>
      <c r="L120" s="8"/>
      <c r="M120" s="8"/>
      <c r="N120" s="8"/>
    </row>
    <row r="121" ht="14.25" spans="1:14">
      <c r="A121" s="7" t="s">
        <v>29</v>
      </c>
      <c r="B121" s="7" t="s">
        <v>28</v>
      </c>
      <c r="C121" s="8">
        <v>0.004</v>
      </c>
      <c r="D121" s="8"/>
      <c r="E121" s="8">
        <v>0.007</v>
      </c>
      <c r="F121" s="8"/>
      <c r="G121" s="8"/>
      <c r="H121" s="8"/>
      <c r="I121" s="8"/>
      <c r="J121" s="8"/>
      <c r="K121" s="9"/>
      <c r="L121" s="8"/>
      <c r="M121" s="9"/>
      <c r="N121" s="8"/>
    </row>
    <row r="122" ht="14.25" spans="1:14">
      <c r="A122" s="7" t="s">
        <v>29</v>
      </c>
      <c r="B122" s="7" t="s">
        <v>30</v>
      </c>
      <c r="C122" s="8">
        <v>0.006</v>
      </c>
      <c r="D122" s="8"/>
      <c r="E122" s="8"/>
      <c r="F122" s="8"/>
      <c r="G122" s="8"/>
      <c r="H122" s="8"/>
      <c r="I122" s="8"/>
      <c r="J122" s="8"/>
      <c r="K122" s="9"/>
      <c r="L122" s="8"/>
      <c r="M122" s="9"/>
      <c r="N122" s="9"/>
    </row>
    <row r="123" ht="14.25" spans="1:14">
      <c r="A123" s="7" t="s">
        <v>29</v>
      </c>
      <c r="B123" s="7" t="s">
        <v>31</v>
      </c>
      <c r="C123" s="8"/>
      <c r="D123" s="9">
        <v>0.01</v>
      </c>
      <c r="E123" s="8">
        <v>0.007</v>
      </c>
      <c r="F123" s="8"/>
      <c r="G123" s="8"/>
      <c r="H123" s="8"/>
      <c r="I123" s="8"/>
      <c r="J123" s="8"/>
      <c r="K123" s="9"/>
      <c r="L123" s="8"/>
      <c r="M123" s="8"/>
      <c r="N123" s="9"/>
    </row>
    <row r="124" ht="14.25" spans="1:14">
      <c r="A124" s="7" t="s">
        <v>29</v>
      </c>
      <c r="B124" s="7" t="s">
        <v>34</v>
      </c>
      <c r="C124" s="8">
        <v>0.007</v>
      </c>
      <c r="D124" s="9">
        <v>0.01</v>
      </c>
      <c r="E124" s="8">
        <v>0.007</v>
      </c>
      <c r="F124" s="8"/>
      <c r="G124" s="8"/>
      <c r="H124" s="8"/>
      <c r="I124" s="24"/>
      <c r="J124" s="8"/>
      <c r="K124" s="9"/>
      <c r="L124" s="8"/>
      <c r="M124" s="9"/>
      <c r="N124" s="9"/>
    </row>
    <row r="125" ht="14.25" spans="1:14">
      <c r="A125" s="7" t="s">
        <v>29</v>
      </c>
      <c r="B125" s="7" t="s">
        <v>35</v>
      </c>
      <c r="C125" s="8"/>
      <c r="D125" s="9"/>
      <c r="E125" s="8">
        <v>0.004</v>
      </c>
      <c r="F125" s="8"/>
      <c r="G125" s="8"/>
      <c r="H125" s="8"/>
      <c r="I125" s="8"/>
      <c r="J125" s="8"/>
      <c r="K125" s="9"/>
      <c r="L125" s="8"/>
      <c r="M125" s="8"/>
      <c r="N125" s="9"/>
    </row>
    <row r="126" ht="14.25" spans="1:14">
      <c r="A126" s="7" t="s">
        <v>29</v>
      </c>
      <c r="B126" s="7" t="s">
        <v>36</v>
      </c>
      <c r="C126" s="8">
        <v>0.007</v>
      </c>
      <c r="D126" s="8"/>
      <c r="E126" s="8">
        <v>0.007</v>
      </c>
      <c r="F126" s="8"/>
      <c r="G126" s="8"/>
      <c r="H126" s="8"/>
      <c r="I126" s="8"/>
      <c r="J126" s="8"/>
      <c r="K126" s="8"/>
      <c r="L126" s="8"/>
      <c r="M126" s="9"/>
      <c r="N126" s="8"/>
    </row>
    <row r="127" ht="14.25" spans="1:14">
      <c r="A127" s="7" t="s">
        <v>29</v>
      </c>
      <c r="B127" s="7" t="s">
        <v>38</v>
      </c>
      <c r="C127" s="8"/>
      <c r="D127" s="9">
        <v>0.009</v>
      </c>
      <c r="E127" s="8">
        <v>0.006</v>
      </c>
      <c r="F127" s="8"/>
      <c r="G127" s="8"/>
      <c r="H127" s="8"/>
      <c r="I127" s="8"/>
      <c r="J127" s="8"/>
      <c r="K127" s="8"/>
      <c r="L127" s="8"/>
      <c r="M127" s="9"/>
      <c r="N127" s="8"/>
    </row>
    <row r="128" ht="14.25" spans="1:14">
      <c r="A128" s="7" t="s">
        <v>29</v>
      </c>
      <c r="B128" s="22" t="s">
        <v>33</v>
      </c>
      <c r="C128" s="8">
        <v>0.004</v>
      </c>
      <c r="D128" s="8"/>
      <c r="E128" s="8">
        <v>0.007</v>
      </c>
      <c r="F128" s="8"/>
      <c r="G128" s="8"/>
      <c r="H128" s="8"/>
      <c r="I128" s="8"/>
      <c r="J128" s="8"/>
      <c r="K128" s="8"/>
      <c r="L128" s="8"/>
      <c r="M128" s="9"/>
      <c r="N128" s="8"/>
    </row>
    <row r="129" ht="14.25" spans="1:14">
      <c r="A129" s="7" t="s">
        <v>29</v>
      </c>
      <c r="B129" s="22" t="s">
        <v>37</v>
      </c>
      <c r="C129" s="8">
        <v>0.007</v>
      </c>
      <c r="D129" s="8"/>
      <c r="E129" s="8">
        <v>0.007</v>
      </c>
      <c r="F129" s="8"/>
      <c r="G129" s="8"/>
      <c r="H129" s="8"/>
      <c r="I129" s="8"/>
      <c r="J129" s="8"/>
      <c r="K129" s="8"/>
      <c r="L129" s="8"/>
      <c r="M129" s="9"/>
      <c r="N129" s="8"/>
    </row>
    <row r="130" spans="1:14">
      <c r="A130" s="20" t="s">
        <v>14</v>
      </c>
      <c r="B130" s="5" t="s">
        <v>13</v>
      </c>
      <c r="C130" s="10" t="s">
        <v>255</v>
      </c>
      <c r="D130" s="10"/>
      <c r="E130" s="10" t="s">
        <v>256</v>
      </c>
      <c r="F130" s="10"/>
      <c r="G130" s="10" t="s">
        <v>257</v>
      </c>
      <c r="H130" s="10"/>
      <c r="I130" s="10" t="s">
        <v>258</v>
      </c>
      <c r="J130" s="10"/>
      <c r="K130" s="10" t="s">
        <v>259</v>
      </c>
      <c r="L130" s="10"/>
      <c r="M130" s="10" t="s">
        <v>260</v>
      </c>
      <c r="N130" s="10"/>
    </row>
    <row r="131" spans="1:14">
      <c r="A131" s="21"/>
      <c r="B131" s="6"/>
      <c r="C131" s="10" t="s">
        <v>207</v>
      </c>
      <c r="D131" s="10" t="s">
        <v>208</v>
      </c>
      <c r="E131" s="10" t="s">
        <v>207</v>
      </c>
      <c r="F131" s="10" t="s">
        <v>208</v>
      </c>
      <c r="G131" s="10" t="s">
        <v>207</v>
      </c>
      <c r="H131" s="10" t="s">
        <v>208</v>
      </c>
      <c r="I131" s="10" t="s">
        <v>207</v>
      </c>
      <c r="J131" s="10" t="s">
        <v>208</v>
      </c>
      <c r="K131" s="10" t="s">
        <v>207</v>
      </c>
      <c r="L131" s="10" t="s">
        <v>208</v>
      </c>
      <c r="M131" s="10" t="s">
        <v>207</v>
      </c>
      <c r="N131" s="10" t="s">
        <v>208</v>
      </c>
    </row>
    <row r="132" ht="14.25" spans="1:14">
      <c r="A132" s="7" t="s">
        <v>23</v>
      </c>
      <c r="B132" s="7" t="s">
        <v>22</v>
      </c>
      <c r="C132" s="8"/>
      <c r="D132" s="8"/>
      <c r="E132" s="9"/>
      <c r="F132" s="8"/>
      <c r="G132" s="8"/>
      <c r="H132" s="8"/>
      <c r="I132" s="8"/>
      <c r="J132" s="8"/>
      <c r="K132" s="8"/>
      <c r="L132" s="8"/>
      <c r="M132" s="8"/>
      <c r="N132" s="8"/>
    </row>
    <row r="133" ht="14.25" spans="1:14">
      <c r="A133" s="7" t="s">
        <v>29</v>
      </c>
      <c r="B133" s="7" t="s">
        <v>24</v>
      </c>
      <c r="C133" s="9"/>
      <c r="D133" s="8"/>
      <c r="E133" s="9"/>
      <c r="F133" s="8"/>
      <c r="G133" s="9"/>
      <c r="H133" s="9"/>
      <c r="I133" s="9"/>
      <c r="J133" s="9"/>
      <c r="K133" s="18"/>
      <c r="L133" s="8"/>
      <c r="M133" s="8"/>
      <c r="N133" s="8"/>
    </row>
    <row r="134" ht="14.25" spans="1:14">
      <c r="A134" s="7" t="s">
        <v>29</v>
      </c>
      <c r="B134" s="7" t="s">
        <v>26</v>
      </c>
      <c r="C134" s="9"/>
      <c r="D134" s="8"/>
      <c r="E134" s="8"/>
      <c r="F134" s="8"/>
      <c r="G134" s="9"/>
      <c r="H134" s="9"/>
      <c r="I134" s="9"/>
      <c r="J134" s="9"/>
      <c r="K134" s="18"/>
      <c r="L134" s="18"/>
      <c r="M134" s="8"/>
      <c r="N134" s="8"/>
    </row>
    <row r="135" ht="14.25" spans="1:14">
      <c r="A135" s="7" t="s">
        <v>29</v>
      </c>
      <c r="B135" s="7" t="s">
        <v>27</v>
      </c>
      <c r="C135" s="8"/>
      <c r="D135" s="8"/>
      <c r="E135" s="8"/>
      <c r="F135" s="8"/>
      <c r="G135" s="8"/>
      <c r="H135" s="8"/>
      <c r="I135" s="9"/>
      <c r="J135" s="8"/>
      <c r="K135" s="8"/>
      <c r="L135" s="8"/>
      <c r="M135" s="8"/>
      <c r="N135" s="8"/>
    </row>
    <row r="136" ht="14.25" spans="1:14">
      <c r="A136" s="7" t="s">
        <v>29</v>
      </c>
      <c r="B136" s="7" t="s">
        <v>28</v>
      </c>
      <c r="C136" s="9"/>
      <c r="D136" s="8"/>
      <c r="E136" s="9"/>
      <c r="F136" s="8"/>
      <c r="G136" s="9"/>
      <c r="H136" s="9"/>
      <c r="I136" s="9"/>
      <c r="J136" s="8"/>
      <c r="K136" s="18"/>
      <c r="L136" s="8"/>
      <c r="M136" s="8"/>
      <c r="N136" s="8"/>
    </row>
    <row r="137" ht="14.25" spans="1:14">
      <c r="A137" s="7" t="s">
        <v>29</v>
      </c>
      <c r="B137" s="7" t="s">
        <v>30</v>
      </c>
      <c r="C137" s="9"/>
      <c r="D137" s="8"/>
      <c r="E137" s="9"/>
      <c r="F137" s="8"/>
      <c r="G137" s="9"/>
      <c r="H137" s="9"/>
      <c r="I137" s="8"/>
      <c r="J137" s="9"/>
      <c r="K137" s="18"/>
      <c r="L137" s="8"/>
      <c r="M137" s="8"/>
      <c r="N137" s="8"/>
    </row>
    <row r="138" ht="14.25" spans="1:14">
      <c r="A138" s="7" t="s">
        <v>29</v>
      </c>
      <c r="B138" s="7" t="s">
        <v>31</v>
      </c>
      <c r="C138" s="8"/>
      <c r="D138" s="8"/>
      <c r="E138" s="8"/>
      <c r="F138" s="8"/>
      <c r="G138" s="8"/>
      <c r="H138" s="9"/>
      <c r="I138" s="8"/>
      <c r="J138" s="8"/>
      <c r="K138" s="18"/>
      <c r="L138" s="8"/>
      <c r="M138" s="8"/>
      <c r="N138" s="8"/>
    </row>
    <row r="139" ht="14.25" spans="1:14">
      <c r="A139" s="7" t="s">
        <v>29</v>
      </c>
      <c r="B139" s="7" t="s">
        <v>34</v>
      </c>
      <c r="C139" s="9"/>
      <c r="D139" s="8"/>
      <c r="E139" s="9"/>
      <c r="F139" s="8"/>
      <c r="G139" s="9"/>
      <c r="H139" s="9"/>
      <c r="I139" s="19"/>
      <c r="J139" s="9"/>
      <c r="K139" s="18"/>
      <c r="L139" s="8"/>
      <c r="M139" s="8"/>
      <c r="N139" s="18"/>
    </row>
    <row r="140" ht="14.25" spans="1:14">
      <c r="A140" s="7" t="s">
        <v>29</v>
      </c>
      <c r="B140" s="7" t="s">
        <v>35</v>
      </c>
      <c r="C140" s="9"/>
      <c r="D140" s="9"/>
      <c r="E140" s="9"/>
      <c r="F140" s="8"/>
      <c r="G140" s="9"/>
      <c r="H140" s="8"/>
      <c r="I140" s="8"/>
      <c r="J140" s="8"/>
      <c r="K140" s="8"/>
      <c r="L140" s="8"/>
      <c r="M140" s="8"/>
      <c r="N140" s="8"/>
    </row>
    <row r="141" ht="14.25" spans="1:14">
      <c r="A141" s="7" t="s">
        <v>29</v>
      </c>
      <c r="B141" s="7" t="s">
        <v>36</v>
      </c>
      <c r="C141" s="9"/>
      <c r="D141" s="8"/>
      <c r="E141" s="9"/>
      <c r="F141" s="8"/>
      <c r="G141" s="9"/>
      <c r="H141" s="9"/>
      <c r="I141" s="8"/>
      <c r="J141" s="8"/>
      <c r="K141" s="8"/>
      <c r="L141" s="8"/>
      <c r="M141" s="8"/>
      <c r="N141" s="8"/>
    </row>
    <row r="142" ht="14.25" spans="1:14">
      <c r="A142" s="7" t="s">
        <v>29</v>
      </c>
      <c r="B142" s="7" t="s">
        <v>38</v>
      </c>
      <c r="C142" s="8"/>
      <c r="D142" s="8"/>
      <c r="E142" s="8"/>
      <c r="F142" s="8"/>
      <c r="G142" s="8"/>
      <c r="H142" s="9"/>
      <c r="I142" s="8"/>
      <c r="J142" s="8"/>
      <c r="K142" s="8"/>
      <c r="L142" s="8"/>
      <c r="M142" s="8"/>
      <c r="N142" s="8"/>
    </row>
    <row r="143" ht="14.25" spans="1:14">
      <c r="A143" s="7" t="s">
        <v>29</v>
      </c>
      <c r="B143" s="22" t="s">
        <v>33</v>
      </c>
      <c r="C143" s="8"/>
      <c r="D143" s="8"/>
      <c r="E143" s="9"/>
      <c r="F143" s="8"/>
      <c r="G143" s="8"/>
      <c r="H143" s="8"/>
      <c r="I143" s="8"/>
      <c r="J143" s="8"/>
      <c r="K143" s="8"/>
      <c r="L143" s="8"/>
      <c r="M143" s="9"/>
      <c r="N143" s="18"/>
    </row>
    <row r="144" ht="14.25" spans="1:14">
      <c r="A144" s="7" t="s">
        <v>29</v>
      </c>
      <c r="B144" s="22" t="s">
        <v>32</v>
      </c>
      <c r="C144" s="8"/>
      <c r="D144" s="8"/>
      <c r="E144" s="9"/>
      <c r="F144" s="8"/>
      <c r="G144" s="8"/>
      <c r="H144" s="8"/>
      <c r="I144" s="8"/>
      <c r="J144" s="9"/>
      <c r="K144" s="18"/>
      <c r="L144" s="8"/>
      <c r="M144" s="8"/>
      <c r="N144" s="8"/>
    </row>
    <row r="145" ht="14.25" spans="1:14">
      <c r="A145" s="7" t="s">
        <v>29</v>
      </c>
      <c r="B145" s="7" t="s">
        <v>37</v>
      </c>
      <c r="C145" s="9"/>
      <c r="D145" s="8"/>
      <c r="E145" s="9"/>
      <c r="F145" s="8"/>
      <c r="G145" s="8"/>
      <c r="H145" s="9"/>
      <c r="I145" s="8"/>
      <c r="J145" s="8"/>
      <c r="K145" s="8"/>
      <c r="L145" s="8"/>
      <c r="M145" s="9"/>
      <c r="N145" s="8"/>
    </row>
    <row r="147" spans="1:14">
      <c r="A147" s="11" t="s">
        <v>14</v>
      </c>
      <c r="B147" s="11" t="s">
        <v>13</v>
      </c>
      <c r="C147" s="12" t="s">
        <v>239</v>
      </c>
      <c r="D147" s="12"/>
      <c r="E147" s="12" t="s">
        <v>240</v>
      </c>
      <c r="F147" s="12"/>
      <c r="G147" s="12" t="s">
        <v>241</v>
      </c>
      <c r="H147" s="12"/>
      <c r="I147" s="12" t="s">
        <v>242</v>
      </c>
      <c r="J147" s="12"/>
      <c r="K147" s="12" t="s">
        <v>243</v>
      </c>
      <c r="L147" s="12"/>
      <c r="M147" s="12" t="s">
        <v>244</v>
      </c>
      <c r="N147" s="12"/>
    </row>
    <row r="148" spans="1:14">
      <c r="A148" s="13"/>
      <c r="B148" s="13"/>
      <c r="C148" s="12" t="s">
        <v>207</v>
      </c>
      <c r="D148" s="12" t="s">
        <v>208</v>
      </c>
      <c r="E148" s="12" t="s">
        <v>207</v>
      </c>
      <c r="F148" s="12" t="s">
        <v>208</v>
      </c>
      <c r="G148" s="12" t="s">
        <v>207</v>
      </c>
      <c r="H148" s="12" t="s">
        <v>208</v>
      </c>
      <c r="I148" s="12" t="s">
        <v>207</v>
      </c>
      <c r="J148" s="12" t="s">
        <v>208</v>
      </c>
      <c r="K148" s="12" t="s">
        <v>207</v>
      </c>
      <c r="L148" s="12" t="s">
        <v>208</v>
      </c>
      <c r="M148" s="12" t="s">
        <v>207</v>
      </c>
      <c r="N148" s="12" t="s">
        <v>208</v>
      </c>
    </row>
    <row r="149" ht="14.25" spans="1:14">
      <c r="A149" s="7" t="s">
        <v>23</v>
      </c>
      <c r="B149" s="15" t="s">
        <v>22</v>
      </c>
      <c r="C149" s="9">
        <v>0.001</v>
      </c>
      <c r="D149" s="9">
        <v>0.002</v>
      </c>
      <c r="E149" s="8">
        <v>0.0012</v>
      </c>
      <c r="F149" s="8"/>
      <c r="G149" s="8"/>
      <c r="H149" s="8"/>
      <c r="I149" s="8"/>
      <c r="J149" s="8"/>
      <c r="K149" s="8"/>
      <c r="L149" s="8"/>
      <c r="M149" s="8"/>
      <c r="N149" s="8"/>
    </row>
    <row r="150" ht="14.25" spans="1:14">
      <c r="A150" s="7" t="s">
        <v>25</v>
      </c>
      <c r="B150" s="15" t="s">
        <v>24</v>
      </c>
      <c r="C150" s="9">
        <v>0.0002</v>
      </c>
      <c r="D150" s="9">
        <v>0.0013</v>
      </c>
      <c r="E150" s="8">
        <v>0.0003</v>
      </c>
      <c r="F150" s="16"/>
      <c r="G150" s="8"/>
      <c r="H150" s="8"/>
      <c r="I150" s="8"/>
      <c r="J150" s="16"/>
      <c r="K150" s="8"/>
      <c r="L150" s="8"/>
      <c r="M150" s="8"/>
      <c r="N150" s="8"/>
    </row>
    <row r="151" ht="14.25" spans="1:14">
      <c r="A151" s="7" t="s">
        <v>25</v>
      </c>
      <c r="B151" s="15" t="s">
        <v>26</v>
      </c>
      <c r="C151" s="9">
        <v>0.0004</v>
      </c>
      <c r="D151" s="8">
        <v>0.0018</v>
      </c>
      <c r="E151" s="8">
        <v>0.0004</v>
      </c>
      <c r="F151" s="16"/>
      <c r="G151" s="8"/>
      <c r="H151" s="16"/>
      <c r="I151" s="24"/>
      <c r="J151" s="16"/>
      <c r="K151" s="8"/>
      <c r="L151" s="8"/>
      <c r="M151" s="8"/>
      <c r="N151" s="8"/>
    </row>
    <row r="152" ht="14.25" spans="1:14">
      <c r="A152" s="7" t="s">
        <v>25</v>
      </c>
      <c r="B152" s="15" t="s">
        <v>27</v>
      </c>
      <c r="C152" s="9">
        <v>0.0002</v>
      </c>
      <c r="D152" s="8"/>
      <c r="E152" s="8">
        <v>0.0003</v>
      </c>
      <c r="F152" s="8"/>
      <c r="G152" s="8"/>
      <c r="H152" s="16"/>
      <c r="I152" s="8"/>
      <c r="J152" s="16"/>
      <c r="K152" s="8"/>
      <c r="L152" s="16"/>
      <c r="M152" s="8"/>
      <c r="N152" s="8"/>
    </row>
    <row r="153" ht="14.25" spans="1:14">
      <c r="A153" s="7" t="s">
        <v>25</v>
      </c>
      <c r="B153" s="23" t="s">
        <v>30</v>
      </c>
      <c r="C153" s="9">
        <v>0.0005</v>
      </c>
      <c r="D153" s="16"/>
      <c r="E153" s="8">
        <v>0.0005</v>
      </c>
      <c r="F153" s="8"/>
      <c r="G153" s="8"/>
      <c r="H153" s="16"/>
      <c r="I153" s="8"/>
      <c r="J153" s="16"/>
      <c r="K153" s="8"/>
      <c r="L153" s="8"/>
      <c r="M153" s="8"/>
      <c r="N153" s="8"/>
    </row>
    <row r="154" spans="1:14">
      <c r="A154" s="12" t="s">
        <v>14</v>
      </c>
      <c r="B154" s="11" t="s">
        <v>13</v>
      </c>
      <c r="C154" s="17" t="s">
        <v>255</v>
      </c>
      <c r="D154" s="17"/>
      <c r="E154" s="17" t="s">
        <v>256</v>
      </c>
      <c r="F154" s="17"/>
      <c r="G154" s="17" t="s">
        <v>257</v>
      </c>
      <c r="H154" s="17"/>
      <c r="I154" s="17" t="s">
        <v>258</v>
      </c>
      <c r="J154" s="17"/>
      <c r="K154" s="17" t="s">
        <v>259</v>
      </c>
      <c r="L154" s="17"/>
      <c r="M154" s="17" t="s">
        <v>260</v>
      </c>
      <c r="N154" s="17"/>
    </row>
    <row r="155" spans="1:14">
      <c r="A155" s="12"/>
      <c r="B155" s="13"/>
      <c r="C155" s="12" t="s">
        <v>207</v>
      </c>
      <c r="D155" s="12" t="s">
        <v>208</v>
      </c>
      <c r="E155" s="12" t="s">
        <v>207</v>
      </c>
      <c r="F155" s="12" t="s">
        <v>208</v>
      </c>
      <c r="G155" s="12" t="s">
        <v>207</v>
      </c>
      <c r="H155" s="12" t="s">
        <v>208</v>
      </c>
      <c r="I155" s="12" t="s">
        <v>207</v>
      </c>
      <c r="J155" s="12" t="s">
        <v>208</v>
      </c>
      <c r="K155" s="12" t="s">
        <v>207</v>
      </c>
      <c r="L155" s="12" t="s">
        <v>208</v>
      </c>
      <c r="M155" s="12" t="s">
        <v>207</v>
      </c>
      <c r="N155" s="12" t="s">
        <v>208</v>
      </c>
    </row>
    <row r="156" ht="14.25" spans="1:14">
      <c r="A156" s="7" t="s">
        <v>23</v>
      </c>
      <c r="B156" s="15" t="s">
        <v>22</v>
      </c>
      <c r="C156" s="16"/>
      <c r="D156" s="16"/>
      <c r="E156" s="9"/>
      <c r="F156" s="8"/>
      <c r="G156" s="9"/>
      <c r="H156" s="9"/>
      <c r="I156" s="9"/>
      <c r="J156" s="9"/>
      <c r="K156" s="18"/>
      <c r="L156" s="18"/>
      <c r="M156" s="8"/>
      <c r="N156" s="8"/>
    </row>
    <row r="157" ht="14.25" spans="1:14">
      <c r="A157" s="7" t="s">
        <v>25</v>
      </c>
      <c r="B157" s="15" t="s">
        <v>24</v>
      </c>
      <c r="C157" s="16"/>
      <c r="D157" s="16"/>
      <c r="E157" s="9"/>
      <c r="F157" s="8"/>
      <c r="G157" s="8"/>
      <c r="H157" s="9"/>
      <c r="I157" s="9"/>
      <c r="J157" s="9"/>
      <c r="K157" s="18"/>
      <c r="L157" s="8"/>
      <c r="M157" s="18"/>
      <c r="N157" s="18"/>
    </row>
    <row r="158" ht="14.25" spans="1:14">
      <c r="A158" s="7" t="s">
        <v>25</v>
      </c>
      <c r="B158" s="15" t="s">
        <v>26</v>
      </c>
      <c r="C158" s="16"/>
      <c r="D158" s="16"/>
      <c r="E158" s="9"/>
      <c r="F158" s="16"/>
      <c r="G158" s="9"/>
      <c r="H158" s="9"/>
      <c r="I158" s="9"/>
      <c r="J158" s="8"/>
      <c r="K158" s="18"/>
      <c r="L158" s="8"/>
      <c r="M158" s="18"/>
      <c r="N158" s="18"/>
    </row>
    <row r="159" ht="14.25" spans="1:14">
      <c r="A159" s="7" t="s">
        <v>25</v>
      </c>
      <c r="B159" s="15" t="s">
        <v>27</v>
      </c>
      <c r="C159" s="16"/>
      <c r="D159" s="16"/>
      <c r="E159" s="9"/>
      <c r="F159" s="16"/>
      <c r="G159" s="8"/>
      <c r="H159" s="9"/>
      <c r="I159" s="9"/>
      <c r="J159" s="16"/>
      <c r="K159" s="18"/>
      <c r="L159" s="8"/>
      <c r="M159" s="18"/>
      <c r="N159" s="18"/>
    </row>
    <row r="160" ht="14.25" spans="1:14">
      <c r="A160" s="7" t="s">
        <v>25</v>
      </c>
      <c r="B160" s="15" t="s">
        <v>30</v>
      </c>
      <c r="C160" s="16"/>
      <c r="D160" s="16"/>
      <c r="E160" s="9"/>
      <c r="F160" s="16"/>
      <c r="G160" s="8"/>
      <c r="H160" s="9"/>
      <c r="I160" s="9"/>
      <c r="J160" s="16"/>
      <c r="K160" s="18"/>
      <c r="L160" s="8"/>
      <c r="M160" s="18"/>
      <c r="N160" s="16"/>
    </row>
  </sheetData>
  <mergeCells count="99">
    <mergeCell ref="A1:N1"/>
    <mergeCell ref="C2:D2"/>
    <mergeCell ref="E2:F2"/>
    <mergeCell ref="G2:H2"/>
    <mergeCell ref="I2:J2"/>
    <mergeCell ref="K2:L2"/>
    <mergeCell ref="M2:N2"/>
    <mergeCell ref="C26:D26"/>
    <mergeCell ref="E26:F26"/>
    <mergeCell ref="G26:H26"/>
    <mergeCell ref="I26:J26"/>
    <mergeCell ref="K26:L26"/>
    <mergeCell ref="M26:N26"/>
    <mergeCell ref="C52:D52"/>
    <mergeCell ref="E52:F52"/>
    <mergeCell ref="G52:H52"/>
    <mergeCell ref="I52:J52"/>
    <mergeCell ref="K52:L52"/>
    <mergeCell ref="M52:N52"/>
    <mergeCell ref="C59:D59"/>
    <mergeCell ref="E59:F59"/>
    <mergeCell ref="G59:H59"/>
    <mergeCell ref="I59:J59"/>
    <mergeCell ref="K59:L59"/>
    <mergeCell ref="M59:N59"/>
    <mergeCell ref="A66:N66"/>
    <mergeCell ref="C67:D67"/>
    <mergeCell ref="E67:F67"/>
    <mergeCell ref="G67:H67"/>
    <mergeCell ref="I67:J67"/>
    <mergeCell ref="K67:L67"/>
    <mergeCell ref="M67:N67"/>
    <mergeCell ref="C82:D82"/>
    <mergeCell ref="E82:F82"/>
    <mergeCell ref="G82:H82"/>
    <mergeCell ref="I82:J82"/>
    <mergeCell ref="K82:L82"/>
    <mergeCell ref="M82:N82"/>
    <mergeCell ref="C99:D99"/>
    <mergeCell ref="E99:F99"/>
    <mergeCell ref="G99:H99"/>
    <mergeCell ref="I99:J99"/>
    <mergeCell ref="K99:L99"/>
    <mergeCell ref="M99:N99"/>
    <mergeCell ref="C106:D106"/>
    <mergeCell ref="E106:F106"/>
    <mergeCell ref="G106:H106"/>
    <mergeCell ref="I106:J106"/>
    <mergeCell ref="K106:L106"/>
    <mergeCell ref="M106:N106"/>
    <mergeCell ref="A114:N114"/>
    <mergeCell ref="C115:D115"/>
    <mergeCell ref="E115:F115"/>
    <mergeCell ref="G115:H115"/>
    <mergeCell ref="I115:J115"/>
    <mergeCell ref="K115:L115"/>
    <mergeCell ref="M115:N115"/>
    <mergeCell ref="C130:D130"/>
    <mergeCell ref="E130:F130"/>
    <mergeCell ref="G130:H130"/>
    <mergeCell ref="I130:J130"/>
    <mergeCell ref="K130:L130"/>
    <mergeCell ref="M130:N130"/>
    <mergeCell ref="C147:D147"/>
    <mergeCell ref="E147:F147"/>
    <mergeCell ref="G147:H147"/>
    <mergeCell ref="I147:J147"/>
    <mergeCell ref="K147:L147"/>
    <mergeCell ref="M147:N147"/>
    <mergeCell ref="C154:D154"/>
    <mergeCell ref="E154:F154"/>
    <mergeCell ref="G154:H154"/>
    <mergeCell ref="I154:J154"/>
    <mergeCell ref="K154:L154"/>
    <mergeCell ref="M154:N154"/>
    <mergeCell ref="A2:A3"/>
    <mergeCell ref="A26:A27"/>
    <mergeCell ref="A52:A53"/>
    <mergeCell ref="A59:A60"/>
    <mergeCell ref="A67:A68"/>
    <mergeCell ref="A82:A83"/>
    <mergeCell ref="A99:A100"/>
    <mergeCell ref="A106:A107"/>
    <mergeCell ref="A115:A116"/>
    <mergeCell ref="A130:A131"/>
    <mergeCell ref="A147:A148"/>
    <mergeCell ref="A154:A155"/>
    <mergeCell ref="B2:B3"/>
    <mergeCell ref="B26:B27"/>
    <mergeCell ref="B52:B53"/>
    <mergeCell ref="B59:B60"/>
    <mergeCell ref="B67:B68"/>
    <mergeCell ref="B82:B83"/>
    <mergeCell ref="B99:B100"/>
    <mergeCell ref="B106:B107"/>
    <mergeCell ref="B115:B116"/>
    <mergeCell ref="B130:B131"/>
    <mergeCell ref="B147:B148"/>
    <mergeCell ref="B154:B15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2月工资</vt:lpstr>
      <vt:lpstr>2月回款提成明细</vt:lpstr>
      <vt:lpstr>2月销售明细</vt:lpstr>
      <vt:lpstr>预抵押证</vt:lpstr>
      <vt:lpstr>佣金比例总表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gjm</dc:creator>
  <cp:lastModifiedBy>秀外慧忠</cp:lastModifiedBy>
  <dcterms:created xsi:type="dcterms:W3CDTF">2023-05-12T11:15:00Z</dcterms:created>
  <dcterms:modified xsi:type="dcterms:W3CDTF">2025-04-03T10:09:19Z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9743E48F96B24794868D5E8BC1365CAF_13</vt:lpwstr>
  </property>
  <property fmtid="{D5CDD505-2E9C-101B-9397-08002B2CF9AE}" pid="4" name="KSOReadingLayout">
    <vt:bool>true</vt:bool>
  </property>
</Properties>
</file>