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4"/>
  </bookViews>
  <sheets>
    <sheet name="工资表" sheetId="1" r:id="rId1"/>
    <sheet name="9月回款提成明细" sheetId="5" r:id="rId2"/>
    <sheet name="9月销售明细" sheetId="2" r:id="rId3"/>
    <sheet name="佣金比例总表" sheetId="4" r:id="rId4"/>
    <sheet name="结算明细9月" sheetId="6" r:id="rId5"/>
  </sheets>
  <definedNames>
    <definedName name="_xlnm._FilterDatabase" localSheetId="1" hidden="1">'9月回款提成明细'!$A$2:$IH$9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<sst xmlns="http://schemas.openxmlformats.org/spreadsheetml/2006/main" count="177" uniqueCount="93">
  <si>
    <t>创智源明盛雅居销售部9月份佣金</t>
  </si>
  <si>
    <t>2025/9/1-2025/9/30</t>
  </si>
  <si>
    <t xml:space="preserve">
提成</t>
  </si>
  <si>
    <t>管理提成</t>
  </si>
  <si>
    <t>应发工资</t>
  </si>
  <si>
    <t>本月提成预
留5%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</si>
  <si>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</si>
  <si>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</si>
  <si>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</si>
  <si>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</si>
  <si>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</si>
  <si>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</si>
  <si>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</si>
  <si>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</si>
  <si>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奖励</t>
  </si>
  <si>
    <t>销售套数</t>
  </si>
  <si>
    <t>袁豫</t>
  </si>
  <si>
    <t>营销总监</t>
  </si>
  <si>
    <t>赵江龙</t>
  </si>
  <si>
    <t>销售经理</t>
  </si>
  <si>
    <t>米云鹤</t>
  </si>
  <si>
    <t>置业顾问</t>
  </si>
  <si>
    <t>李秀莲</t>
  </si>
  <si>
    <t>连阵阵</t>
  </si>
  <si>
    <t>张玉琴</t>
  </si>
  <si>
    <t>合计：</t>
  </si>
  <si>
    <t>销售人员提成合计应发15456.3元，扣除5%预留578.95元，扣除个税  元，实发14877.35元。</t>
  </si>
  <si>
    <t>明盛雅居销售及回款明细(9月）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</si>
  <si>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</si>
  <si>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</si>
  <si>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</si>
  <si>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</si>
  <si>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</si>
  <si>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</si>
  <si>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</si>
  <si>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</si>
  <si>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业务员</t>
  </si>
  <si>
    <t>合同编号</t>
  </si>
  <si>
    <t>转签日期</t>
  </si>
  <si>
    <t>备注</t>
  </si>
  <si>
    <t>置业顾问提成</t>
  </si>
  <si>
    <t>主管总提</t>
  </si>
  <si>
    <t>5-1-302</t>
  </si>
  <si>
    <t>钟梓峻</t>
  </si>
  <si>
    <t>公积金</t>
  </si>
  <si>
    <t>8-2-901</t>
  </si>
  <si>
    <t>欧削剑</t>
  </si>
  <si>
    <t>9-2-502</t>
  </si>
  <si>
    <t>庄立娜</t>
  </si>
  <si>
    <t>8-1-901</t>
  </si>
  <si>
    <t>张宜国</t>
  </si>
  <si>
    <t>10-1-202</t>
  </si>
  <si>
    <t>昝皓阳</t>
  </si>
  <si>
    <t>12-2-1001</t>
  </si>
  <si>
    <t>孙雪景</t>
  </si>
  <si>
    <t>9月销售明细</t>
  </si>
  <si>
    <t>定购日期</t>
  </si>
  <si>
    <t>网签时间</t>
  </si>
  <si>
    <t>联系方式</t>
  </si>
  <si>
    <t>楼栋</t>
  </si>
  <si>
    <t>建筑面积</t>
  </si>
  <si>
    <t>签约单价</t>
  </si>
  <si>
    <t>签约总价</t>
  </si>
  <si>
    <t>结佣比例</t>
  </si>
  <si>
    <r>
      <rPr>
        <sz val="11"/>
        <color rgb="FF000000"/>
        <rFont val="宋体"/>
        <charset val="134"/>
      </rPr>
      <t>1、任务</t>
    </r>
    <r>
      <rPr>
        <sz val="11"/>
        <color rgb="FF000000"/>
        <rFont val="Arial"/>
        <charset val="134"/>
      </rPr>
      <t>10</t>
    </r>
    <r>
      <rPr>
        <sz val="11"/>
        <color rgb="FF000000"/>
        <rFont val="宋体"/>
        <charset val="134"/>
      </rPr>
      <t>套，每人</t>
    </r>
    <r>
      <rPr>
        <sz val="11"/>
        <color rgb="FF000000"/>
        <rFont val="Arial"/>
        <charset val="134"/>
      </rPr>
      <t>2.5</t>
    </r>
    <r>
      <rPr>
        <sz val="11"/>
        <color rgb="FF000000"/>
        <rFont val="宋体"/>
        <charset val="134"/>
      </rPr>
      <t>套任务，置业顾问销售</t>
    </r>
    <r>
      <rPr>
        <sz val="11"/>
        <color rgb="FF000000"/>
        <rFont val="Arial"/>
        <charset val="134"/>
      </rPr>
      <t>2.5</t>
    </r>
    <r>
      <rPr>
        <sz val="11"/>
        <color rgb="FF000000"/>
        <rFont val="宋体"/>
        <charset val="134"/>
      </rPr>
      <t>套及以上佣金1%计提；
2、本月销售主管计提0.04%；
3、销售经理计提0.15%；
4、销售总监计提0.1%</t>
    </r>
  </si>
  <si>
    <t>2025年佣金比例总表</t>
  </si>
  <si>
    <t>8月佣金比例</t>
  </si>
  <si>
    <t>9月佣金比例</t>
  </si>
  <si>
    <t>10月佣金比例</t>
  </si>
  <si>
    <t>11月佣金比例</t>
  </si>
  <si>
    <t>12月佣金比例</t>
  </si>
  <si>
    <t>住宅</t>
  </si>
  <si>
    <t>销售总监</t>
  </si>
  <si>
    <t>销售主管</t>
  </si>
  <si>
    <t>“创智源”9月销售代理佣金结算房源明细</t>
  </si>
  <si>
    <t>共有人</t>
  </si>
  <si>
    <t>总房款</t>
  </si>
  <si>
    <t>结佣金额</t>
  </si>
  <si>
    <t>未结佣金额</t>
  </si>
  <si>
    <t>1</t>
  </si>
  <si>
    <t>2</t>
  </si>
  <si>
    <t>3</t>
  </si>
  <si>
    <t>4</t>
  </si>
  <si>
    <t>5</t>
  </si>
  <si>
    <t>6</t>
  </si>
  <si>
    <t>合计</t>
  </si>
  <si>
    <t>结佣3%</t>
  </si>
  <si>
    <r>
      <rPr>
        <sz val="11"/>
        <color rgb="FF000000"/>
        <rFont val="宋体"/>
        <charset val="134"/>
      </rPr>
      <t>预留</t>
    </r>
    <r>
      <rPr>
        <sz val="11"/>
        <color rgb="FF000000"/>
        <rFont val="Arial"/>
        <charset val="134"/>
      </rPr>
      <t>3%*5%</t>
    </r>
  </si>
  <si>
    <t>应付佣金</t>
  </si>
  <si>
    <t>创智源负责人：</t>
  </si>
  <si>
    <t>盛弘房产复核：</t>
  </si>
  <si>
    <t>盛弘房产财务审核：</t>
  </si>
  <si>
    <t>盛弘房产领导签字：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</si>
</sst>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0_);[Red]\(0.00\)"/>
    <numFmt numFmtId="178" formatCode="0.00_ "/>
  </numFmts>
  <fonts count="43">
    <font>
      <sz val="11"/>
      <color theme="1"/>
      <name val="宋体"/>
      <charset val="134"/>
      <scheme val="minor"/>
    </font>
    <font>
      <sz val="11"/>
      <color rgb="FF000000"/>
      <name val="Arial"/>
      <charset val="134"/>
    </font>
    <font>
      <sz val="18"/>
      <color rgb="FF000000"/>
      <name val="宋体"/>
      <charset val="134"/>
    </font>
    <font>
      <sz val="18"/>
      <color rgb="FF000000"/>
      <name val="Arial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Times New Roman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indexed="8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0" borderId="13" applyNumberFormat="0" applyAlignment="0" applyProtection="0">
      <alignment vertical="center"/>
    </xf>
    <xf numFmtId="0" fontId="33" fillId="11" borderId="14" applyNumberFormat="0" applyAlignment="0" applyProtection="0">
      <alignment vertical="center"/>
    </xf>
    <xf numFmtId="0" fontId="34" fillId="11" borderId="13" applyNumberFormat="0" applyAlignment="0" applyProtection="0">
      <alignment vertical="center"/>
    </xf>
    <xf numFmtId="0" fontId="35" fillId="12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top" wrapText="1"/>
    </xf>
    <xf numFmtId="176" fontId="1" fillId="0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3" xfId="49" applyFill="1" applyBorder="1" applyAlignment="1">
      <alignment horizontal="center" vertical="center"/>
    </xf>
    <xf numFmtId="0" fontId="0" fillId="0" borderId="2" xfId="50" applyBorder="1" applyAlignment="1">
      <alignment horizontal="center" vertical="center"/>
    </xf>
    <xf numFmtId="43" fontId="0" fillId="0" borderId="3" xfId="51" applyFont="1" applyBorder="1" applyAlignment="1">
      <alignment horizontal="center" vertical="center"/>
    </xf>
    <xf numFmtId="43" fontId="0" fillId="0" borderId="2" xfId="51" applyFont="1" applyFill="1" applyBorder="1" applyAlignment="1">
      <alignment horizontal="center" vertical="center"/>
    </xf>
    <xf numFmtId="43" fontId="0" fillId="0" borderId="3" xfId="51" applyFont="1" applyBorder="1">
      <alignment vertical="center"/>
    </xf>
    <xf numFmtId="176" fontId="0" fillId="2" borderId="3" xfId="51" applyNumberFormat="1" applyFont="1" applyFill="1" applyBorder="1">
      <alignment vertical="center"/>
    </xf>
    <xf numFmtId="0" fontId="0" fillId="0" borderId="2" xfId="49" applyFill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top" wrapText="1"/>
    </xf>
    <xf numFmtId="43" fontId="0" fillId="0" borderId="2" xfId="51" applyFont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3" fontId="0" fillId="3" borderId="2" xfId="51" applyFont="1" applyFill="1" applyBorder="1" applyAlignment="1">
      <alignment horizontal="center" vertical="center"/>
    </xf>
    <xf numFmtId="176" fontId="0" fillId="3" borderId="3" xfId="51" applyNumberFormat="1" applyFont="1" applyFill="1" applyBorder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176" fontId="0" fillId="0" borderId="3" xfId="51" applyNumberFormat="1" applyFont="1" applyFill="1" applyBorder="1">
      <alignment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76" fontId="0" fillId="0" borderId="2" xfId="51" applyNumberFormat="1" applyFont="1" applyFill="1" applyBorder="1">
      <alignment vertical="center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0" fillId="0" borderId="0" xfId="51" applyNumberFormat="1" applyFont="1" applyFill="1" applyBorder="1">
      <alignment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top" wrapText="1"/>
    </xf>
    <xf numFmtId="176" fontId="1" fillId="0" borderId="2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10" fontId="6" fillId="5" borderId="2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0" fontId="9" fillId="0" borderId="2" xfId="0" applyNumberFormat="1" applyFont="1" applyFill="1" applyBorder="1" applyAlignment="1">
      <alignment horizontal="center" vertical="center"/>
    </xf>
    <xf numFmtId="10" fontId="8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10" fontId="6" fillId="6" borderId="2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/>
    </xf>
    <xf numFmtId="0" fontId="10" fillId="7" borderId="7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 wrapText="1"/>
    </xf>
    <xf numFmtId="0" fontId="14" fillId="8" borderId="7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14" fontId="16" fillId="0" borderId="2" xfId="1" applyNumberFormat="1" applyFont="1" applyFill="1" applyBorder="1" applyAlignment="1" applyProtection="1">
      <alignment horizontal="center" vertical="center" shrinkToFit="1"/>
      <protection locked="0"/>
    </xf>
    <xf numFmtId="14" fontId="11" fillId="0" borderId="2" xfId="0" applyNumberFormat="1" applyFont="1" applyFill="1" applyBorder="1" applyAlignment="1">
      <alignment horizontal="center" vertical="center"/>
    </xf>
    <xf numFmtId="0" fontId="12" fillId="0" borderId="2" xfId="49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10" fontId="11" fillId="0" borderId="2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178" fontId="17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 applyProtection="1">
      <alignment horizontal="center" vertical="center"/>
      <protection hidden="1"/>
    </xf>
    <xf numFmtId="14" fontId="19" fillId="0" borderId="2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178" fontId="9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/>
    </xf>
    <xf numFmtId="178" fontId="8" fillId="0" borderId="2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5" xfId="50"/>
    <cellStyle name="千位分隔 1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13"/>
  <sheetViews>
    <sheetView workbookViewId="0">
      <selection activeCell="M14" sqref="M14"/>
    </sheetView>
  </sheetViews>
  <sheetFormatPr defaultColWidth="9" defaultRowHeight="14.25"/>
  <cols>
    <col min="1" max="1" width="3.58333333333333" style="87" customWidth="1"/>
    <col min="2" max="2" width="8.25" style="87" customWidth="1"/>
    <col min="3" max="3" width="8.625" style="87" customWidth="1"/>
    <col min="4" max="4" width="4.375" style="87" customWidth="1"/>
    <col min="5" max="5" width="4.875" style="87" customWidth="1"/>
    <col min="6" max="6" width="5.125" style="87" customWidth="1"/>
    <col min="7" max="7" width="5.75" style="87" customWidth="1"/>
    <col min="8" max="8" width="5.36666666666667" style="90" customWidth="1"/>
    <col min="9" max="9" width="9.875" style="91" customWidth="1"/>
    <col min="10" max="10" width="9.125" style="91" customWidth="1"/>
    <col min="11" max="12" width="9.5" style="91" customWidth="1"/>
    <col min="13" max="13" width="9.375" style="91" customWidth="1"/>
    <col min="14" max="14" width="11.75" style="91" customWidth="1"/>
    <col min="15" max="15" width="11.5" style="90"/>
    <col min="16" max="16384" width="9" style="87"/>
  </cols>
  <sheetData>
    <row r="1" s="87" customFormat="1" ht="24" customHeight="1" spans="1:15">
      <c r="A1" s="92" t="s">
        <v>0</v>
      </c>
      <c r="B1" s="92"/>
      <c r="C1" s="92"/>
      <c r="D1" s="92"/>
      <c r="E1" s="92"/>
      <c r="F1" s="92"/>
      <c r="G1" s="92"/>
      <c r="H1" s="92"/>
      <c r="I1" s="98"/>
      <c r="J1" s="98"/>
      <c r="K1" s="98"/>
      <c r="L1" s="98"/>
      <c r="M1" s="98"/>
      <c r="N1" s="98"/>
      <c r="O1" s="90"/>
    </row>
    <row r="2" s="88" customFormat="1" ht="24" customHeight="1" spans="1:15">
      <c r="A2" s="49" t="s">
        <v>1</v>
      </c>
      <c r="B2" s="49"/>
      <c r="C2" s="49"/>
      <c r="D2" s="49"/>
      <c r="E2" s="49"/>
      <c r="F2" s="49"/>
      <c r="G2" s="86"/>
      <c r="H2" s="93"/>
      <c r="I2" s="99" t="s">
        <v>2</v>
      </c>
      <c r="J2" s="99" t="s">
        <v>3</v>
      </c>
      <c r="K2" s="100" t="s">
        <v>4</v>
      </c>
      <c r="L2" s="99" t="s">
        <v>5</v>
      </c>
      <c r="M2" s="99" t="s">
        <v>6</v>
      </c>
      <c r="N2" s="99" t="s">
        <v>7</v>
      </c>
      <c r="O2" s="79"/>
    </row>
    <row r="3" s="88" customFormat="1" ht="55" customHeight="1" spans="1:15">
      <c r="A3" s="49" t="s">
        <v>8</v>
      </c>
      <c r="B3" s="49" t="s">
        <v>9</v>
      </c>
      <c r="C3" s="49" t="s">
        <v>10</v>
      </c>
      <c r="D3" s="94" t="s">
        <v>11</v>
      </c>
      <c r="E3" s="94" t="s">
        <v>12</v>
      </c>
      <c r="F3" s="94" t="s">
        <v>13</v>
      </c>
      <c r="G3" s="94" t="s">
        <v>14</v>
      </c>
      <c r="H3" s="94" t="s">
        <v>15</v>
      </c>
      <c r="I3" s="99"/>
      <c r="J3" s="99"/>
      <c r="K3" s="100"/>
      <c r="L3" s="100"/>
      <c r="M3" s="99"/>
      <c r="N3" s="100"/>
      <c r="O3" s="79"/>
    </row>
    <row r="4" s="88" customFormat="1" ht="17" customHeight="1" spans="1:15">
      <c r="A4" s="49">
        <f t="shared" ref="A4:A9" si="0">ROW()-3</f>
        <v>1</v>
      </c>
      <c r="B4" s="49" t="s">
        <v>16</v>
      </c>
      <c r="C4" s="49" t="s">
        <v>17</v>
      </c>
      <c r="D4" s="94"/>
      <c r="E4" s="94"/>
      <c r="F4" s="94"/>
      <c r="G4" s="94"/>
      <c r="H4" s="94"/>
      <c r="I4" s="99"/>
      <c r="J4" s="99">
        <v>1337</v>
      </c>
      <c r="K4" s="100">
        <f t="shared" ref="K4:K9" si="1">J4+I4</f>
        <v>1337</v>
      </c>
      <c r="L4" s="100"/>
      <c r="M4" s="99"/>
      <c r="N4" s="100">
        <f t="shared" ref="N4:N9" si="2">K4-L4</f>
        <v>1337</v>
      </c>
      <c r="O4" s="79"/>
    </row>
    <row r="5" s="88" customFormat="1" ht="18" customHeight="1" spans="1:15">
      <c r="A5" s="49">
        <f t="shared" si="0"/>
        <v>2</v>
      </c>
      <c r="B5" s="49" t="s">
        <v>18</v>
      </c>
      <c r="C5" s="49" t="s">
        <v>19</v>
      </c>
      <c r="D5" s="49"/>
      <c r="E5" s="49"/>
      <c r="F5" s="49"/>
      <c r="G5" s="49"/>
      <c r="H5" s="49"/>
      <c r="I5" s="101"/>
      <c r="J5" s="100">
        <v>2005.5</v>
      </c>
      <c r="K5" s="100">
        <f t="shared" si="1"/>
        <v>2005.5</v>
      </c>
      <c r="L5" s="100"/>
      <c r="M5" s="100"/>
      <c r="N5" s="100">
        <f t="shared" si="2"/>
        <v>2005.5</v>
      </c>
      <c r="O5" s="79"/>
    </row>
    <row r="6" s="88" customFormat="1" ht="18" customHeight="1" spans="1:15">
      <c r="A6" s="49">
        <f t="shared" si="0"/>
        <v>3</v>
      </c>
      <c r="B6" s="49" t="s">
        <v>20</v>
      </c>
      <c r="C6" s="49" t="s">
        <v>21</v>
      </c>
      <c r="D6" s="49"/>
      <c r="E6" s="49"/>
      <c r="F6" s="49"/>
      <c r="G6" s="49"/>
      <c r="H6" s="49">
        <v>1</v>
      </c>
      <c r="I6" s="100">
        <v>7540</v>
      </c>
      <c r="J6" s="100">
        <v>534.8</v>
      </c>
      <c r="K6" s="100">
        <f t="shared" si="1"/>
        <v>8074.8</v>
      </c>
      <c r="L6" s="100">
        <f>I6*0.05</f>
        <v>377</v>
      </c>
      <c r="M6" s="101"/>
      <c r="N6" s="100">
        <f t="shared" si="2"/>
        <v>7697.8</v>
      </c>
      <c r="O6" s="79"/>
    </row>
    <row r="7" s="88" customFormat="1" ht="18" customHeight="1" spans="1:15">
      <c r="A7" s="49">
        <f t="shared" si="0"/>
        <v>4</v>
      </c>
      <c r="B7" s="49" t="s">
        <v>22</v>
      </c>
      <c r="C7" s="49" t="s">
        <v>21</v>
      </c>
      <c r="D7" s="49"/>
      <c r="E7" s="49"/>
      <c r="F7" s="49"/>
      <c r="G7" s="49"/>
      <c r="H7" s="49"/>
      <c r="I7" s="100"/>
      <c r="J7" s="100"/>
      <c r="K7" s="100">
        <f t="shared" si="1"/>
        <v>0</v>
      </c>
      <c r="L7" s="100">
        <f>I7*0.05</f>
        <v>0</v>
      </c>
      <c r="M7" s="101"/>
      <c r="N7" s="100">
        <f t="shared" si="2"/>
        <v>0</v>
      </c>
      <c r="O7" s="79"/>
    </row>
    <row r="8" s="88" customFormat="1" ht="18" customHeight="1" spans="1:15">
      <c r="A8" s="49">
        <f t="shared" si="0"/>
        <v>5</v>
      </c>
      <c r="B8" s="49" t="s">
        <v>23</v>
      </c>
      <c r="C8" s="49" t="s">
        <v>21</v>
      </c>
      <c r="D8" s="49"/>
      <c r="E8" s="49"/>
      <c r="F8" s="49"/>
      <c r="G8" s="49"/>
      <c r="H8" s="49">
        <v>1</v>
      </c>
      <c r="I8" s="49">
        <v>4018</v>
      </c>
      <c r="J8" s="100"/>
      <c r="K8" s="100">
        <f t="shared" si="1"/>
        <v>4018</v>
      </c>
      <c r="L8" s="100">
        <f>I8*0.05</f>
        <v>200.9</v>
      </c>
      <c r="M8" s="101"/>
      <c r="N8" s="100">
        <f t="shared" si="2"/>
        <v>3817.1</v>
      </c>
      <c r="O8" s="79"/>
    </row>
    <row r="9" s="88" customFormat="1" ht="18" customHeight="1" spans="1:15">
      <c r="A9" s="49">
        <f t="shared" si="0"/>
        <v>6</v>
      </c>
      <c r="B9" s="49" t="s">
        <v>24</v>
      </c>
      <c r="C9" s="49" t="s">
        <v>21</v>
      </c>
      <c r="D9" s="49"/>
      <c r="E9" s="49"/>
      <c r="F9" s="49"/>
      <c r="G9" s="49"/>
      <c r="H9" s="49">
        <v>1</v>
      </c>
      <c r="I9" s="100">
        <v>21</v>
      </c>
      <c r="J9" s="100"/>
      <c r="K9" s="100">
        <f t="shared" si="1"/>
        <v>21</v>
      </c>
      <c r="L9" s="100">
        <f>I9*0.05</f>
        <v>1.05</v>
      </c>
      <c r="M9" s="101"/>
      <c r="N9" s="100">
        <f t="shared" si="2"/>
        <v>19.95</v>
      </c>
      <c r="O9" s="102"/>
    </row>
    <row r="10" s="88" customFormat="1" ht="21" customHeight="1" spans="1:107">
      <c r="A10" s="49" t="s">
        <v>25</v>
      </c>
      <c r="B10" s="49"/>
      <c r="C10" s="49"/>
      <c r="D10" s="49"/>
      <c r="E10" s="49"/>
      <c r="F10" s="49"/>
      <c r="G10" s="49"/>
      <c r="H10" s="49">
        <f>SUM(H5:H9)</f>
        <v>3</v>
      </c>
      <c r="I10" s="100">
        <f t="shared" ref="I10:N10" si="3">SUM(I4:I9)</f>
        <v>11579</v>
      </c>
      <c r="J10" s="100">
        <f t="shared" si="3"/>
        <v>3877.3</v>
      </c>
      <c r="K10" s="100">
        <f t="shared" si="3"/>
        <v>15456.3</v>
      </c>
      <c r="L10" s="100">
        <f t="shared" si="3"/>
        <v>578.95</v>
      </c>
      <c r="M10" s="100">
        <f t="shared" si="3"/>
        <v>0</v>
      </c>
      <c r="N10" s="100">
        <f t="shared" si="3"/>
        <v>14877.35</v>
      </c>
      <c r="O10" s="90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7"/>
      <c r="CN10" s="87"/>
      <c r="CO10" s="87"/>
      <c r="CP10" s="87"/>
      <c r="CQ10" s="87"/>
      <c r="CR10" s="87"/>
      <c r="CS10" s="87"/>
      <c r="CT10" s="87"/>
      <c r="CU10" s="87"/>
      <c r="CV10" s="87"/>
      <c r="CW10" s="87"/>
      <c r="CX10" s="87"/>
      <c r="CY10" s="87"/>
      <c r="CZ10" s="87"/>
      <c r="DA10" s="87"/>
      <c r="DB10" s="87"/>
      <c r="DC10" s="87"/>
    </row>
    <row r="11" s="88" customFormat="1" ht="36" customHeight="1" spans="1:107">
      <c r="A11" s="95" t="s">
        <v>26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0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  <c r="CJ11" s="87"/>
      <c r="CK11" s="87"/>
      <c r="CL11" s="87"/>
      <c r="CM11" s="87"/>
      <c r="CN11" s="87"/>
      <c r="CO11" s="87"/>
      <c r="CP11" s="87"/>
      <c r="CQ11" s="87"/>
      <c r="CR11" s="87"/>
      <c r="CS11" s="87"/>
      <c r="CT11" s="87"/>
      <c r="CU11" s="87"/>
      <c r="CV11" s="87"/>
      <c r="CW11" s="87"/>
      <c r="CX11" s="87"/>
      <c r="CY11" s="87"/>
      <c r="CZ11" s="87"/>
      <c r="DA11" s="87"/>
      <c r="DB11" s="87"/>
      <c r="DC11" s="87"/>
    </row>
    <row r="12" s="89" customFormat="1" ht="30" customHeight="1" spans="1:15">
      <c r="A12" s="96"/>
      <c r="B12" s="97"/>
      <c r="C12" s="97"/>
      <c r="D12" s="97"/>
      <c r="E12" s="97"/>
      <c r="F12" s="97"/>
      <c r="G12" s="97"/>
      <c r="H12" s="97"/>
      <c r="I12" s="103"/>
      <c r="J12" s="103"/>
      <c r="K12" s="104"/>
      <c r="L12" s="104"/>
      <c r="M12" s="104"/>
      <c r="N12" s="104"/>
      <c r="O12" s="105"/>
    </row>
    <row r="13" s="89" customFormat="1" spans="1:15">
      <c r="A13" s="87"/>
      <c r="B13" s="87"/>
      <c r="C13" s="87"/>
      <c r="D13" s="87"/>
      <c r="E13" s="87"/>
      <c r="F13" s="87"/>
      <c r="G13" s="87"/>
      <c r="H13" s="90"/>
      <c r="I13" s="91"/>
      <c r="J13" s="91"/>
      <c r="K13" s="91"/>
      <c r="L13" s="91"/>
      <c r="M13" s="91"/>
      <c r="N13" s="91"/>
      <c r="O13" s="105"/>
    </row>
  </sheetData>
  <mergeCells count="10">
    <mergeCell ref="A1:N1"/>
    <mergeCell ref="A2:F2"/>
    <mergeCell ref="A10:C10"/>
    <mergeCell ref="A11:N11"/>
    <mergeCell ref="I2:I3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9"/>
  <sheetViews>
    <sheetView workbookViewId="0">
      <selection activeCell="C12" sqref="C12"/>
    </sheetView>
  </sheetViews>
  <sheetFormatPr defaultColWidth="9" defaultRowHeight="13.5"/>
  <cols>
    <col min="1" max="1" width="5.625" customWidth="1"/>
    <col min="2" max="2" width="10.5" customWidth="1"/>
    <col min="3" max="3" width="9.625" customWidth="1"/>
    <col min="6" max="6" width="11.5" customWidth="1"/>
    <col min="7" max="7" width="11.75" customWidth="1"/>
    <col min="8" max="8" width="11.375" customWidth="1"/>
    <col min="9" max="9" width="11" customWidth="1"/>
    <col min="12" max="12" width="9.875" customWidth="1"/>
    <col min="15" max="18" width="9.375"/>
    <col min="19" max="19" width="11.5"/>
  </cols>
  <sheetData>
    <row r="1" s="78" customFormat="1" ht="20.1" customHeight="1" spans="1:18">
      <c r="A1" s="80" t="s">
        <v>27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="78" customFormat="1" ht="30" customHeight="1" spans="1:18">
      <c r="A2" s="72" t="s">
        <v>8</v>
      </c>
      <c r="B2" s="72" t="s">
        <v>9</v>
      </c>
      <c r="C2" s="72" t="s">
        <v>28</v>
      </c>
      <c r="D2" s="72" t="s">
        <v>29</v>
      </c>
      <c r="E2" s="72" t="s">
        <v>30</v>
      </c>
      <c r="F2" s="72" t="s">
        <v>31</v>
      </c>
      <c r="G2" s="72" t="s">
        <v>32</v>
      </c>
      <c r="H2" s="72" t="s">
        <v>33</v>
      </c>
      <c r="I2" s="72" t="s">
        <v>34</v>
      </c>
      <c r="J2" s="72" t="s">
        <v>35</v>
      </c>
      <c r="K2" s="72" t="s">
        <v>36</v>
      </c>
      <c r="L2" s="72" t="s">
        <v>37</v>
      </c>
      <c r="M2" s="72" t="s">
        <v>38</v>
      </c>
      <c r="N2" s="72" t="s">
        <v>39</v>
      </c>
      <c r="O2" s="83" t="s">
        <v>40</v>
      </c>
      <c r="P2" s="72" t="s">
        <v>41</v>
      </c>
      <c r="Q2" s="72" t="s">
        <v>19</v>
      </c>
      <c r="R2" s="81" t="s">
        <v>17</v>
      </c>
    </row>
    <row r="3" s="79" customFormat="1" ht="18" customHeight="1" spans="1:242">
      <c r="A3" s="72">
        <v>1</v>
      </c>
      <c r="B3" s="10" t="s">
        <v>42</v>
      </c>
      <c r="C3" s="10" t="s">
        <v>43</v>
      </c>
      <c r="D3" s="72">
        <v>140.73</v>
      </c>
      <c r="E3" s="81">
        <v>4760.88964684147</v>
      </c>
      <c r="F3" s="72">
        <v>670000</v>
      </c>
      <c r="G3" s="72">
        <v>490000</v>
      </c>
      <c r="H3" s="72">
        <v>670000</v>
      </c>
      <c r="I3" s="72">
        <v>0</v>
      </c>
      <c r="J3" s="72" t="s">
        <v>44</v>
      </c>
      <c r="K3" s="71" t="s">
        <v>20</v>
      </c>
      <c r="L3" s="84">
        <v>20250004134</v>
      </c>
      <c r="M3" s="85">
        <v>45864</v>
      </c>
      <c r="N3" s="86"/>
      <c r="O3" s="81">
        <f>G3*0.01</f>
        <v>4900</v>
      </c>
      <c r="P3" s="81">
        <f t="shared" ref="P3:P8" si="0">G3*0.0004</f>
        <v>196</v>
      </c>
      <c r="Q3" s="81">
        <f t="shared" ref="Q3:Q8" si="1">G3*0.0015</f>
        <v>735</v>
      </c>
      <c r="R3" s="81">
        <f t="shared" ref="R3:R8" si="2">G3*0.001</f>
        <v>490</v>
      </c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  <c r="HK3" s="78"/>
      <c r="HL3" s="78"/>
      <c r="HM3" s="78"/>
      <c r="HN3" s="78"/>
      <c r="HO3" s="78"/>
      <c r="HP3" s="78"/>
      <c r="HQ3" s="78"/>
      <c r="HR3" s="78"/>
      <c r="HS3" s="78"/>
      <c r="HT3" s="78"/>
      <c r="HU3" s="78"/>
      <c r="HV3" s="78"/>
      <c r="HW3" s="78"/>
      <c r="HX3" s="78"/>
      <c r="HY3" s="78"/>
      <c r="HZ3" s="78"/>
      <c r="IA3" s="78"/>
      <c r="IB3" s="78"/>
      <c r="IC3" s="78"/>
      <c r="ID3" s="78"/>
      <c r="IE3" s="78"/>
      <c r="IF3" s="78"/>
      <c r="IG3" s="78"/>
      <c r="IH3" s="78"/>
    </row>
    <row r="4" s="79" customFormat="1" ht="18" customHeight="1" spans="1:242">
      <c r="A4" s="72">
        <v>2</v>
      </c>
      <c r="B4" s="16" t="s">
        <v>45</v>
      </c>
      <c r="C4" s="16" t="s">
        <v>46</v>
      </c>
      <c r="D4" s="72">
        <v>126.61</v>
      </c>
      <c r="E4" s="81">
        <v>4570.00236948108</v>
      </c>
      <c r="F4" s="72">
        <v>578608</v>
      </c>
      <c r="G4" s="72">
        <v>250000</v>
      </c>
      <c r="H4" s="72">
        <v>578608</v>
      </c>
      <c r="I4" s="72">
        <v>0</v>
      </c>
      <c r="J4" s="72" t="s">
        <v>44</v>
      </c>
      <c r="K4" s="71" t="s">
        <v>20</v>
      </c>
      <c r="L4" s="84">
        <v>20250004168</v>
      </c>
      <c r="M4" s="85">
        <v>45879</v>
      </c>
      <c r="N4" s="86"/>
      <c r="O4" s="81">
        <f>G4*0.01</f>
        <v>2500</v>
      </c>
      <c r="P4" s="81">
        <f t="shared" si="0"/>
        <v>100</v>
      </c>
      <c r="Q4" s="81">
        <f t="shared" si="1"/>
        <v>375</v>
      </c>
      <c r="R4" s="81">
        <f t="shared" si="2"/>
        <v>250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</row>
    <row r="5" s="79" customFormat="1" ht="18" customHeight="1" spans="1:242">
      <c r="A5" s="72">
        <v>3</v>
      </c>
      <c r="B5" s="17" t="s">
        <v>47</v>
      </c>
      <c r="C5" s="17" t="s">
        <v>48</v>
      </c>
      <c r="D5" s="72">
        <v>108.89</v>
      </c>
      <c r="E5" s="81">
        <v>4545.87198089815</v>
      </c>
      <c r="F5" s="72">
        <v>495000</v>
      </c>
      <c r="G5" s="72">
        <v>416000</v>
      </c>
      <c r="H5" s="72">
        <v>495000</v>
      </c>
      <c r="I5" s="72">
        <v>0</v>
      </c>
      <c r="J5" s="72" t="s">
        <v>44</v>
      </c>
      <c r="K5" s="71" t="s">
        <v>23</v>
      </c>
      <c r="L5" s="84">
        <v>20250004455</v>
      </c>
      <c r="M5" s="85">
        <v>45895</v>
      </c>
      <c r="N5" s="86"/>
      <c r="O5" s="81">
        <f>G5*0.007</f>
        <v>2912</v>
      </c>
      <c r="P5" s="81">
        <f t="shared" si="0"/>
        <v>166.4</v>
      </c>
      <c r="Q5" s="81">
        <f t="shared" si="1"/>
        <v>624</v>
      </c>
      <c r="R5" s="81">
        <f t="shared" si="2"/>
        <v>416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  <c r="IA5" s="78"/>
      <c r="IB5" s="78"/>
      <c r="IC5" s="78"/>
      <c r="ID5" s="78"/>
      <c r="IE5" s="78"/>
      <c r="IF5" s="78"/>
      <c r="IG5" s="78"/>
      <c r="IH5" s="78"/>
    </row>
    <row r="6" s="79" customFormat="1" ht="18" customHeight="1" spans="1:242">
      <c r="A6" s="72">
        <v>4</v>
      </c>
      <c r="B6" s="17" t="s">
        <v>49</v>
      </c>
      <c r="C6" s="17" t="s">
        <v>50</v>
      </c>
      <c r="D6" s="72">
        <v>126.61</v>
      </c>
      <c r="E6" s="81">
        <v>4533.6</v>
      </c>
      <c r="F6" s="72">
        <v>574000</v>
      </c>
      <c r="G6" s="72">
        <v>3000</v>
      </c>
      <c r="H6" s="72">
        <v>3000</v>
      </c>
      <c r="I6" s="72">
        <f t="shared" ref="I6:I8" si="3">F6-G6</f>
        <v>571000</v>
      </c>
      <c r="J6" s="72" t="s">
        <v>44</v>
      </c>
      <c r="K6" s="71" t="s">
        <v>24</v>
      </c>
      <c r="L6" s="84">
        <v>20250005110</v>
      </c>
      <c r="M6" s="85">
        <v>45908</v>
      </c>
      <c r="N6" s="86"/>
      <c r="O6" s="81">
        <f>G6*0.007</f>
        <v>21</v>
      </c>
      <c r="P6" s="81">
        <f t="shared" si="0"/>
        <v>1.2</v>
      </c>
      <c r="Q6" s="81">
        <f t="shared" si="1"/>
        <v>4.5</v>
      </c>
      <c r="R6" s="81">
        <f t="shared" si="2"/>
        <v>3</v>
      </c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78"/>
      <c r="IA6" s="78"/>
      <c r="IB6" s="78"/>
      <c r="IC6" s="78"/>
      <c r="ID6" s="78"/>
      <c r="IE6" s="78"/>
      <c r="IF6" s="78"/>
      <c r="IG6" s="78"/>
      <c r="IH6" s="78"/>
    </row>
    <row r="7" s="79" customFormat="1" ht="18" customHeight="1" spans="1:242">
      <c r="A7" s="72">
        <v>5</v>
      </c>
      <c r="B7" s="17" t="s">
        <v>51</v>
      </c>
      <c r="C7" s="17" t="s">
        <v>52</v>
      </c>
      <c r="D7" s="72">
        <v>141.09</v>
      </c>
      <c r="E7" s="81">
        <v>4748.74</v>
      </c>
      <c r="F7" s="72">
        <v>670000</v>
      </c>
      <c r="G7" s="72">
        <v>158000</v>
      </c>
      <c r="H7" s="72">
        <v>158000</v>
      </c>
      <c r="I7" s="72">
        <f t="shared" si="3"/>
        <v>512000</v>
      </c>
      <c r="J7" s="72" t="s">
        <v>44</v>
      </c>
      <c r="K7" s="71" t="s">
        <v>23</v>
      </c>
      <c r="L7" s="84">
        <v>20250004895</v>
      </c>
      <c r="M7" s="85">
        <v>45909</v>
      </c>
      <c r="N7" s="86"/>
      <c r="O7" s="81">
        <f>G7*0.007</f>
        <v>1106</v>
      </c>
      <c r="P7" s="81">
        <f t="shared" si="0"/>
        <v>63.2</v>
      </c>
      <c r="Q7" s="81">
        <f t="shared" si="1"/>
        <v>237</v>
      </c>
      <c r="R7" s="81">
        <f t="shared" si="2"/>
        <v>158</v>
      </c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78"/>
      <c r="GO7" s="78"/>
      <c r="GP7" s="78"/>
      <c r="GQ7" s="78"/>
      <c r="GR7" s="78"/>
      <c r="GS7" s="78"/>
      <c r="GT7" s="78"/>
      <c r="GU7" s="78"/>
      <c r="GV7" s="78"/>
      <c r="GW7" s="78"/>
      <c r="GX7" s="78"/>
      <c r="GY7" s="78"/>
      <c r="GZ7" s="78"/>
      <c r="HA7" s="78"/>
      <c r="HB7" s="78"/>
      <c r="HC7" s="78"/>
      <c r="HD7" s="7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78"/>
      <c r="IA7" s="78"/>
      <c r="IB7" s="78"/>
      <c r="IC7" s="78"/>
      <c r="ID7" s="78"/>
      <c r="IE7" s="78"/>
      <c r="IF7" s="78"/>
      <c r="IG7" s="78"/>
      <c r="IH7" s="78"/>
    </row>
    <row r="8" s="79" customFormat="1" ht="18" customHeight="1" spans="1:242">
      <c r="A8" s="72">
        <v>6</v>
      </c>
      <c r="B8" s="17" t="s">
        <v>53</v>
      </c>
      <c r="C8" s="17" t="s">
        <v>54</v>
      </c>
      <c r="D8" s="72">
        <v>126.61</v>
      </c>
      <c r="E8" s="81">
        <v>4900</v>
      </c>
      <c r="F8" s="72">
        <v>620389</v>
      </c>
      <c r="G8" s="72">
        <v>20000</v>
      </c>
      <c r="H8" s="72">
        <v>20000</v>
      </c>
      <c r="I8" s="72">
        <f t="shared" si="3"/>
        <v>600389</v>
      </c>
      <c r="J8" s="72" t="s">
        <v>44</v>
      </c>
      <c r="K8" s="71" t="s">
        <v>20</v>
      </c>
      <c r="L8" s="84">
        <v>20250005206</v>
      </c>
      <c r="M8" s="85">
        <v>45906</v>
      </c>
      <c r="N8" s="86"/>
      <c r="O8" s="81">
        <f>G8*0.007</f>
        <v>140</v>
      </c>
      <c r="P8" s="81">
        <f t="shared" si="0"/>
        <v>8</v>
      </c>
      <c r="Q8" s="81">
        <f t="shared" si="1"/>
        <v>30</v>
      </c>
      <c r="R8" s="81">
        <f t="shared" si="2"/>
        <v>20</v>
      </c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  <c r="FR8" s="78"/>
      <c r="FS8" s="78"/>
      <c r="FT8" s="78"/>
      <c r="FU8" s="78"/>
      <c r="FV8" s="78"/>
      <c r="FW8" s="78"/>
      <c r="FX8" s="78"/>
      <c r="FY8" s="78"/>
      <c r="FZ8" s="78"/>
      <c r="GA8" s="78"/>
      <c r="GB8" s="78"/>
      <c r="GC8" s="78"/>
      <c r="GD8" s="78"/>
      <c r="GE8" s="78"/>
      <c r="GF8" s="78"/>
      <c r="GG8" s="78"/>
      <c r="GH8" s="78"/>
      <c r="GI8" s="78"/>
      <c r="GJ8" s="78"/>
      <c r="GK8" s="78"/>
      <c r="GL8" s="78"/>
      <c r="GM8" s="78"/>
      <c r="GN8" s="78"/>
      <c r="GO8" s="78"/>
      <c r="GP8" s="78"/>
      <c r="GQ8" s="78"/>
      <c r="GR8" s="78"/>
      <c r="GS8" s="78"/>
      <c r="GT8" s="78"/>
      <c r="GU8" s="78"/>
      <c r="GV8" s="78"/>
      <c r="GW8" s="78"/>
      <c r="GX8" s="78"/>
      <c r="GY8" s="78"/>
      <c r="GZ8" s="78"/>
      <c r="HA8" s="78"/>
      <c r="HB8" s="78"/>
      <c r="HC8" s="78"/>
      <c r="HD8" s="7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78"/>
      <c r="IA8" s="78"/>
      <c r="IB8" s="78"/>
      <c r="IC8" s="78"/>
      <c r="ID8" s="78"/>
      <c r="IE8" s="78"/>
      <c r="IF8" s="78"/>
      <c r="IG8" s="78"/>
      <c r="IH8" s="78"/>
    </row>
    <row r="9" spans="7:19">
      <c r="G9" s="82">
        <f>SUM(G3:G8)</f>
        <v>1337000</v>
      </c>
      <c r="O9" s="82">
        <f>SUM(O3:O8)</f>
        <v>11579</v>
      </c>
      <c r="P9" s="82">
        <f>SUM(P3:P8)</f>
        <v>534.8</v>
      </c>
      <c r="Q9" s="82">
        <f>SUM(Q3:Q8)</f>
        <v>2005.5</v>
      </c>
      <c r="R9" s="82">
        <f>SUM(R3:R8)</f>
        <v>1337</v>
      </c>
      <c r="S9">
        <f>SUM(O9:R9)</f>
        <v>15456.3</v>
      </c>
    </row>
  </sheetData>
  <autoFilter xmlns:etc="http://www.wps.cn/officeDocument/2017/etCustomData" ref="A2:IH9" etc:filterBottomFollowUsedRange="0">
    <extLst/>
  </autoFilter>
  <mergeCells count="1">
    <mergeCell ref="A1:R1"/>
  </mergeCells>
  <conditionalFormatting sqref="B1:B2">
    <cfRule type="duplicateValues" dxfId="0" priority="3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workbookViewId="0">
      <selection activeCell="C32" sqref="C32"/>
    </sheetView>
  </sheetViews>
  <sheetFormatPr defaultColWidth="9" defaultRowHeight="14.25" outlineLevelRow="5"/>
  <cols>
    <col min="1" max="1" width="6.75" style="58" customWidth="1"/>
    <col min="2" max="2" width="13.125" style="58" customWidth="1"/>
    <col min="3" max="3" width="14.875" style="58" customWidth="1"/>
    <col min="4" max="4" width="10.875" style="58" customWidth="1"/>
    <col min="5" max="5" width="13.75" style="58"/>
    <col min="6" max="6" width="10.875" style="58" customWidth="1"/>
    <col min="7" max="7" width="11.75" style="58" customWidth="1"/>
    <col min="8" max="8" width="10" style="58" customWidth="1"/>
    <col min="9" max="9" width="11.625" style="58" customWidth="1"/>
    <col min="10" max="10" width="13.625" style="58" customWidth="1"/>
    <col min="11" max="11" width="10.875" style="58" customWidth="1"/>
    <col min="12" max="16384" width="9" style="58"/>
  </cols>
  <sheetData>
    <row r="1" s="58" customFormat="1" ht="31" customHeight="1" spans="1:11">
      <c r="A1" s="62" t="s">
        <v>55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="59" customFormat="1" ht="33" customHeight="1" spans="1:11">
      <c r="A2" s="63" t="s">
        <v>8</v>
      </c>
      <c r="B2" s="63" t="s">
        <v>56</v>
      </c>
      <c r="C2" s="64" t="s">
        <v>57</v>
      </c>
      <c r="D2" s="65" t="s">
        <v>9</v>
      </c>
      <c r="E2" s="66" t="s">
        <v>58</v>
      </c>
      <c r="F2" s="66" t="s">
        <v>21</v>
      </c>
      <c r="G2" s="66" t="s">
        <v>59</v>
      </c>
      <c r="H2" s="66" t="s">
        <v>60</v>
      </c>
      <c r="I2" s="66" t="s">
        <v>61</v>
      </c>
      <c r="J2" s="66" t="s">
        <v>62</v>
      </c>
      <c r="K2" s="75" t="s">
        <v>63</v>
      </c>
    </row>
    <row r="3" s="60" customFormat="1" ht="38" customHeight="1" spans="1:11">
      <c r="A3" s="67">
        <v>1</v>
      </c>
      <c r="B3" s="68">
        <v>45908</v>
      </c>
      <c r="C3" s="69">
        <v>45931</v>
      </c>
      <c r="D3" s="70" t="s">
        <v>50</v>
      </c>
      <c r="E3" s="49">
        <v>15320230985</v>
      </c>
      <c r="F3" s="71" t="s">
        <v>24</v>
      </c>
      <c r="G3" s="70" t="s">
        <v>49</v>
      </c>
      <c r="H3" s="72">
        <v>126.61</v>
      </c>
      <c r="I3" s="72">
        <v>4533.6</v>
      </c>
      <c r="J3" s="72">
        <v>574000</v>
      </c>
      <c r="K3" s="76">
        <v>0.007</v>
      </c>
    </row>
    <row r="4" s="61" customFormat="1" ht="25" customHeight="1" spans="1:11">
      <c r="A4" s="67">
        <v>2</v>
      </c>
      <c r="B4" s="68">
        <v>45909</v>
      </c>
      <c r="C4" s="69">
        <v>45932</v>
      </c>
      <c r="D4" s="70" t="s">
        <v>52</v>
      </c>
      <c r="E4" s="49">
        <v>18799745430</v>
      </c>
      <c r="F4" s="71" t="s">
        <v>23</v>
      </c>
      <c r="G4" s="70" t="s">
        <v>51</v>
      </c>
      <c r="H4" s="72">
        <v>141.09</v>
      </c>
      <c r="I4" s="72">
        <v>4748.74</v>
      </c>
      <c r="J4" s="72">
        <v>670000</v>
      </c>
      <c r="K4" s="76">
        <v>0.007</v>
      </c>
    </row>
    <row r="5" s="61" customFormat="1" ht="25" customHeight="1" spans="1:11">
      <c r="A5" s="67">
        <v>3</v>
      </c>
      <c r="B5" s="68">
        <v>45906</v>
      </c>
      <c r="C5" s="69">
        <v>45933</v>
      </c>
      <c r="D5" s="70" t="s">
        <v>54</v>
      </c>
      <c r="E5" s="49">
        <v>15899275712</v>
      </c>
      <c r="F5" s="71" t="s">
        <v>20</v>
      </c>
      <c r="G5" s="70" t="s">
        <v>53</v>
      </c>
      <c r="H5" s="72">
        <v>126.61</v>
      </c>
      <c r="I5" s="72">
        <v>4900</v>
      </c>
      <c r="J5" s="72">
        <v>620389</v>
      </c>
      <c r="K5" s="76">
        <v>0.007</v>
      </c>
    </row>
    <row r="6" s="58" customFormat="1" ht="66" customHeight="1" spans="1:11">
      <c r="A6" s="73" t="s">
        <v>64</v>
      </c>
      <c r="B6" s="74"/>
      <c r="C6" s="74"/>
      <c r="D6" s="74"/>
      <c r="E6" s="74"/>
      <c r="F6" s="74"/>
      <c r="G6" s="74"/>
      <c r="H6" s="74"/>
      <c r="I6" s="74"/>
      <c r="J6" s="74"/>
      <c r="K6" s="77"/>
    </row>
  </sheetData>
  <mergeCells count="2">
    <mergeCell ref="A1:K1"/>
    <mergeCell ref="A6:K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E32" sqref="E32"/>
    </sheetView>
  </sheetViews>
  <sheetFormatPr defaultColWidth="9" defaultRowHeight="13.5" outlineLevelCol="6"/>
  <cols>
    <col min="3" max="7" width="15.75" customWidth="1"/>
  </cols>
  <sheetData>
    <row r="1" s="42" customFormat="1" ht="22.5" spans="1:7">
      <c r="A1" s="43" t="s">
        <v>65</v>
      </c>
      <c r="B1" s="43"/>
      <c r="C1" s="43"/>
      <c r="D1" s="43"/>
      <c r="E1" s="43"/>
      <c r="F1" s="43"/>
      <c r="G1" s="43"/>
    </row>
    <row r="2" s="42" customFormat="1" spans="1:7">
      <c r="A2" s="44" t="s">
        <v>10</v>
      </c>
      <c r="B2" s="45" t="s">
        <v>9</v>
      </c>
      <c r="C2" s="46" t="s">
        <v>66</v>
      </c>
      <c r="D2" s="46" t="s">
        <v>67</v>
      </c>
      <c r="E2" s="46" t="s">
        <v>68</v>
      </c>
      <c r="F2" s="46" t="s">
        <v>69</v>
      </c>
      <c r="G2" s="46" t="s">
        <v>70</v>
      </c>
    </row>
    <row r="3" s="42" customFormat="1" spans="1:7">
      <c r="A3" s="47"/>
      <c r="B3" s="48"/>
      <c r="C3" s="46" t="s">
        <v>71</v>
      </c>
      <c r="D3" s="46" t="s">
        <v>71</v>
      </c>
      <c r="E3" s="46" t="s">
        <v>71</v>
      </c>
      <c r="F3" s="46" t="s">
        <v>71</v>
      </c>
      <c r="G3" s="46" t="s">
        <v>71</v>
      </c>
    </row>
    <row r="4" s="42" customFormat="1" ht="14.25" spans="1:7">
      <c r="A4" s="49" t="s">
        <v>21</v>
      </c>
      <c r="B4" s="49" t="s">
        <v>22</v>
      </c>
      <c r="C4" s="50"/>
      <c r="D4" s="50"/>
      <c r="E4" s="50"/>
      <c r="F4" s="51"/>
      <c r="G4" s="52"/>
    </row>
    <row r="5" s="42" customFormat="1" spans="1:7">
      <c r="A5" s="49" t="s">
        <v>21</v>
      </c>
      <c r="B5" s="49" t="s">
        <v>23</v>
      </c>
      <c r="C5" s="52">
        <v>0.007</v>
      </c>
      <c r="D5" s="52">
        <v>0.007</v>
      </c>
      <c r="E5" s="52"/>
      <c r="F5" s="51"/>
      <c r="G5" s="52"/>
    </row>
    <row r="6" s="42" customFormat="1" ht="14.25" spans="1:7">
      <c r="A6" s="49" t="s">
        <v>21</v>
      </c>
      <c r="B6" s="49" t="s">
        <v>20</v>
      </c>
      <c r="C6" s="50">
        <v>0.01</v>
      </c>
      <c r="D6" s="52">
        <v>0.007</v>
      </c>
      <c r="E6" s="52"/>
      <c r="F6" s="52"/>
      <c r="G6" s="52"/>
    </row>
    <row r="7" s="42" customFormat="1" ht="14.25" spans="1:7">
      <c r="A7" s="49" t="s">
        <v>21</v>
      </c>
      <c r="B7" s="49" t="s">
        <v>24</v>
      </c>
      <c r="C7" s="50">
        <v>0.007</v>
      </c>
      <c r="D7" s="52">
        <v>0.007</v>
      </c>
      <c r="E7" s="52"/>
      <c r="F7" s="52"/>
      <c r="G7" s="50"/>
    </row>
    <row r="8" s="42" customFormat="1" spans="1:7">
      <c r="A8" s="53" t="s">
        <v>10</v>
      </c>
      <c r="B8" s="54" t="s">
        <v>9</v>
      </c>
      <c r="C8" s="55" t="s">
        <v>66</v>
      </c>
      <c r="D8" s="55" t="s">
        <v>67</v>
      </c>
      <c r="E8" s="55" t="s">
        <v>68</v>
      </c>
      <c r="F8" s="55" t="s">
        <v>69</v>
      </c>
      <c r="G8" s="55" t="s">
        <v>70</v>
      </c>
    </row>
    <row r="9" s="42" customFormat="1" spans="1:7">
      <c r="A9" s="53"/>
      <c r="B9" s="56"/>
      <c r="C9" s="53" t="s">
        <v>71</v>
      </c>
      <c r="D9" s="53" t="s">
        <v>71</v>
      </c>
      <c r="E9" s="53" t="s">
        <v>71</v>
      </c>
      <c r="F9" s="53" t="s">
        <v>71</v>
      </c>
      <c r="G9" s="53" t="s">
        <v>71</v>
      </c>
    </row>
    <row r="10" s="42" customFormat="1" ht="14.25" spans="1:7">
      <c r="A10" s="49" t="s">
        <v>72</v>
      </c>
      <c r="B10" s="49" t="s">
        <v>16</v>
      </c>
      <c r="C10" s="50">
        <v>0.001</v>
      </c>
      <c r="D10" s="50">
        <v>0.001</v>
      </c>
      <c r="E10" s="50"/>
      <c r="F10" s="51"/>
      <c r="G10" s="52"/>
    </row>
    <row r="11" s="42" customFormat="1" ht="14.25" spans="1:7">
      <c r="A11" s="49" t="s">
        <v>19</v>
      </c>
      <c r="B11" s="57" t="s">
        <v>18</v>
      </c>
      <c r="C11" s="50">
        <v>0.0015</v>
      </c>
      <c r="D11" s="50">
        <v>0.0015</v>
      </c>
      <c r="E11" s="50"/>
      <c r="F11" s="51"/>
      <c r="G11" s="52"/>
    </row>
    <row r="12" s="42" customFormat="1" ht="14.25" spans="1:7">
      <c r="A12" s="49" t="s">
        <v>73</v>
      </c>
      <c r="B12" s="57" t="s">
        <v>20</v>
      </c>
      <c r="C12" s="50">
        <v>0.0004</v>
      </c>
      <c r="D12" s="52">
        <v>0.0004</v>
      </c>
      <c r="E12" s="50"/>
      <c r="F12" s="51"/>
      <c r="G12" s="51"/>
    </row>
  </sheetData>
  <mergeCells count="5">
    <mergeCell ref="A1:G1"/>
    <mergeCell ref="A2:A3"/>
    <mergeCell ref="A8:A9"/>
    <mergeCell ref="B2:B3"/>
    <mergeCell ref="B8:B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L14" sqref="L14"/>
    </sheetView>
  </sheetViews>
  <sheetFormatPr defaultColWidth="9" defaultRowHeight="14.25"/>
  <cols>
    <col min="1" max="1" width="6.75" style="1" customWidth="1"/>
    <col min="2" max="2" width="10.875" style="1" customWidth="1"/>
    <col min="3" max="4" width="9" style="1"/>
    <col min="5" max="5" width="11.625" style="1" customWidth="1"/>
    <col min="6" max="6" width="11.375" style="1" customWidth="1"/>
    <col min="7" max="7" width="14.75" style="1" customWidth="1"/>
    <col min="8" max="9" width="13.625" style="2" customWidth="1"/>
    <col min="10" max="10" width="11.625" style="1" customWidth="1"/>
    <col min="11" max="16384" width="9" style="1"/>
  </cols>
  <sheetData>
    <row r="1" s="1" customFormat="1" ht="29.25" customHeight="1" spans="1:9">
      <c r="A1" s="3" t="s">
        <v>74</v>
      </c>
      <c r="B1" s="4"/>
      <c r="C1" s="4"/>
      <c r="D1" s="4"/>
      <c r="E1" s="4"/>
      <c r="F1" s="4"/>
      <c r="G1" s="4"/>
      <c r="H1" s="4"/>
      <c r="I1" s="4"/>
    </row>
    <row r="2" s="1" customFormat="1" ht="23.25" customHeight="1" spans="1:10">
      <c r="A2" s="5" t="s">
        <v>8</v>
      </c>
      <c r="B2" s="5" t="s">
        <v>28</v>
      </c>
      <c r="C2" s="5" t="s">
        <v>9</v>
      </c>
      <c r="D2" s="5" t="s">
        <v>75</v>
      </c>
      <c r="E2" s="6" t="s">
        <v>29</v>
      </c>
      <c r="F2" s="6" t="s">
        <v>30</v>
      </c>
      <c r="G2" s="7" t="s">
        <v>76</v>
      </c>
      <c r="H2" s="8" t="s">
        <v>77</v>
      </c>
      <c r="I2" s="38" t="s">
        <v>78</v>
      </c>
      <c r="J2" s="38" t="s">
        <v>21</v>
      </c>
    </row>
    <row r="3" s="1" customFormat="1" ht="23.25" customHeight="1" spans="1:10">
      <c r="A3" s="9" t="s">
        <v>79</v>
      </c>
      <c r="B3" s="10" t="s">
        <v>42</v>
      </c>
      <c r="C3" s="10" t="s">
        <v>43</v>
      </c>
      <c r="D3" s="11"/>
      <c r="E3" s="12">
        <v>140.73</v>
      </c>
      <c r="F3" s="13">
        <v>4760.88964684147</v>
      </c>
      <c r="G3" s="14">
        <v>670000</v>
      </c>
      <c r="H3" s="15">
        <v>490000</v>
      </c>
      <c r="I3" s="39">
        <v>0</v>
      </c>
      <c r="J3" s="40" t="s">
        <v>20</v>
      </c>
    </row>
    <row r="4" s="1" customFormat="1" ht="23.25" customHeight="1" spans="1:10">
      <c r="A4" s="9" t="s">
        <v>80</v>
      </c>
      <c r="B4" s="16" t="s">
        <v>45</v>
      </c>
      <c r="C4" s="16" t="s">
        <v>46</v>
      </c>
      <c r="D4" s="11"/>
      <c r="E4" s="12">
        <v>126.61</v>
      </c>
      <c r="F4" s="13">
        <v>4570.00236948108</v>
      </c>
      <c r="G4" s="14">
        <v>578608</v>
      </c>
      <c r="H4" s="15">
        <v>250000</v>
      </c>
      <c r="I4" s="39">
        <v>0</v>
      </c>
      <c r="J4" s="40" t="s">
        <v>20</v>
      </c>
    </row>
    <row r="5" s="1" customFormat="1" ht="23.25" customHeight="1" spans="1:10">
      <c r="A5" s="9" t="s">
        <v>81</v>
      </c>
      <c r="B5" s="17" t="s">
        <v>47</v>
      </c>
      <c r="C5" s="17" t="s">
        <v>48</v>
      </c>
      <c r="D5" s="18"/>
      <c r="E5" s="19">
        <v>108.89</v>
      </c>
      <c r="F5" s="13">
        <v>4545.87198089815</v>
      </c>
      <c r="G5" s="14">
        <v>495000</v>
      </c>
      <c r="H5" s="15">
        <v>416000</v>
      </c>
      <c r="I5" s="39">
        <v>0</v>
      </c>
      <c r="J5" s="40" t="s">
        <v>23</v>
      </c>
    </row>
    <row r="6" s="1" customFormat="1" ht="23.25" customHeight="1" spans="1:10">
      <c r="A6" s="9" t="s">
        <v>82</v>
      </c>
      <c r="B6" s="17" t="s">
        <v>49</v>
      </c>
      <c r="C6" s="17" t="s">
        <v>50</v>
      </c>
      <c r="D6" s="18"/>
      <c r="E6" s="19">
        <v>126.61</v>
      </c>
      <c r="F6" s="13">
        <v>4533.6</v>
      </c>
      <c r="G6" s="14">
        <v>574000</v>
      </c>
      <c r="H6" s="15">
        <v>3000</v>
      </c>
      <c r="I6" s="39">
        <f t="shared" ref="I6:I8" si="0">G6-H6</f>
        <v>571000</v>
      </c>
      <c r="J6" s="40" t="s">
        <v>24</v>
      </c>
    </row>
    <row r="7" s="1" customFormat="1" ht="23.25" customHeight="1" spans="1:10">
      <c r="A7" s="9" t="s">
        <v>83</v>
      </c>
      <c r="B7" s="17" t="s">
        <v>51</v>
      </c>
      <c r="C7" s="17" t="s">
        <v>52</v>
      </c>
      <c r="D7" s="18"/>
      <c r="E7" s="19">
        <v>141.09</v>
      </c>
      <c r="F7" s="13">
        <v>4748.74</v>
      </c>
      <c r="G7" s="14">
        <v>670000</v>
      </c>
      <c r="H7" s="15">
        <v>158000</v>
      </c>
      <c r="I7" s="39">
        <f t="shared" si="0"/>
        <v>512000</v>
      </c>
      <c r="J7" s="40" t="s">
        <v>23</v>
      </c>
    </row>
    <row r="8" s="1" customFormat="1" ht="23.25" customHeight="1" spans="1:10">
      <c r="A8" s="9" t="s">
        <v>84</v>
      </c>
      <c r="B8" s="17" t="s">
        <v>53</v>
      </c>
      <c r="C8" s="17" t="s">
        <v>54</v>
      </c>
      <c r="D8" s="18"/>
      <c r="E8" s="19">
        <v>126.61</v>
      </c>
      <c r="F8" s="13">
        <v>4900</v>
      </c>
      <c r="G8" s="14">
        <v>620389</v>
      </c>
      <c r="H8" s="15">
        <v>20000</v>
      </c>
      <c r="I8" s="39">
        <f t="shared" si="0"/>
        <v>600389</v>
      </c>
      <c r="J8" s="40" t="s">
        <v>20</v>
      </c>
    </row>
    <row r="9" s="1" customFormat="1" ht="23.25" customHeight="1" spans="1:9">
      <c r="A9" s="20" t="s">
        <v>85</v>
      </c>
      <c r="B9" s="21"/>
      <c r="C9" s="21"/>
      <c r="D9" s="22"/>
      <c r="E9" s="23">
        <f t="shared" ref="E9:I9" si="1">SUM(E3:E8)</f>
        <v>770.54</v>
      </c>
      <c r="F9" s="23">
        <f>AVERAGE(F3:F8)</f>
        <v>4676.51733287012</v>
      </c>
      <c r="G9" s="24">
        <f t="shared" si="1"/>
        <v>3607997</v>
      </c>
      <c r="H9" s="24">
        <f t="shared" si="1"/>
        <v>1337000</v>
      </c>
      <c r="I9" s="24">
        <f t="shared" si="1"/>
        <v>1683389</v>
      </c>
    </row>
    <row r="10" s="1" customFormat="1" ht="23.25" customHeight="1" spans="1:9">
      <c r="A10" s="25" t="s">
        <v>86</v>
      </c>
      <c r="B10" s="26"/>
      <c r="C10" s="26"/>
      <c r="D10" s="26"/>
      <c r="E10" s="26"/>
      <c r="F10" s="26"/>
      <c r="G10" s="27"/>
      <c r="H10" s="28">
        <f>H9*3%</f>
        <v>40110</v>
      </c>
      <c r="I10" s="28"/>
    </row>
    <row r="11" s="1" customFormat="1" ht="23.25" customHeight="1" spans="1:9">
      <c r="A11" s="29" t="s">
        <v>87</v>
      </c>
      <c r="B11" s="30"/>
      <c r="C11" s="30"/>
      <c r="D11" s="30"/>
      <c r="E11" s="30"/>
      <c r="F11" s="30"/>
      <c r="G11" s="31"/>
      <c r="H11" s="28">
        <f>H10*0.05</f>
        <v>2005.5</v>
      </c>
      <c r="I11" s="41"/>
    </row>
    <row r="12" s="1" customFormat="1" ht="23.25" customHeight="1" spans="1:9">
      <c r="A12" s="25" t="s">
        <v>88</v>
      </c>
      <c r="B12" s="30"/>
      <c r="C12" s="30"/>
      <c r="D12" s="30"/>
      <c r="E12" s="30"/>
      <c r="F12" s="30"/>
      <c r="G12" s="31"/>
      <c r="H12" s="32">
        <f>H10-H11</f>
        <v>38104.5</v>
      </c>
      <c r="I12" s="41"/>
    </row>
    <row r="13" s="1" customFormat="1" ht="41.25" customHeight="1" spans="1:9">
      <c r="A13" s="33" t="s">
        <v>89</v>
      </c>
      <c r="B13" s="33"/>
      <c r="C13" s="33"/>
      <c r="D13" s="33"/>
      <c r="E13" s="33"/>
      <c r="F13" s="33" t="s">
        <v>90</v>
      </c>
      <c r="G13" s="34"/>
      <c r="H13" s="34"/>
      <c r="I13" s="34"/>
    </row>
    <row r="14" s="1" customFormat="1" ht="90.75" customHeight="1" spans="1:9">
      <c r="A14" s="33" t="s">
        <v>91</v>
      </c>
      <c r="B14" s="33"/>
      <c r="C14" s="33"/>
      <c r="D14" s="33"/>
      <c r="E14" s="33"/>
      <c r="F14" s="33" t="s">
        <v>92</v>
      </c>
      <c r="G14" s="34"/>
      <c r="H14" s="34"/>
      <c r="I14" s="34"/>
    </row>
    <row r="15" s="1" customFormat="1" ht="23.25" customHeight="1" spans="1:9">
      <c r="A15" s="35"/>
      <c r="B15" s="36"/>
      <c r="C15" s="36"/>
      <c r="D15" s="36"/>
      <c r="E15" s="36"/>
      <c r="F15" s="36"/>
      <c r="G15" s="36"/>
      <c r="H15" s="37"/>
      <c r="I15" s="2"/>
    </row>
  </sheetData>
  <mergeCells count="9">
    <mergeCell ref="A1:I1"/>
    <mergeCell ref="A9:D9"/>
    <mergeCell ref="A10:G10"/>
    <mergeCell ref="A11:G11"/>
    <mergeCell ref="A12:G12"/>
    <mergeCell ref="A13:E13"/>
    <mergeCell ref="F13:I13"/>
    <mergeCell ref="A14:E14"/>
    <mergeCell ref="F14:I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工资表</vt:lpstr>
      <vt:lpstr>9月回款提成明细</vt:lpstr>
      <vt:lpstr>9月销售明细</vt:lpstr>
      <vt:lpstr>佣金比例总表</vt:lpstr>
      <vt:lpstr>结算明细9月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清风暖阳</cp:lastModifiedBy>
  <dcterms:created xsi:type="dcterms:W3CDTF">2023-05-12T11:15:00Z</dcterms:created>
  <dcterms:modified xsi:type="dcterms:W3CDTF">2025-10-20T09:51:31Z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9F7C7D759D694C94800F20FEC54DB8A1_12</vt:lpwstr>
  </property>
</Properties>
</file>