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<sst xmlns="http://schemas.openxmlformats.org/spreadsheetml/2006/main" count="102" uniqueCount="76">
  <si>
    <r>
      <rPr>
        <b/>
        <sz val="22"/>
        <rFont val="宋体"/>
        <charset val="134"/>
      </rPr>
      <t>阿克苏通力房地产开发有限公司2025年3社保表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</si>
  <si>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</si>
  <si>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</si>
  <si>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</si>
  <si>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</si>
  <si>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</si>
  <si>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</si>
  <si>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</si>
  <si>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</si>
  <si>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</si>
  <si>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</si>
  <si>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</si>
  <si>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</si>
  <si>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</si>
  <si>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</si>
  <si>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</si>
  <si>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</si>
  <si>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</si>
  <si>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</si>
  <si>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</si>
  <si>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</si>
  <si>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</si>
  <si>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</si>
  <si>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</si>
  <si>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</si>
  <si>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</si>
  <si>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</si>
  <si>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</si>
  <si>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</si>
  <si>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1</t>
  </si>
  <si>
    <t>刘念</t>
  </si>
  <si>
    <t>女</t>
  </si>
  <si>
    <t>行政</t>
  </si>
  <si>
    <t>阿通力房产公司</t>
  </si>
  <si>
    <t>652926197710210019</t>
  </si>
  <si>
    <t>2</t>
  </si>
  <si>
    <t>郭满庆</t>
  </si>
  <si>
    <t>男</t>
  </si>
  <si>
    <t>前后期</t>
  </si>
  <si>
    <t>652326131220</t>
  </si>
  <si>
    <t>511325199612093021</t>
  </si>
  <si>
    <t>3</t>
  </si>
  <si>
    <t>杜芊</t>
  </si>
  <si>
    <t>销售内勤</t>
  </si>
  <si>
    <t>652832356829</t>
  </si>
  <si>
    <t>650300197302243016</t>
  </si>
  <si>
    <t>4</t>
  </si>
  <si>
    <t>李林</t>
  </si>
  <si>
    <t>高管</t>
  </si>
  <si>
    <t>新疆通力建设集团股份公司</t>
  </si>
  <si>
    <t>1月补差</t>
  </si>
  <si>
    <t>2月补差</t>
  </si>
  <si>
    <t>652938976745</t>
  </si>
  <si>
    <t>652922197103150530</t>
  </si>
  <si>
    <t>5</t>
  </si>
  <si>
    <t>马木提·阿吉</t>
  </si>
  <si>
    <t>销售</t>
  </si>
  <si>
    <t>6529100735131</t>
  </si>
  <si>
    <t>411424199609177529</t>
  </si>
  <si>
    <t>6</t>
  </si>
  <si>
    <t>李梦鑫</t>
  </si>
  <si>
    <t>出纳</t>
  </si>
  <si>
    <t>652935768736</t>
  </si>
  <si>
    <t>65290119830718281X</t>
  </si>
  <si>
    <t>7</t>
  </si>
  <si>
    <t>依明·阿扎提</t>
  </si>
  <si>
    <t>李林社保变动差额预测</t>
  </si>
  <si>
    <t>原缴纳</t>
  </si>
  <si>
    <t>现申请</t>
  </si>
  <si>
    <t>小计：</t>
  </si>
  <si>
    <t>差额</t>
  </si>
  <si>
    <t>合计：</t>
  </si>
  <si>
    <t>差额合计</t>
  </si>
  <si>
    <t>补差合计</t>
  </si>
  <si>
    <t>总计：</t>
  </si>
  <si>
    <t>差额+补差总计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</si>
</sst>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4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b/>
      <sz val="10"/>
      <name val="宋体"/>
      <charset val="0"/>
    </font>
    <font>
      <sz val="11"/>
      <name val="宋体"/>
      <charset val="0"/>
    </font>
    <font>
      <sz val="11"/>
      <name val="Arial"/>
      <charset val="0"/>
    </font>
    <font>
      <sz val="9"/>
      <color theme="1"/>
      <name val="宋体"/>
      <charset val="134"/>
      <scheme val="minor"/>
    </font>
    <font>
      <b/>
      <sz val="10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9" borderId="10" applyNumberFormat="0" applyAlignment="0" applyProtection="0">
      <alignment vertical="center"/>
    </xf>
    <xf numFmtId="0" fontId="30" fillId="10" borderId="11" applyNumberFormat="0" applyAlignment="0" applyProtection="0">
      <alignment vertical="center"/>
    </xf>
    <xf numFmtId="0" fontId="31" fillId="10" borderId="10" applyNumberFormat="0" applyAlignment="0" applyProtection="0">
      <alignment vertical="center"/>
    </xf>
    <xf numFmtId="0" fontId="32" fillId="11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0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vertical="center"/>
    </xf>
    <xf numFmtId="0" fontId="14" fillId="0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49" fontId="15" fillId="5" borderId="1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6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176" fontId="5" fillId="5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left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13" fillId="2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vertical="center"/>
    </xf>
    <xf numFmtId="0" fontId="19" fillId="6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176" fontId="20" fillId="7" borderId="1" xfId="0" applyNumberFormat="1" applyFont="1" applyFill="1" applyBorder="1" applyAlignment="1" applyProtection="1">
      <alignment horizontal="center" vertical="center" wrapText="1"/>
    </xf>
    <xf numFmtId="0" fontId="11" fillId="5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 quotePrefix="1">
      <alignment horizontal="center" vertical="center"/>
    </xf>
    <xf numFmtId="49" fontId="1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"/>
  <sheetViews>
    <sheetView tabSelected="1" zoomScale="130" zoomScaleNormal="130" topLeftCell="D1" workbookViewId="0">
      <pane xSplit="4" ySplit="3" topLeftCell="H4" activePane="bottomRight" state="frozen"/>
      <selection/>
      <selection pane="topRight"/>
      <selection pane="bottomLeft"/>
      <selection pane="bottomRight" activeCell="H9" sqref="H9"/>
    </sheetView>
  </sheetViews>
  <sheetFormatPr defaultColWidth="9" defaultRowHeight="13.5"/>
  <cols>
    <col min="1" max="1" width="9" style="13"/>
    <col min="2" max="2" width="16.5" style="14" customWidth="1"/>
    <col min="3" max="3" width="17.625" style="13" customWidth="1"/>
    <col min="4" max="4" width="6.40833333333333" style="13" customWidth="1"/>
    <col min="5" max="5" width="13.5" style="13" customWidth="1"/>
    <col min="6" max="7" width="9" style="13"/>
    <col min="8" max="8" width="11.5" style="13"/>
    <col min="9" max="9" width="10.125" style="13"/>
    <col min="10" max="10" width="9.25" style="13"/>
    <col min="11" max="13" width="9" style="13"/>
    <col min="14" max="15" width="10.125" style="13"/>
    <col min="16" max="18" width="9" style="13"/>
    <col min="19" max="19" width="10.125" style="13"/>
    <col min="20" max="20" width="9.25" style="13"/>
    <col min="21" max="21" width="11.5" style="13"/>
    <col min="22" max="22" width="27" style="13" customWidth="1"/>
    <col min="23" max="25" width="9" style="15"/>
    <col min="26" max="16384" width="9" style="13"/>
  </cols>
  <sheetData>
    <row r="1" ht="40" customHeight="1" spans="1:22">
      <c r="A1" s="16" t="s">
        <v>0</v>
      </c>
      <c r="B1" s="17"/>
      <c r="C1" s="18"/>
      <c r="D1" s="18"/>
      <c r="E1" s="16"/>
      <c r="F1" s="16"/>
      <c r="G1" s="19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56"/>
    </row>
    <row r="2" s="12" customFormat="1" spans="1:25">
      <c r="A2" s="20" t="s">
        <v>1</v>
      </c>
      <c r="B2" s="21" t="s">
        <v>2</v>
      </c>
      <c r="C2" s="21" t="s">
        <v>3</v>
      </c>
      <c r="D2" s="22" t="s">
        <v>1</v>
      </c>
      <c r="E2" s="21" t="s">
        <v>4</v>
      </c>
      <c r="F2" s="21" t="s">
        <v>5</v>
      </c>
      <c r="G2" s="22" t="s">
        <v>6</v>
      </c>
      <c r="H2" s="2" t="s">
        <v>7</v>
      </c>
      <c r="I2" s="3" t="s">
        <v>8</v>
      </c>
      <c r="J2" s="3"/>
      <c r="K2" s="3" t="s">
        <v>9</v>
      </c>
      <c r="L2" s="3"/>
      <c r="M2" s="3" t="s">
        <v>10</v>
      </c>
      <c r="N2" s="54" t="s">
        <v>11</v>
      </c>
      <c r="O2" s="3" t="s">
        <v>12</v>
      </c>
      <c r="P2" s="3"/>
      <c r="Q2" s="57" t="s">
        <v>13</v>
      </c>
      <c r="R2" s="57"/>
      <c r="S2" s="3" t="s">
        <v>14</v>
      </c>
      <c r="T2" s="3"/>
      <c r="U2" s="3"/>
      <c r="V2" s="58" t="s">
        <v>15</v>
      </c>
      <c r="W2" s="59"/>
      <c r="X2" s="59"/>
      <c r="Y2" s="59"/>
    </row>
    <row r="3" s="12" customFormat="1" spans="1:25">
      <c r="A3" s="20"/>
      <c r="B3" s="21"/>
      <c r="C3" s="21"/>
      <c r="D3" s="23"/>
      <c r="E3" s="21"/>
      <c r="F3" s="21"/>
      <c r="G3" s="23"/>
      <c r="H3" s="2"/>
      <c r="I3" s="3" t="s">
        <v>16</v>
      </c>
      <c r="J3" s="3" t="s">
        <v>17</v>
      </c>
      <c r="K3" s="3" t="s">
        <v>18</v>
      </c>
      <c r="L3" s="3" t="s">
        <v>19</v>
      </c>
      <c r="M3" s="4" t="s">
        <v>20</v>
      </c>
      <c r="N3" s="54"/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14</v>
      </c>
      <c r="V3" s="60"/>
      <c r="W3" s="59"/>
      <c r="X3" s="59"/>
      <c r="Y3" s="59"/>
    </row>
    <row r="4" ht="18" customHeight="1" spans="1:22">
      <c r="A4" s="24">
        <v>1</v>
      </c>
      <c r="B4" s="25" t="s">
        <v>27</v>
      </c>
      <c r="C4" s="26" t="s">
        <v>28</v>
      </c>
      <c r="D4" s="27" t="s">
        <v>29</v>
      </c>
      <c r="E4" s="28" t="s">
        <v>30</v>
      </c>
      <c r="F4" s="29" t="s">
        <v>31</v>
      </c>
      <c r="G4" s="29" t="s">
        <v>32</v>
      </c>
      <c r="H4" s="5">
        <v>4999</v>
      </c>
      <c r="I4" s="6">
        <f t="shared" ref="I4:I12" si="0">ROUND(H4*0.16,2)</f>
        <v>799.84</v>
      </c>
      <c r="J4" s="7">
        <f t="shared" ref="J4:J12" si="1">ROUND(H4*0.08,2)</f>
        <v>399.92</v>
      </c>
      <c r="K4" s="6">
        <f t="shared" ref="K4:K12" si="2">ROUND(H4*0.005,2)</f>
        <v>25</v>
      </c>
      <c r="L4" s="7">
        <f t="shared" ref="L4:L12" si="3">ROUND(H4*0.005,2)</f>
        <v>25</v>
      </c>
      <c r="M4" s="6">
        <f t="shared" ref="M4:M12" si="4">ROUND(H4*0.0032,2)</f>
        <v>16</v>
      </c>
      <c r="N4" s="5">
        <v>4999</v>
      </c>
      <c r="O4" s="55">
        <f>ROUND(N4*0.075,2)</f>
        <v>374.93</v>
      </c>
      <c r="P4" s="7">
        <f>ROUND(N4*0.02,2)</f>
        <v>99.98</v>
      </c>
      <c r="Q4" s="6">
        <v>10</v>
      </c>
      <c r="R4" s="7">
        <v>10</v>
      </c>
      <c r="S4" s="61">
        <f t="shared" ref="S4:S12" si="5">I4+K4+M4+O4+Q4</f>
        <v>1225.77</v>
      </c>
      <c r="T4" s="61">
        <f t="shared" ref="T4:T12" si="6">J4+L4+P4+R4</f>
        <v>534.9</v>
      </c>
      <c r="U4" s="61">
        <f t="shared" ref="U4:U12" si="7">S4+T4</f>
        <v>1760.67</v>
      </c>
      <c r="V4" s="62" t="s">
        <v>33</v>
      </c>
    </row>
    <row r="5" ht="18" customHeight="1" spans="1:22">
      <c r="A5" s="24">
        <v>2</v>
      </c>
      <c r="B5" s="30">
        <v>38101698</v>
      </c>
      <c r="C5" s="67" t="s">
        <v>34</v>
      </c>
      <c r="D5" s="27" t="s">
        <v>35</v>
      </c>
      <c r="E5" s="32" t="s">
        <v>36</v>
      </c>
      <c r="F5" s="33" t="s">
        <v>37</v>
      </c>
      <c r="G5" s="33" t="s">
        <v>38</v>
      </c>
      <c r="H5" s="5"/>
      <c r="I5" s="6">
        <f t="shared" si="0"/>
        <v>0</v>
      </c>
      <c r="J5" s="7">
        <f t="shared" si="1"/>
        <v>0</v>
      </c>
      <c r="K5" s="6">
        <f t="shared" si="2"/>
        <v>0</v>
      </c>
      <c r="L5" s="7">
        <f t="shared" si="3"/>
        <v>0</v>
      </c>
      <c r="M5" s="6">
        <f t="shared" si="4"/>
        <v>0</v>
      </c>
      <c r="N5" s="7">
        <v>3235</v>
      </c>
      <c r="O5" s="55">
        <v>242.63</v>
      </c>
      <c r="P5" s="7">
        <v>0</v>
      </c>
      <c r="Q5" s="6">
        <v>10</v>
      </c>
      <c r="R5" s="7">
        <v>10</v>
      </c>
      <c r="S5" s="61">
        <f t="shared" si="5"/>
        <v>252.63</v>
      </c>
      <c r="T5" s="61">
        <f t="shared" si="6"/>
        <v>10</v>
      </c>
      <c r="U5" s="61">
        <f t="shared" si="7"/>
        <v>262.63</v>
      </c>
      <c r="V5" s="63" t="s">
        <v>33</v>
      </c>
    </row>
    <row r="6" ht="18" customHeight="1" spans="1:22">
      <c r="A6" s="24">
        <v>3</v>
      </c>
      <c r="B6" s="30" t="s">
        <v>39</v>
      </c>
      <c r="C6" s="31" t="s">
        <v>40</v>
      </c>
      <c r="D6" s="27" t="s">
        <v>41</v>
      </c>
      <c r="E6" s="28" t="s">
        <v>42</v>
      </c>
      <c r="F6" s="29" t="s">
        <v>31</v>
      </c>
      <c r="G6" s="29" t="s">
        <v>43</v>
      </c>
      <c r="H6" s="5">
        <v>4999</v>
      </c>
      <c r="I6" s="6">
        <f t="shared" si="0"/>
        <v>799.84</v>
      </c>
      <c r="J6" s="7">
        <f t="shared" si="1"/>
        <v>399.92</v>
      </c>
      <c r="K6" s="6">
        <f t="shared" si="2"/>
        <v>25</v>
      </c>
      <c r="L6" s="7">
        <f t="shared" si="3"/>
        <v>25</v>
      </c>
      <c r="M6" s="6">
        <f t="shared" si="4"/>
        <v>16</v>
      </c>
      <c r="N6" s="5">
        <v>4999</v>
      </c>
      <c r="O6" s="55">
        <f>ROUND(N6*0.075,2)</f>
        <v>374.93</v>
      </c>
      <c r="P6" s="7">
        <f t="shared" ref="P6:P12" si="8">ROUND(N6*0.02,2)</f>
        <v>99.98</v>
      </c>
      <c r="Q6" s="6">
        <v>10</v>
      </c>
      <c r="R6" s="7">
        <v>10</v>
      </c>
      <c r="S6" s="61">
        <f t="shared" si="5"/>
        <v>1225.77</v>
      </c>
      <c r="T6" s="61">
        <f t="shared" si="6"/>
        <v>534.9</v>
      </c>
      <c r="U6" s="61">
        <f t="shared" si="7"/>
        <v>1760.67</v>
      </c>
      <c r="V6" s="63" t="s">
        <v>33</v>
      </c>
    </row>
    <row r="7" ht="18" customHeight="1" spans="1:22">
      <c r="A7" s="24">
        <v>4</v>
      </c>
      <c r="B7" s="30" t="s">
        <v>44</v>
      </c>
      <c r="C7" s="34" t="s">
        <v>45</v>
      </c>
      <c r="D7" s="27" t="s">
        <v>46</v>
      </c>
      <c r="E7" s="35" t="s">
        <v>47</v>
      </c>
      <c r="F7" s="36" t="s">
        <v>37</v>
      </c>
      <c r="G7" s="37" t="s">
        <v>48</v>
      </c>
      <c r="H7" s="5">
        <v>8332</v>
      </c>
      <c r="I7" s="6">
        <f t="shared" si="0"/>
        <v>1333.12</v>
      </c>
      <c r="J7" s="7">
        <f t="shared" si="1"/>
        <v>666.56</v>
      </c>
      <c r="K7" s="6">
        <f t="shared" si="2"/>
        <v>41.66</v>
      </c>
      <c r="L7" s="7">
        <f t="shared" si="3"/>
        <v>41.66</v>
      </c>
      <c r="M7" s="6">
        <f t="shared" si="4"/>
        <v>26.66</v>
      </c>
      <c r="N7" s="5">
        <v>8332</v>
      </c>
      <c r="O7" s="55">
        <f>N7*7.5%</f>
        <v>624.9</v>
      </c>
      <c r="P7" s="7">
        <f t="shared" si="8"/>
        <v>166.64</v>
      </c>
      <c r="Q7" s="6">
        <v>10</v>
      </c>
      <c r="R7" s="7">
        <v>10</v>
      </c>
      <c r="S7" s="61">
        <f t="shared" si="5"/>
        <v>2036.34</v>
      </c>
      <c r="T7" s="61">
        <f t="shared" si="6"/>
        <v>884.86</v>
      </c>
      <c r="U7" s="61">
        <f t="shared" si="7"/>
        <v>2921.2</v>
      </c>
      <c r="V7" s="64" t="s">
        <v>49</v>
      </c>
    </row>
    <row r="8" ht="18" customHeight="1" spans="1:22">
      <c r="A8" s="24"/>
      <c r="B8" s="30"/>
      <c r="C8" s="34"/>
      <c r="D8" s="38"/>
      <c r="E8" s="39"/>
      <c r="F8" s="40"/>
      <c r="G8" s="41"/>
      <c r="H8" s="5">
        <v>3332</v>
      </c>
      <c r="I8" s="6">
        <f t="shared" si="0"/>
        <v>533.12</v>
      </c>
      <c r="J8" s="7">
        <f t="shared" si="1"/>
        <v>266.56</v>
      </c>
      <c r="K8" s="6">
        <f t="shared" si="2"/>
        <v>16.66</v>
      </c>
      <c r="L8" s="7">
        <f t="shared" si="3"/>
        <v>16.66</v>
      </c>
      <c r="M8" s="6">
        <f t="shared" si="4"/>
        <v>10.66</v>
      </c>
      <c r="N8" s="5">
        <v>3332</v>
      </c>
      <c r="O8" s="55">
        <f>N8*7.5%</f>
        <v>249.9</v>
      </c>
      <c r="P8" s="7">
        <f t="shared" si="8"/>
        <v>66.64</v>
      </c>
      <c r="Q8" s="6"/>
      <c r="R8" s="7"/>
      <c r="S8" s="61">
        <f t="shared" si="5"/>
        <v>810.34</v>
      </c>
      <c r="T8" s="61">
        <f t="shared" si="6"/>
        <v>349.86</v>
      </c>
      <c r="U8" s="61">
        <f t="shared" si="7"/>
        <v>1160.2</v>
      </c>
      <c r="V8" s="64" t="s">
        <v>50</v>
      </c>
    </row>
    <row r="9" ht="18" customHeight="1" spans="1:22">
      <c r="A9" s="24"/>
      <c r="B9" s="30"/>
      <c r="C9" s="42"/>
      <c r="D9" s="38"/>
      <c r="E9" s="39"/>
      <c r="F9" s="40"/>
      <c r="G9" s="41"/>
      <c r="H9" s="5">
        <v>3332</v>
      </c>
      <c r="I9" s="6">
        <f t="shared" si="0"/>
        <v>533.12</v>
      </c>
      <c r="J9" s="7">
        <f t="shared" si="1"/>
        <v>266.56</v>
      </c>
      <c r="K9" s="6">
        <f t="shared" si="2"/>
        <v>16.66</v>
      </c>
      <c r="L9" s="7">
        <f t="shared" si="3"/>
        <v>16.66</v>
      </c>
      <c r="M9" s="6">
        <f t="shared" si="4"/>
        <v>10.66</v>
      </c>
      <c r="N9" s="5">
        <v>3332</v>
      </c>
      <c r="O9" s="55">
        <f>N9*7.5%</f>
        <v>249.9</v>
      </c>
      <c r="P9" s="7">
        <f t="shared" si="8"/>
        <v>66.64</v>
      </c>
      <c r="Q9" s="6"/>
      <c r="R9" s="7"/>
      <c r="S9" s="61">
        <f t="shared" si="5"/>
        <v>810.34</v>
      </c>
      <c r="T9" s="61">
        <f t="shared" si="6"/>
        <v>349.86</v>
      </c>
      <c r="U9" s="61">
        <f t="shared" si="7"/>
        <v>1160.2</v>
      </c>
      <c r="V9" s="62" t="s">
        <v>51</v>
      </c>
    </row>
    <row r="10" ht="18" customHeight="1" spans="1:22">
      <c r="A10" s="24">
        <v>5</v>
      </c>
      <c r="B10" s="30" t="s">
        <v>52</v>
      </c>
      <c r="C10" s="42" t="s">
        <v>53</v>
      </c>
      <c r="D10" s="27" t="s">
        <v>54</v>
      </c>
      <c r="E10" s="28" t="s">
        <v>55</v>
      </c>
      <c r="F10" s="29" t="s">
        <v>37</v>
      </c>
      <c r="G10" s="43" t="s">
        <v>56</v>
      </c>
      <c r="H10" s="5">
        <v>4999</v>
      </c>
      <c r="I10" s="6">
        <f t="shared" si="0"/>
        <v>799.84</v>
      </c>
      <c r="J10" s="7">
        <f t="shared" si="1"/>
        <v>399.92</v>
      </c>
      <c r="K10" s="6">
        <f t="shared" si="2"/>
        <v>25</v>
      </c>
      <c r="L10" s="7">
        <f t="shared" si="3"/>
        <v>25</v>
      </c>
      <c r="M10" s="6">
        <f t="shared" si="4"/>
        <v>16</v>
      </c>
      <c r="N10" s="5">
        <v>4999</v>
      </c>
      <c r="O10" s="55">
        <f>ROUND(N10*0.075,2)</f>
        <v>374.93</v>
      </c>
      <c r="P10" s="7">
        <f t="shared" si="8"/>
        <v>99.98</v>
      </c>
      <c r="Q10" s="6">
        <v>10</v>
      </c>
      <c r="R10" s="7">
        <v>10</v>
      </c>
      <c r="S10" s="61">
        <f t="shared" si="5"/>
        <v>1225.77</v>
      </c>
      <c r="T10" s="61">
        <f t="shared" si="6"/>
        <v>534.9</v>
      </c>
      <c r="U10" s="61">
        <f t="shared" si="7"/>
        <v>1760.67</v>
      </c>
      <c r="V10" s="62" t="s">
        <v>33</v>
      </c>
    </row>
    <row r="11" ht="18" customHeight="1" spans="1:22">
      <c r="A11" s="24">
        <v>6</v>
      </c>
      <c r="B11" s="68" t="s">
        <v>57</v>
      </c>
      <c r="C11" s="42" t="s">
        <v>58</v>
      </c>
      <c r="D11" s="27" t="s">
        <v>59</v>
      </c>
      <c r="E11" s="28" t="s">
        <v>60</v>
      </c>
      <c r="F11" s="29" t="s">
        <v>31</v>
      </c>
      <c r="G11" s="44" t="s">
        <v>61</v>
      </c>
      <c r="H11" s="5">
        <v>4999</v>
      </c>
      <c r="I11" s="6">
        <f t="shared" si="0"/>
        <v>799.84</v>
      </c>
      <c r="J11" s="7">
        <f t="shared" si="1"/>
        <v>399.92</v>
      </c>
      <c r="K11" s="6">
        <f t="shared" si="2"/>
        <v>25</v>
      </c>
      <c r="L11" s="7">
        <f t="shared" si="3"/>
        <v>25</v>
      </c>
      <c r="M11" s="6">
        <f t="shared" si="4"/>
        <v>16</v>
      </c>
      <c r="N11" s="5">
        <v>4999</v>
      </c>
      <c r="O11" s="55">
        <f>ROUND(N11*0.075,2)</f>
        <v>374.93</v>
      </c>
      <c r="P11" s="7">
        <f t="shared" si="8"/>
        <v>99.98</v>
      </c>
      <c r="Q11" s="6">
        <v>10</v>
      </c>
      <c r="R11" s="7">
        <v>10</v>
      </c>
      <c r="S11" s="61">
        <f t="shared" si="5"/>
        <v>1225.77</v>
      </c>
      <c r="T11" s="61">
        <f t="shared" si="6"/>
        <v>534.9</v>
      </c>
      <c r="U11" s="61">
        <f t="shared" si="7"/>
        <v>1760.67</v>
      </c>
      <c r="V11" s="63" t="s">
        <v>33</v>
      </c>
    </row>
    <row r="12" ht="18" customHeight="1" spans="1:22">
      <c r="A12" s="24">
        <v>7</v>
      </c>
      <c r="B12" s="30" t="s">
        <v>62</v>
      </c>
      <c r="C12" s="42" t="s">
        <v>63</v>
      </c>
      <c r="D12" s="27" t="s">
        <v>64</v>
      </c>
      <c r="E12" s="28" t="s">
        <v>65</v>
      </c>
      <c r="F12" s="29" t="s">
        <v>37</v>
      </c>
      <c r="G12" s="43" t="s">
        <v>56</v>
      </c>
      <c r="H12" s="5">
        <v>4999</v>
      </c>
      <c r="I12" s="6">
        <f t="shared" si="0"/>
        <v>799.84</v>
      </c>
      <c r="J12" s="7">
        <f t="shared" si="1"/>
        <v>399.92</v>
      </c>
      <c r="K12" s="6">
        <f t="shared" si="2"/>
        <v>25</v>
      </c>
      <c r="L12" s="7">
        <f t="shared" si="3"/>
        <v>25</v>
      </c>
      <c r="M12" s="6">
        <f t="shared" si="4"/>
        <v>16</v>
      </c>
      <c r="N12" s="5">
        <v>4999</v>
      </c>
      <c r="O12" s="55">
        <f>ROUND(N12*0.075,2)</f>
        <v>374.93</v>
      </c>
      <c r="P12" s="7">
        <f t="shared" si="8"/>
        <v>99.98</v>
      </c>
      <c r="Q12" s="6">
        <v>10</v>
      </c>
      <c r="R12" s="7">
        <v>10</v>
      </c>
      <c r="S12" s="61">
        <f t="shared" si="5"/>
        <v>1225.77</v>
      </c>
      <c r="T12" s="61">
        <f t="shared" si="6"/>
        <v>534.9</v>
      </c>
      <c r="U12" s="61">
        <f t="shared" si="7"/>
        <v>1760.67</v>
      </c>
      <c r="V12" s="63" t="s">
        <v>33</v>
      </c>
    </row>
    <row r="13" ht="18" customHeight="1" spans="1:22">
      <c r="A13" s="45"/>
      <c r="B13" s="46"/>
      <c r="C13" s="47"/>
      <c r="D13" s="48"/>
      <c r="E13" s="49"/>
      <c r="F13" s="50"/>
      <c r="G13" s="51"/>
      <c r="H13" s="52">
        <f>SUM(H4:H12)</f>
        <v>39991</v>
      </c>
      <c r="I13" s="52">
        <f t="shared" ref="I13:U13" si="9">SUM(I4:I12)</f>
        <v>6398.56</v>
      </c>
      <c r="J13" s="52">
        <f t="shared" si="9"/>
        <v>3199.28</v>
      </c>
      <c r="K13" s="52">
        <f t="shared" si="9"/>
        <v>199.98</v>
      </c>
      <c r="L13" s="52">
        <f t="shared" si="9"/>
        <v>199.98</v>
      </c>
      <c r="M13" s="52">
        <f t="shared" si="9"/>
        <v>127.98</v>
      </c>
      <c r="N13" s="52">
        <f t="shared" si="9"/>
        <v>43226</v>
      </c>
      <c r="O13" s="52">
        <f t="shared" si="9"/>
        <v>3241.98</v>
      </c>
      <c r="P13" s="52">
        <f t="shared" si="9"/>
        <v>799.82</v>
      </c>
      <c r="Q13" s="52">
        <f t="shared" si="9"/>
        <v>70</v>
      </c>
      <c r="R13" s="52">
        <f t="shared" si="9"/>
        <v>70</v>
      </c>
      <c r="S13" s="52">
        <f t="shared" si="9"/>
        <v>10038.5</v>
      </c>
      <c r="T13" s="52">
        <f t="shared" si="9"/>
        <v>4269.08</v>
      </c>
      <c r="U13" s="65">
        <f t="shared" si="9"/>
        <v>14307.58</v>
      </c>
      <c r="V13" s="66"/>
    </row>
    <row r="14" spans="5:5">
      <c r="E14" s="53"/>
    </row>
  </sheetData>
  <mergeCells count="20">
    <mergeCell ref="A1:U1"/>
    <mergeCell ref="I2:J2"/>
    <mergeCell ref="K2:L2"/>
    <mergeCell ref="O2:P2"/>
    <mergeCell ref="Q2:R2"/>
    <mergeCell ref="S2:U2"/>
    <mergeCell ref="A2:A3"/>
    <mergeCell ref="B2:B3"/>
    <mergeCell ref="C2:C3"/>
    <mergeCell ref="D2:D3"/>
    <mergeCell ref="D7:D9"/>
    <mergeCell ref="E2:E3"/>
    <mergeCell ref="E7:E9"/>
    <mergeCell ref="F2:F3"/>
    <mergeCell ref="F7:F9"/>
    <mergeCell ref="G2:G3"/>
    <mergeCell ref="G7:G9"/>
    <mergeCell ref="H2:H3"/>
    <mergeCell ref="N2:N3"/>
    <mergeCell ref="V2:V3"/>
  </mergeCells>
  <pageMargins left="0.7" right="0.7" top="0.75" bottom="0.75" header="0.3" footer="0.3"/>
  <pageSetup paperSize="9" orientation="portrait"/>
  <headerFooter/>
  <ignoredErrors>
    <ignoredError sqref="D4:D12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zoomScale="265" zoomScaleNormal="265" topLeftCell="A2" workbookViewId="0">
      <selection activeCell="F12" sqref="F12"/>
    </sheetView>
  </sheetViews>
  <sheetFormatPr defaultColWidth="9" defaultRowHeight="13.5" outlineLevelCol="6"/>
  <cols>
    <col min="1" max="1" width="10.125"/>
    <col min="2" max="6" width="12.125" customWidth="1"/>
    <col min="7" max="7" width="12.6833333333333" customWidth="1"/>
  </cols>
  <sheetData>
    <row r="1" ht="25" customHeight="1" spans="1:6">
      <c r="A1" s="1" t="s">
        <v>66</v>
      </c>
      <c r="B1" s="1"/>
      <c r="C1" s="1"/>
      <c r="D1" s="1"/>
      <c r="E1" s="1"/>
      <c r="F1" s="1"/>
    </row>
    <row r="2" ht="25" customHeight="1" spans="1:6">
      <c r="A2" s="2" t="s">
        <v>7</v>
      </c>
      <c r="B2" s="3" t="s">
        <v>8</v>
      </c>
      <c r="C2" s="3"/>
      <c r="D2" s="3" t="s">
        <v>9</v>
      </c>
      <c r="E2" s="3"/>
      <c r="F2" s="3" t="s">
        <v>10</v>
      </c>
    </row>
    <row r="3" ht="25" customHeight="1" spans="1:6">
      <c r="A3" s="2"/>
      <c r="B3" s="3" t="s">
        <v>16</v>
      </c>
      <c r="C3" s="3" t="s">
        <v>17</v>
      </c>
      <c r="D3" s="3" t="s">
        <v>18</v>
      </c>
      <c r="E3" s="3" t="s">
        <v>19</v>
      </c>
      <c r="F3" s="4" t="s">
        <v>20</v>
      </c>
    </row>
    <row r="4" spans="1:7">
      <c r="A4" s="5">
        <v>5000</v>
      </c>
      <c r="B4" s="6">
        <f>ROUND(A4*0.16,2)</f>
        <v>800</v>
      </c>
      <c r="C4" s="7">
        <f t="shared" ref="C4:C9" si="0">ROUND(A4*0.08,2)</f>
        <v>400</v>
      </c>
      <c r="D4" s="6">
        <f t="shared" ref="D4:D9" si="1">ROUND(A4*0.005,2)</f>
        <v>25</v>
      </c>
      <c r="E4" s="7">
        <f t="shared" ref="E4:E9" si="2">ROUND(A4*0.005,2)</f>
        <v>25</v>
      </c>
      <c r="F4" s="6">
        <f t="shared" ref="F4:F9" si="3">ROUND(A4*0.0032,2)</f>
        <v>16</v>
      </c>
      <c r="G4" t="s">
        <v>67</v>
      </c>
    </row>
    <row r="5" spans="1:7">
      <c r="A5" s="5">
        <v>8332</v>
      </c>
      <c r="B5" s="6">
        <f>ROUND(A5*0.16,2)</f>
        <v>1333.12</v>
      </c>
      <c r="C5" s="7">
        <f t="shared" si="0"/>
        <v>666.56</v>
      </c>
      <c r="D5" s="6">
        <f t="shared" si="1"/>
        <v>41.66</v>
      </c>
      <c r="E5" s="7">
        <f t="shared" si="2"/>
        <v>41.66</v>
      </c>
      <c r="F5" s="6">
        <f t="shared" si="3"/>
        <v>26.66</v>
      </c>
      <c r="G5" t="s">
        <v>68</v>
      </c>
    </row>
    <row r="6" spans="1:7">
      <c r="A6" s="8" t="s">
        <v>69</v>
      </c>
      <c r="B6" s="6">
        <f>B5-B4</f>
        <v>533.12</v>
      </c>
      <c r="C6" s="7">
        <f>C5-C4</f>
        <v>266.56</v>
      </c>
      <c r="D6" s="6">
        <f>D5-D4</f>
        <v>16.66</v>
      </c>
      <c r="E6" s="7">
        <f>E5-E4</f>
        <v>16.66</v>
      </c>
      <c r="F6" s="6">
        <f>F5-F4</f>
        <v>10.66</v>
      </c>
      <c r="G6" t="s">
        <v>70</v>
      </c>
    </row>
    <row r="7" spans="5:7">
      <c r="E7" s="9" t="s">
        <v>71</v>
      </c>
      <c r="F7" s="10">
        <f>B6+C6+D6+E6+F6</f>
        <v>843.66</v>
      </c>
      <c r="G7" t="s">
        <v>72</v>
      </c>
    </row>
    <row r="8" spans="1:7">
      <c r="A8" s="5">
        <f>A5-A4</f>
        <v>3332</v>
      </c>
      <c r="B8" s="6">
        <f>ROUND(A8*0.16,2)</f>
        <v>533.12</v>
      </c>
      <c r="C8" s="7">
        <f t="shared" si="0"/>
        <v>266.56</v>
      </c>
      <c r="D8" s="6">
        <f t="shared" si="1"/>
        <v>16.66</v>
      </c>
      <c r="E8" s="7">
        <f t="shared" si="2"/>
        <v>16.66</v>
      </c>
      <c r="F8" s="6">
        <f t="shared" si="3"/>
        <v>10.66</v>
      </c>
      <c r="G8" t="s">
        <v>50</v>
      </c>
    </row>
    <row r="9" spans="1:7">
      <c r="A9" s="5">
        <v>3332</v>
      </c>
      <c r="B9" s="6">
        <v>533.12</v>
      </c>
      <c r="C9" s="7">
        <v>266.56</v>
      </c>
      <c r="D9" s="6">
        <v>16.66</v>
      </c>
      <c r="E9" s="7">
        <v>16.66</v>
      </c>
      <c r="F9" s="6">
        <v>10.66</v>
      </c>
      <c r="G9" t="s">
        <v>51</v>
      </c>
    </row>
    <row r="10" spans="1:6">
      <c r="A10" s="8" t="s">
        <v>69</v>
      </c>
      <c r="B10" s="6">
        <f>SUM(B8:B9)</f>
        <v>1066.24</v>
      </c>
      <c r="C10" s="7">
        <f>SUM(C8:C9)</f>
        <v>533.12</v>
      </c>
      <c r="D10" s="6">
        <f>SUM(D8:D9)</f>
        <v>33.32</v>
      </c>
      <c r="E10" s="7">
        <f>SUM(E8:E9)</f>
        <v>33.32</v>
      </c>
      <c r="F10" s="6">
        <f>SUM(F8:F9)</f>
        <v>21.32</v>
      </c>
    </row>
    <row r="11" spans="5:7">
      <c r="E11" s="9" t="s">
        <v>71</v>
      </c>
      <c r="F11" s="10">
        <f>B10+C10+D10+E10+F10</f>
        <v>1687.32</v>
      </c>
      <c r="G11" t="s">
        <v>73</v>
      </c>
    </row>
    <row r="12" spans="5:7">
      <c r="E12" s="9" t="s">
        <v>74</v>
      </c>
      <c r="F12" s="11">
        <f>F7+F11</f>
        <v>2530.98</v>
      </c>
      <c r="G12" t="s">
        <v>75</v>
      </c>
    </row>
  </sheetData>
  <mergeCells count="4">
    <mergeCell ref="A1:F1"/>
    <mergeCell ref="B2:C2"/>
    <mergeCell ref="D2:E2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2023-05-06T04:04:00Z</dcterms:created>
  <dcterms:modified xsi:type="dcterms:W3CDTF">2025-03-18T05:31:05Z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AF58A39A7186488792FB16A8290DFF57_13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