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410" windowHeight="10697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externalReferences>
    <externalReference r:id="rId6"/>
  </externalReferences>
  <definedNames>
    <definedName name="_xlnm._FilterDatabase" localSheetId="2" hidden="1">考勤!$A$5:$AY$6</definedName>
    <definedName name="_xlnm.Print_Area" localSheetId="2">考勤!$A$1:$AZ$25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特殊类扣款或特殊类补贴，须在备注栏载明详细</t>
        </r>
      </text>
    </comment>
    <comment ref="O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P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Q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W4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<sst xmlns="http://schemas.openxmlformats.org/spreadsheetml/2006/main" count="709" uniqueCount="130">
  <si>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</si>
  <si>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</si>
  <si>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</si>
  <si>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</si>
  <si>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</si>
  <si>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</si>
  <si>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</si>
  <si>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</si>
  <si>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</si>
  <si>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</si>
  <si>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</si>
  <si>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</si>
  <si>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</si>
  <si>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</si>
  <si>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</si>
  <si>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</si>
  <si>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</si>
  <si>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</si>
  <si>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</si>
  <si>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</si>
  <si>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</si>
  <si>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</si>
  <si>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</si>
  <si>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</si>
  <si>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</si>
  <si>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</si>
  <si>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税金</t>
  </si>
  <si>
    <t>元盛美华</t>
  </si>
  <si>
    <t>元盛美华2025年2月工资表</t>
  </si>
  <si>
    <t>序号</t>
  </si>
  <si>
    <t>姓名</t>
  </si>
  <si>
    <t>岗位</t>
  </si>
  <si>
    <t>职务
序列</t>
  </si>
  <si>
    <t>月工资
标准</t>
  </si>
  <si>
    <t>应出
勤天</t>
  </si>
  <si>
    <t>基本
薪资</t>
  </si>
  <si>
    <t>绩效
奖金</t>
  </si>
  <si>
    <t>年度
奖金</t>
  </si>
  <si>
    <t>加班
工资</t>
  </si>
  <si>
    <t>绩效
考核</t>
  </si>
  <si>
    <t>假期
工资</t>
  </si>
  <si>
    <t>日均
工资</t>
  </si>
  <si>
    <t>日均
奖金</t>
  </si>
  <si>
    <t>实际
出勤</t>
  </si>
  <si>
    <t>大额
医保</t>
  </si>
  <si>
    <t>张璐燕</t>
  </si>
  <si>
    <t>董事长</t>
  </si>
  <si>
    <t>A1</t>
  </si>
  <si>
    <t>许宗奎</t>
  </si>
  <si>
    <t>法人、董事长</t>
  </si>
  <si>
    <t>胡前新</t>
  </si>
  <si>
    <t>集团副总经理</t>
  </si>
  <si>
    <t>A3</t>
  </si>
  <si>
    <t>欧振华</t>
  </si>
  <si>
    <t>财务管理中心副总经理</t>
  </si>
  <si>
    <t>A5</t>
  </si>
  <si>
    <t>缺卡1次</t>
  </si>
  <si>
    <t>杨秀萍</t>
  </si>
  <si>
    <t>业务支持中心副总经理</t>
  </si>
  <si>
    <t>M1</t>
  </si>
  <si>
    <t>袁豫</t>
  </si>
  <si>
    <t>营销部副经理</t>
  </si>
  <si>
    <t>M2</t>
  </si>
  <si>
    <t>缺卡3次</t>
  </si>
  <si>
    <t>卢婷婷</t>
  </si>
  <si>
    <t>营销策划</t>
  </si>
  <si>
    <t>尹江</t>
  </si>
  <si>
    <t>水电工程师</t>
  </si>
  <si>
    <t>PB</t>
  </si>
  <si>
    <t>吕蓉</t>
  </si>
  <si>
    <t>会计</t>
  </si>
  <si>
    <t>马金帮</t>
  </si>
  <si>
    <t>开发报建工程师</t>
  </si>
  <si>
    <t>李倩</t>
  </si>
  <si>
    <t>出纳</t>
  </si>
  <si>
    <t>赵星星</t>
  </si>
  <si>
    <t>薛双双</t>
  </si>
  <si>
    <t>王兴怡</t>
  </si>
  <si>
    <t>营销设计</t>
  </si>
  <si>
    <t>刘海梅</t>
  </si>
  <si>
    <t>保洁员</t>
  </si>
  <si>
    <t>汪传香</t>
  </si>
  <si>
    <t>/</t>
  </si>
  <si>
    <t>张江河</t>
  </si>
  <si>
    <t>柯花</t>
  </si>
  <si>
    <t>合计</t>
  </si>
  <si>
    <t>注：高管级留存25%全额工资，经理级留存15%全额工资，年底发放</t>
  </si>
  <si>
    <t>单位领导：</t>
  </si>
  <si>
    <t>审核：</t>
  </si>
  <si>
    <t>制表：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</si>
  <si>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</si>
  <si>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</si>
  <si>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</si>
  <si>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</si>
  <si>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</si>
  <si>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</si>
  <si>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</si>
  <si>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</si>
  <si>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</si>
  <si>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</si>
  <si>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</si>
  <si>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</si>
  <si>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</si>
  <si>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</si>
  <si>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</si>
  <si>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</si>
  <si>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</si>
  <si>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</si>
  <si>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</si>
  <si>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</si>
  <si>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</si>
  <si>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</si>
  <si>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</si>
  <si>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√</t>
  </si>
  <si>
    <t>注：</t>
  </si>
  <si>
    <t>月度应发</t>
  </si>
  <si>
    <t>差额</t>
  </si>
  <si>
    <t>绩效</t>
  </si>
  <si>
    <t>缺卡</t>
  </si>
  <si>
    <t>法人补贴</t>
  </si>
  <si>
    <t>挂证社保</t>
  </si>
  <si>
    <t>职务序列</t>
  </si>
  <si>
    <t>月度基本工资比例</t>
  </si>
  <si>
    <t>月度绩效奖金比例</t>
  </si>
  <si>
    <t>年度奖金比例</t>
  </si>
  <si>
    <t>A2</t>
  </si>
  <si>
    <t>A4</t>
  </si>
  <si>
    <t>M3</t>
  </si>
  <si>
    <t>PM</t>
  </si>
  <si>
    <t>PA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</si>
</sst>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sz val="10"/>
      <name val="仿宋_GB2312"/>
      <charset val="134"/>
    </font>
    <font>
      <sz val="10"/>
      <name val="宋体"/>
      <charset val="134"/>
      <scheme val="minor"/>
    </font>
    <font>
      <sz val="8"/>
      <color theme="1"/>
      <name val="宋体"/>
      <charset val="134"/>
      <scheme val="minor"/>
    </font>
    <font>
      <sz val="8"/>
      <name val="宋体"/>
      <charset val="134"/>
    </font>
    <font>
      <sz val="8"/>
      <name val="Arial"/>
      <charset val="134"/>
    </font>
    <font>
      <b/>
      <sz val="12"/>
      <name val="仿宋_GB2312"/>
      <charset val="134"/>
    </font>
    <font>
      <sz val="9"/>
      <name val="宋体"/>
      <charset val="134"/>
    </font>
    <font>
      <sz val="9"/>
      <name val="仿宋_GB2312"/>
      <charset val="134"/>
    </font>
    <font>
      <sz val="72"/>
      <color theme="1"/>
      <name val="宋体"/>
      <charset val="134"/>
      <scheme val="minor"/>
    </font>
    <font>
      <b/>
      <sz val="48"/>
      <color theme="1"/>
      <name val="宋体"/>
      <charset val="134"/>
      <scheme val="minor"/>
    </font>
    <font>
      <sz val="48"/>
      <color theme="1"/>
      <name val="宋体"/>
      <charset val="134"/>
      <scheme val="minor"/>
    </font>
    <font>
      <b/>
      <sz val="7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7" borderId="17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2" fillId="0" borderId="0"/>
  </cellStyleXfs>
  <cellXfs count="8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4" fillId="0" borderId="0" xfId="50" applyFont="1" applyFill="1" applyAlignment="1">
      <alignment horizontal="right" vertical="center" wrapText="1"/>
    </xf>
    <xf numFmtId="0" fontId="4" fillId="0" borderId="0" xfId="50" applyFont="1" applyFill="1" applyAlignment="1">
      <alignment horizontal="center" vertical="center" wrapText="1"/>
    </xf>
    <xf numFmtId="0" fontId="5" fillId="0" borderId="2" xfId="50" applyFont="1" applyFill="1" applyBorder="1" applyAlignment="1">
      <alignment horizontal="left" vertical="center"/>
    </xf>
    <xf numFmtId="0" fontId="5" fillId="0" borderId="2" xfId="50" applyFont="1" applyFill="1" applyBorder="1" applyAlignment="1">
      <alignment horizontal="center" vertical="center"/>
    </xf>
    <xf numFmtId="0" fontId="6" fillId="2" borderId="3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center" vertical="center" wrapText="1"/>
    </xf>
    <xf numFmtId="0" fontId="6" fillId="2" borderId="5" xfId="50" applyFont="1" applyFill="1" applyBorder="1" applyAlignment="1">
      <alignment horizontal="center" vertical="center" wrapText="1"/>
    </xf>
    <xf numFmtId="0" fontId="6" fillId="2" borderId="6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right" vertical="center" wrapText="1"/>
    </xf>
    <xf numFmtId="0" fontId="6" fillId="2" borderId="7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 shrinkToFit="1"/>
    </xf>
    <xf numFmtId="0" fontId="2" fillId="2" borderId="1" xfId="0" applyFont="1" applyFill="1" applyBorder="1" applyAlignment="1">
      <alignment horizontal="center" vertical="center"/>
    </xf>
    <xf numFmtId="0" fontId="7" fillId="0" borderId="1" xfId="5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5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7" fillId="0" borderId="0" xfId="51" applyFont="1" applyFill="1" applyBorder="1" applyAlignment="1">
      <alignment horizontal="center" vertical="center"/>
    </xf>
    <xf numFmtId="0" fontId="6" fillId="0" borderId="0" xfId="50" applyFont="1" applyFill="1" applyBorder="1" applyAlignment="1">
      <alignment horizontal="left" vertical="center"/>
    </xf>
    <xf numFmtId="0" fontId="7" fillId="0" borderId="0" xfId="52" applyFont="1" applyFill="1" applyBorder="1" applyAlignment="1">
      <alignment horizontal="center" vertical="center"/>
    </xf>
    <xf numFmtId="0" fontId="5" fillId="0" borderId="2" xfId="50" applyFont="1" applyFill="1" applyBorder="1" applyAlignment="1">
      <alignment horizontal="center" vertical="center" wrapText="1"/>
    </xf>
    <xf numFmtId="0" fontId="11" fillId="0" borderId="2" xfId="50" applyFont="1" applyFill="1" applyBorder="1" applyAlignment="1">
      <alignment horizontal="center" vertical="center" wrapText="1"/>
    </xf>
    <xf numFmtId="0" fontId="4" fillId="0" borderId="0" xfId="50" applyFont="1" applyFill="1" applyAlignment="1">
      <alignment horizontal="left" vertical="center" wrapText="1"/>
    </xf>
    <xf numFmtId="0" fontId="6" fillId="2" borderId="5" xfId="5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5" fillId="0" borderId="0" xfId="50" applyFont="1" applyFill="1" applyBorder="1" applyAlignment="1">
      <alignment horizontal="center" vertical="center" wrapText="1"/>
    </xf>
    <xf numFmtId="31" fontId="2" fillId="0" borderId="2" xfId="0" applyNumberFormat="1" applyFont="1" applyFill="1" applyBorder="1" applyAlignment="1">
      <alignment horizontal="center" vertical="center" wrapText="1"/>
    </xf>
    <xf numFmtId="0" fontId="6" fillId="2" borderId="8" xfId="50" applyFont="1" applyFill="1" applyBorder="1" applyAlignment="1">
      <alignment horizontal="center" vertical="center" wrapText="1"/>
    </xf>
    <xf numFmtId="0" fontId="5" fillId="2" borderId="9" xfId="50" applyFont="1" applyFill="1" applyBorder="1" applyAlignment="1">
      <alignment horizontal="center" vertical="center" wrapText="1"/>
    </xf>
    <xf numFmtId="0" fontId="5" fillId="2" borderId="10" xfId="50" applyFont="1" applyFill="1" applyBorder="1" applyAlignment="1">
      <alignment horizontal="center" vertical="center" wrapText="1"/>
    </xf>
    <xf numFmtId="0" fontId="6" fillId="2" borderId="8" xfId="50" applyFont="1" applyFill="1" applyBorder="1" applyAlignment="1">
      <alignment horizontal="left" vertical="center" wrapText="1"/>
    </xf>
    <xf numFmtId="0" fontId="5" fillId="2" borderId="11" xfId="50" applyFont="1" applyFill="1" applyBorder="1" applyAlignment="1">
      <alignment horizontal="center" vertical="center" wrapText="1"/>
    </xf>
    <xf numFmtId="0" fontId="5" fillId="2" borderId="2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/>
    </xf>
    <xf numFmtId="0" fontId="7" fillId="2" borderId="7" xfId="52" applyFont="1" applyFill="1" applyBorder="1" applyAlignment="1">
      <alignment horizontal="center" vertical="center"/>
    </xf>
    <xf numFmtId="0" fontId="12" fillId="0" borderId="1" xfId="53" applyFont="1" applyFill="1" applyBorder="1" applyAlignment="1">
      <alignment horizontal="center" vertical="center"/>
    </xf>
    <xf numFmtId="0" fontId="12" fillId="0" borderId="0" xfId="53" applyFont="1" applyFill="1" applyBorder="1" applyAlignment="1">
      <alignment horizontal="center" vertical="center"/>
    </xf>
    <xf numFmtId="0" fontId="12" fillId="0" borderId="0" xfId="53" applyFont="1" applyFill="1" applyBorder="1" applyAlignment="1">
      <alignment horizontal="center" vertical="center" wrapText="1"/>
    </xf>
    <xf numFmtId="0" fontId="13" fillId="2" borderId="1" xfId="5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14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176" fontId="16" fillId="2" borderId="1" xfId="0" applyNumberFormat="1" applyFont="1" applyFill="1" applyBorder="1" applyAlignment="1">
      <alignment horizontal="center" vertical="center"/>
    </xf>
    <xf numFmtId="176" fontId="16" fillId="0" borderId="1" xfId="0" applyNumberFormat="1" applyFont="1" applyBorder="1" applyAlignment="1">
      <alignment horizontal="center" vertical="center"/>
    </xf>
    <xf numFmtId="176" fontId="17" fillId="0" borderId="0" xfId="0" applyNumberFormat="1" applyFont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76" fontId="16" fillId="3" borderId="1" xfId="0" applyNumberFormat="1" applyFont="1" applyFill="1" applyBorder="1" applyAlignment="1">
      <alignment horizontal="center" vertical="center"/>
    </xf>
    <xf numFmtId="176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2" borderId="1" xfId="5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38333\Desktop\2025.2&#24037;&#36164;&#34920;\&#36890;&#21147;&#24314;&#35774;\1.&#12304;&#32929;&#20221;&#12305;&#38598;&#22242;&#26426;&#20851;2025&#24180;1&#26376;&#24037;&#36164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封面"/>
      <sheetName val="表一"/>
      <sheetName val="表二"/>
      <sheetName val="Sheet1"/>
      <sheetName val="平均收入"/>
      <sheetName val="工资表"/>
      <sheetName val="考勤"/>
      <sheetName val="校验"/>
    </sheetNames>
    <sheetDataSet>
      <sheetData sheetId="0">
        <row r="10">
          <cell r="A10" t="str">
            <v>2025年</v>
          </cell>
        </row>
      </sheetData>
      <sheetData sheetId="1"/>
      <sheetData sheetId="2"/>
      <sheetData sheetId="3"/>
      <sheetData sheetId="4"/>
      <sheetData sheetId="5">
        <row r="1">
          <cell r="M1">
            <v>2</v>
          </cell>
        </row>
        <row r="2">
          <cell r="C2" t="str">
            <v>集团公司机关</v>
          </cell>
        </row>
        <row r="2">
          <cell r="AB2" t="str">
            <v>2025年2月4日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 tint="0.6"/>
  </sheetPr>
  <dimension ref="A2:X10"/>
  <sheetViews>
    <sheetView tabSelected="1" zoomScale="115" zoomScaleNormal="115" topLeftCell="I1" workbookViewId="0">
      <selection activeCell="R6" sqref="R6"/>
    </sheetView>
  </sheetViews>
  <sheetFormatPr defaultColWidth="9" defaultRowHeight="14.5"/>
  <cols>
    <col min="1" max="1" width="49.6238532110092" style="1" customWidth="1"/>
    <col min="2" max="2" width="9" style="1"/>
    <col min="3" max="4" width="11.5045871559633" style="1" customWidth="1"/>
    <col min="5" max="7" width="9.37614678899082" style="1" customWidth="1"/>
    <col min="8" max="9" width="9" style="1"/>
    <col min="10" max="10" width="12.6238532110092" style="1" customWidth="1"/>
    <col min="11" max="12" width="9" style="1"/>
    <col min="13" max="15" width="13.7522935779817" style="1" customWidth="1"/>
    <col min="16" max="16" width="9.37614678899082" style="1" customWidth="1"/>
    <col min="17" max="19" width="9" style="1"/>
    <col min="20" max="20" width="13.7522935779817" style="1" customWidth="1"/>
    <col min="21" max="22" width="9" style="1"/>
    <col min="23" max="23" width="13" style="1" customWidth="1"/>
    <col min="24" max="16384" width="9" style="1"/>
  </cols>
  <sheetData>
    <row r="2" s="78" customFormat="1" ht="50" customHeight="1" spans="1:24">
      <c r="A2" s="6" t="s">
        <v>0</v>
      </c>
      <c r="B2" s="6"/>
      <c r="C2" s="6"/>
      <c r="D2" s="6"/>
      <c r="E2" s="6"/>
      <c r="F2" s="6"/>
      <c r="G2" s="6"/>
      <c r="H2" s="6" t="s">
        <v>1</v>
      </c>
      <c r="I2" s="6"/>
      <c r="J2" s="6"/>
      <c r="K2" s="6"/>
      <c r="L2" s="6"/>
      <c r="M2" s="6" t="s">
        <v>2</v>
      </c>
      <c r="N2" s="6"/>
      <c r="O2" s="6"/>
      <c r="P2" s="6"/>
      <c r="Q2" s="6" t="s">
        <v>3</v>
      </c>
      <c r="R2" s="6"/>
      <c r="S2" s="6"/>
      <c r="T2" s="6"/>
      <c r="U2" s="6"/>
      <c r="V2" s="6"/>
      <c r="W2" s="6" t="s">
        <v>4</v>
      </c>
      <c r="X2" s="6" t="s">
        <v>5</v>
      </c>
    </row>
    <row r="3" s="78" customFormat="1" ht="50" customHeight="1" spans="1:24">
      <c r="A3" s="6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6" t="s">
        <v>20</v>
      </c>
      <c r="P3" s="6" t="s">
        <v>21</v>
      </c>
      <c r="Q3" s="6" t="s">
        <v>22</v>
      </c>
      <c r="R3" s="6" t="s">
        <v>23</v>
      </c>
      <c r="S3" s="6" t="s">
        <v>24</v>
      </c>
      <c r="T3" s="6" t="s">
        <v>25</v>
      </c>
      <c r="U3" s="6" t="s">
        <v>26</v>
      </c>
      <c r="V3" s="6" t="s">
        <v>17</v>
      </c>
      <c r="W3" s="6"/>
      <c r="X3" s="6"/>
    </row>
    <row r="4" s="79" customFormat="1" ht="50" customHeight="1" spans="1:24">
      <c r="A4" s="2" t="s">
        <v>27</v>
      </c>
      <c r="B4" s="2">
        <f>工资表!A22</f>
        <v>18</v>
      </c>
      <c r="C4" s="2">
        <f>工资表!E23</f>
        <v>276000</v>
      </c>
      <c r="D4" s="2">
        <f>工资表!F23</f>
        <v>19</v>
      </c>
      <c r="E4" s="2">
        <f>工资表!G23</f>
        <v>186250</v>
      </c>
      <c r="F4" s="2">
        <f>工资表!H23</f>
        <v>61250</v>
      </c>
      <c r="G4" s="2">
        <f>工资表!I23</f>
        <v>28500</v>
      </c>
      <c r="H4" s="2">
        <f>工资表!J23</f>
        <v>0</v>
      </c>
      <c r="I4" s="2">
        <f>工资表!K23</f>
        <v>-6015</v>
      </c>
      <c r="J4" s="2">
        <f>工资表!L23</f>
        <v>0</v>
      </c>
      <c r="K4" s="2">
        <f>工资表!M23</f>
        <v>1230</v>
      </c>
      <c r="L4" s="2">
        <f>工资表!N23</f>
        <v>-4785</v>
      </c>
      <c r="M4" s="2">
        <f>工资表!O23</f>
        <v>0</v>
      </c>
      <c r="N4" s="2">
        <f>工资表!P23</f>
        <v>0</v>
      </c>
      <c r="O4" s="2">
        <f>工资表!Q23</f>
        <v>0</v>
      </c>
      <c r="P4" s="2">
        <f>工资表!R23</f>
        <v>242715</v>
      </c>
      <c r="Q4" s="2">
        <f>工资表!S23</f>
        <v>4799.68</v>
      </c>
      <c r="R4" s="2">
        <f>工资表!T23</f>
        <v>300</v>
      </c>
      <c r="S4" s="2">
        <f>工资表!U23</f>
        <v>1199.92</v>
      </c>
      <c r="T4" s="2">
        <f>工资表!V23</f>
        <v>300</v>
      </c>
      <c r="U4" s="2">
        <f>工资表!W23</f>
        <v>5891.67</v>
      </c>
      <c r="V4" s="2">
        <f>工资表!X23</f>
        <v>12491.27</v>
      </c>
      <c r="W4" s="2">
        <f>工资表!Y23</f>
        <v>230223.73</v>
      </c>
      <c r="X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L2"/>
    <mergeCell ref="M2:P2"/>
    <mergeCell ref="Q2:V2"/>
    <mergeCell ref="W2:W3"/>
    <mergeCell ref="X2:X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6" tint="0.4"/>
    <pageSetUpPr fitToPage="1"/>
  </sheetPr>
  <dimension ref="A1:XFD25"/>
  <sheetViews>
    <sheetView showZeros="0" zoomScale="25" zoomScaleNormal="25" topLeftCell="F2" workbookViewId="0">
      <selection activeCell="Z2" sqref="Z$1:Z$1048576"/>
    </sheetView>
  </sheetViews>
  <sheetFormatPr defaultColWidth="9" defaultRowHeight="20" customHeight="1"/>
  <cols>
    <col min="1" max="1" width="28.7522935779816" style="1" customWidth="1"/>
    <col min="2" max="2" width="50.7339449541284" style="1" customWidth="1"/>
    <col min="3" max="3" width="90.7064220183486" style="1" customWidth="1"/>
    <col min="4" max="4" width="22.7614678899083" style="1" customWidth="1"/>
    <col min="5" max="5" width="32.7522935779817" style="1" customWidth="1"/>
    <col min="6" max="6" width="22.7614678899083" style="1" customWidth="1"/>
    <col min="7" max="9" width="32.7522935779817" style="1" customWidth="1"/>
    <col min="10" max="10" width="32.7522935779817" style="1" hidden="1" customWidth="1"/>
    <col min="11" max="13" width="36.7522935779817" style="1" customWidth="1"/>
    <col min="14" max="14" width="45.743119266055" style="1" customWidth="1"/>
    <col min="15" max="16" width="40.743119266055" style="1" customWidth="1"/>
    <col min="17" max="17" width="22.7614678899083" style="1" customWidth="1"/>
    <col min="18" max="18" width="55.7339449541284" style="62" customWidth="1"/>
    <col min="19" max="22" width="32.7522935779817" style="1" customWidth="1"/>
    <col min="23" max="23" width="45.5229357798165" style="1" customWidth="1"/>
    <col min="24" max="24" width="40.743119266055" style="1" customWidth="1"/>
    <col min="25" max="25" width="55.7339449541284" style="63" customWidth="1"/>
    <col min="26" max="26" width="80.7155963302752" style="1" customWidth="1"/>
    <col min="27" max="16384" width="9" style="1"/>
  </cols>
  <sheetData>
    <row r="1" s="56" customFormat="1" ht="100" customHeight="1" spans="1:26">
      <c r="A1" s="64" t="s">
        <v>28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72"/>
      <c r="S1" s="64"/>
      <c r="T1" s="64"/>
      <c r="U1" s="64"/>
      <c r="V1" s="64"/>
      <c r="W1" s="64"/>
      <c r="X1" s="64"/>
      <c r="Y1" s="64"/>
      <c r="Z1" s="64"/>
    </row>
    <row r="2" s="56" customFormat="1" ht="60" customHeight="1" spans="1:26">
      <c r="A2" s="64"/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72"/>
      <c r="S2" s="64"/>
      <c r="T2" s="64"/>
      <c r="U2" s="64"/>
      <c r="V2" s="64"/>
      <c r="W2" s="64"/>
      <c r="X2" s="64"/>
      <c r="Y2" s="64"/>
      <c r="Z2" s="64"/>
    </row>
    <row r="3" s="57" customFormat="1" ht="130" customHeight="1" spans="1:26">
      <c r="A3" s="65" t="s">
        <v>29</v>
      </c>
      <c r="B3" s="65" t="s">
        <v>0</v>
      </c>
      <c r="C3" s="65"/>
      <c r="D3" s="65"/>
      <c r="E3" s="65"/>
      <c r="F3" s="65"/>
      <c r="G3" s="65"/>
      <c r="H3" s="65"/>
      <c r="I3" s="65"/>
      <c r="J3" s="65" t="s">
        <v>1</v>
      </c>
      <c r="K3" s="65"/>
      <c r="L3" s="65"/>
      <c r="M3" s="65"/>
      <c r="N3" s="65"/>
      <c r="O3" s="65" t="s">
        <v>2</v>
      </c>
      <c r="P3" s="65"/>
      <c r="Q3" s="65"/>
      <c r="R3" s="73"/>
      <c r="S3" s="65" t="s">
        <v>3</v>
      </c>
      <c r="T3" s="65"/>
      <c r="U3" s="65"/>
      <c r="V3" s="65"/>
      <c r="W3" s="65"/>
      <c r="X3" s="65"/>
      <c r="Y3" s="65" t="s">
        <v>4</v>
      </c>
      <c r="Z3" s="65" t="s">
        <v>5</v>
      </c>
    </row>
    <row r="4" s="57" customFormat="1" ht="130" customHeight="1" spans="1:26">
      <c r="A4" s="65"/>
      <c r="B4" s="65" t="s">
        <v>30</v>
      </c>
      <c r="C4" s="65" t="s">
        <v>31</v>
      </c>
      <c r="D4" s="66" t="s">
        <v>32</v>
      </c>
      <c r="E4" s="66" t="s">
        <v>33</v>
      </c>
      <c r="F4" s="66" t="s">
        <v>34</v>
      </c>
      <c r="G4" s="66" t="s">
        <v>35</v>
      </c>
      <c r="H4" s="66" t="s">
        <v>36</v>
      </c>
      <c r="I4" s="66" t="s">
        <v>37</v>
      </c>
      <c r="J4" s="66" t="s">
        <v>38</v>
      </c>
      <c r="K4" s="66" t="s">
        <v>39</v>
      </c>
      <c r="L4" s="66" t="s">
        <v>40</v>
      </c>
      <c r="M4" s="65" t="s">
        <v>16</v>
      </c>
      <c r="N4" s="65" t="s">
        <v>17</v>
      </c>
      <c r="O4" s="66" t="s">
        <v>41</v>
      </c>
      <c r="P4" s="66" t="s">
        <v>42</v>
      </c>
      <c r="Q4" s="66" t="s">
        <v>43</v>
      </c>
      <c r="R4" s="73" t="s">
        <v>21</v>
      </c>
      <c r="S4" s="65" t="s">
        <v>22</v>
      </c>
      <c r="T4" s="65" t="s">
        <v>23</v>
      </c>
      <c r="U4" s="65" t="s">
        <v>24</v>
      </c>
      <c r="V4" s="66" t="s">
        <v>44</v>
      </c>
      <c r="W4" s="65" t="s">
        <v>26</v>
      </c>
      <c r="X4" s="65" t="s">
        <v>17</v>
      </c>
      <c r="Y4" s="65"/>
      <c r="Z4" s="65"/>
    </row>
    <row r="5" s="58" customFormat="1" ht="130" customHeight="1" spans="1:26">
      <c r="A5" s="67">
        <v>1</v>
      </c>
      <c r="B5" s="67" t="s">
        <v>45</v>
      </c>
      <c r="C5" s="67" t="s">
        <v>46</v>
      </c>
      <c r="D5" s="67" t="s">
        <v>47</v>
      </c>
      <c r="E5" s="67">
        <v>25000</v>
      </c>
      <c r="F5" s="67">
        <v>19</v>
      </c>
      <c r="G5" s="67">
        <f>E5*VLOOKUP(D5,职务序列取数!B:E,2,0)</f>
        <v>25000</v>
      </c>
      <c r="H5" s="67">
        <f>E5*VLOOKUP(D5,职务序列取数!B:E,3,0)</f>
        <v>0</v>
      </c>
      <c r="I5" s="67">
        <f>E5*VLOOKUP(D5,职务序列取数!B:E,4,0)</f>
        <v>0</v>
      </c>
      <c r="J5" s="67"/>
      <c r="K5" s="67"/>
      <c r="L5" s="67"/>
      <c r="M5" s="67"/>
      <c r="N5" s="70">
        <f t="shared" ref="N5:N22" si="0">SUM(J5:M5)</f>
        <v>0</v>
      </c>
      <c r="O5" s="71">
        <f t="shared" ref="O5:O22" si="1">G5/F5</f>
        <v>1315.78947368421</v>
      </c>
      <c r="P5" s="71">
        <f t="shared" ref="P5:P22" si="2">H5/F5</f>
        <v>0</v>
      </c>
      <c r="Q5" s="74">
        <f>VLOOKUP(B5,考勤!B:AI,34,0)</f>
        <v>19</v>
      </c>
      <c r="R5" s="73">
        <f t="shared" ref="R5:R22" si="3">(O5*Q5)+(P5*Q5)+N5</f>
        <v>25000</v>
      </c>
      <c r="S5" s="67"/>
      <c r="T5" s="67"/>
      <c r="U5" s="67"/>
      <c r="V5" s="67"/>
      <c r="W5" s="75">
        <v>510</v>
      </c>
      <c r="X5" s="74">
        <f t="shared" ref="X5:X22" si="4">SUM(S5:W5)</f>
        <v>510</v>
      </c>
      <c r="Y5" s="73">
        <f t="shared" ref="Y5:Y22" si="5">R5-X5</f>
        <v>24490</v>
      </c>
      <c r="Z5" s="67"/>
    </row>
    <row r="6" s="58" customFormat="1" ht="130" customHeight="1" spans="1:26">
      <c r="A6" s="67">
        <v>2</v>
      </c>
      <c r="B6" s="67" t="s">
        <v>48</v>
      </c>
      <c r="C6" s="67" t="s">
        <v>49</v>
      </c>
      <c r="D6" s="67" t="s">
        <v>47</v>
      </c>
      <c r="E6" s="67">
        <v>15000</v>
      </c>
      <c r="F6" s="67">
        <v>19</v>
      </c>
      <c r="G6" s="67">
        <f>E6*VLOOKUP(D6,职务序列取数!B:E,2,0)</f>
        <v>15000</v>
      </c>
      <c r="H6" s="67">
        <f>E6*VLOOKUP(D6,职务序列取数!B:E,3,0)</f>
        <v>0</v>
      </c>
      <c r="I6" s="67">
        <f>E6*VLOOKUP(D6,职务序列取数!B:E,4,0)</f>
        <v>0</v>
      </c>
      <c r="J6" s="67"/>
      <c r="K6" s="67"/>
      <c r="L6" s="67"/>
      <c r="M6" s="67"/>
      <c r="N6" s="70">
        <f t="shared" si="0"/>
        <v>0</v>
      </c>
      <c r="O6" s="71">
        <f t="shared" si="1"/>
        <v>789.473684210526</v>
      </c>
      <c r="P6" s="71">
        <f t="shared" si="2"/>
        <v>0</v>
      </c>
      <c r="Q6" s="74">
        <f>VLOOKUP(B6,考勤!B:AI,34,0)</f>
        <v>19</v>
      </c>
      <c r="R6" s="73">
        <f t="shared" si="3"/>
        <v>15000</v>
      </c>
      <c r="S6" s="67"/>
      <c r="T6" s="67"/>
      <c r="U6" s="67"/>
      <c r="V6" s="67"/>
      <c r="W6" s="75">
        <v>300</v>
      </c>
      <c r="X6" s="74">
        <f t="shared" si="4"/>
        <v>300</v>
      </c>
      <c r="Y6" s="73">
        <f t="shared" si="5"/>
        <v>14700</v>
      </c>
      <c r="Z6" s="67"/>
    </row>
    <row r="7" s="58" customFormat="1" ht="130" customHeight="1" spans="1:26">
      <c r="A7" s="67">
        <v>3</v>
      </c>
      <c r="B7" s="67" t="s">
        <v>50</v>
      </c>
      <c r="C7" s="67" t="s">
        <v>51</v>
      </c>
      <c r="D7" s="67" t="s">
        <v>52</v>
      </c>
      <c r="E7" s="67">
        <v>58000</v>
      </c>
      <c r="F7" s="67">
        <v>19</v>
      </c>
      <c r="G7" s="67">
        <f>E7*VLOOKUP(D7,职务序列取数!B:E,2,0)</f>
        <v>21750</v>
      </c>
      <c r="H7" s="67">
        <f>E7*VLOOKUP(D7,职务序列取数!B:E,3,0)</f>
        <v>21750</v>
      </c>
      <c r="I7" s="67">
        <f>E7*VLOOKUP(D7,职务序列取数!B:E,4,0)</f>
        <v>14500</v>
      </c>
      <c r="J7" s="67"/>
      <c r="K7" s="67">
        <v>-1690</v>
      </c>
      <c r="L7" s="67"/>
      <c r="M7" s="67"/>
      <c r="N7" s="70">
        <f t="shared" si="0"/>
        <v>-1690</v>
      </c>
      <c r="O7" s="71">
        <f t="shared" si="1"/>
        <v>1144.73684210526</v>
      </c>
      <c r="P7" s="71">
        <f t="shared" si="2"/>
        <v>1144.73684210526</v>
      </c>
      <c r="Q7" s="74">
        <f>VLOOKUP(B7,考勤!B:AI,34,0)</f>
        <v>19</v>
      </c>
      <c r="R7" s="73">
        <f t="shared" si="3"/>
        <v>41809.9999999999</v>
      </c>
      <c r="S7" s="67">
        <v>400</v>
      </c>
      <c r="T7" s="67">
        <v>25</v>
      </c>
      <c r="U7" s="67">
        <v>100</v>
      </c>
      <c r="V7" s="67">
        <v>25</v>
      </c>
      <c r="W7" s="75">
        <v>2322.25</v>
      </c>
      <c r="X7" s="74">
        <f t="shared" si="4"/>
        <v>2872.25</v>
      </c>
      <c r="Y7" s="73">
        <f t="shared" si="5"/>
        <v>38937.7499999999</v>
      </c>
      <c r="Z7" s="67"/>
    </row>
    <row r="8" s="58" customFormat="1" ht="130" customHeight="1" spans="1:26">
      <c r="A8" s="67">
        <v>4</v>
      </c>
      <c r="B8" s="67" t="s">
        <v>53</v>
      </c>
      <c r="C8" s="67" t="s">
        <v>54</v>
      </c>
      <c r="D8" s="67" t="s">
        <v>55</v>
      </c>
      <c r="E8" s="67">
        <v>20000</v>
      </c>
      <c r="F8" s="67">
        <v>19</v>
      </c>
      <c r="G8" s="67">
        <f>E8*VLOOKUP(D8,职务序列取数!B:E,2,0)</f>
        <v>7500</v>
      </c>
      <c r="H8" s="67">
        <f>E8*VLOOKUP(D8,职务序列取数!B:E,3,0)</f>
        <v>7500</v>
      </c>
      <c r="I8" s="67">
        <f>E8*VLOOKUP(D8,职务序列取数!B:E,4,0)</f>
        <v>5000</v>
      </c>
      <c r="J8" s="67"/>
      <c r="K8" s="67"/>
      <c r="L8" s="67"/>
      <c r="M8" s="67">
        <v>-20</v>
      </c>
      <c r="N8" s="70">
        <f t="shared" si="0"/>
        <v>-20</v>
      </c>
      <c r="O8" s="71">
        <f t="shared" si="1"/>
        <v>394.736842105263</v>
      </c>
      <c r="P8" s="71">
        <f t="shared" si="2"/>
        <v>394.736842105263</v>
      </c>
      <c r="Q8" s="74">
        <f>VLOOKUP(B8,考勤!B:AI,34,0)</f>
        <v>19</v>
      </c>
      <c r="R8" s="73">
        <f t="shared" si="3"/>
        <v>14980</v>
      </c>
      <c r="S8" s="67">
        <v>400</v>
      </c>
      <c r="T8" s="67">
        <v>25</v>
      </c>
      <c r="U8" s="67">
        <v>100</v>
      </c>
      <c r="V8" s="67">
        <v>25</v>
      </c>
      <c r="W8" s="75">
        <v>0</v>
      </c>
      <c r="X8" s="74">
        <f t="shared" si="4"/>
        <v>550</v>
      </c>
      <c r="Y8" s="73">
        <f t="shared" si="5"/>
        <v>14430</v>
      </c>
      <c r="Z8" s="67" t="s">
        <v>56</v>
      </c>
    </row>
    <row r="9" s="58" customFormat="1" ht="130" customHeight="1" spans="1:26">
      <c r="A9" s="67">
        <v>5</v>
      </c>
      <c r="B9" s="67" t="s">
        <v>57</v>
      </c>
      <c r="C9" s="67" t="s">
        <v>58</v>
      </c>
      <c r="D9" s="67" t="s">
        <v>59</v>
      </c>
      <c r="E9" s="67">
        <v>30000</v>
      </c>
      <c r="F9" s="67">
        <v>19</v>
      </c>
      <c r="G9" s="67">
        <f>E9*VLOOKUP(D9,职务序列取数!B:E,2,0)</f>
        <v>15300</v>
      </c>
      <c r="H9" s="67">
        <f>E9*VLOOKUP(D9,职务序列取数!B:E,3,0)</f>
        <v>10200</v>
      </c>
      <c r="I9" s="67">
        <f>E9*VLOOKUP(D9,职务序列取数!B:E,4,0)</f>
        <v>4500</v>
      </c>
      <c r="J9" s="67"/>
      <c r="K9" s="67">
        <v>-2798</v>
      </c>
      <c r="L9" s="67"/>
      <c r="M9" s="67">
        <v>-20</v>
      </c>
      <c r="N9" s="70">
        <f t="shared" si="0"/>
        <v>-2818</v>
      </c>
      <c r="O9" s="71">
        <f t="shared" si="1"/>
        <v>805.263157894737</v>
      </c>
      <c r="P9" s="71">
        <f t="shared" si="2"/>
        <v>536.842105263158</v>
      </c>
      <c r="Q9" s="74">
        <f>VLOOKUP(B9,考勤!B:AI,34,0)</f>
        <v>19</v>
      </c>
      <c r="R9" s="73">
        <f t="shared" si="3"/>
        <v>22682</v>
      </c>
      <c r="S9" s="67"/>
      <c r="T9" s="67"/>
      <c r="U9" s="67"/>
      <c r="V9" s="67"/>
      <c r="W9" s="75">
        <v>1057.75</v>
      </c>
      <c r="X9" s="74">
        <f t="shared" si="4"/>
        <v>1057.75</v>
      </c>
      <c r="Y9" s="73">
        <f t="shared" si="5"/>
        <v>21624.25</v>
      </c>
      <c r="Z9" s="67" t="s">
        <v>56</v>
      </c>
    </row>
    <row r="10" s="58" customFormat="1" ht="130" customHeight="1" spans="1:26">
      <c r="A10" s="67">
        <v>6</v>
      </c>
      <c r="B10" s="67" t="s">
        <v>60</v>
      </c>
      <c r="C10" s="67" t="s">
        <v>61</v>
      </c>
      <c r="D10" s="67" t="s">
        <v>62</v>
      </c>
      <c r="E10" s="67">
        <v>18000</v>
      </c>
      <c r="F10" s="67">
        <v>19</v>
      </c>
      <c r="G10" s="67">
        <f>E10*VLOOKUP(D10,职务序列取数!B:E,2,0)</f>
        <v>9180</v>
      </c>
      <c r="H10" s="67">
        <f>E10*VLOOKUP(D10,职务序列取数!B:E,3,0)</f>
        <v>6120</v>
      </c>
      <c r="I10" s="67">
        <f>E10*VLOOKUP(D10,职务序列取数!B:E,4,0)</f>
        <v>2700</v>
      </c>
      <c r="J10" s="67"/>
      <c r="K10" s="67">
        <v>-1527</v>
      </c>
      <c r="L10" s="67"/>
      <c r="M10" s="67">
        <v>-60</v>
      </c>
      <c r="N10" s="70">
        <f t="shared" si="0"/>
        <v>-1587</v>
      </c>
      <c r="O10" s="71">
        <f t="shared" si="1"/>
        <v>483.157894736842</v>
      </c>
      <c r="P10" s="71">
        <f t="shared" si="2"/>
        <v>322.105263157895</v>
      </c>
      <c r="Q10" s="74">
        <f>VLOOKUP(B10,考勤!B:AI,34,0)</f>
        <v>19</v>
      </c>
      <c r="R10" s="73">
        <f t="shared" si="3"/>
        <v>13713</v>
      </c>
      <c r="S10" s="67">
        <v>400</v>
      </c>
      <c r="T10" s="67">
        <v>25</v>
      </c>
      <c r="U10" s="67">
        <v>100</v>
      </c>
      <c r="V10" s="67">
        <v>25</v>
      </c>
      <c r="W10" s="75">
        <v>244.89</v>
      </c>
      <c r="X10" s="74">
        <f t="shared" si="4"/>
        <v>794.89</v>
      </c>
      <c r="Y10" s="73">
        <f t="shared" si="5"/>
        <v>12918.11</v>
      </c>
      <c r="Z10" s="67" t="s">
        <v>63</v>
      </c>
    </row>
    <row r="11" s="58" customFormat="1" ht="130" customHeight="1" spans="1:26">
      <c r="A11" s="67">
        <v>7</v>
      </c>
      <c r="B11" s="67" t="s">
        <v>64</v>
      </c>
      <c r="C11" s="67" t="s">
        <v>65</v>
      </c>
      <c r="D11" s="67" t="s">
        <v>62</v>
      </c>
      <c r="E11" s="67">
        <v>12000</v>
      </c>
      <c r="F11" s="67">
        <v>19</v>
      </c>
      <c r="G11" s="67">
        <f>E11*VLOOKUP(D11,职务序列取数!B:E,2,0)</f>
        <v>6120</v>
      </c>
      <c r="H11" s="67">
        <f>E11*VLOOKUP(D11,职务序列取数!B:E,3,0)</f>
        <v>4080</v>
      </c>
      <c r="I11" s="67">
        <f>E11*VLOOKUP(D11,职务序列取数!B:E,4,0)</f>
        <v>1800</v>
      </c>
      <c r="J11" s="67"/>
      <c r="K11" s="67"/>
      <c r="L11" s="67"/>
      <c r="M11" s="67"/>
      <c r="N11" s="70">
        <f t="shared" si="0"/>
        <v>0</v>
      </c>
      <c r="O11" s="71">
        <f t="shared" si="1"/>
        <v>322.105263157895</v>
      </c>
      <c r="P11" s="71">
        <f t="shared" si="2"/>
        <v>214.736842105263</v>
      </c>
      <c r="Q11" s="74">
        <f>VLOOKUP(B11,考勤!B:AI,34,0)</f>
        <v>19</v>
      </c>
      <c r="R11" s="73">
        <f t="shared" si="3"/>
        <v>10200</v>
      </c>
      <c r="S11" s="67">
        <v>399.92</v>
      </c>
      <c r="T11" s="67">
        <v>25</v>
      </c>
      <c r="U11" s="67">
        <v>99.98</v>
      </c>
      <c r="V11" s="67">
        <v>25</v>
      </c>
      <c r="W11" s="75">
        <v>246.87</v>
      </c>
      <c r="X11" s="74">
        <f t="shared" si="4"/>
        <v>796.77</v>
      </c>
      <c r="Y11" s="73">
        <f t="shared" si="5"/>
        <v>9403.23</v>
      </c>
      <c r="Z11" s="67"/>
    </row>
    <row r="12" s="58" customFormat="1" ht="130" customHeight="1" spans="1:26">
      <c r="A12" s="67">
        <v>8</v>
      </c>
      <c r="B12" s="67" t="s">
        <v>66</v>
      </c>
      <c r="C12" s="67" t="s">
        <v>67</v>
      </c>
      <c r="D12" s="67" t="s">
        <v>68</v>
      </c>
      <c r="E12" s="67">
        <v>11000</v>
      </c>
      <c r="F12" s="67">
        <v>19</v>
      </c>
      <c r="G12" s="67">
        <f>E12*VLOOKUP(D12,职务序列取数!B:E,2,0)</f>
        <v>8800</v>
      </c>
      <c r="H12" s="67">
        <f>E12*VLOOKUP(D12,职务序列取数!B:E,3,0)</f>
        <v>2200</v>
      </c>
      <c r="I12" s="67">
        <f>E12*VLOOKUP(D12,职务序列取数!B:E,4,0)</f>
        <v>0</v>
      </c>
      <c r="J12" s="67"/>
      <c r="K12" s="67"/>
      <c r="L12" s="67"/>
      <c r="M12" s="67"/>
      <c r="N12" s="70">
        <f t="shared" si="0"/>
        <v>0</v>
      </c>
      <c r="O12" s="71">
        <f t="shared" si="1"/>
        <v>463.157894736842</v>
      </c>
      <c r="P12" s="71">
        <f t="shared" si="2"/>
        <v>115.789473684211</v>
      </c>
      <c r="Q12" s="74">
        <f>VLOOKUP(B12,考勤!B:AI,34,0)</f>
        <v>19</v>
      </c>
      <c r="R12" s="73">
        <f t="shared" si="3"/>
        <v>11000</v>
      </c>
      <c r="S12" s="67">
        <v>400</v>
      </c>
      <c r="T12" s="67">
        <v>25</v>
      </c>
      <c r="U12" s="67">
        <v>100</v>
      </c>
      <c r="V12" s="67">
        <v>25</v>
      </c>
      <c r="W12" s="75">
        <v>163.5</v>
      </c>
      <c r="X12" s="74">
        <f t="shared" si="4"/>
        <v>713.5</v>
      </c>
      <c r="Y12" s="73">
        <f t="shared" si="5"/>
        <v>10286.5</v>
      </c>
      <c r="Z12" s="67"/>
    </row>
    <row r="13" s="58" customFormat="1" ht="130" customHeight="1" spans="1:26">
      <c r="A13" s="67">
        <v>9</v>
      </c>
      <c r="B13" s="67" t="s">
        <v>69</v>
      </c>
      <c r="C13" s="67" t="s">
        <v>70</v>
      </c>
      <c r="D13" s="67" t="s">
        <v>68</v>
      </c>
      <c r="E13" s="67">
        <v>8500</v>
      </c>
      <c r="F13" s="67">
        <v>19</v>
      </c>
      <c r="G13" s="67">
        <f>E13*VLOOKUP(D13,职务序列取数!B:E,2,0)</f>
        <v>6800</v>
      </c>
      <c r="H13" s="67">
        <f>E13*VLOOKUP(D13,职务序列取数!B:E,3,0)</f>
        <v>1700</v>
      </c>
      <c r="I13" s="67">
        <f>E13*VLOOKUP(D13,职务序列取数!B:E,4,0)</f>
        <v>0</v>
      </c>
      <c r="J13" s="67"/>
      <c r="K13" s="67"/>
      <c r="L13" s="67"/>
      <c r="M13" s="67"/>
      <c r="N13" s="70">
        <f t="shared" si="0"/>
        <v>0</v>
      </c>
      <c r="O13" s="71">
        <f t="shared" si="1"/>
        <v>357.894736842105</v>
      </c>
      <c r="P13" s="71">
        <f t="shared" si="2"/>
        <v>89.4736842105263</v>
      </c>
      <c r="Q13" s="74">
        <f>VLOOKUP(B13,考勤!B:AI,34,0)</f>
        <v>19</v>
      </c>
      <c r="R13" s="73">
        <f t="shared" si="3"/>
        <v>8499.99999999999</v>
      </c>
      <c r="S13" s="67">
        <v>400</v>
      </c>
      <c r="T13" s="67">
        <v>25</v>
      </c>
      <c r="U13" s="67">
        <v>100</v>
      </c>
      <c r="V13" s="67">
        <v>25</v>
      </c>
      <c r="W13" s="75">
        <v>43.5</v>
      </c>
      <c r="X13" s="74">
        <f t="shared" si="4"/>
        <v>593.5</v>
      </c>
      <c r="Y13" s="73">
        <f t="shared" si="5"/>
        <v>7906.49999999999</v>
      </c>
      <c r="Z13" s="67"/>
    </row>
    <row r="14" s="58" customFormat="1" ht="130" customHeight="1" spans="1:26">
      <c r="A14" s="67">
        <v>10</v>
      </c>
      <c r="B14" s="67" t="s">
        <v>71</v>
      </c>
      <c r="C14" s="67" t="s">
        <v>72</v>
      </c>
      <c r="D14" s="67" t="s">
        <v>68</v>
      </c>
      <c r="E14" s="67">
        <v>8000</v>
      </c>
      <c r="F14" s="67">
        <v>19</v>
      </c>
      <c r="G14" s="67">
        <f>E14*VLOOKUP(D14,职务序列取数!B:E,2,0)</f>
        <v>6400</v>
      </c>
      <c r="H14" s="67">
        <f>E14*VLOOKUP(D14,职务序列取数!B:E,3,0)</f>
        <v>1600</v>
      </c>
      <c r="I14" s="67">
        <f>E14*VLOOKUP(D14,职务序列取数!B:E,4,0)</f>
        <v>0</v>
      </c>
      <c r="J14" s="67"/>
      <c r="K14" s="67"/>
      <c r="L14" s="67"/>
      <c r="M14" s="67"/>
      <c r="N14" s="70">
        <f t="shared" si="0"/>
        <v>0</v>
      </c>
      <c r="O14" s="71">
        <f t="shared" si="1"/>
        <v>336.842105263158</v>
      </c>
      <c r="P14" s="71">
        <f t="shared" si="2"/>
        <v>84.2105263157895</v>
      </c>
      <c r="Q14" s="74">
        <f>VLOOKUP(B14,考勤!B:AI,34,0)</f>
        <v>19</v>
      </c>
      <c r="R14" s="73">
        <f t="shared" si="3"/>
        <v>8000</v>
      </c>
      <c r="S14" s="67">
        <v>400</v>
      </c>
      <c r="T14" s="67">
        <v>25</v>
      </c>
      <c r="U14" s="67">
        <v>100</v>
      </c>
      <c r="V14" s="67">
        <v>25</v>
      </c>
      <c r="W14" s="75">
        <v>0</v>
      </c>
      <c r="X14" s="74">
        <f t="shared" si="4"/>
        <v>550</v>
      </c>
      <c r="Y14" s="73">
        <f t="shared" si="5"/>
        <v>7450</v>
      </c>
      <c r="Z14" s="67"/>
    </row>
    <row r="15" s="58" customFormat="1" ht="130" customHeight="1" spans="1:26">
      <c r="A15" s="67">
        <v>11</v>
      </c>
      <c r="B15" s="67" t="s">
        <v>73</v>
      </c>
      <c r="C15" s="67" t="s">
        <v>74</v>
      </c>
      <c r="D15" s="67" t="s">
        <v>68</v>
      </c>
      <c r="E15" s="67">
        <v>6500</v>
      </c>
      <c r="F15" s="67">
        <v>19</v>
      </c>
      <c r="G15" s="67">
        <f>E15*VLOOKUP(D15,职务序列取数!B:E,2,0)</f>
        <v>5200</v>
      </c>
      <c r="H15" s="67">
        <f>E15*VLOOKUP(D15,职务序列取数!B:E,3,0)</f>
        <v>1300</v>
      </c>
      <c r="I15" s="67">
        <f>E15*VLOOKUP(D15,职务序列取数!B:E,4,0)</f>
        <v>0</v>
      </c>
      <c r="J15" s="67"/>
      <c r="K15" s="67"/>
      <c r="L15" s="67"/>
      <c r="M15" s="67">
        <v>800</v>
      </c>
      <c r="N15" s="70">
        <f t="shared" si="0"/>
        <v>800</v>
      </c>
      <c r="O15" s="71">
        <f t="shared" si="1"/>
        <v>273.684210526316</v>
      </c>
      <c r="P15" s="71">
        <f t="shared" si="2"/>
        <v>68.4210526315789</v>
      </c>
      <c r="Q15" s="74">
        <f>VLOOKUP(B15,考勤!B:AI,34,0)</f>
        <v>19</v>
      </c>
      <c r="R15" s="73">
        <f t="shared" si="3"/>
        <v>7300</v>
      </c>
      <c r="S15" s="67">
        <v>400</v>
      </c>
      <c r="T15" s="67">
        <v>25</v>
      </c>
      <c r="U15" s="67">
        <v>100</v>
      </c>
      <c r="V15" s="67">
        <v>25</v>
      </c>
      <c r="W15" s="75"/>
      <c r="X15" s="74">
        <f t="shared" si="4"/>
        <v>550</v>
      </c>
      <c r="Y15" s="73">
        <f t="shared" si="5"/>
        <v>6750</v>
      </c>
      <c r="Z15" s="67"/>
    </row>
    <row r="16" s="58" customFormat="1" ht="130" customHeight="1" spans="1:26">
      <c r="A16" s="67">
        <v>12</v>
      </c>
      <c r="B16" s="67" t="s">
        <v>75</v>
      </c>
      <c r="C16" s="67" t="s">
        <v>72</v>
      </c>
      <c r="D16" s="67" t="s">
        <v>68</v>
      </c>
      <c r="E16" s="67">
        <v>6000</v>
      </c>
      <c r="F16" s="67">
        <v>19</v>
      </c>
      <c r="G16" s="67">
        <f>E16*VLOOKUP(D16,职务序列取数!B:E,2,0)</f>
        <v>4800</v>
      </c>
      <c r="H16" s="67">
        <f>E16*VLOOKUP(D16,职务序列取数!B:E,3,0)</f>
        <v>1200</v>
      </c>
      <c r="I16" s="67">
        <f>E16*VLOOKUP(D16,职务序列取数!B:E,4,0)</f>
        <v>0</v>
      </c>
      <c r="J16" s="67"/>
      <c r="K16" s="67"/>
      <c r="L16" s="67"/>
      <c r="M16" s="67"/>
      <c r="N16" s="70">
        <f t="shared" si="0"/>
        <v>0</v>
      </c>
      <c r="O16" s="71">
        <f t="shared" si="1"/>
        <v>252.631578947368</v>
      </c>
      <c r="P16" s="71">
        <f t="shared" si="2"/>
        <v>63.1578947368421</v>
      </c>
      <c r="Q16" s="74">
        <f>VLOOKUP(B16,考勤!B:AI,34,0)</f>
        <v>19</v>
      </c>
      <c r="R16" s="73">
        <f t="shared" si="3"/>
        <v>5999.99999999999</v>
      </c>
      <c r="S16" s="67"/>
      <c r="T16" s="67"/>
      <c r="U16" s="67"/>
      <c r="V16" s="67"/>
      <c r="W16" s="75">
        <v>0</v>
      </c>
      <c r="X16" s="74">
        <f t="shared" si="4"/>
        <v>0</v>
      </c>
      <c r="Y16" s="73">
        <f t="shared" si="5"/>
        <v>5999.99999999999</v>
      </c>
      <c r="Z16" s="67"/>
    </row>
    <row r="17" s="58" customFormat="1" ht="130" customHeight="1" spans="1:26">
      <c r="A17" s="67">
        <v>13</v>
      </c>
      <c r="B17" s="67" t="s">
        <v>76</v>
      </c>
      <c r="C17" s="67" t="s">
        <v>70</v>
      </c>
      <c r="D17" s="67" t="s">
        <v>68</v>
      </c>
      <c r="E17" s="67">
        <v>5500</v>
      </c>
      <c r="F17" s="67">
        <v>19</v>
      </c>
      <c r="G17" s="67">
        <f>E17*VLOOKUP(D17,职务序列取数!B:E,2,0)</f>
        <v>4400</v>
      </c>
      <c r="H17" s="67">
        <f>E17*VLOOKUP(D17,职务序列取数!B:E,3,0)</f>
        <v>1100</v>
      </c>
      <c r="I17" s="67">
        <f>E17*VLOOKUP(D17,职务序列取数!B:E,4,0)</f>
        <v>0</v>
      </c>
      <c r="J17" s="67"/>
      <c r="K17" s="67"/>
      <c r="L17" s="67"/>
      <c r="M17" s="67"/>
      <c r="N17" s="70">
        <f t="shared" si="0"/>
        <v>0</v>
      </c>
      <c r="O17" s="71">
        <f t="shared" si="1"/>
        <v>231.578947368421</v>
      </c>
      <c r="P17" s="71">
        <f t="shared" si="2"/>
        <v>57.8947368421053</v>
      </c>
      <c r="Q17" s="74">
        <f>VLOOKUP(B17,考勤!B:AI,34,0)</f>
        <v>19</v>
      </c>
      <c r="R17" s="73">
        <f t="shared" si="3"/>
        <v>5500</v>
      </c>
      <c r="S17" s="67">
        <v>399.92</v>
      </c>
      <c r="T17" s="67">
        <v>25</v>
      </c>
      <c r="U17" s="67">
        <v>99.98</v>
      </c>
      <c r="V17" s="67">
        <v>25</v>
      </c>
      <c r="W17" s="75">
        <v>0</v>
      </c>
      <c r="X17" s="74">
        <f t="shared" si="4"/>
        <v>549.9</v>
      </c>
      <c r="Y17" s="73">
        <f t="shared" si="5"/>
        <v>4950.1</v>
      </c>
      <c r="Z17" s="67"/>
    </row>
    <row r="18" s="58" customFormat="1" ht="130" customHeight="1" spans="1:26">
      <c r="A18" s="67">
        <v>14</v>
      </c>
      <c r="B18" s="67" t="s">
        <v>77</v>
      </c>
      <c r="C18" s="67" t="s">
        <v>78</v>
      </c>
      <c r="D18" s="67" t="s">
        <v>68</v>
      </c>
      <c r="E18" s="67">
        <v>9000</v>
      </c>
      <c r="F18" s="67">
        <v>19</v>
      </c>
      <c r="G18" s="67">
        <f>E18*VLOOKUP(D18,职务序列取数!B:E,2,0)</f>
        <v>7200</v>
      </c>
      <c r="H18" s="67">
        <f>E18*VLOOKUP(D18,职务序列取数!B:E,3,0)</f>
        <v>1800</v>
      </c>
      <c r="I18" s="67">
        <f>E18*VLOOKUP(D18,职务序列取数!B:E,4,0)</f>
        <v>0</v>
      </c>
      <c r="J18" s="67"/>
      <c r="K18" s="67"/>
      <c r="L18" s="67"/>
      <c r="M18" s="67">
        <v>-20</v>
      </c>
      <c r="N18" s="70">
        <f t="shared" si="0"/>
        <v>-20</v>
      </c>
      <c r="O18" s="71">
        <f t="shared" si="1"/>
        <v>378.947368421053</v>
      </c>
      <c r="P18" s="71">
        <f t="shared" si="2"/>
        <v>94.7368421052632</v>
      </c>
      <c r="Q18" s="74">
        <f>VLOOKUP(B18,考勤!B:AI,34,0)</f>
        <v>19</v>
      </c>
      <c r="R18" s="73">
        <f t="shared" si="3"/>
        <v>8980.00000000001</v>
      </c>
      <c r="S18" s="67">
        <v>399.92</v>
      </c>
      <c r="T18" s="67">
        <v>25</v>
      </c>
      <c r="U18" s="67">
        <v>99.98</v>
      </c>
      <c r="V18" s="67">
        <v>25</v>
      </c>
      <c r="W18" s="75">
        <v>102.91</v>
      </c>
      <c r="X18" s="74">
        <f t="shared" si="4"/>
        <v>652.81</v>
      </c>
      <c r="Y18" s="73">
        <f t="shared" si="5"/>
        <v>8327.19000000001</v>
      </c>
      <c r="Z18" s="67" t="s">
        <v>56</v>
      </c>
    </row>
    <row r="19" s="58" customFormat="1" ht="130" customHeight="1" spans="1:26">
      <c r="A19" s="67">
        <v>15</v>
      </c>
      <c r="B19" s="67" t="s">
        <v>79</v>
      </c>
      <c r="C19" s="67" t="s">
        <v>80</v>
      </c>
      <c r="D19" s="67" t="s">
        <v>68</v>
      </c>
      <c r="E19" s="67">
        <v>3500</v>
      </c>
      <c r="F19" s="67">
        <v>19</v>
      </c>
      <c r="G19" s="67">
        <f>E19*VLOOKUP(D19,职务序列取数!B:E,2,0)</f>
        <v>2800</v>
      </c>
      <c r="H19" s="67">
        <f>E19*VLOOKUP(D19,职务序列取数!B:E,3,0)</f>
        <v>700</v>
      </c>
      <c r="I19" s="67">
        <f>E19*VLOOKUP(D19,职务序列取数!B:E,4,0)</f>
        <v>0</v>
      </c>
      <c r="J19" s="67"/>
      <c r="K19" s="67"/>
      <c r="L19" s="67"/>
      <c r="M19" s="67"/>
      <c r="N19" s="70">
        <f t="shared" si="0"/>
        <v>0</v>
      </c>
      <c r="O19" s="71">
        <f t="shared" si="1"/>
        <v>147.368421052632</v>
      </c>
      <c r="P19" s="71">
        <f t="shared" si="2"/>
        <v>36.8421052631579</v>
      </c>
      <c r="Q19" s="74">
        <f>VLOOKUP(B19,考勤!B:AI,34,0)</f>
        <v>19</v>
      </c>
      <c r="R19" s="73">
        <f t="shared" si="3"/>
        <v>3500.00000000001</v>
      </c>
      <c r="S19" s="67">
        <v>399.92</v>
      </c>
      <c r="T19" s="67">
        <v>25</v>
      </c>
      <c r="U19" s="67">
        <v>99.98</v>
      </c>
      <c r="V19" s="67">
        <v>25</v>
      </c>
      <c r="W19" s="75">
        <v>0</v>
      </c>
      <c r="X19" s="74">
        <f t="shared" si="4"/>
        <v>549.9</v>
      </c>
      <c r="Y19" s="73">
        <f t="shared" si="5"/>
        <v>2950.10000000001</v>
      </c>
      <c r="Z19" s="67"/>
    </row>
    <row r="20" s="58" customFormat="1" ht="130" customHeight="1" spans="1:26">
      <c r="A20" s="67">
        <v>16</v>
      </c>
      <c r="B20" s="67" t="s">
        <v>81</v>
      </c>
      <c r="C20" s="67" t="s">
        <v>82</v>
      </c>
      <c r="D20" s="67"/>
      <c r="E20" s="67">
        <v>20000</v>
      </c>
      <c r="F20" s="67">
        <v>19</v>
      </c>
      <c r="G20" s="67">
        <v>20000</v>
      </c>
      <c r="H20" s="67"/>
      <c r="I20" s="67"/>
      <c r="J20" s="67"/>
      <c r="K20" s="67"/>
      <c r="L20" s="67"/>
      <c r="M20" s="67"/>
      <c r="N20" s="70">
        <f t="shared" si="0"/>
        <v>0</v>
      </c>
      <c r="O20" s="71">
        <f t="shared" si="1"/>
        <v>1052.63157894737</v>
      </c>
      <c r="P20" s="71">
        <f t="shared" si="2"/>
        <v>0</v>
      </c>
      <c r="Q20" s="74">
        <f>VLOOKUP(B20,考勤!B:AI,34,0)</f>
        <v>19</v>
      </c>
      <c r="R20" s="73">
        <f t="shared" si="3"/>
        <v>20000</v>
      </c>
      <c r="S20" s="67"/>
      <c r="T20" s="67"/>
      <c r="U20" s="67"/>
      <c r="V20" s="67"/>
      <c r="W20" s="75">
        <v>450</v>
      </c>
      <c r="X20" s="74">
        <f t="shared" si="4"/>
        <v>450</v>
      </c>
      <c r="Y20" s="73">
        <f t="shared" si="5"/>
        <v>19550</v>
      </c>
      <c r="Z20" s="67"/>
    </row>
    <row r="21" s="58" customFormat="1" ht="130" customHeight="1" spans="1:26">
      <c r="A21" s="67">
        <v>17</v>
      </c>
      <c r="B21" s="67" t="s">
        <v>83</v>
      </c>
      <c r="C21" s="67" t="s">
        <v>82</v>
      </c>
      <c r="D21" s="67"/>
      <c r="E21" s="67">
        <v>20000</v>
      </c>
      <c r="F21" s="67">
        <v>19</v>
      </c>
      <c r="G21" s="67">
        <v>20000</v>
      </c>
      <c r="H21" s="67"/>
      <c r="I21" s="67"/>
      <c r="J21" s="67"/>
      <c r="K21" s="67"/>
      <c r="L21" s="67"/>
      <c r="M21" s="67"/>
      <c r="N21" s="70">
        <f t="shared" si="0"/>
        <v>0</v>
      </c>
      <c r="O21" s="71">
        <f t="shared" si="1"/>
        <v>1052.63157894737</v>
      </c>
      <c r="P21" s="71">
        <f t="shared" si="2"/>
        <v>0</v>
      </c>
      <c r="Q21" s="74">
        <f>VLOOKUP(B21,考勤!B:AI,34,0)</f>
        <v>19</v>
      </c>
      <c r="R21" s="73">
        <f t="shared" si="3"/>
        <v>20000</v>
      </c>
      <c r="S21" s="67"/>
      <c r="T21" s="67"/>
      <c r="U21" s="67"/>
      <c r="V21" s="67"/>
      <c r="W21" s="75">
        <v>450</v>
      </c>
      <c r="X21" s="74">
        <f t="shared" si="4"/>
        <v>450</v>
      </c>
      <c r="Y21" s="73">
        <f t="shared" si="5"/>
        <v>19550</v>
      </c>
      <c r="Z21" s="67"/>
    </row>
    <row r="22" s="58" customFormat="1" ht="130" customHeight="1" spans="1:26">
      <c r="A22" s="67">
        <v>18</v>
      </c>
      <c r="B22" s="67" t="s">
        <v>84</v>
      </c>
      <c r="C22" s="67" t="s">
        <v>82</v>
      </c>
      <c r="D22" s="67"/>
      <c r="E22" s="67"/>
      <c r="F22" s="67">
        <v>19</v>
      </c>
      <c r="G22" s="67"/>
      <c r="H22" s="67"/>
      <c r="I22" s="67"/>
      <c r="J22" s="67"/>
      <c r="K22" s="67"/>
      <c r="L22" s="67"/>
      <c r="M22" s="67">
        <v>550</v>
      </c>
      <c r="N22" s="70">
        <f t="shared" si="0"/>
        <v>550</v>
      </c>
      <c r="O22" s="71">
        <f t="shared" si="1"/>
        <v>0</v>
      </c>
      <c r="P22" s="71">
        <f t="shared" si="2"/>
        <v>0</v>
      </c>
      <c r="Q22" s="74">
        <f>VLOOKUP(B22,考勤!B:AI,34,0)</f>
        <v>0</v>
      </c>
      <c r="R22" s="73">
        <f t="shared" si="3"/>
        <v>550</v>
      </c>
      <c r="S22" s="67">
        <v>400</v>
      </c>
      <c r="T22" s="67">
        <v>25</v>
      </c>
      <c r="U22" s="67">
        <v>100</v>
      </c>
      <c r="V22" s="67">
        <v>25</v>
      </c>
      <c r="W22" s="75"/>
      <c r="X22" s="74">
        <f t="shared" si="4"/>
        <v>550</v>
      </c>
      <c r="Y22" s="73">
        <f t="shared" si="5"/>
        <v>0</v>
      </c>
      <c r="Z22" s="67"/>
    </row>
    <row r="23" s="59" customFormat="1" ht="130" customHeight="1" spans="1:26">
      <c r="A23" s="65"/>
      <c r="B23" s="68" t="s">
        <v>85</v>
      </c>
      <c r="C23" s="69"/>
      <c r="D23" s="65"/>
      <c r="E23" s="65">
        <f>SUM(E5:E22)</f>
        <v>276000</v>
      </c>
      <c r="F23" s="65">
        <v>19</v>
      </c>
      <c r="G23" s="65">
        <f t="shared" ref="G23:N23" si="6">SUM(G5:G22)</f>
        <v>186250</v>
      </c>
      <c r="H23" s="65">
        <f t="shared" si="6"/>
        <v>61250</v>
      </c>
      <c r="I23" s="65">
        <f t="shared" si="6"/>
        <v>28500</v>
      </c>
      <c r="J23" s="65">
        <f t="shared" si="6"/>
        <v>0</v>
      </c>
      <c r="K23" s="65">
        <f t="shared" si="6"/>
        <v>-6015</v>
      </c>
      <c r="L23" s="65">
        <f t="shared" si="6"/>
        <v>0</v>
      </c>
      <c r="M23" s="65">
        <f t="shared" si="6"/>
        <v>1230</v>
      </c>
      <c r="N23" s="65">
        <f t="shared" si="6"/>
        <v>-4785</v>
      </c>
      <c r="O23" s="65"/>
      <c r="P23" s="65"/>
      <c r="Q23" s="65"/>
      <c r="R23" s="65">
        <f>SUM(R5:R22)</f>
        <v>242715</v>
      </c>
      <c r="S23" s="65">
        <f t="shared" ref="S23:Y23" si="7">SUM(S5:S22)</f>
        <v>4799.68</v>
      </c>
      <c r="T23" s="65">
        <f t="shared" si="7"/>
        <v>300</v>
      </c>
      <c r="U23" s="65">
        <f t="shared" si="7"/>
        <v>1199.92</v>
      </c>
      <c r="V23" s="65">
        <f t="shared" si="7"/>
        <v>300</v>
      </c>
      <c r="W23" s="65">
        <f t="shared" si="7"/>
        <v>5891.67</v>
      </c>
      <c r="X23" s="65">
        <f t="shared" si="7"/>
        <v>12491.27</v>
      </c>
      <c r="Y23" s="65">
        <f t="shared" si="7"/>
        <v>230223.73</v>
      </c>
      <c r="Z23" s="65"/>
    </row>
    <row r="24" s="60" customFormat="1" ht="130" customHeight="1" spans="1:1">
      <c r="A24" s="60" t="s">
        <v>86</v>
      </c>
    </row>
    <row r="25" s="61" customFormat="1" ht="150" customHeight="1" spans="2:25">
      <c r="B25" s="61" t="s">
        <v>87</v>
      </c>
      <c r="N25" s="61" t="s">
        <v>88</v>
      </c>
      <c r="R25" s="76"/>
      <c r="V25" s="61" t="s">
        <v>89</v>
      </c>
      <c r="Y25" s="77"/>
    </row>
  </sheetData>
  <mergeCells count="10">
    <mergeCell ref="A1:Z1"/>
    <mergeCell ref="B3:I3"/>
    <mergeCell ref="J3:N3"/>
    <mergeCell ref="O3:R3"/>
    <mergeCell ref="S3:X3"/>
    <mergeCell ref="B23:C23"/>
    <mergeCell ref="A24:XFD24"/>
    <mergeCell ref="A3:A4"/>
    <mergeCell ref="Y3:Y4"/>
    <mergeCell ref="Z3:Z4"/>
  </mergeCells>
  <pageMargins left="0.7" right="0.7" top="0.75" bottom="0.75" header="0.3" footer="0.3"/>
  <pageSetup paperSize="9" scale="13" orientation="landscape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U26"/>
  <sheetViews>
    <sheetView showZeros="0" view="pageBreakPreview" zoomScale="85" zoomScaleNormal="115" workbookViewId="0">
      <pane xSplit="3" ySplit="5" topLeftCell="D6" activePane="bottomRight" state="frozen"/>
      <selection/>
      <selection pane="topRight"/>
      <selection pane="bottomLeft"/>
      <selection pane="bottomRight" activeCell="AU18" sqref="AU18"/>
    </sheetView>
  </sheetViews>
  <sheetFormatPr defaultColWidth="2.88073394495413" defaultRowHeight="15" customHeight="1"/>
  <cols>
    <col min="1" max="1" width="4.8348623853211" style="10" customWidth="1"/>
    <col min="2" max="2" width="7" style="10" customWidth="1"/>
    <col min="3" max="3" width="15.6697247706422" style="10" customWidth="1"/>
    <col min="4" max="5" width="4.11009174311927" style="12" customWidth="1"/>
    <col min="6" max="10" width="4.11009174311927" style="10" customWidth="1"/>
    <col min="11" max="14" width="4.11009174311927" style="12" customWidth="1"/>
    <col min="15" max="17" width="4.11009174311927" style="10" customWidth="1"/>
    <col min="18" max="19" width="4.11009174311927" style="12" customWidth="1"/>
    <col min="20" max="24" width="4.11009174311927" style="10" customWidth="1"/>
    <col min="25" max="26" width="4.11009174311927" style="12" customWidth="1"/>
    <col min="27" max="31" width="4.11009174311927" style="10" customWidth="1"/>
    <col min="32" max="33" width="4.11009174311927" style="12" customWidth="1"/>
    <col min="34" max="34" width="4.11009174311927" style="10" customWidth="1"/>
    <col min="35" max="35" width="4.24770642201835" style="10" customWidth="1"/>
    <col min="36" max="36" width="2.88073394495413" style="10" customWidth="1"/>
    <col min="37" max="39" width="3.22018348623853" style="10"/>
    <col min="40" max="44" width="3" style="10" customWidth="1"/>
    <col min="45" max="47" width="3.12844036697248" style="10" customWidth="1"/>
    <col min="48" max="48" width="3.22018348623853" style="10" customWidth="1"/>
    <col min="49" max="51" width="3.12844036697248" style="10" customWidth="1"/>
    <col min="52" max="52" width="8.63302752293578" style="10" customWidth="1"/>
    <col min="53" max="255" width="2.88073394495413" style="10"/>
    <col min="256" max="16384" width="2.88073394495413" style="13"/>
  </cols>
  <sheetData>
    <row r="1" ht="34.5" customHeight="1" spans="1:52">
      <c r="A1" s="14" t="str">
        <f>[1]封面!A10</f>
        <v>2025年</v>
      </c>
      <c r="B1" s="15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>
        <f>[1]工资表!M1</f>
        <v>2</v>
      </c>
      <c r="W1" s="15"/>
      <c r="X1" s="36" t="s">
        <v>90</v>
      </c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</row>
    <row r="2" customHeight="1" spans="1:51">
      <c r="A2" s="16"/>
      <c r="B2" s="17" t="s">
        <v>91</v>
      </c>
      <c r="C2" s="16" t="str">
        <f>[1]工资表!C2</f>
        <v>集团公司机关</v>
      </c>
      <c r="D2" s="16"/>
      <c r="E2" s="16"/>
      <c r="F2" s="16"/>
      <c r="G2" s="16"/>
      <c r="H2" s="16"/>
      <c r="I2" s="16"/>
      <c r="J2" s="34"/>
      <c r="K2" s="35"/>
      <c r="L2" s="35"/>
      <c r="M2" s="35"/>
      <c r="N2" s="35"/>
      <c r="O2" s="34"/>
      <c r="P2" s="34"/>
      <c r="Q2" s="34"/>
      <c r="R2" s="35"/>
      <c r="S2" s="35"/>
      <c r="T2" s="34"/>
      <c r="U2" s="34"/>
      <c r="V2" s="34"/>
      <c r="W2" s="34"/>
      <c r="X2" s="34"/>
      <c r="Y2" s="35"/>
      <c r="Z2" s="35"/>
      <c r="AA2" s="34"/>
      <c r="AB2" s="34"/>
      <c r="AC2" s="34"/>
      <c r="AD2" s="34"/>
      <c r="AE2" s="34"/>
      <c r="AF2" s="35"/>
      <c r="AG2" s="35"/>
      <c r="AH2" s="34"/>
      <c r="AI2" s="34"/>
      <c r="AJ2" s="39"/>
      <c r="AK2" s="40" t="str">
        <f>[1]工资表!AB2</f>
        <v>2025年2月4日</v>
      </c>
      <c r="AL2" s="40"/>
      <c r="AM2" s="40"/>
      <c r="AN2" s="40"/>
      <c r="AO2" s="40"/>
      <c r="AP2" s="40"/>
      <c r="AQ2" s="40"/>
      <c r="AR2" s="40"/>
      <c r="AS2" s="40"/>
      <c r="AT2" s="40"/>
      <c r="AU2" s="40"/>
      <c r="AV2" s="40"/>
      <c r="AW2" s="40"/>
      <c r="AX2" s="40"/>
      <c r="AY2" s="40"/>
    </row>
    <row r="3" s="9" customFormat="1" ht="30" customHeight="1" spans="1:255">
      <c r="A3" s="18" t="s">
        <v>29</v>
      </c>
      <c r="B3" s="18" t="s">
        <v>30</v>
      </c>
      <c r="C3" s="18" t="s">
        <v>92</v>
      </c>
      <c r="D3" s="19" t="s">
        <v>93</v>
      </c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41"/>
      <c r="AI3" s="18" t="s">
        <v>20</v>
      </c>
      <c r="AJ3" s="18" t="s">
        <v>94</v>
      </c>
      <c r="AK3" s="42" t="s">
        <v>95</v>
      </c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18" t="s">
        <v>96</v>
      </c>
      <c r="BA3" s="53"/>
      <c r="BB3" s="53"/>
      <c r="BC3" s="53"/>
      <c r="BD3" s="53"/>
      <c r="BE3" s="53"/>
      <c r="BF3" s="53"/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3"/>
      <c r="FL3" s="53"/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3"/>
      <c r="GN3" s="53"/>
      <c r="GO3" s="53"/>
      <c r="GP3" s="53"/>
      <c r="GQ3" s="53"/>
      <c r="GR3" s="53"/>
      <c r="GS3" s="53"/>
      <c r="GT3" s="53"/>
      <c r="GU3" s="53"/>
      <c r="GV3" s="53"/>
      <c r="GW3" s="53"/>
      <c r="GX3" s="53"/>
      <c r="GY3" s="53"/>
      <c r="GZ3" s="53"/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3"/>
      <c r="HL3" s="53"/>
      <c r="HM3" s="53"/>
      <c r="HN3" s="53"/>
      <c r="HO3" s="53"/>
      <c r="HP3" s="53"/>
      <c r="HQ3" s="53"/>
      <c r="HR3" s="53"/>
      <c r="HS3" s="53"/>
      <c r="HT3" s="53"/>
      <c r="HU3" s="53"/>
      <c r="HV3" s="53"/>
      <c r="HW3" s="53"/>
      <c r="HX3" s="53"/>
      <c r="HY3" s="53"/>
      <c r="HZ3" s="53"/>
      <c r="IA3" s="53"/>
      <c r="IB3" s="53"/>
      <c r="IC3" s="53"/>
      <c r="ID3" s="53"/>
      <c r="IE3" s="53"/>
      <c r="IF3" s="53"/>
      <c r="IG3" s="53"/>
      <c r="IH3" s="53"/>
      <c r="II3" s="53"/>
      <c r="IJ3" s="53"/>
      <c r="IK3" s="53"/>
      <c r="IL3" s="53"/>
      <c r="IM3" s="53"/>
      <c r="IN3" s="53"/>
      <c r="IO3" s="53"/>
      <c r="IP3" s="53"/>
      <c r="IQ3" s="53"/>
      <c r="IR3" s="53"/>
      <c r="IS3" s="53"/>
      <c r="IT3" s="53"/>
      <c r="IU3" s="53"/>
    </row>
    <row r="4" s="9" customFormat="1" ht="20.1" customHeight="1" spans="1:255">
      <c r="A4" s="21"/>
      <c r="B4" s="21"/>
      <c r="C4" s="21"/>
      <c r="D4" s="22">
        <f>V1</f>
        <v>2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37" t="s">
        <v>97</v>
      </c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44"/>
      <c r="AI4" s="21"/>
      <c r="AJ4" s="21"/>
      <c r="AK4" s="45"/>
      <c r="AL4" s="46"/>
      <c r="AM4" s="46"/>
      <c r="AN4" s="46"/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21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3"/>
      <c r="EL4" s="53"/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3"/>
      <c r="FI4" s="53"/>
      <c r="FJ4" s="53"/>
      <c r="FK4" s="53"/>
      <c r="FL4" s="53"/>
      <c r="FM4" s="53"/>
      <c r="FN4" s="53"/>
      <c r="FO4" s="53"/>
      <c r="FP4" s="53"/>
      <c r="FQ4" s="53"/>
      <c r="FR4" s="53"/>
      <c r="FS4" s="53"/>
      <c r="FT4" s="53"/>
      <c r="FU4" s="53"/>
      <c r="FV4" s="53"/>
      <c r="FW4" s="53"/>
      <c r="FX4" s="53"/>
      <c r="FY4" s="53"/>
      <c r="FZ4" s="53"/>
      <c r="GA4" s="53"/>
      <c r="GB4" s="53"/>
      <c r="GC4" s="53"/>
      <c r="GD4" s="53"/>
      <c r="GE4" s="53"/>
      <c r="GF4" s="53"/>
      <c r="GG4" s="53"/>
      <c r="GH4" s="53"/>
      <c r="GI4" s="53"/>
      <c r="GJ4" s="53"/>
      <c r="GK4" s="53"/>
      <c r="GL4" s="53"/>
      <c r="GM4" s="53"/>
      <c r="GN4" s="53"/>
      <c r="GO4" s="53"/>
      <c r="GP4" s="53"/>
      <c r="GQ4" s="53"/>
      <c r="GR4" s="53"/>
      <c r="GS4" s="53"/>
      <c r="GT4" s="53"/>
      <c r="GU4" s="53"/>
      <c r="GV4" s="53"/>
      <c r="GW4" s="53"/>
      <c r="GX4" s="53"/>
      <c r="GY4" s="53"/>
      <c r="GZ4" s="53"/>
      <c r="HA4" s="53"/>
      <c r="HB4" s="53"/>
      <c r="HC4" s="53"/>
      <c r="HD4" s="53"/>
      <c r="HE4" s="53"/>
      <c r="HF4" s="53"/>
      <c r="HG4" s="53"/>
      <c r="HH4" s="53"/>
      <c r="HI4" s="53"/>
      <c r="HJ4" s="53"/>
      <c r="HK4" s="53"/>
      <c r="HL4" s="53"/>
      <c r="HM4" s="53"/>
      <c r="HN4" s="53"/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53"/>
      <c r="IP4" s="53"/>
      <c r="IQ4" s="53"/>
      <c r="IR4" s="53"/>
      <c r="IS4" s="53"/>
      <c r="IT4" s="53"/>
      <c r="IU4" s="53"/>
    </row>
    <row r="5" s="9" customFormat="1" ht="78" customHeight="1" spans="1:255">
      <c r="A5" s="24"/>
      <c r="B5" s="24"/>
      <c r="C5" s="24"/>
      <c r="D5" s="25">
        <v>1</v>
      </c>
      <c r="E5" s="25">
        <v>2</v>
      </c>
      <c r="F5" s="25">
        <v>3</v>
      </c>
      <c r="G5" s="25">
        <v>4</v>
      </c>
      <c r="H5" s="25">
        <v>5</v>
      </c>
      <c r="I5" s="25">
        <v>6</v>
      </c>
      <c r="J5" s="25">
        <v>7</v>
      </c>
      <c r="K5" s="25">
        <v>8</v>
      </c>
      <c r="L5" s="25">
        <v>9</v>
      </c>
      <c r="M5" s="25">
        <v>10</v>
      </c>
      <c r="N5" s="25">
        <v>11</v>
      </c>
      <c r="O5" s="25">
        <v>12</v>
      </c>
      <c r="P5" s="25">
        <v>13</v>
      </c>
      <c r="Q5" s="25">
        <v>14</v>
      </c>
      <c r="R5" s="25">
        <v>15</v>
      </c>
      <c r="S5" s="25">
        <v>16</v>
      </c>
      <c r="T5" s="25">
        <v>17</v>
      </c>
      <c r="U5" s="25">
        <v>18</v>
      </c>
      <c r="V5" s="25">
        <v>19</v>
      </c>
      <c r="W5" s="25">
        <v>20</v>
      </c>
      <c r="X5" s="25">
        <v>21</v>
      </c>
      <c r="Y5" s="25">
        <v>22</v>
      </c>
      <c r="Z5" s="25">
        <v>23</v>
      </c>
      <c r="AA5" s="25">
        <v>24</v>
      </c>
      <c r="AB5" s="25">
        <v>25</v>
      </c>
      <c r="AC5" s="25">
        <v>26</v>
      </c>
      <c r="AD5" s="25">
        <v>27</v>
      </c>
      <c r="AE5" s="25">
        <v>28</v>
      </c>
      <c r="AF5" s="25">
        <v>29</v>
      </c>
      <c r="AG5" s="25">
        <v>30</v>
      </c>
      <c r="AH5" s="25">
        <v>31</v>
      </c>
      <c r="AI5" s="24"/>
      <c r="AJ5" s="24"/>
      <c r="AK5" s="80" t="s">
        <v>98</v>
      </c>
      <c r="AL5" s="47" t="s">
        <v>99</v>
      </c>
      <c r="AM5" s="47" t="s">
        <v>100</v>
      </c>
      <c r="AN5" s="47" t="s">
        <v>101</v>
      </c>
      <c r="AO5" s="47" t="s">
        <v>102</v>
      </c>
      <c r="AP5" s="47" t="s">
        <v>103</v>
      </c>
      <c r="AQ5" s="47" t="s">
        <v>104</v>
      </c>
      <c r="AR5" s="47" t="s">
        <v>105</v>
      </c>
      <c r="AS5" s="52" t="s">
        <v>106</v>
      </c>
      <c r="AT5" s="52" t="s">
        <v>107</v>
      </c>
      <c r="AU5" s="52" t="s">
        <v>108</v>
      </c>
      <c r="AV5" s="52" t="s">
        <v>109</v>
      </c>
      <c r="AW5" s="52" t="s">
        <v>110</v>
      </c>
      <c r="AX5" s="52" t="s">
        <v>111</v>
      </c>
      <c r="AY5" s="52" t="s">
        <v>112</v>
      </c>
      <c r="AZ5" s="24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/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/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/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/>
      <c r="HF5" s="53"/>
      <c r="HG5" s="53"/>
      <c r="HH5" s="53"/>
      <c r="HI5" s="53"/>
      <c r="HJ5" s="53"/>
      <c r="HK5" s="53"/>
      <c r="HL5" s="53"/>
      <c r="HM5" s="53"/>
      <c r="HN5" s="53"/>
      <c r="HO5" s="53"/>
      <c r="HP5" s="53"/>
      <c r="HQ5" s="53"/>
      <c r="HR5" s="53"/>
      <c r="HS5" s="53"/>
      <c r="HT5" s="53"/>
      <c r="HU5" s="53"/>
      <c r="HV5" s="53"/>
      <c r="HW5" s="53"/>
      <c r="HX5" s="53"/>
      <c r="HY5" s="53"/>
      <c r="HZ5" s="53"/>
      <c r="IA5" s="53"/>
      <c r="IB5" s="53"/>
      <c r="IC5" s="53"/>
      <c r="ID5" s="53"/>
      <c r="IE5" s="53"/>
      <c r="IF5" s="53"/>
      <c r="IG5" s="53"/>
      <c r="IH5" s="53"/>
      <c r="II5" s="53"/>
      <c r="IJ5" s="53"/>
      <c r="IK5" s="53"/>
      <c r="IL5" s="53"/>
      <c r="IM5" s="53"/>
      <c r="IN5" s="53"/>
      <c r="IO5" s="53"/>
      <c r="IP5" s="53"/>
      <c r="IQ5" s="53"/>
      <c r="IR5" s="53"/>
      <c r="IS5" s="53"/>
      <c r="IT5" s="53"/>
      <c r="IU5" s="53"/>
    </row>
    <row r="6" s="10" customFormat="1" ht="32" customHeight="1" spans="1:52">
      <c r="A6" s="26">
        <v>1</v>
      </c>
      <c r="B6" s="27" t="s">
        <v>45</v>
      </c>
      <c r="C6" s="28" t="s">
        <v>46</v>
      </c>
      <c r="D6" s="29" t="s">
        <v>100</v>
      </c>
      <c r="E6" s="29" t="s">
        <v>100</v>
      </c>
      <c r="F6" s="29" t="s">
        <v>100</v>
      </c>
      <c r="G6" s="29" t="s">
        <v>100</v>
      </c>
      <c r="H6" s="30" t="s">
        <v>113</v>
      </c>
      <c r="I6" s="30" t="s">
        <v>113</v>
      </c>
      <c r="J6" s="30" t="s">
        <v>113</v>
      </c>
      <c r="K6" s="30" t="s">
        <v>113</v>
      </c>
      <c r="L6" s="29" t="s">
        <v>100</v>
      </c>
      <c r="M6" s="30" t="s">
        <v>113</v>
      </c>
      <c r="N6" s="30" t="s">
        <v>113</v>
      </c>
      <c r="O6" s="30" t="s">
        <v>113</v>
      </c>
      <c r="P6" s="30" t="s">
        <v>113</v>
      </c>
      <c r="Q6" s="30" t="s">
        <v>113</v>
      </c>
      <c r="R6" s="29" t="s">
        <v>100</v>
      </c>
      <c r="S6" s="29" t="s">
        <v>100</v>
      </c>
      <c r="T6" s="30" t="s">
        <v>113</v>
      </c>
      <c r="U6" s="30" t="s">
        <v>113</v>
      </c>
      <c r="V6" s="30" t="s">
        <v>113</v>
      </c>
      <c r="W6" s="30" t="s">
        <v>113</v>
      </c>
      <c r="X6" s="30" t="s">
        <v>113</v>
      </c>
      <c r="Y6" s="29" t="s">
        <v>100</v>
      </c>
      <c r="Z6" s="29" t="s">
        <v>100</v>
      </c>
      <c r="AA6" s="30" t="s">
        <v>113</v>
      </c>
      <c r="AB6" s="30" t="s">
        <v>113</v>
      </c>
      <c r="AC6" s="30" t="s">
        <v>113</v>
      </c>
      <c r="AD6" s="30" t="s">
        <v>113</v>
      </c>
      <c r="AE6" s="30" t="s">
        <v>113</v>
      </c>
      <c r="AF6" s="30"/>
      <c r="AG6" s="30"/>
      <c r="AH6" s="30"/>
      <c r="AI6" s="48">
        <v>19</v>
      </c>
      <c r="AJ6" s="48">
        <v>9</v>
      </c>
      <c r="AK6" s="49">
        <v>19</v>
      </c>
      <c r="AL6" s="49">
        <v>0</v>
      </c>
      <c r="AM6" s="49">
        <v>9</v>
      </c>
      <c r="AN6" s="49">
        <v>0</v>
      </c>
      <c r="AO6" s="49">
        <v>0</v>
      </c>
      <c r="AP6" s="49">
        <v>0</v>
      </c>
      <c r="AQ6" s="49">
        <v>0</v>
      </c>
      <c r="AR6" s="49">
        <v>0</v>
      </c>
      <c r="AS6" s="49">
        <v>0</v>
      </c>
      <c r="AT6" s="49">
        <v>0</v>
      </c>
      <c r="AU6" s="49">
        <v>0</v>
      </c>
      <c r="AV6" s="49">
        <v>0</v>
      </c>
      <c r="AW6" s="49">
        <v>0</v>
      </c>
      <c r="AX6" s="49">
        <v>0</v>
      </c>
      <c r="AY6" s="49">
        <v>0</v>
      </c>
      <c r="AZ6" s="54"/>
    </row>
    <row r="7" s="10" customFormat="1" ht="32" customHeight="1" spans="1:52">
      <c r="A7" s="26">
        <v>2</v>
      </c>
      <c r="B7" s="27" t="s">
        <v>48</v>
      </c>
      <c r="C7" s="28" t="s">
        <v>49</v>
      </c>
      <c r="D7" s="29" t="s">
        <v>100</v>
      </c>
      <c r="E7" s="29" t="s">
        <v>100</v>
      </c>
      <c r="F7" s="29" t="s">
        <v>100</v>
      </c>
      <c r="G7" s="29" t="s">
        <v>100</v>
      </c>
      <c r="H7" s="30" t="s">
        <v>113</v>
      </c>
      <c r="I7" s="30" t="s">
        <v>113</v>
      </c>
      <c r="J7" s="30" t="s">
        <v>113</v>
      </c>
      <c r="K7" s="30" t="s">
        <v>113</v>
      </c>
      <c r="L7" s="29" t="s">
        <v>100</v>
      </c>
      <c r="M7" s="30" t="s">
        <v>113</v>
      </c>
      <c r="N7" s="30" t="s">
        <v>113</v>
      </c>
      <c r="O7" s="30" t="s">
        <v>113</v>
      </c>
      <c r="P7" s="30" t="s">
        <v>113</v>
      </c>
      <c r="Q7" s="30" t="s">
        <v>113</v>
      </c>
      <c r="R7" s="29" t="s">
        <v>100</v>
      </c>
      <c r="S7" s="29" t="s">
        <v>100</v>
      </c>
      <c r="T7" s="30" t="s">
        <v>113</v>
      </c>
      <c r="U7" s="30" t="s">
        <v>113</v>
      </c>
      <c r="V7" s="30" t="s">
        <v>113</v>
      </c>
      <c r="W7" s="30" t="s">
        <v>113</v>
      </c>
      <c r="X7" s="30" t="s">
        <v>113</v>
      </c>
      <c r="Y7" s="29" t="s">
        <v>100</v>
      </c>
      <c r="Z7" s="29" t="s">
        <v>100</v>
      </c>
      <c r="AA7" s="30" t="s">
        <v>113</v>
      </c>
      <c r="AB7" s="30" t="s">
        <v>113</v>
      </c>
      <c r="AC7" s="30" t="s">
        <v>113</v>
      </c>
      <c r="AD7" s="30" t="s">
        <v>113</v>
      </c>
      <c r="AE7" s="30" t="s">
        <v>113</v>
      </c>
      <c r="AF7" s="30"/>
      <c r="AG7" s="30"/>
      <c r="AH7" s="30"/>
      <c r="AI7" s="48">
        <v>19</v>
      </c>
      <c r="AJ7" s="48">
        <v>9</v>
      </c>
      <c r="AK7" s="49">
        <v>19</v>
      </c>
      <c r="AL7" s="49">
        <v>0</v>
      </c>
      <c r="AM7" s="49">
        <v>9</v>
      </c>
      <c r="AN7" s="49">
        <v>0</v>
      </c>
      <c r="AO7" s="49">
        <v>0</v>
      </c>
      <c r="AP7" s="49">
        <v>0</v>
      </c>
      <c r="AQ7" s="49">
        <v>0</v>
      </c>
      <c r="AR7" s="49">
        <v>0</v>
      </c>
      <c r="AS7" s="49">
        <v>0</v>
      </c>
      <c r="AT7" s="49">
        <v>0</v>
      </c>
      <c r="AU7" s="49">
        <v>0</v>
      </c>
      <c r="AV7" s="49">
        <v>0</v>
      </c>
      <c r="AW7" s="49">
        <v>0</v>
      </c>
      <c r="AX7" s="49">
        <v>0</v>
      </c>
      <c r="AY7" s="49">
        <v>0</v>
      </c>
      <c r="AZ7" s="54"/>
    </row>
    <row r="8" s="10" customFormat="1" ht="32" customHeight="1" spans="1:52">
      <c r="A8" s="26">
        <v>3</v>
      </c>
      <c r="B8" s="27" t="s">
        <v>50</v>
      </c>
      <c r="C8" s="28" t="s">
        <v>51</v>
      </c>
      <c r="D8" s="29" t="s">
        <v>100</v>
      </c>
      <c r="E8" s="29" t="s">
        <v>100</v>
      </c>
      <c r="F8" s="29" t="s">
        <v>100</v>
      </c>
      <c r="G8" s="29" t="s">
        <v>100</v>
      </c>
      <c r="H8" s="30" t="s">
        <v>113</v>
      </c>
      <c r="I8" s="30" t="s">
        <v>113</v>
      </c>
      <c r="J8" s="30" t="s">
        <v>113</v>
      </c>
      <c r="K8" s="30" t="s">
        <v>113</v>
      </c>
      <c r="L8" s="29" t="s">
        <v>100</v>
      </c>
      <c r="M8" s="30" t="s">
        <v>113</v>
      </c>
      <c r="N8" s="30" t="s">
        <v>113</v>
      </c>
      <c r="O8" s="30" t="s">
        <v>113</v>
      </c>
      <c r="P8" s="30" t="s">
        <v>113</v>
      </c>
      <c r="Q8" s="30" t="s">
        <v>113</v>
      </c>
      <c r="R8" s="29" t="s">
        <v>100</v>
      </c>
      <c r="S8" s="29" t="s">
        <v>100</v>
      </c>
      <c r="T8" s="30" t="s">
        <v>113</v>
      </c>
      <c r="U8" s="30" t="s">
        <v>113</v>
      </c>
      <c r="V8" s="30" t="s">
        <v>113</v>
      </c>
      <c r="W8" s="30" t="s">
        <v>113</v>
      </c>
      <c r="X8" s="30" t="s">
        <v>113</v>
      </c>
      <c r="Y8" s="29" t="s">
        <v>100</v>
      </c>
      <c r="Z8" s="29" t="s">
        <v>100</v>
      </c>
      <c r="AA8" s="30" t="s">
        <v>113</v>
      </c>
      <c r="AB8" s="30" t="s">
        <v>113</v>
      </c>
      <c r="AC8" s="30" t="s">
        <v>113</v>
      </c>
      <c r="AD8" s="30" t="s">
        <v>113</v>
      </c>
      <c r="AE8" s="30" t="s">
        <v>113</v>
      </c>
      <c r="AF8" s="30"/>
      <c r="AG8" s="30"/>
      <c r="AH8" s="30"/>
      <c r="AI8" s="48">
        <v>19</v>
      </c>
      <c r="AJ8" s="48">
        <v>9</v>
      </c>
      <c r="AK8" s="49">
        <v>19</v>
      </c>
      <c r="AL8" s="49">
        <v>0</v>
      </c>
      <c r="AM8" s="49">
        <v>9</v>
      </c>
      <c r="AN8" s="49">
        <v>0</v>
      </c>
      <c r="AO8" s="49">
        <v>0</v>
      </c>
      <c r="AP8" s="49">
        <v>0</v>
      </c>
      <c r="AQ8" s="49">
        <v>0</v>
      </c>
      <c r="AR8" s="49">
        <v>0</v>
      </c>
      <c r="AS8" s="49">
        <v>0</v>
      </c>
      <c r="AT8" s="49">
        <v>0</v>
      </c>
      <c r="AU8" s="49">
        <v>0</v>
      </c>
      <c r="AV8" s="49">
        <v>0</v>
      </c>
      <c r="AW8" s="49">
        <v>0</v>
      </c>
      <c r="AX8" s="49">
        <v>0</v>
      </c>
      <c r="AY8" s="49">
        <v>0</v>
      </c>
      <c r="AZ8" s="54"/>
    </row>
    <row r="9" s="10" customFormat="1" ht="32" customHeight="1" spans="1:52">
      <c r="A9" s="26">
        <v>4</v>
      </c>
      <c r="B9" s="27" t="s">
        <v>53</v>
      </c>
      <c r="C9" s="28" t="s">
        <v>54</v>
      </c>
      <c r="D9" s="29" t="s">
        <v>100</v>
      </c>
      <c r="E9" s="29" t="s">
        <v>100</v>
      </c>
      <c r="F9" s="29" t="s">
        <v>100</v>
      </c>
      <c r="G9" s="29" t="s">
        <v>100</v>
      </c>
      <c r="H9" s="30" t="s">
        <v>113</v>
      </c>
      <c r="I9" s="30" t="s">
        <v>113</v>
      </c>
      <c r="J9" s="30" t="s">
        <v>113</v>
      </c>
      <c r="K9" s="30" t="s">
        <v>113</v>
      </c>
      <c r="L9" s="29" t="s">
        <v>100</v>
      </c>
      <c r="M9" s="30" t="s">
        <v>113</v>
      </c>
      <c r="N9" s="30" t="s">
        <v>113</v>
      </c>
      <c r="O9" s="30" t="s">
        <v>113</v>
      </c>
      <c r="P9" s="30" t="s">
        <v>113</v>
      </c>
      <c r="Q9" s="30" t="s">
        <v>113</v>
      </c>
      <c r="R9" s="29" t="s">
        <v>100</v>
      </c>
      <c r="S9" s="29" t="s">
        <v>100</v>
      </c>
      <c r="T9" s="30" t="s">
        <v>113</v>
      </c>
      <c r="U9" s="30" t="s">
        <v>113</v>
      </c>
      <c r="V9" s="30" t="s">
        <v>113</v>
      </c>
      <c r="W9" s="30" t="s">
        <v>113</v>
      </c>
      <c r="X9" s="30" t="s">
        <v>113</v>
      </c>
      <c r="Y9" s="29" t="s">
        <v>100</v>
      </c>
      <c r="Z9" s="29" t="s">
        <v>100</v>
      </c>
      <c r="AA9" s="30" t="s">
        <v>113</v>
      </c>
      <c r="AB9" s="30" t="s">
        <v>113</v>
      </c>
      <c r="AC9" s="30" t="s">
        <v>113</v>
      </c>
      <c r="AD9" s="30" t="s">
        <v>113</v>
      </c>
      <c r="AE9" s="30" t="s">
        <v>113</v>
      </c>
      <c r="AF9" s="30"/>
      <c r="AG9" s="30"/>
      <c r="AH9" s="30"/>
      <c r="AI9" s="48">
        <v>19</v>
      </c>
      <c r="AJ9" s="48">
        <v>9</v>
      </c>
      <c r="AK9" s="49">
        <v>19</v>
      </c>
      <c r="AL9" s="49">
        <v>0</v>
      </c>
      <c r="AM9" s="49">
        <v>9</v>
      </c>
      <c r="AN9" s="49">
        <v>0</v>
      </c>
      <c r="AO9" s="49">
        <v>0</v>
      </c>
      <c r="AP9" s="49">
        <v>0</v>
      </c>
      <c r="AQ9" s="49">
        <v>0</v>
      </c>
      <c r="AR9" s="49">
        <v>0</v>
      </c>
      <c r="AS9" s="49">
        <v>0</v>
      </c>
      <c r="AT9" s="49">
        <v>0</v>
      </c>
      <c r="AU9" s="49">
        <v>0</v>
      </c>
      <c r="AV9" s="49">
        <v>0</v>
      </c>
      <c r="AW9" s="49">
        <v>0</v>
      </c>
      <c r="AX9" s="49">
        <v>0</v>
      </c>
      <c r="AY9" s="49">
        <v>0</v>
      </c>
      <c r="AZ9" s="54"/>
    </row>
    <row r="10" s="10" customFormat="1" ht="32" customHeight="1" spans="1:52">
      <c r="A10" s="26">
        <v>5</v>
      </c>
      <c r="B10" s="27" t="s">
        <v>57</v>
      </c>
      <c r="C10" s="28" t="s">
        <v>58</v>
      </c>
      <c r="D10" s="29" t="s">
        <v>100</v>
      </c>
      <c r="E10" s="29" t="s">
        <v>100</v>
      </c>
      <c r="F10" s="29" t="s">
        <v>100</v>
      </c>
      <c r="G10" s="29" t="s">
        <v>100</v>
      </c>
      <c r="H10" s="30" t="s">
        <v>113</v>
      </c>
      <c r="I10" s="30" t="s">
        <v>113</v>
      </c>
      <c r="J10" s="30" t="s">
        <v>113</v>
      </c>
      <c r="K10" s="30" t="s">
        <v>113</v>
      </c>
      <c r="L10" s="29" t="s">
        <v>100</v>
      </c>
      <c r="M10" s="30" t="s">
        <v>113</v>
      </c>
      <c r="N10" s="30" t="s">
        <v>113</v>
      </c>
      <c r="O10" s="30" t="s">
        <v>113</v>
      </c>
      <c r="P10" s="30" t="s">
        <v>113</v>
      </c>
      <c r="Q10" s="30" t="s">
        <v>113</v>
      </c>
      <c r="R10" s="29" t="s">
        <v>100</v>
      </c>
      <c r="S10" s="29" t="s">
        <v>100</v>
      </c>
      <c r="T10" s="30" t="s">
        <v>113</v>
      </c>
      <c r="U10" s="30" t="s">
        <v>113</v>
      </c>
      <c r="V10" s="30" t="s">
        <v>113</v>
      </c>
      <c r="W10" s="30" t="s">
        <v>113</v>
      </c>
      <c r="X10" s="30" t="s">
        <v>113</v>
      </c>
      <c r="Y10" s="29" t="s">
        <v>100</v>
      </c>
      <c r="Z10" s="29" t="s">
        <v>100</v>
      </c>
      <c r="AA10" s="30" t="s">
        <v>113</v>
      </c>
      <c r="AB10" s="30" t="s">
        <v>113</v>
      </c>
      <c r="AC10" s="30" t="s">
        <v>113</v>
      </c>
      <c r="AD10" s="30" t="s">
        <v>113</v>
      </c>
      <c r="AE10" s="30" t="s">
        <v>113</v>
      </c>
      <c r="AF10" s="30"/>
      <c r="AG10" s="30"/>
      <c r="AH10" s="30"/>
      <c r="AI10" s="48">
        <v>19</v>
      </c>
      <c r="AJ10" s="48">
        <v>9</v>
      </c>
      <c r="AK10" s="49">
        <v>19</v>
      </c>
      <c r="AL10" s="49">
        <v>0</v>
      </c>
      <c r="AM10" s="49">
        <v>9</v>
      </c>
      <c r="AN10" s="49">
        <v>0</v>
      </c>
      <c r="AO10" s="49">
        <v>0</v>
      </c>
      <c r="AP10" s="49">
        <v>0</v>
      </c>
      <c r="AQ10" s="49">
        <v>0</v>
      </c>
      <c r="AR10" s="49">
        <v>0</v>
      </c>
      <c r="AS10" s="49">
        <v>0</v>
      </c>
      <c r="AT10" s="49">
        <v>0</v>
      </c>
      <c r="AU10" s="49">
        <v>0</v>
      </c>
      <c r="AV10" s="49">
        <v>0</v>
      </c>
      <c r="AW10" s="49">
        <v>0</v>
      </c>
      <c r="AX10" s="49">
        <v>0</v>
      </c>
      <c r="AY10" s="49">
        <v>0</v>
      </c>
      <c r="AZ10" s="54"/>
    </row>
    <row r="11" s="10" customFormat="1" ht="32" customHeight="1" spans="1:52">
      <c r="A11" s="26">
        <v>6</v>
      </c>
      <c r="B11" s="27" t="s">
        <v>60</v>
      </c>
      <c r="C11" s="28" t="s">
        <v>61</v>
      </c>
      <c r="D11" s="29" t="s">
        <v>100</v>
      </c>
      <c r="E11" s="29" t="s">
        <v>100</v>
      </c>
      <c r="F11" s="29" t="s">
        <v>100</v>
      </c>
      <c r="G11" s="29" t="s">
        <v>100</v>
      </c>
      <c r="H11" s="30" t="s">
        <v>113</v>
      </c>
      <c r="I11" s="30" t="s">
        <v>113</v>
      </c>
      <c r="J11" s="30" t="s">
        <v>113</v>
      </c>
      <c r="K11" s="30" t="s">
        <v>113</v>
      </c>
      <c r="L11" s="29" t="s">
        <v>100</v>
      </c>
      <c r="M11" s="30" t="s">
        <v>113</v>
      </c>
      <c r="N11" s="30" t="s">
        <v>113</v>
      </c>
      <c r="O11" s="30" t="s">
        <v>113</v>
      </c>
      <c r="P11" s="30" t="s">
        <v>113</v>
      </c>
      <c r="Q11" s="30" t="s">
        <v>113</v>
      </c>
      <c r="R11" s="29" t="s">
        <v>100</v>
      </c>
      <c r="S11" s="29" t="s">
        <v>100</v>
      </c>
      <c r="T11" s="30" t="s">
        <v>113</v>
      </c>
      <c r="U11" s="30" t="s">
        <v>113</v>
      </c>
      <c r="V11" s="30" t="s">
        <v>113</v>
      </c>
      <c r="W11" s="30" t="s">
        <v>113</v>
      </c>
      <c r="X11" s="30" t="s">
        <v>113</v>
      </c>
      <c r="Y11" s="29" t="s">
        <v>100</v>
      </c>
      <c r="Z11" s="29" t="s">
        <v>100</v>
      </c>
      <c r="AA11" s="30" t="s">
        <v>113</v>
      </c>
      <c r="AB11" s="30" t="s">
        <v>113</v>
      </c>
      <c r="AC11" s="30" t="s">
        <v>113</v>
      </c>
      <c r="AD11" s="30" t="s">
        <v>113</v>
      </c>
      <c r="AE11" s="30" t="s">
        <v>113</v>
      </c>
      <c r="AF11" s="30"/>
      <c r="AG11" s="30"/>
      <c r="AH11" s="30"/>
      <c r="AI11" s="48">
        <v>19</v>
      </c>
      <c r="AJ11" s="48">
        <v>9</v>
      </c>
      <c r="AK11" s="49">
        <v>19</v>
      </c>
      <c r="AL11" s="49">
        <v>0</v>
      </c>
      <c r="AM11" s="49">
        <v>9</v>
      </c>
      <c r="AN11" s="49">
        <v>0</v>
      </c>
      <c r="AO11" s="49">
        <v>0</v>
      </c>
      <c r="AP11" s="49">
        <v>0</v>
      </c>
      <c r="AQ11" s="49">
        <v>0</v>
      </c>
      <c r="AR11" s="49">
        <v>0</v>
      </c>
      <c r="AS11" s="49">
        <v>0</v>
      </c>
      <c r="AT11" s="49">
        <v>0</v>
      </c>
      <c r="AU11" s="49">
        <v>0</v>
      </c>
      <c r="AV11" s="49">
        <v>0</v>
      </c>
      <c r="AW11" s="49">
        <v>0</v>
      </c>
      <c r="AX11" s="49">
        <v>0</v>
      </c>
      <c r="AY11" s="49">
        <v>0</v>
      </c>
      <c r="AZ11" s="54"/>
    </row>
    <row r="12" s="10" customFormat="1" ht="32" customHeight="1" spans="1:52">
      <c r="A12" s="26">
        <v>7</v>
      </c>
      <c r="B12" s="27" t="s">
        <v>64</v>
      </c>
      <c r="C12" s="28" t="s">
        <v>65</v>
      </c>
      <c r="D12" s="29" t="s">
        <v>100</v>
      </c>
      <c r="E12" s="29" t="s">
        <v>100</v>
      </c>
      <c r="F12" s="29" t="s">
        <v>100</v>
      </c>
      <c r="G12" s="29" t="s">
        <v>100</v>
      </c>
      <c r="H12" s="30" t="s">
        <v>113</v>
      </c>
      <c r="I12" s="30" t="s">
        <v>113</v>
      </c>
      <c r="J12" s="30" t="s">
        <v>113</v>
      </c>
      <c r="K12" s="30" t="s">
        <v>113</v>
      </c>
      <c r="L12" s="29" t="s">
        <v>100</v>
      </c>
      <c r="M12" s="30" t="s">
        <v>113</v>
      </c>
      <c r="N12" s="30" t="s">
        <v>113</v>
      </c>
      <c r="O12" s="30" t="s">
        <v>113</v>
      </c>
      <c r="P12" s="30" t="s">
        <v>113</v>
      </c>
      <c r="Q12" s="30" t="s">
        <v>113</v>
      </c>
      <c r="R12" s="29" t="s">
        <v>100</v>
      </c>
      <c r="S12" s="29" t="s">
        <v>100</v>
      </c>
      <c r="T12" s="30" t="s">
        <v>113</v>
      </c>
      <c r="U12" s="30" t="s">
        <v>113</v>
      </c>
      <c r="V12" s="30" t="s">
        <v>113</v>
      </c>
      <c r="W12" s="30" t="s">
        <v>113</v>
      </c>
      <c r="X12" s="30" t="s">
        <v>113</v>
      </c>
      <c r="Y12" s="29" t="s">
        <v>100</v>
      </c>
      <c r="Z12" s="29" t="s">
        <v>100</v>
      </c>
      <c r="AA12" s="30" t="s">
        <v>113</v>
      </c>
      <c r="AB12" s="30" t="s">
        <v>113</v>
      </c>
      <c r="AC12" s="30" t="s">
        <v>113</v>
      </c>
      <c r="AD12" s="30" t="s">
        <v>113</v>
      </c>
      <c r="AE12" s="30" t="s">
        <v>113</v>
      </c>
      <c r="AF12" s="30"/>
      <c r="AG12" s="30"/>
      <c r="AH12" s="30"/>
      <c r="AI12" s="48">
        <v>19</v>
      </c>
      <c r="AJ12" s="48">
        <v>9</v>
      </c>
      <c r="AK12" s="49">
        <v>19</v>
      </c>
      <c r="AL12" s="49">
        <v>0</v>
      </c>
      <c r="AM12" s="49">
        <v>9</v>
      </c>
      <c r="AN12" s="49">
        <v>0</v>
      </c>
      <c r="AO12" s="49">
        <v>0</v>
      </c>
      <c r="AP12" s="49">
        <v>0</v>
      </c>
      <c r="AQ12" s="49">
        <v>0</v>
      </c>
      <c r="AR12" s="49">
        <v>0</v>
      </c>
      <c r="AS12" s="49">
        <v>0</v>
      </c>
      <c r="AT12" s="49">
        <v>0</v>
      </c>
      <c r="AU12" s="49">
        <v>0</v>
      </c>
      <c r="AV12" s="49">
        <v>0</v>
      </c>
      <c r="AW12" s="49">
        <v>0</v>
      </c>
      <c r="AX12" s="49">
        <v>0</v>
      </c>
      <c r="AY12" s="49">
        <v>0</v>
      </c>
      <c r="AZ12" s="54"/>
    </row>
    <row r="13" s="10" customFormat="1" ht="32" customHeight="1" spans="1:52">
      <c r="A13" s="26">
        <v>8</v>
      </c>
      <c r="B13" s="27" t="s">
        <v>66</v>
      </c>
      <c r="C13" s="28" t="s">
        <v>67</v>
      </c>
      <c r="D13" s="29" t="s">
        <v>100</v>
      </c>
      <c r="E13" s="29" t="s">
        <v>100</v>
      </c>
      <c r="F13" s="29" t="s">
        <v>100</v>
      </c>
      <c r="G13" s="29" t="s">
        <v>100</v>
      </c>
      <c r="H13" s="30" t="s">
        <v>113</v>
      </c>
      <c r="I13" s="30" t="s">
        <v>113</v>
      </c>
      <c r="J13" s="30" t="s">
        <v>113</v>
      </c>
      <c r="K13" s="30" t="s">
        <v>113</v>
      </c>
      <c r="L13" s="29" t="s">
        <v>100</v>
      </c>
      <c r="M13" s="30" t="s">
        <v>113</v>
      </c>
      <c r="N13" s="30" t="s">
        <v>113</v>
      </c>
      <c r="O13" s="30" t="s">
        <v>113</v>
      </c>
      <c r="P13" s="30" t="s">
        <v>113</v>
      </c>
      <c r="Q13" s="30" t="s">
        <v>113</v>
      </c>
      <c r="R13" s="29" t="s">
        <v>100</v>
      </c>
      <c r="S13" s="29" t="s">
        <v>100</v>
      </c>
      <c r="T13" s="30" t="s">
        <v>113</v>
      </c>
      <c r="U13" s="30" t="s">
        <v>113</v>
      </c>
      <c r="V13" s="30" t="s">
        <v>113</v>
      </c>
      <c r="W13" s="30" t="s">
        <v>113</v>
      </c>
      <c r="X13" s="30" t="s">
        <v>113</v>
      </c>
      <c r="Y13" s="29" t="s">
        <v>100</v>
      </c>
      <c r="Z13" s="29" t="s">
        <v>100</v>
      </c>
      <c r="AA13" s="30" t="s">
        <v>113</v>
      </c>
      <c r="AB13" s="30" t="s">
        <v>113</v>
      </c>
      <c r="AC13" s="30" t="s">
        <v>113</v>
      </c>
      <c r="AD13" s="30" t="s">
        <v>113</v>
      </c>
      <c r="AE13" s="30" t="s">
        <v>113</v>
      </c>
      <c r="AF13" s="30"/>
      <c r="AG13" s="30"/>
      <c r="AH13" s="30"/>
      <c r="AI13" s="48">
        <v>19</v>
      </c>
      <c r="AJ13" s="48">
        <v>9</v>
      </c>
      <c r="AK13" s="49">
        <v>19</v>
      </c>
      <c r="AL13" s="49">
        <v>0</v>
      </c>
      <c r="AM13" s="49">
        <v>9</v>
      </c>
      <c r="AN13" s="49">
        <v>0</v>
      </c>
      <c r="AO13" s="49">
        <v>0</v>
      </c>
      <c r="AP13" s="49">
        <v>0</v>
      </c>
      <c r="AQ13" s="49">
        <v>0</v>
      </c>
      <c r="AR13" s="49">
        <v>0</v>
      </c>
      <c r="AS13" s="49">
        <v>0</v>
      </c>
      <c r="AT13" s="49">
        <v>0</v>
      </c>
      <c r="AU13" s="49">
        <v>0</v>
      </c>
      <c r="AV13" s="49">
        <v>0</v>
      </c>
      <c r="AW13" s="49">
        <v>0</v>
      </c>
      <c r="AX13" s="49">
        <v>0</v>
      </c>
      <c r="AY13" s="49">
        <v>0</v>
      </c>
      <c r="AZ13" s="54"/>
    </row>
    <row r="14" s="10" customFormat="1" ht="32" customHeight="1" spans="1:52">
      <c r="A14" s="26">
        <v>9</v>
      </c>
      <c r="B14" s="27" t="s">
        <v>69</v>
      </c>
      <c r="C14" s="28" t="s">
        <v>70</v>
      </c>
      <c r="D14" s="29" t="s">
        <v>100</v>
      </c>
      <c r="E14" s="29" t="s">
        <v>100</v>
      </c>
      <c r="F14" s="29" t="s">
        <v>100</v>
      </c>
      <c r="G14" s="29" t="s">
        <v>100</v>
      </c>
      <c r="H14" s="30" t="s">
        <v>113</v>
      </c>
      <c r="I14" s="30" t="s">
        <v>113</v>
      </c>
      <c r="J14" s="30" t="s">
        <v>113</v>
      </c>
      <c r="K14" s="30" t="s">
        <v>113</v>
      </c>
      <c r="L14" s="29" t="s">
        <v>100</v>
      </c>
      <c r="M14" s="30" t="s">
        <v>113</v>
      </c>
      <c r="N14" s="30" t="s">
        <v>113</v>
      </c>
      <c r="O14" s="30" t="s">
        <v>113</v>
      </c>
      <c r="P14" s="30" t="s">
        <v>113</v>
      </c>
      <c r="Q14" s="30" t="s">
        <v>113</v>
      </c>
      <c r="R14" s="29" t="s">
        <v>100</v>
      </c>
      <c r="S14" s="29" t="s">
        <v>100</v>
      </c>
      <c r="T14" s="30" t="s">
        <v>113</v>
      </c>
      <c r="U14" s="30" t="s">
        <v>113</v>
      </c>
      <c r="V14" s="30" t="s">
        <v>113</v>
      </c>
      <c r="W14" s="30" t="s">
        <v>113</v>
      </c>
      <c r="X14" s="30" t="s">
        <v>113</v>
      </c>
      <c r="Y14" s="29" t="s">
        <v>100</v>
      </c>
      <c r="Z14" s="29" t="s">
        <v>100</v>
      </c>
      <c r="AA14" s="30" t="s">
        <v>113</v>
      </c>
      <c r="AB14" s="30" t="s">
        <v>113</v>
      </c>
      <c r="AC14" s="30" t="s">
        <v>113</v>
      </c>
      <c r="AD14" s="30" t="s">
        <v>113</v>
      </c>
      <c r="AE14" s="30" t="s">
        <v>113</v>
      </c>
      <c r="AF14" s="30"/>
      <c r="AG14" s="30"/>
      <c r="AH14" s="30"/>
      <c r="AI14" s="48">
        <v>19</v>
      </c>
      <c r="AJ14" s="48">
        <v>9</v>
      </c>
      <c r="AK14" s="49">
        <v>19</v>
      </c>
      <c r="AL14" s="49">
        <v>0</v>
      </c>
      <c r="AM14" s="49">
        <v>9</v>
      </c>
      <c r="AN14" s="49">
        <v>0</v>
      </c>
      <c r="AO14" s="49">
        <v>0</v>
      </c>
      <c r="AP14" s="49">
        <v>0</v>
      </c>
      <c r="AQ14" s="49">
        <v>0</v>
      </c>
      <c r="AR14" s="49">
        <v>0</v>
      </c>
      <c r="AS14" s="49">
        <v>0</v>
      </c>
      <c r="AT14" s="49">
        <v>0</v>
      </c>
      <c r="AU14" s="49">
        <v>0</v>
      </c>
      <c r="AV14" s="49">
        <v>0</v>
      </c>
      <c r="AW14" s="49">
        <v>0</v>
      </c>
      <c r="AX14" s="49">
        <v>0</v>
      </c>
      <c r="AY14" s="49">
        <v>0</v>
      </c>
      <c r="AZ14" s="54"/>
    </row>
    <row r="15" s="10" customFormat="1" ht="32" customHeight="1" spans="1:52">
      <c r="A15" s="26">
        <v>10</v>
      </c>
      <c r="B15" s="27" t="s">
        <v>71</v>
      </c>
      <c r="C15" s="28" t="s">
        <v>72</v>
      </c>
      <c r="D15" s="29" t="s">
        <v>100</v>
      </c>
      <c r="E15" s="29" t="s">
        <v>100</v>
      </c>
      <c r="F15" s="29" t="s">
        <v>100</v>
      </c>
      <c r="G15" s="29" t="s">
        <v>100</v>
      </c>
      <c r="H15" s="30" t="s">
        <v>113</v>
      </c>
      <c r="I15" s="30" t="s">
        <v>113</v>
      </c>
      <c r="J15" s="30" t="s">
        <v>113</v>
      </c>
      <c r="K15" s="30" t="s">
        <v>113</v>
      </c>
      <c r="L15" s="29" t="s">
        <v>100</v>
      </c>
      <c r="M15" s="30" t="s">
        <v>113</v>
      </c>
      <c r="N15" s="30" t="s">
        <v>113</v>
      </c>
      <c r="O15" s="30" t="s">
        <v>113</v>
      </c>
      <c r="P15" s="30" t="s">
        <v>113</v>
      </c>
      <c r="Q15" s="30" t="s">
        <v>113</v>
      </c>
      <c r="R15" s="29" t="s">
        <v>100</v>
      </c>
      <c r="S15" s="29" t="s">
        <v>100</v>
      </c>
      <c r="T15" s="30" t="s">
        <v>113</v>
      </c>
      <c r="U15" s="30" t="s">
        <v>113</v>
      </c>
      <c r="V15" s="30" t="s">
        <v>113</v>
      </c>
      <c r="W15" s="30" t="s">
        <v>113</v>
      </c>
      <c r="X15" s="30" t="s">
        <v>113</v>
      </c>
      <c r="Y15" s="29" t="s">
        <v>100</v>
      </c>
      <c r="Z15" s="29" t="s">
        <v>100</v>
      </c>
      <c r="AA15" s="30" t="s">
        <v>113</v>
      </c>
      <c r="AB15" s="30" t="s">
        <v>113</v>
      </c>
      <c r="AC15" s="30" t="s">
        <v>113</v>
      </c>
      <c r="AD15" s="30" t="s">
        <v>113</v>
      </c>
      <c r="AE15" s="30" t="s">
        <v>113</v>
      </c>
      <c r="AF15" s="30"/>
      <c r="AG15" s="30"/>
      <c r="AH15" s="30"/>
      <c r="AI15" s="48">
        <v>19</v>
      </c>
      <c r="AJ15" s="48">
        <v>9</v>
      </c>
      <c r="AK15" s="49">
        <v>19</v>
      </c>
      <c r="AL15" s="49">
        <v>0</v>
      </c>
      <c r="AM15" s="49">
        <v>9</v>
      </c>
      <c r="AN15" s="49">
        <v>0</v>
      </c>
      <c r="AO15" s="49">
        <v>0</v>
      </c>
      <c r="AP15" s="49">
        <v>0</v>
      </c>
      <c r="AQ15" s="49">
        <v>0</v>
      </c>
      <c r="AR15" s="49">
        <v>0</v>
      </c>
      <c r="AS15" s="49">
        <v>0</v>
      </c>
      <c r="AT15" s="49">
        <v>0</v>
      </c>
      <c r="AU15" s="49">
        <v>0</v>
      </c>
      <c r="AV15" s="49">
        <v>0</v>
      </c>
      <c r="AW15" s="49">
        <v>0</v>
      </c>
      <c r="AX15" s="49">
        <v>0</v>
      </c>
      <c r="AY15" s="49">
        <v>0</v>
      </c>
      <c r="AZ15" s="54"/>
    </row>
    <row r="16" s="10" customFormat="1" ht="32" customHeight="1" spans="1:52">
      <c r="A16" s="26">
        <v>11</v>
      </c>
      <c r="B16" s="27" t="s">
        <v>73</v>
      </c>
      <c r="C16" s="28" t="s">
        <v>74</v>
      </c>
      <c r="D16" s="29" t="s">
        <v>100</v>
      </c>
      <c r="E16" s="29" t="s">
        <v>100</v>
      </c>
      <c r="F16" s="29" t="s">
        <v>100</v>
      </c>
      <c r="G16" s="29" t="s">
        <v>100</v>
      </c>
      <c r="H16" s="30" t="s">
        <v>113</v>
      </c>
      <c r="I16" s="30" t="s">
        <v>113</v>
      </c>
      <c r="J16" s="30" t="s">
        <v>113</v>
      </c>
      <c r="K16" s="30" t="s">
        <v>113</v>
      </c>
      <c r="L16" s="29" t="s">
        <v>100</v>
      </c>
      <c r="M16" s="30" t="s">
        <v>113</v>
      </c>
      <c r="N16" s="30" t="s">
        <v>113</v>
      </c>
      <c r="O16" s="30" t="s">
        <v>113</v>
      </c>
      <c r="P16" s="30" t="s">
        <v>113</v>
      </c>
      <c r="Q16" s="30" t="s">
        <v>113</v>
      </c>
      <c r="R16" s="29" t="s">
        <v>100</v>
      </c>
      <c r="S16" s="29" t="s">
        <v>100</v>
      </c>
      <c r="T16" s="30" t="s">
        <v>113</v>
      </c>
      <c r="U16" s="30" t="s">
        <v>113</v>
      </c>
      <c r="V16" s="30" t="s">
        <v>113</v>
      </c>
      <c r="W16" s="30" t="s">
        <v>113</v>
      </c>
      <c r="X16" s="30" t="s">
        <v>113</v>
      </c>
      <c r="Y16" s="29" t="s">
        <v>100</v>
      </c>
      <c r="Z16" s="29" t="s">
        <v>100</v>
      </c>
      <c r="AA16" s="30" t="s">
        <v>113</v>
      </c>
      <c r="AB16" s="30" t="s">
        <v>113</v>
      </c>
      <c r="AC16" s="30" t="s">
        <v>113</v>
      </c>
      <c r="AD16" s="30" t="s">
        <v>113</v>
      </c>
      <c r="AE16" s="30" t="s">
        <v>113</v>
      </c>
      <c r="AF16" s="30"/>
      <c r="AG16" s="30"/>
      <c r="AH16" s="30"/>
      <c r="AI16" s="48">
        <v>19</v>
      </c>
      <c r="AJ16" s="48">
        <v>9</v>
      </c>
      <c r="AK16" s="49">
        <v>19</v>
      </c>
      <c r="AL16" s="49">
        <v>0</v>
      </c>
      <c r="AM16" s="49">
        <v>9</v>
      </c>
      <c r="AN16" s="49">
        <v>0</v>
      </c>
      <c r="AO16" s="49">
        <v>0</v>
      </c>
      <c r="AP16" s="49">
        <v>0</v>
      </c>
      <c r="AQ16" s="49">
        <v>0</v>
      </c>
      <c r="AR16" s="49">
        <v>0</v>
      </c>
      <c r="AS16" s="49">
        <v>0</v>
      </c>
      <c r="AT16" s="49">
        <v>0</v>
      </c>
      <c r="AU16" s="49">
        <v>0</v>
      </c>
      <c r="AV16" s="49">
        <v>0</v>
      </c>
      <c r="AW16" s="49">
        <v>0</v>
      </c>
      <c r="AX16" s="49">
        <v>0</v>
      </c>
      <c r="AY16" s="49">
        <v>0</v>
      </c>
      <c r="AZ16" s="54"/>
    </row>
    <row r="17" s="10" customFormat="1" ht="32" customHeight="1" spans="1:52">
      <c r="A17" s="26">
        <v>12</v>
      </c>
      <c r="B17" s="27" t="s">
        <v>75</v>
      </c>
      <c r="C17" s="28" t="s">
        <v>72</v>
      </c>
      <c r="D17" s="29" t="s">
        <v>100</v>
      </c>
      <c r="E17" s="29" t="s">
        <v>100</v>
      </c>
      <c r="F17" s="29" t="s">
        <v>100</v>
      </c>
      <c r="G17" s="29" t="s">
        <v>100</v>
      </c>
      <c r="H17" s="30" t="s">
        <v>113</v>
      </c>
      <c r="I17" s="30" t="s">
        <v>113</v>
      </c>
      <c r="J17" s="30" t="s">
        <v>113</v>
      </c>
      <c r="K17" s="30" t="s">
        <v>113</v>
      </c>
      <c r="L17" s="29" t="s">
        <v>100</v>
      </c>
      <c r="M17" s="30" t="s">
        <v>113</v>
      </c>
      <c r="N17" s="30" t="s">
        <v>113</v>
      </c>
      <c r="O17" s="30" t="s">
        <v>113</v>
      </c>
      <c r="P17" s="30" t="s">
        <v>113</v>
      </c>
      <c r="Q17" s="30" t="s">
        <v>113</v>
      </c>
      <c r="R17" s="29" t="s">
        <v>100</v>
      </c>
      <c r="S17" s="29" t="s">
        <v>100</v>
      </c>
      <c r="T17" s="30" t="s">
        <v>113</v>
      </c>
      <c r="U17" s="30" t="s">
        <v>113</v>
      </c>
      <c r="V17" s="30" t="s">
        <v>113</v>
      </c>
      <c r="W17" s="30" t="s">
        <v>113</v>
      </c>
      <c r="X17" s="30" t="s">
        <v>113</v>
      </c>
      <c r="Y17" s="29" t="s">
        <v>100</v>
      </c>
      <c r="Z17" s="29" t="s">
        <v>100</v>
      </c>
      <c r="AA17" s="30" t="s">
        <v>113</v>
      </c>
      <c r="AB17" s="30" t="s">
        <v>113</v>
      </c>
      <c r="AC17" s="30" t="s">
        <v>113</v>
      </c>
      <c r="AD17" s="30" t="s">
        <v>113</v>
      </c>
      <c r="AE17" s="30" t="s">
        <v>113</v>
      </c>
      <c r="AF17" s="30"/>
      <c r="AG17" s="30"/>
      <c r="AH17" s="30"/>
      <c r="AI17" s="48">
        <v>19</v>
      </c>
      <c r="AJ17" s="48">
        <v>9</v>
      </c>
      <c r="AK17" s="49">
        <v>19</v>
      </c>
      <c r="AL17" s="49">
        <v>0</v>
      </c>
      <c r="AM17" s="49">
        <v>9</v>
      </c>
      <c r="AN17" s="49">
        <v>0</v>
      </c>
      <c r="AO17" s="49">
        <v>0</v>
      </c>
      <c r="AP17" s="49">
        <v>0</v>
      </c>
      <c r="AQ17" s="49">
        <v>0</v>
      </c>
      <c r="AR17" s="49">
        <v>0</v>
      </c>
      <c r="AS17" s="49">
        <v>0</v>
      </c>
      <c r="AT17" s="49">
        <v>0</v>
      </c>
      <c r="AU17" s="49">
        <v>0</v>
      </c>
      <c r="AV17" s="49">
        <v>0</v>
      </c>
      <c r="AW17" s="49">
        <v>0</v>
      </c>
      <c r="AX17" s="49">
        <v>0</v>
      </c>
      <c r="AY17" s="49">
        <v>0</v>
      </c>
      <c r="AZ17" s="54"/>
    </row>
    <row r="18" s="10" customFormat="1" ht="32" customHeight="1" spans="1:52">
      <c r="A18" s="26">
        <v>13</v>
      </c>
      <c r="B18" s="27" t="s">
        <v>76</v>
      </c>
      <c r="C18" s="28" t="s">
        <v>70</v>
      </c>
      <c r="D18" s="29" t="s">
        <v>100</v>
      </c>
      <c r="E18" s="29" t="s">
        <v>100</v>
      </c>
      <c r="F18" s="29" t="s">
        <v>100</v>
      </c>
      <c r="G18" s="29" t="s">
        <v>100</v>
      </c>
      <c r="H18" s="30" t="s">
        <v>113</v>
      </c>
      <c r="I18" s="30" t="s">
        <v>113</v>
      </c>
      <c r="J18" s="30" t="s">
        <v>113</v>
      </c>
      <c r="K18" s="30" t="s">
        <v>113</v>
      </c>
      <c r="L18" s="29" t="s">
        <v>100</v>
      </c>
      <c r="M18" s="30" t="s">
        <v>113</v>
      </c>
      <c r="N18" s="30" t="s">
        <v>113</v>
      </c>
      <c r="O18" s="30" t="s">
        <v>113</v>
      </c>
      <c r="P18" s="30" t="s">
        <v>113</v>
      </c>
      <c r="Q18" s="30" t="s">
        <v>113</v>
      </c>
      <c r="R18" s="29" t="s">
        <v>100</v>
      </c>
      <c r="S18" s="29" t="s">
        <v>100</v>
      </c>
      <c r="T18" s="30" t="s">
        <v>113</v>
      </c>
      <c r="U18" s="30" t="s">
        <v>113</v>
      </c>
      <c r="V18" s="30" t="s">
        <v>113</v>
      </c>
      <c r="W18" s="30" t="s">
        <v>113</v>
      </c>
      <c r="X18" s="30" t="s">
        <v>113</v>
      </c>
      <c r="Y18" s="29" t="s">
        <v>100</v>
      </c>
      <c r="Z18" s="29" t="s">
        <v>100</v>
      </c>
      <c r="AA18" s="30" t="s">
        <v>113</v>
      </c>
      <c r="AB18" s="30" t="s">
        <v>113</v>
      </c>
      <c r="AC18" s="30" t="s">
        <v>113</v>
      </c>
      <c r="AD18" s="30" t="s">
        <v>113</v>
      </c>
      <c r="AE18" s="30" t="s">
        <v>113</v>
      </c>
      <c r="AF18" s="30"/>
      <c r="AG18" s="30"/>
      <c r="AH18" s="30"/>
      <c r="AI18" s="48">
        <v>19</v>
      </c>
      <c r="AJ18" s="48">
        <v>9</v>
      </c>
      <c r="AK18" s="49">
        <v>19</v>
      </c>
      <c r="AL18" s="49">
        <v>0</v>
      </c>
      <c r="AM18" s="49">
        <v>9</v>
      </c>
      <c r="AN18" s="49">
        <v>0</v>
      </c>
      <c r="AO18" s="49">
        <v>0</v>
      </c>
      <c r="AP18" s="49">
        <v>0</v>
      </c>
      <c r="AQ18" s="49">
        <v>0</v>
      </c>
      <c r="AR18" s="49">
        <v>0</v>
      </c>
      <c r="AS18" s="49">
        <v>0</v>
      </c>
      <c r="AT18" s="49">
        <v>0</v>
      </c>
      <c r="AU18" s="49">
        <v>0</v>
      </c>
      <c r="AV18" s="49">
        <v>0</v>
      </c>
      <c r="AW18" s="49">
        <v>0</v>
      </c>
      <c r="AX18" s="49">
        <v>0</v>
      </c>
      <c r="AY18" s="49">
        <v>0</v>
      </c>
      <c r="AZ18" s="54"/>
    </row>
    <row r="19" s="10" customFormat="1" ht="32" customHeight="1" spans="1:52">
      <c r="A19" s="26">
        <v>14</v>
      </c>
      <c r="B19" s="27" t="s">
        <v>77</v>
      </c>
      <c r="C19" s="28" t="s">
        <v>78</v>
      </c>
      <c r="D19" s="29" t="s">
        <v>100</v>
      </c>
      <c r="E19" s="29" t="s">
        <v>100</v>
      </c>
      <c r="F19" s="29" t="s">
        <v>100</v>
      </c>
      <c r="G19" s="29" t="s">
        <v>100</v>
      </c>
      <c r="H19" s="30" t="s">
        <v>113</v>
      </c>
      <c r="I19" s="30" t="s">
        <v>113</v>
      </c>
      <c r="J19" s="30" t="s">
        <v>113</v>
      </c>
      <c r="K19" s="30" t="s">
        <v>113</v>
      </c>
      <c r="L19" s="29" t="s">
        <v>100</v>
      </c>
      <c r="M19" s="30" t="s">
        <v>113</v>
      </c>
      <c r="N19" s="30" t="s">
        <v>113</v>
      </c>
      <c r="O19" s="30" t="s">
        <v>113</v>
      </c>
      <c r="P19" s="30" t="s">
        <v>113</v>
      </c>
      <c r="Q19" s="30" t="s">
        <v>113</v>
      </c>
      <c r="R19" s="29" t="s">
        <v>100</v>
      </c>
      <c r="S19" s="29" t="s">
        <v>100</v>
      </c>
      <c r="T19" s="30" t="s">
        <v>113</v>
      </c>
      <c r="U19" s="30" t="s">
        <v>113</v>
      </c>
      <c r="V19" s="30" t="s">
        <v>113</v>
      </c>
      <c r="W19" s="30" t="s">
        <v>113</v>
      </c>
      <c r="X19" s="30" t="s">
        <v>113</v>
      </c>
      <c r="Y19" s="29" t="s">
        <v>100</v>
      </c>
      <c r="Z19" s="29" t="s">
        <v>100</v>
      </c>
      <c r="AA19" s="30" t="s">
        <v>113</v>
      </c>
      <c r="AB19" s="30" t="s">
        <v>113</v>
      </c>
      <c r="AC19" s="30" t="s">
        <v>113</v>
      </c>
      <c r="AD19" s="30" t="s">
        <v>113</v>
      </c>
      <c r="AE19" s="30" t="s">
        <v>113</v>
      </c>
      <c r="AF19" s="30"/>
      <c r="AG19" s="30"/>
      <c r="AH19" s="30"/>
      <c r="AI19" s="48">
        <v>19</v>
      </c>
      <c r="AJ19" s="48">
        <v>9</v>
      </c>
      <c r="AK19" s="49">
        <v>19</v>
      </c>
      <c r="AL19" s="49">
        <v>0</v>
      </c>
      <c r="AM19" s="49">
        <v>9</v>
      </c>
      <c r="AN19" s="49">
        <v>0</v>
      </c>
      <c r="AO19" s="49">
        <v>0</v>
      </c>
      <c r="AP19" s="49">
        <v>0</v>
      </c>
      <c r="AQ19" s="49">
        <v>0</v>
      </c>
      <c r="AR19" s="49">
        <v>0</v>
      </c>
      <c r="AS19" s="49">
        <v>0</v>
      </c>
      <c r="AT19" s="49">
        <v>0</v>
      </c>
      <c r="AU19" s="49">
        <v>0</v>
      </c>
      <c r="AV19" s="49">
        <v>0</v>
      </c>
      <c r="AW19" s="49">
        <v>0</v>
      </c>
      <c r="AX19" s="49">
        <v>0</v>
      </c>
      <c r="AY19" s="49">
        <v>0</v>
      </c>
      <c r="AZ19" s="54"/>
    </row>
    <row r="20" s="10" customFormat="1" ht="32" customHeight="1" spans="1:52">
      <c r="A20" s="26">
        <v>15</v>
      </c>
      <c r="B20" s="27" t="s">
        <v>79</v>
      </c>
      <c r="C20" s="28" t="s">
        <v>80</v>
      </c>
      <c r="D20" s="29" t="s">
        <v>100</v>
      </c>
      <c r="E20" s="29" t="s">
        <v>100</v>
      </c>
      <c r="F20" s="29" t="s">
        <v>100</v>
      </c>
      <c r="G20" s="29" t="s">
        <v>100</v>
      </c>
      <c r="H20" s="30" t="s">
        <v>113</v>
      </c>
      <c r="I20" s="30" t="s">
        <v>113</v>
      </c>
      <c r="J20" s="30" t="s">
        <v>113</v>
      </c>
      <c r="K20" s="30" t="s">
        <v>113</v>
      </c>
      <c r="L20" s="29" t="s">
        <v>100</v>
      </c>
      <c r="M20" s="30" t="s">
        <v>113</v>
      </c>
      <c r="N20" s="30" t="s">
        <v>113</v>
      </c>
      <c r="O20" s="30" t="s">
        <v>113</v>
      </c>
      <c r="P20" s="30" t="s">
        <v>113</v>
      </c>
      <c r="Q20" s="30" t="s">
        <v>113</v>
      </c>
      <c r="R20" s="29" t="s">
        <v>100</v>
      </c>
      <c r="S20" s="29" t="s">
        <v>100</v>
      </c>
      <c r="T20" s="30" t="s">
        <v>113</v>
      </c>
      <c r="U20" s="30" t="s">
        <v>113</v>
      </c>
      <c r="V20" s="30" t="s">
        <v>113</v>
      </c>
      <c r="W20" s="30" t="s">
        <v>113</v>
      </c>
      <c r="X20" s="30" t="s">
        <v>113</v>
      </c>
      <c r="Y20" s="29" t="s">
        <v>100</v>
      </c>
      <c r="Z20" s="29" t="s">
        <v>100</v>
      </c>
      <c r="AA20" s="30" t="s">
        <v>113</v>
      </c>
      <c r="AB20" s="30" t="s">
        <v>113</v>
      </c>
      <c r="AC20" s="30" t="s">
        <v>113</v>
      </c>
      <c r="AD20" s="30" t="s">
        <v>113</v>
      </c>
      <c r="AE20" s="30" t="s">
        <v>113</v>
      </c>
      <c r="AF20" s="30"/>
      <c r="AG20" s="30"/>
      <c r="AH20" s="30"/>
      <c r="AI20" s="48">
        <v>19</v>
      </c>
      <c r="AJ20" s="48">
        <v>9</v>
      </c>
      <c r="AK20" s="49">
        <v>19</v>
      </c>
      <c r="AL20" s="49">
        <v>0</v>
      </c>
      <c r="AM20" s="49">
        <v>9</v>
      </c>
      <c r="AN20" s="49">
        <v>0</v>
      </c>
      <c r="AO20" s="49">
        <v>0</v>
      </c>
      <c r="AP20" s="49">
        <v>0</v>
      </c>
      <c r="AQ20" s="49">
        <v>0</v>
      </c>
      <c r="AR20" s="49">
        <v>0</v>
      </c>
      <c r="AS20" s="49">
        <v>0</v>
      </c>
      <c r="AT20" s="49">
        <v>0</v>
      </c>
      <c r="AU20" s="49">
        <v>0</v>
      </c>
      <c r="AV20" s="49">
        <v>0</v>
      </c>
      <c r="AW20" s="49">
        <v>0</v>
      </c>
      <c r="AX20" s="49">
        <v>0</v>
      </c>
      <c r="AY20" s="49">
        <v>0</v>
      </c>
      <c r="AZ20" s="54"/>
    </row>
    <row r="21" s="10" customFormat="1" ht="32" customHeight="1" spans="1:52">
      <c r="A21" s="26">
        <v>16</v>
      </c>
      <c r="B21" s="27" t="s">
        <v>81</v>
      </c>
      <c r="C21" s="28" t="s">
        <v>82</v>
      </c>
      <c r="D21" s="29" t="s">
        <v>100</v>
      </c>
      <c r="E21" s="29" t="s">
        <v>100</v>
      </c>
      <c r="F21" s="29" t="s">
        <v>100</v>
      </c>
      <c r="G21" s="29" t="s">
        <v>100</v>
      </c>
      <c r="H21" s="30" t="s">
        <v>113</v>
      </c>
      <c r="I21" s="30" t="s">
        <v>113</v>
      </c>
      <c r="J21" s="30" t="s">
        <v>113</v>
      </c>
      <c r="K21" s="30" t="s">
        <v>113</v>
      </c>
      <c r="L21" s="29" t="s">
        <v>100</v>
      </c>
      <c r="M21" s="30" t="s">
        <v>113</v>
      </c>
      <c r="N21" s="30" t="s">
        <v>113</v>
      </c>
      <c r="O21" s="30" t="s">
        <v>113</v>
      </c>
      <c r="P21" s="30" t="s">
        <v>113</v>
      </c>
      <c r="Q21" s="30" t="s">
        <v>113</v>
      </c>
      <c r="R21" s="29" t="s">
        <v>100</v>
      </c>
      <c r="S21" s="29" t="s">
        <v>100</v>
      </c>
      <c r="T21" s="30" t="s">
        <v>113</v>
      </c>
      <c r="U21" s="30" t="s">
        <v>113</v>
      </c>
      <c r="V21" s="30" t="s">
        <v>113</v>
      </c>
      <c r="W21" s="30" t="s">
        <v>113</v>
      </c>
      <c r="X21" s="30" t="s">
        <v>113</v>
      </c>
      <c r="Y21" s="29" t="s">
        <v>100</v>
      </c>
      <c r="Z21" s="29" t="s">
        <v>100</v>
      </c>
      <c r="AA21" s="30" t="s">
        <v>113</v>
      </c>
      <c r="AB21" s="30" t="s">
        <v>113</v>
      </c>
      <c r="AC21" s="30" t="s">
        <v>113</v>
      </c>
      <c r="AD21" s="30" t="s">
        <v>113</v>
      </c>
      <c r="AE21" s="30" t="s">
        <v>113</v>
      </c>
      <c r="AF21" s="30"/>
      <c r="AG21" s="30"/>
      <c r="AH21" s="30"/>
      <c r="AI21" s="48">
        <v>19</v>
      </c>
      <c r="AJ21" s="48">
        <v>9</v>
      </c>
      <c r="AK21" s="49">
        <v>19</v>
      </c>
      <c r="AL21" s="49">
        <v>0</v>
      </c>
      <c r="AM21" s="49">
        <v>9</v>
      </c>
      <c r="AN21" s="49">
        <v>0</v>
      </c>
      <c r="AO21" s="49">
        <v>0</v>
      </c>
      <c r="AP21" s="49">
        <v>0</v>
      </c>
      <c r="AQ21" s="49">
        <v>0</v>
      </c>
      <c r="AR21" s="49">
        <v>0</v>
      </c>
      <c r="AS21" s="49">
        <v>0</v>
      </c>
      <c r="AT21" s="49">
        <v>0</v>
      </c>
      <c r="AU21" s="49">
        <v>0</v>
      </c>
      <c r="AV21" s="49">
        <v>0</v>
      </c>
      <c r="AW21" s="49">
        <v>0</v>
      </c>
      <c r="AX21" s="49">
        <v>0</v>
      </c>
      <c r="AY21" s="49">
        <v>0</v>
      </c>
      <c r="AZ21" s="54"/>
    </row>
    <row r="22" s="10" customFormat="1" ht="32" customHeight="1" spans="1:52">
      <c r="A22" s="26">
        <v>17</v>
      </c>
      <c r="B22" s="27" t="s">
        <v>83</v>
      </c>
      <c r="C22" s="28" t="s">
        <v>82</v>
      </c>
      <c r="D22" s="29" t="s">
        <v>100</v>
      </c>
      <c r="E22" s="29" t="s">
        <v>100</v>
      </c>
      <c r="F22" s="29" t="s">
        <v>100</v>
      </c>
      <c r="G22" s="29" t="s">
        <v>100</v>
      </c>
      <c r="H22" s="30" t="s">
        <v>113</v>
      </c>
      <c r="I22" s="30" t="s">
        <v>113</v>
      </c>
      <c r="J22" s="30" t="s">
        <v>113</v>
      </c>
      <c r="K22" s="30" t="s">
        <v>113</v>
      </c>
      <c r="L22" s="29" t="s">
        <v>100</v>
      </c>
      <c r="M22" s="30" t="s">
        <v>113</v>
      </c>
      <c r="N22" s="30" t="s">
        <v>113</v>
      </c>
      <c r="O22" s="30" t="s">
        <v>113</v>
      </c>
      <c r="P22" s="30" t="s">
        <v>113</v>
      </c>
      <c r="Q22" s="30" t="s">
        <v>113</v>
      </c>
      <c r="R22" s="29" t="s">
        <v>100</v>
      </c>
      <c r="S22" s="29" t="s">
        <v>100</v>
      </c>
      <c r="T22" s="30" t="s">
        <v>113</v>
      </c>
      <c r="U22" s="30" t="s">
        <v>113</v>
      </c>
      <c r="V22" s="30" t="s">
        <v>113</v>
      </c>
      <c r="W22" s="30" t="s">
        <v>113</v>
      </c>
      <c r="X22" s="30" t="s">
        <v>113</v>
      </c>
      <c r="Y22" s="29" t="s">
        <v>100</v>
      </c>
      <c r="Z22" s="29" t="s">
        <v>100</v>
      </c>
      <c r="AA22" s="30" t="s">
        <v>113</v>
      </c>
      <c r="AB22" s="30" t="s">
        <v>113</v>
      </c>
      <c r="AC22" s="30" t="s">
        <v>113</v>
      </c>
      <c r="AD22" s="30" t="s">
        <v>113</v>
      </c>
      <c r="AE22" s="30" t="s">
        <v>113</v>
      </c>
      <c r="AF22" s="30"/>
      <c r="AG22" s="30"/>
      <c r="AH22" s="30"/>
      <c r="AI22" s="48">
        <v>19</v>
      </c>
      <c r="AJ22" s="48">
        <v>9</v>
      </c>
      <c r="AK22" s="49">
        <v>19</v>
      </c>
      <c r="AL22" s="49">
        <v>0</v>
      </c>
      <c r="AM22" s="49">
        <v>9</v>
      </c>
      <c r="AN22" s="49">
        <v>0</v>
      </c>
      <c r="AO22" s="49">
        <v>0</v>
      </c>
      <c r="AP22" s="49">
        <v>0</v>
      </c>
      <c r="AQ22" s="49">
        <v>0</v>
      </c>
      <c r="AR22" s="49">
        <v>0</v>
      </c>
      <c r="AS22" s="49">
        <v>0</v>
      </c>
      <c r="AT22" s="49">
        <v>0</v>
      </c>
      <c r="AU22" s="49">
        <v>0</v>
      </c>
      <c r="AV22" s="49">
        <v>0</v>
      </c>
      <c r="AW22" s="49">
        <v>0</v>
      </c>
      <c r="AX22" s="49">
        <v>0</v>
      </c>
      <c r="AY22" s="49">
        <v>0</v>
      </c>
      <c r="AZ22" s="54"/>
    </row>
    <row r="23" s="10" customFormat="1" ht="32" customHeight="1" spans="1:52">
      <c r="A23" s="26">
        <v>18</v>
      </c>
      <c r="B23" s="27" t="s">
        <v>84</v>
      </c>
      <c r="C23" s="28" t="s">
        <v>82</v>
      </c>
      <c r="D23" s="29"/>
      <c r="E23" s="29"/>
      <c r="F23" s="29"/>
      <c r="G23" s="29"/>
      <c r="H23" s="30"/>
      <c r="I23" s="30"/>
      <c r="J23" s="30"/>
      <c r="K23" s="30"/>
      <c r="L23" s="29"/>
      <c r="M23" s="30"/>
      <c r="N23" s="30"/>
      <c r="O23" s="30"/>
      <c r="P23" s="30"/>
      <c r="Q23" s="30"/>
      <c r="R23" s="29"/>
      <c r="S23" s="29"/>
      <c r="T23" s="30"/>
      <c r="U23" s="30"/>
      <c r="V23" s="30"/>
      <c r="W23" s="30"/>
      <c r="X23" s="30"/>
      <c r="Y23" s="29"/>
      <c r="Z23" s="29"/>
      <c r="AA23" s="30"/>
      <c r="AB23" s="30"/>
      <c r="AC23" s="30"/>
      <c r="AD23" s="30"/>
      <c r="AE23" s="30"/>
      <c r="AF23" s="30"/>
      <c r="AG23" s="30"/>
      <c r="AH23" s="30"/>
      <c r="AI23" s="48">
        <v>0</v>
      </c>
      <c r="AJ23" s="48">
        <v>0</v>
      </c>
      <c r="AK23" s="49">
        <v>0</v>
      </c>
      <c r="AL23" s="49">
        <v>0</v>
      </c>
      <c r="AM23" s="49">
        <v>0</v>
      </c>
      <c r="AN23" s="49">
        <v>0</v>
      </c>
      <c r="AO23" s="49">
        <v>0</v>
      </c>
      <c r="AP23" s="49">
        <v>0</v>
      </c>
      <c r="AQ23" s="49">
        <v>0</v>
      </c>
      <c r="AR23" s="49">
        <v>0</v>
      </c>
      <c r="AS23" s="49">
        <v>0</v>
      </c>
      <c r="AT23" s="49">
        <v>0</v>
      </c>
      <c r="AU23" s="49">
        <v>0</v>
      </c>
      <c r="AV23" s="49">
        <v>0</v>
      </c>
      <c r="AW23" s="49">
        <v>0</v>
      </c>
      <c r="AX23" s="49">
        <v>0</v>
      </c>
      <c r="AY23" s="49">
        <v>0</v>
      </c>
      <c r="AZ23" s="54"/>
    </row>
    <row r="24" s="11" customFormat="1" ht="20" customHeight="1" spans="1:251">
      <c r="A24" s="10"/>
      <c r="B24" s="31" t="s">
        <v>114</v>
      </c>
      <c r="C24" s="32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50"/>
      <c r="AJ24" s="51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5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</row>
    <row r="25" ht="24" customHeight="1" spans="4:35">
      <c r="D25" s="10"/>
      <c r="E25" s="10" t="s">
        <v>87</v>
      </c>
      <c r="K25" s="10"/>
      <c r="L25" s="10"/>
      <c r="M25" s="10"/>
      <c r="N25" s="10"/>
      <c r="R25" s="10"/>
      <c r="S25" s="10"/>
      <c r="U25" s="38"/>
      <c r="V25" s="38" t="s">
        <v>88</v>
      </c>
      <c r="Y25" s="10"/>
      <c r="Z25" s="10"/>
      <c r="AF25" s="10"/>
      <c r="AG25" s="10"/>
      <c r="AI25" s="10" t="s">
        <v>89</v>
      </c>
    </row>
    <row r="26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5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showZeros="0" workbookViewId="0">
      <selection activeCell="G5" sqref="G5"/>
    </sheetView>
  </sheetViews>
  <sheetFormatPr defaultColWidth="9" defaultRowHeight="30" customHeight="1" outlineLevelCol="6"/>
  <cols>
    <col min="1" max="2" width="9" style="1"/>
    <col min="3" max="3" width="12.8715596330275" style="1" customWidth="1"/>
    <col min="4" max="4" width="17.6238532110092" style="5" customWidth="1"/>
    <col min="5" max="5" width="18.5045871559633" style="5" customWidth="1"/>
    <col min="6" max="6" width="12.6238532110092" style="5"/>
    <col min="7" max="7" width="18.7522935779816" style="1" customWidth="1"/>
    <col min="8" max="16384" width="9" style="1"/>
  </cols>
  <sheetData>
    <row r="1" ht="15" customHeight="1"/>
    <row r="2" ht="15" customHeight="1" spans="1:7">
      <c r="A2" s="6" t="s">
        <v>29</v>
      </c>
      <c r="B2" s="6" t="s">
        <v>30</v>
      </c>
      <c r="C2" s="6" t="s">
        <v>20</v>
      </c>
      <c r="D2" s="7" t="s">
        <v>8</v>
      </c>
      <c r="E2" s="7" t="s">
        <v>115</v>
      </c>
      <c r="F2" s="7" t="s">
        <v>116</v>
      </c>
      <c r="G2" s="6" t="s">
        <v>5</v>
      </c>
    </row>
    <row r="3" ht="15" customHeight="1" spans="1:7">
      <c r="A3" s="2">
        <v>1</v>
      </c>
      <c r="B3" s="2" t="s">
        <v>45</v>
      </c>
      <c r="C3" s="2">
        <v>19</v>
      </c>
      <c r="D3" s="8">
        <f>(VLOOKUP(B3,工资表!B5:G5,6,0)+VLOOKUP(B3,工资表!B5:H5,7,0))/工资表!F5*VLOOKUP(B3,考勤!B6:AI6,34,0)</f>
        <v>25000</v>
      </c>
      <c r="E3" s="8">
        <f>VLOOKUP(B3,工资表!B5:R5,17,0)</f>
        <v>25000</v>
      </c>
      <c r="F3" s="8">
        <f t="shared" ref="F3:F20" si="0">D3-E3</f>
        <v>0</v>
      </c>
      <c r="G3" s="2"/>
    </row>
    <row r="4" ht="15" customHeight="1" spans="1:7">
      <c r="A4" s="2">
        <v>2</v>
      </c>
      <c r="B4" s="2" t="s">
        <v>48</v>
      </c>
      <c r="C4" s="2">
        <v>19</v>
      </c>
      <c r="D4" s="8">
        <f>(VLOOKUP(B4,工资表!B6:G6,6,0)+VLOOKUP(B4,工资表!B6:H6,7,0))/工资表!F6*VLOOKUP(B4,考勤!B7:AI7,34,0)</f>
        <v>15000</v>
      </c>
      <c r="E4" s="8">
        <f>VLOOKUP(B4,工资表!B6:R6,17,0)</f>
        <v>15000</v>
      </c>
      <c r="F4" s="8">
        <f t="shared" si="0"/>
        <v>0</v>
      </c>
      <c r="G4" s="2"/>
    </row>
    <row r="5" ht="15" customHeight="1" spans="1:7">
      <c r="A5" s="2">
        <v>3</v>
      </c>
      <c r="B5" s="2" t="s">
        <v>50</v>
      </c>
      <c r="C5" s="2">
        <v>19</v>
      </c>
      <c r="D5" s="8">
        <f>(VLOOKUP(B5,工资表!B7:G7,6,0)+VLOOKUP(B5,工资表!B7:H7,7,0))/工资表!F7*VLOOKUP(B5,考勤!B8:AI8,34,0)</f>
        <v>43500</v>
      </c>
      <c r="E5" s="8">
        <f>VLOOKUP(B5,工资表!B7:R7,17,0)</f>
        <v>41809.9999999999</v>
      </c>
      <c r="F5" s="8">
        <f t="shared" si="0"/>
        <v>1690.00000000012</v>
      </c>
      <c r="G5" s="2" t="s">
        <v>117</v>
      </c>
    </row>
    <row r="6" ht="15" customHeight="1" spans="1:7">
      <c r="A6" s="2">
        <v>3</v>
      </c>
      <c r="B6" s="2" t="s">
        <v>53</v>
      </c>
      <c r="C6" s="2">
        <v>19</v>
      </c>
      <c r="D6" s="8">
        <f>(VLOOKUP(B6,工资表!B8:G8,6,0)+VLOOKUP(B6,工资表!B8:H8,7,0))/工资表!F8*VLOOKUP(B6,考勤!B9:AI9,34,0)</f>
        <v>15000</v>
      </c>
      <c r="E6" s="8">
        <f>VLOOKUP(B6,工资表!B8:R8,17,0)</f>
        <v>14980</v>
      </c>
      <c r="F6" s="8">
        <f t="shared" si="0"/>
        <v>20.0000000000055</v>
      </c>
      <c r="G6" s="2" t="s">
        <v>118</v>
      </c>
    </row>
    <row r="7" ht="15" customHeight="1" spans="1:7">
      <c r="A7" s="2">
        <v>3</v>
      </c>
      <c r="B7" s="2" t="s">
        <v>57</v>
      </c>
      <c r="C7" s="2">
        <v>19</v>
      </c>
      <c r="D7" s="8">
        <f>(VLOOKUP(B7,工资表!B9:G9,6,0)+VLOOKUP(B7,工资表!B9:H9,7,0))/工资表!F9*VLOOKUP(B7,考勤!B10:AI10,34,0)</f>
        <v>25500</v>
      </c>
      <c r="E7" s="8">
        <f>VLOOKUP(B7,工资表!B9:R9,17,0)</f>
        <v>22682</v>
      </c>
      <c r="F7" s="8">
        <f t="shared" si="0"/>
        <v>2817.99999999999</v>
      </c>
      <c r="G7" s="2" t="s">
        <v>117</v>
      </c>
    </row>
    <row r="8" ht="15" customHeight="1" spans="1:7">
      <c r="A8" s="2">
        <v>3</v>
      </c>
      <c r="B8" s="2" t="s">
        <v>60</v>
      </c>
      <c r="C8" s="2">
        <v>19</v>
      </c>
      <c r="D8" s="8">
        <f>(VLOOKUP(B8,工资表!B10:G10,6,0)+VLOOKUP(B8,工资表!B10:H10,7,0))/工资表!F10*VLOOKUP(B8,考勤!B11:AI11,34,0)</f>
        <v>15300</v>
      </c>
      <c r="E8" s="8">
        <f>VLOOKUP(B8,工资表!B10:R10,17,0)</f>
        <v>13713</v>
      </c>
      <c r="F8" s="8">
        <f t="shared" si="0"/>
        <v>1587</v>
      </c>
      <c r="G8" s="2" t="s">
        <v>117</v>
      </c>
    </row>
    <row r="9" ht="15" customHeight="1" spans="1:7">
      <c r="A9" s="2">
        <v>3</v>
      </c>
      <c r="B9" s="2" t="s">
        <v>64</v>
      </c>
      <c r="C9" s="2">
        <v>19</v>
      </c>
      <c r="D9" s="8">
        <f>(VLOOKUP(B9,工资表!B11:G11,6,0)+VLOOKUP(B9,工资表!B11:H11,7,0))/工资表!F11*VLOOKUP(B9,考勤!B12:AI12,34,0)</f>
        <v>10200</v>
      </c>
      <c r="E9" s="8">
        <f>VLOOKUP(B9,工资表!B11:R11,17,0)</f>
        <v>10200</v>
      </c>
      <c r="F9" s="8">
        <f t="shared" si="0"/>
        <v>0</v>
      </c>
      <c r="G9" s="2"/>
    </row>
    <row r="10" ht="15" customHeight="1" spans="1:7">
      <c r="A10" s="2">
        <v>3</v>
      </c>
      <c r="B10" s="2" t="s">
        <v>66</v>
      </c>
      <c r="C10" s="2">
        <v>19</v>
      </c>
      <c r="D10" s="8">
        <f>(VLOOKUP(B10,工资表!B12:G12,6,0)+VLOOKUP(B10,工资表!B12:H12,7,0))/工资表!F12*VLOOKUP(B10,考勤!B13:AI13,34,0)</f>
        <v>11000</v>
      </c>
      <c r="E10" s="8">
        <f>VLOOKUP(B10,工资表!B12:R12,17,0)</f>
        <v>11000</v>
      </c>
      <c r="F10" s="8">
        <f t="shared" si="0"/>
        <v>0</v>
      </c>
      <c r="G10" s="2"/>
    </row>
    <row r="11" ht="15" customHeight="1" spans="1:7">
      <c r="A11" s="2">
        <v>3</v>
      </c>
      <c r="B11" s="2" t="s">
        <v>69</v>
      </c>
      <c r="C11" s="2">
        <v>19</v>
      </c>
      <c r="D11" s="8">
        <f>(VLOOKUP(B11,工资表!B13:G13,6,0)+VLOOKUP(B11,工资表!B13:H13,7,0))/工资表!F13*VLOOKUP(B11,考勤!B14:AI14,34,0)</f>
        <v>8500</v>
      </c>
      <c r="E11" s="8">
        <f>VLOOKUP(B11,工资表!B13:R13,17,0)</f>
        <v>8499.99999999999</v>
      </c>
      <c r="F11" s="8">
        <f t="shared" si="0"/>
        <v>0</v>
      </c>
      <c r="G11" s="2"/>
    </row>
    <row r="12" ht="15" customHeight="1" spans="1:7">
      <c r="A12" s="2">
        <v>3</v>
      </c>
      <c r="B12" s="2" t="s">
        <v>71</v>
      </c>
      <c r="C12" s="2">
        <v>19</v>
      </c>
      <c r="D12" s="8">
        <f>(VLOOKUP(B12,工资表!B14:G14,6,0)+VLOOKUP(B12,工资表!B14:H14,7,0))/工资表!F14*VLOOKUP(B12,考勤!B15:AI15,34,0)</f>
        <v>8000</v>
      </c>
      <c r="E12" s="8">
        <f>VLOOKUP(B12,工资表!B14:R14,17,0)</f>
        <v>8000</v>
      </c>
      <c r="F12" s="8">
        <f t="shared" si="0"/>
        <v>0</v>
      </c>
      <c r="G12" s="2"/>
    </row>
    <row r="13" ht="15" customHeight="1" spans="1:7">
      <c r="A13" s="2">
        <v>3</v>
      </c>
      <c r="B13" s="2" t="s">
        <v>73</v>
      </c>
      <c r="C13" s="2">
        <v>19</v>
      </c>
      <c r="D13" s="8">
        <f>(VLOOKUP(B13,工资表!B15:G15,6,0)+VLOOKUP(B13,工资表!B15:H15,7,0))/工资表!F15*VLOOKUP(B13,考勤!B16:AI16,34,0)</f>
        <v>6500</v>
      </c>
      <c r="E13" s="8">
        <f>VLOOKUP(B13,工资表!B15:R15,17,0)</f>
        <v>7300</v>
      </c>
      <c r="F13" s="8">
        <f t="shared" si="0"/>
        <v>-800.000000000004</v>
      </c>
      <c r="G13" s="2" t="s">
        <v>119</v>
      </c>
    </row>
    <row r="14" ht="15" customHeight="1" spans="1:7">
      <c r="A14" s="2">
        <v>3</v>
      </c>
      <c r="B14" s="2" t="s">
        <v>75</v>
      </c>
      <c r="C14" s="2">
        <v>19</v>
      </c>
      <c r="D14" s="8">
        <f>(VLOOKUP(B14,工资表!B16:G16,6,0)+VLOOKUP(B14,工资表!B16:H16,7,0))/工资表!F16*VLOOKUP(B14,考勤!B17:AI17,34,0)</f>
        <v>6000</v>
      </c>
      <c r="E14" s="8">
        <f>VLOOKUP(B14,工资表!B16:R16,17,0)</f>
        <v>5999.99999999999</v>
      </c>
      <c r="F14" s="8">
        <f t="shared" si="0"/>
        <v>8.18545231595635e-12</v>
      </c>
      <c r="G14" s="2"/>
    </row>
    <row r="15" ht="15" customHeight="1" spans="1:7">
      <c r="A15" s="2">
        <v>3</v>
      </c>
      <c r="B15" s="2" t="s">
        <v>76</v>
      </c>
      <c r="C15" s="2">
        <v>19</v>
      </c>
      <c r="D15" s="8">
        <f>(VLOOKUP(B15,工资表!B17:G17,6,0)+VLOOKUP(B15,工资表!B17:H17,7,0))/工资表!F17*VLOOKUP(B15,考勤!B18:AI18,34,0)</f>
        <v>5500</v>
      </c>
      <c r="E15" s="8">
        <f>VLOOKUP(B15,工资表!B17:R17,17,0)</f>
        <v>5500</v>
      </c>
      <c r="F15" s="8">
        <f t="shared" si="0"/>
        <v>0</v>
      </c>
      <c r="G15" s="2"/>
    </row>
    <row r="16" ht="15" customHeight="1" spans="1:7">
      <c r="A16" s="2">
        <v>3</v>
      </c>
      <c r="B16" s="2" t="s">
        <v>77</v>
      </c>
      <c r="C16" s="2">
        <v>19</v>
      </c>
      <c r="D16" s="8">
        <f>(VLOOKUP(B16,工资表!B18:G18,6,0)+VLOOKUP(B16,工资表!B18:H18,7,0))/工资表!F18*VLOOKUP(B16,考勤!B19:AI19,34,0)</f>
        <v>9000</v>
      </c>
      <c r="E16" s="8">
        <f>VLOOKUP(B16,工资表!B18:R18,17,0)</f>
        <v>8980.00000000001</v>
      </c>
      <c r="F16" s="8">
        <f t="shared" si="0"/>
        <v>19.9999999999927</v>
      </c>
      <c r="G16" s="2" t="s">
        <v>118</v>
      </c>
    </row>
    <row r="17" ht="15" customHeight="1" spans="1:7">
      <c r="A17" s="2">
        <v>3</v>
      </c>
      <c r="B17" s="2" t="s">
        <v>79</v>
      </c>
      <c r="C17" s="2">
        <v>19</v>
      </c>
      <c r="D17" s="8">
        <f>(VLOOKUP(B17,工资表!B19:G19,6,0)+VLOOKUP(B17,工资表!B19:H19,7,0))/工资表!F19*VLOOKUP(B17,考勤!B20:AI20,34,0)</f>
        <v>3500</v>
      </c>
      <c r="E17" s="8">
        <f>VLOOKUP(B17,工资表!B19:R19,17,0)</f>
        <v>3500.00000000001</v>
      </c>
      <c r="F17" s="8">
        <f t="shared" si="0"/>
        <v>-7.73070496506989e-12</v>
      </c>
      <c r="G17" s="2"/>
    </row>
    <row r="18" ht="15" customHeight="1" spans="1:7">
      <c r="A18" s="2">
        <v>3</v>
      </c>
      <c r="B18" s="2" t="s">
        <v>81</v>
      </c>
      <c r="C18" s="2">
        <v>19</v>
      </c>
      <c r="D18" s="8">
        <v>20000</v>
      </c>
      <c r="E18" s="8">
        <f>VLOOKUP(B18,工资表!B20:R20,17,0)</f>
        <v>20000</v>
      </c>
      <c r="F18" s="8">
        <f t="shared" si="0"/>
        <v>-2.91038304567337e-11</v>
      </c>
      <c r="G18" s="2"/>
    </row>
    <row r="19" ht="15" customHeight="1" spans="1:7">
      <c r="A19" s="2">
        <v>3</v>
      </c>
      <c r="B19" s="2" t="s">
        <v>83</v>
      </c>
      <c r="C19" s="2">
        <v>19</v>
      </c>
      <c r="D19" s="8">
        <v>20000</v>
      </c>
      <c r="E19" s="8">
        <f>VLOOKUP(B19,工资表!B21:R21,17,0)</f>
        <v>20000</v>
      </c>
      <c r="F19" s="8">
        <f t="shared" si="0"/>
        <v>-2.91038304567337e-11</v>
      </c>
      <c r="G19" s="2"/>
    </row>
    <row r="20" ht="15" customHeight="1" spans="1:7">
      <c r="A20" s="2">
        <v>3</v>
      </c>
      <c r="B20" s="2" t="s">
        <v>84</v>
      </c>
      <c r="C20" s="2">
        <v>19</v>
      </c>
      <c r="D20" s="8">
        <v>0</v>
      </c>
      <c r="E20" s="8">
        <f>VLOOKUP(B20,工资表!B22:R22,17,0)</f>
        <v>550</v>
      </c>
      <c r="F20" s="8">
        <f t="shared" si="0"/>
        <v>-550</v>
      </c>
      <c r="G20" s="2" t="s">
        <v>120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E8" sqref="E8"/>
    </sheetView>
  </sheetViews>
  <sheetFormatPr defaultColWidth="9" defaultRowHeight="30" customHeight="1" outlineLevelCol="4"/>
  <cols>
    <col min="1" max="2" width="9" style="1"/>
    <col min="3" max="4" width="17.1284403669725" style="1" customWidth="1"/>
    <col min="5" max="5" width="12.8715596330275" style="1" customWidth="1"/>
    <col min="6" max="16384" width="9" style="1"/>
  </cols>
  <sheetData>
    <row r="2" customHeight="1" spans="2:5">
      <c r="B2" s="2" t="s">
        <v>121</v>
      </c>
      <c r="C2" s="2" t="s">
        <v>122</v>
      </c>
      <c r="D2" s="2" t="s">
        <v>123</v>
      </c>
      <c r="E2" s="2" t="s">
        <v>124</v>
      </c>
    </row>
    <row r="3" customHeight="1" spans="2:5">
      <c r="B3" s="2" t="s">
        <v>47</v>
      </c>
      <c r="C3" s="3">
        <v>1</v>
      </c>
      <c r="D3" s="2">
        <v>0</v>
      </c>
      <c r="E3" s="2">
        <v>0</v>
      </c>
    </row>
    <row r="4" customHeight="1" spans="2:5">
      <c r="B4" s="2" t="s">
        <v>125</v>
      </c>
      <c r="C4" s="4">
        <v>0.375</v>
      </c>
      <c r="D4" s="4">
        <v>0.375</v>
      </c>
      <c r="E4" s="3">
        <v>0.25</v>
      </c>
    </row>
    <row r="5" customHeight="1" spans="2:5">
      <c r="B5" s="2" t="s">
        <v>52</v>
      </c>
      <c r="C5" s="4">
        <v>0.375</v>
      </c>
      <c r="D5" s="4">
        <v>0.375</v>
      </c>
      <c r="E5" s="3">
        <v>0.25</v>
      </c>
    </row>
    <row r="6" customHeight="1" spans="2:5">
      <c r="B6" s="2" t="s">
        <v>126</v>
      </c>
      <c r="C6" s="4">
        <v>0.375</v>
      </c>
      <c r="D6" s="4">
        <v>0.375</v>
      </c>
      <c r="E6" s="3">
        <v>0.25</v>
      </c>
    </row>
    <row r="7" customHeight="1" spans="2:5">
      <c r="B7" s="2" t="s">
        <v>55</v>
      </c>
      <c r="C7" s="4">
        <v>0.375</v>
      </c>
      <c r="D7" s="4">
        <v>0.375</v>
      </c>
      <c r="E7" s="3">
        <v>0.25</v>
      </c>
    </row>
    <row r="8" customHeight="1" spans="2:5">
      <c r="B8" s="2" t="s">
        <v>59</v>
      </c>
      <c r="C8" s="3">
        <v>0.51</v>
      </c>
      <c r="D8" s="3">
        <v>0.34</v>
      </c>
      <c r="E8" s="3">
        <v>0.15</v>
      </c>
    </row>
    <row r="9" customHeight="1" spans="2:5">
      <c r="B9" s="2" t="s">
        <v>62</v>
      </c>
      <c r="C9" s="3">
        <v>0.51</v>
      </c>
      <c r="D9" s="3">
        <v>0.34</v>
      </c>
      <c r="E9" s="3">
        <v>0.15</v>
      </c>
    </row>
    <row r="10" customHeight="1" spans="2:5">
      <c r="B10" s="2" t="s">
        <v>127</v>
      </c>
      <c r="C10" s="3">
        <v>0.51</v>
      </c>
      <c r="D10" s="3">
        <v>0.34</v>
      </c>
      <c r="E10" s="3">
        <v>0.15</v>
      </c>
    </row>
    <row r="11" customHeight="1" spans="2:5">
      <c r="B11" s="2" t="s">
        <v>128</v>
      </c>
      <c r="C11" s="3">
        <v>0.7</v>
      </c>
      <c r="D11" s="3">
        <v>0.3</v>
      </c>
      <c r="E11" s="3">
        <v>0</v>
      </c>
    </row>
    <row r="12" customHeight="1" spans="2:5">
      <c r="B12" s="2" t="s">
        <v>68</v>
      </c>
      <c r="C12" s="3">
        <v>0.8</v>
      </c>
      <c r="D12" s="3">
        <v>0.2</v>
      </c>
      <c r="E12" s="3">
        <v>0</v>
      </c>
    </row>
    <row r="13" customHeight="1" spans="2:5">
      <c r="B13" s="2" t="s">
        <v>129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白羊</cp:lastModifiedBy>
  <dcterms:created xsi:type="dcterms:W3CDTF">2023-05-12T11:15:00Z</dcterms:created>
  <dcterms:modified xsi:type="dcterms:W3CDTF">2025-03-11T09:59:14Z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KSOReadingLayout">
    <vt:bool>false</vt:bool>
  </property>
  <property fmtid="{D5CDD505-2E9C-101B-9397-08002B2CF9AE}" pid="4" name="ICV">
    <vt:lpwstr>18010D0616FB4198AF6A5CED21EF6393_12</vt:lpwstr>
  </property>
</Properties>
</file>