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7月工资" sheetId="1" r:id="rId1"/>
    <sheet name="7月回款提成明细" sheetId="2" r:id="rId2"/>
    <sheet name="7月销售明细" sheetId="3" r:id="rId3"/>
    <sheet name="预抵押证" sheetId="4" r:id="rId4"/>
    <sheet name="佣金比例总表" sheetId="5" r:id="rId5"/>
  </sheets>
  <definedNames>
    <definedName name="_xlnm._FilterDatabase" localSheetId="0" hidden="1">'7月工资'!$A$3:$DI$26</definedName>
    <definedName name="_xlnm._FilterDatabase" localSheetId="1" hidden="1">'7月回款提成明细'!$A$2:$IK$45</definedName>
    <definedName name="_xlnm._FilterDatabase" localSheetId="2" hidden="1">'7月销售明细'!$A$2:$Q$62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<sst xmlns="http://schemas.openxmlformats.org/spreadsheetml/2006/main" count="821" uniqueCount="273">
  <si>
    <t>创智源画堂春·锦销售部7月份佣金</t>
  </si>
  <si>
    <t>2024/7/1-2024/7/31</t>
  </si>
  <si>
    <t>7月销售</t>
  </si>
  <si>
    <t>一期
提成</t>
  </si>
  <si>
    <t>主管提成</t>
  </si>
  <si>
    <t>应发工资</t>
  </si>
  <si>
    <t>本月提成预
留5%</t>
  </si>
  <si>
    <t>累计扣预留</t>
  </si>
  <si>
    <t>扣除社保</t>
  </si>
  <si>
    <t>扣个税</t>
  </si>
  <si>
    <t>扣除预留
应发工资</t>
  </si>
  <si>
    <t>序号</t>
  </si>
  <si>
    <t>姓名</t>
  </si>
  <si>
    <t>职位</t>
  </si>
  <si>
    <t>出勤
天数</t>
  </si>
  <si>
    <t>基本
工资</t>
  </si>
  <si>
    <t>出勤基
本工资</t>
  </si>
  <si>
    <t>销售套数</t>
  </si>
  <si>
    <t>袁豫</t>
  </si>
  <si>
    <t>营销总监</t>
  </si>
  <si>
    <t>王玉慧</t>
  </si>
  <si>
    <t>销售经理</t>
  </si>
  <si>
    <t>肖陶丽</t>
  </si>
  <si>
    <t>销售主管</t>
  </si>
  <si>
    <t>闫金秀</t>
  </si>
  <si>
    <t>赵江龙</t>
  </si>
  <si>
    <t>李秀莲</t>
  </si>
  <si>
    <t>置业顾问</t>
  </si>
  <si>
    <t>霍苒</t>
  </si>
  <si>
    <t>张楚轩</t>
  </si>
  <si>
    <t>连阵阵</t>
  </si>
  <si>
    <t>张玉琴</t>
  </si>
  <si>
    <t>潘亦玹</t>
  </si>
  <si>
    <t>王荣</t>
  </si>
  <si>
    <t>米云鹤</t>
  </si>
  <si>
    <t>刘宁宁</t>
  </si>
  <si>
    <t>李福晴</t>
  </si>
  <si>
    <t>刘思汉</t>
  </si>
  <si>
    <t>刘伟杰</t>
  </si>
  <si>
    <t>张利玮</t>
  </si>
  <si>
    <t>张志慧</t>
  </si>
  <si>
    <t>内勤</t>
  </si>
  <si>
    <t>张新艳</t>
  </si>
  <si>
    <t>按揭专员</t>
  </si>
  <si>
    <t>合计：</t>
  </si>
  <si>
    <t>销售人员提成合计应发222580.68元；扣除5%预留8650.27元；扣除王荣个税132.66元；实发213797.75元。</t>
  </si>
  <si>
    <t>制表人：王慧</t>
  </si>
  <si>
    <t>财务审核：</t>
  </si>
  <si>
    <t>画堂春锦苑住宅销售及回款月报表(7月）</t>
  </si>
  <si>
    <t>房号</t>
  </si>
  <si>
    <t>面积</t>
  </si>
  <si>
    <t>单价</t>
  </si>
  <si>
    <t>销售总价</t>
  </si>
  <si>
    <t>本月结算</t>
  </si>
  <si>
    <t>累计回款</t>
  </si>
  <si>
    <t>欠收房款</t>
  </si>
  <si>
    <t>付款方式</t>
  </si>
  <si>
    <t>回款时间</t>
  </si>
  <si>
    <t>业务员</t>
  </si>
  <si>
    <t>商品房买卖合同号</t>
  </si>
  <si>
    <t>签合同日期</t>
  </si>
  <si>
    <t>转签日期</t>
  </si>
  <si>
    <t>备注</t>
  </si>
  <si>
    <t>置业顾问提成</t>
  </si>
  <si>
    <t>主管总提</t>
  </si>
  <si>
    <t>张欣</t>
  </si>
  <si>
    <t>1-1-301</t>
  </si>
  <si>
    <t>铁路公积金</t>
  </si>
  <si>
    <t>李秀莲7</t>
  </si>
  <si>
    <t>杨兆立</t>
  </si>
  <si>
    <t>2-1-1101</t>
  </si>
  <si>
    <t>一次性</t>
  </si>
  <si>
    <t>米云鹤7</t>
  </si>
  <si>
    <t>张红军</t>
  </si>
  <si>
    <t>2-1-1102</t>
  </si>
  <si>
    <t>连阵阵4</t>
  </si>
  <si>
    <t>张志荣</t>
  </si>
  <si>
    <t>2-2-303</t>
  </si>
  <si>
    <t>公积金</t>
  </si>
  <si>
    <t>霍苒7</t>
  </si>
  <si>
    <t>马铭</t>
  </si>
  <si>
    <t>2-2-1403</t>
  </si>
  <si>
    <t>肖陶丽7</t>
  </si>
  <si>
    <t>徐胜宇</t>
  </si>
  <si>
    <t>2-2-1601</t>
  </si>
  <si>
    <t>王倩</t>
  </si>
  <si>
    <t>2-3-1401</t>
  </si>
  <si>
    <t>商贷</t>
  </si>
  <si>
    <t>徐永强</t>
  </si>
  <si>
    <t>2-3-1403</t>
  </si>
  <si>
    <t>孙敏</t>
  </si>
  <si>
    <t>3-1-602</t>
  </si>
  <si>
    <t>乔杰</t>
  </si>
  <si>
    <t>3-1-801</t>
  </si>
  <si>
    <t>孙渴</t>
  </si>
  <si>
    <t>3-2-1002</t>
  </si>
  <si>
    <t>王建永</t>
  </si>
  <si>
    <t>3-3-1001</t>
  </si>
  <si>
    <t>闫金秀6</t>
  </si>
  <si>
    <t>刘宇航</t>
  </si>
  <si>
    <t>3-3-1002</t>
  </si>
  <si>
    <t>刘英德</t>
  </si>
  <si>
    <t>5-2-701</t>
  </si>
  <si>
    <t>李福晴4</t>
  </si>
  <si>
    <t>白嘉辉</t>
  </si>
  <si>
    <t>5-2-902</t>
  </si>
  <si>
    <t>年泽润</t>
  </si>
  <si>
    <t>7-1-1101</t>
  </si>
  <si>
    <t>王丰</t>
  </si>
  <si>
    <t>7-2-1002</t>
  </si>
  <si>
    <t>米云鹤4</t>
  </si>
  <si>
    <t>钟正</t>
  </si>
  <si>
    <t>8-1-402</t>
  </si>
  <si>
    <t>州市公积金</t>
  </si>
  <si>
    <t>沈慧</t>
  </si>
  <si>
    <t>8-1-501</t>
  </si>
  <si>
    <t>刘思汉7</t>
  </si>
  <si>
    <t>刘冠宇</t>
  </si>
  <si>
    <t>8-1-502</t>
  </si>
  <si>
    <t>李鹏</t>
  </si>
  <si>
    <t>8-1-902</t>
  </si>
  <si>
    <t>何林华</t>
  </si>
  <si>
    <t>8-1-1002</t>
  </si>
  <si>
    <t>谢斌</t>
  </si>
  <si>
    <t>8-2-501</t>
  </si>
  <si>
    <t>刘美丽</t>
  </si>
  <si>
    <t>8-2-802</t>
  </si>
  <si>
    <t>王荣5</t>
  </si>
  <si>
    <t>刘彦平</t>
  </si>
  <si>
    <t>10-2-502</t>
  </si>
  <si>
    <t>王荣4</t>
  </si>
  <si>
    <t>张桂芝</t>
  </si>
  <si>
    <t>12-2-101</t>
  </si>
  <si>
    <t>画堂春锦苑商业销售及回款月报表(7月）</t>
  </si>
  <si>
    <t>提成</t>
  </si>
  <si>
    <t>梁静</t>
  </si>
  <si>
    <t>15-1层01</t>
  </si>
  <si>
    <t>15-1层02</t>
  </si>
  <si>
    <t>刘忠亮</t>
  </si>
  <si>
    <t>13-1层04</t>
  </si>
  <si>
    <t>米云鹤0.8</t>
  </si>
  <si>
    <t>张磊磊</t>
  </si>
  <si>
    <t>14-1层07</t>
  </si>
  <si>
    <t>分期</t>
  </si>
  <si>
    <t>周小茜</t>
  </si>
  <si>
    <t>14-2层11</t>
  </si>
  <si>
    <t>余仁杰</t>
  </si>
  <si>
    <t>14-2层17</t>
  </si>
  <si>
    <t>张甜甜</t>
  </si>
  <si>
    <t>15-1层05</t>
  </si>
  <si>
    <t>王洪娥</t>
  </si>
  <si>
    <t>15-1层06</t>
  </si>
  <si>
    <t>15-1层07</t>
  </si>
  <si>
    <t>楚帅冰</t>
  </si>
  <si>
    <t>17-2层02</t>
  </si>
  <si>
    <t>7月住宅结算回款金额：10402922元；
7月商业结算回款金额：10855839元；
办理预抵押证16个，佣金1280元。</t>
  </si>
  <si>
    <t>领导签字：</t>
  </si>
  <si>
    <t>营销总监：</t>
  </si>
  <si>
    <t>画堂春锦2024年7月住宅销售明细</t>
  </si>
  <si>
    <t>客户姓名</t>
  </si>
  <si>
    <t>单价（元）</t>
  </si>
  <si>
    <t>总价（元）</t>
  </si>
  <si>
    <t>付款进度</t>
  </si>
  <si>
    <t>1-2-502</t>
  </si>
  <si>
    <t>张志鹏</t>
  </si>
  <si>
    <t>州公积金</t>
  </si>
  <si>
    <t>合同已签</t>
  </si>
  <si>
    <t>3-1-902</t>
  </si>
  <si>
    <t>吴杰</t>
  </si>
  <si>
    <t>农二师公积金</t>
  </si>
  <si>
    <t>3-1-1001</t>
  </si>
  <si>
    <t>陈新龙</t>
  </si>
  <si>
    <t>5-2-1001</t>
  </si>
  <si>
    <t>孙延鑫</t>
  </si>
  <si>
    <t>7-1-801</t>
  </si>
  <si>
    <t>宋洋</t>
  </si>
  <si>
    <t>8-1-102</t>
  </si>
  <si>
    <t>周枫</t>
  </si>
  <si>
    <t>8-1-601</t>
  </si>
  <si>
    <t>王明利</t>
  </si>
  <si>
    <t>8-1-701</t>
  </si>
  <si>
    <t>姚俊伟</t>
  </si>
  <si>
    <t>8-1-702</t>
  </si>
  <si>
    <t>周瑶</t>
  </si>
  <si>
    <t>8-2-602</t>
  </si>
  <si>
    <t>李互生</t>
  </si>
  <si>
    <t>8-2-801</t>
  </si>
  <si>
    <t>韩磊</t>
  </si>
  <si>
    <t>8-3-501</t>
  </si>
  <si>
    <t>宏格尔</t>
  </si>
  <si>
    <t>7月住宅销售目标2300万，上浮20%下发任务2760万，置业顾问9人，主管4人，每人销售任务212.31万元</t>
  </si>
  <si>
    <t>画堂春锦2024年7月商业销售明细</t>
  </si>
  <si>
    <t>14-2层10</t>
  </si>
  <si>
    <t>黄建华</t>
  </si>
  <si>
    <t>7月商业销售目标1073万，上浮20%下发任务1287.6万，置业顾问9人，主管4人，每人销售任务99.05万元</t>
  </si>
  <si>
    <t>住宅任务完成情况</t>
  </si>
  <si>
    <t>销售额（万）</t>
  </si>
  <si>
    <t>销售达成率</t>
  </si>
  <si>
    <t>达成率＜60%，
0.4%计佣</t>
  </si>
  <si>
    <t>60%≤达成率＜80%，
0.5%计佣</t>
  </si>
  <si>
    <t>80%≤达成率＜100%，
0.6%计佣</t>
  </si>
  <si>
    <t>达成率≥100%，0.7%计佣</t>
  </si>
  <si>
    <t>李佳</t>
  </si>
  <si>
    <t>主管</t>
  </si>
  <si>
    <t>达成率＜60%，
0.02%计佣</t>
  </si>
  <si>
    <t>60%≤达成率＜80%，
0.03%计佣</t>
  </si>
  <si>
    <t>80%≤达成率＜100%，
0.04%计佣</t>
  </si>
  <si>
    <t>达成率≥100%，0.05%计佣</t>
  </si>
  <si>
    <t>·</t>
  </si>
  <si>
    <t>闫金秀组任务：707.69万，肖陶丽组任务：707.69万, 赵江龙组任务：530.77万，霍苒组任务：353.85万。</t>
  </si>
  <si>
    <t>排名</t>
  </si>
  <si>
    <t>组</t>
  </si>
  <si>
    <t>住宅</t>
  </si>
  <si>
    <t>商业</t>
  </si>
  <si>
    <t>合计</t>
  </si>
  <si>
    <t>人均销售</t>
  </si>
  <si>
    <t>经理</t>
  </si>
  <si>
    <t>住宅销售额（万）</t>
  </si>
  <si>
    <t>销售任务</t>
  </si>
  <si>
    <t>住宅销售达成率</t>
  </si>
  <si>
    <t>达成率＜60%，
0.08%计佣</t>
  </si>
  <si>
    <t>60%≤达成率＜80%，
0.10%计佣</t>
  </si>
  <si>
    <t>80%≤达成率＜100%，
0.12%计佣</t>
  </si>
  <si>
    <t>达成率≥100%，0.14%计佣</t>
  </si>
  <si>
    <t>商业任务完成情况</t>
  </si>
  <si>
    <t>达成率＜50%，
0.8%计佣</t>
  </si>
  <si>
    <t>50%≤达成率＜80%，
0.9%计佣</t>
  </si>
  <si>
    <r>
      <rPr>
        <sz val="10"/>
        <rFont val="宋体"/>
        <charset val="134"/>
      </rPr>
      <t>达成率</t>
    </r>
    <r>
      <rPr>
        <sz val="10"/>
        <rFont val="Arial"/>
        <charset val="0"/>
      </rPr>
      <t>≥</t>
    </r>
    <r>
      <rPr>
        <sz val="10"/>
        <rFont val="宋体"/>
        <charset val="134"/>
      </rPr>
      <t>80%，
1%计佣</t>
    </r>
  </si>
  <si>
    <t>达成率＜50%，
0.13%计佣</t>
  </si>
  <si>
    <t>50%≤达成率＜80%，
0.15%计佣</t>
  </si>
  <si>
    <r>
      <rPr>
        <sz val="10"/>
        <rFont val="宋体"/>
        <charset val="134"/>
      </rPr>
      <t>达成率</t>
    </r>
    <r>
      <rPr>
        <sz val="10"/>
        <rFont val="Arial"/>
        <charset val="0"/>
      </rPr>
      <t>≥</t>
    </r>
    <r>
      <rPr>
        <sz val="10"/>
        <rFont val="宋体"/>
        <charset val="134"/>
      </rPr>
      <t>80%，
0.18%计佣</t>
    </r>
  </si>
  <si>
    <t>闫金秀组任务：330.15万，肖陶丽组任务：330.15万, 赵江龙组任务：247.62万，霍苒组任务：165.08万。</t>
  </si>
  <si>
    <t>商业销售额（万）</t>
  </si>
  <si>
    <t>销售任务（万）</t>
  </si>
  <si>
    <t>商业销售达成率</t>
  </si>
  <si>
    <t>达成率＜50%，
0.14%计佣</t>
  </si>
  <si>
    <t>50%≤达成率＜80%，
0.2%计佣</t>
  </si>
  <si>
    <r>
      <rPr>
        <sz val="10"/>
        <rFont val="宋体"/>
        <charset val="134"/>
      </rPr>
      <t>达成率</t>
    </r>
    <r>
      <rPr>
        <sz val="10"/>
        <rFont val="Arial"/>
        <charset val="0"/>
      </rPr>
      <t>≥</t>
    </r>
    <r>
      <rPr>
        <sz val="10"/>
        <rFont val="宋体"/>
        <charset val="134"/>
      </rPr>
      <t>80%，
0.25%计佣</t>
    </r>
  </si>
  <si>
    <t>画堂春锦预抵押证明细</t>
  </si>
  <si>
    <t>日期</t>
  </si>
  <si>
    <t>杨艳梨</t>
  </si>
  <si>
    <t>8-1-101</t>
  </si>
  <si>
    <t>张芳近</t>
  </si>
  <si>
    <t>3-2-301</t>
  </si>
  <si>
    <t>唐彬鑫</t>
  </si>
  <si>
    <t>5-1-1001</t>
  </si>
  <si>
    <t>陶志</t>
  </si>
  <si>
    <t>2-1-203</t>
  </si>
  <si>
    <t>刘忠祥</t>
  </si>
  <si>
    <t>2-1-703</t>
  </si>
  <si>
    <t>王旭林</t>
  </si>
  <si>
    <t>2-1-1503</t>
  </si>
  <si>
    <t>2023年佣金比例总表</t>
  </si>
  <si>
    <t>1月佣金比例</t>
  </si>
  <si>
    <t>2月佣金比例</t>
  </si>
  <si>
    <t>3月佣金比例</t>
  </si>
  <si>
    <t>4月佣金比例</t>
  </si>
  <si>
    <t>5月佣金比例</t>
  </si>
  <si>
    <t>6月佣金比例</t>
  </si>
  <si>
    <t>李世平</t>
  </si>
  <si>
    <t>单小龙</t>
  </si>
  <si>
    <t>林欢欢</t>
  </si>
  <si>
    <t>赵帆</t>
  </si>
  <si>
    <t>王士杰</t>
  </si>
  <si>
    <t>王尔东</t>
  </si>
  <si>
    <t>吴文强</t>
  </si>
  <si>
    <t>7月佣金比例</t>
  </si>
  <si>
    <t>8月佣金比例</t>
  </si>
  <si>
    <t>9月佣金比例</t>
  </si>
  <si>
    <t>10月佣金比例</t>
  </si>
  <si>
    <t>11月佣金比例</t>
  </si>
  <si>
    <t>12月佣金比例</t>
  </si>
  <si>
    <t>2024年佣金比例总表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</si>
</sst>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39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0"/>
      <color indexed="8"/>
      <name val="宋体"/>
      <charset val="134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sz val="9"/>
      <name val="Times New Roman"/>
      <charset val="134"/>
    </font>
    <font>
      <b/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6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14" applyNumberFormat="0" applyAlignment="0" applyProtection="0">
      <alignment vertical="center"/>
    </xf>
    <xf numFmtId="0" fontId="28" fillId="8" borderId="15" applyNumberFormat="0" applyAlignment="0" applyProtection="0">
      <alignment vertical="center"/>
    </xf>
    <xf numFmtId="0" fontId="29" fillId="8" borderId="14" applyNumberFormat="0" applyAlignment="0" applyProtection="0">
      <alignment vertical="center"/>
    </xf>
    <xf numFmtId="0" fontId="30" fillId="9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/>
    </xf>
    <xf numFmtId="10" fontId="1" fillId="3" borderId="1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10" fontId="1" fillId="0" borderId="5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0" fontId="1" fillId="4" borderId="1" xfId="0" applyNumberFormat="1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 applyProtection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31" fontId="4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9" fontId="6" fillId="0" borderId="1" xfId="0" applyNumberFormat="1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0" fontId="6" fillId="0" borderId="0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177" fontId="11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177" fontId="11" fillId="5" borderId="5" xfId="0" applyNumberFormat="1" applyFont="1" applyFill="1" applyBorder="1" applyAlignment="1">
      <alignment horizontal="center" vertical="center"/>
    </xf>
    <xf numFmtId="177" fontId="11" fillId="5" borderId="1" xfId="0" applyNumberFormat="1" applyFont="1" applyFill="1" applyBorder="1" applyAlignment="1">
      <alignment horizontal="center" vertical="center"/>
    </xf>
    <xf numFmtId="49" fontId="11" fillId="5" borderId="1" xfId="0" applyNumberFormat="1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49" fontId="11" fillId="5" borderId="0" xfId="0" applyNumberFormat="1" applyFont="1" applyFill="1" applyBorder="1" applyAlignment="1">
      <alignment horizontal="center" vertical="center"/>
    </xf>
    <xf numFmtId="177" fontId="11" fillId="5" borderId="0" xfId="0" applyNumberFormat="1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center" vertical="center"/>
    </xf>
    <xf numFmtId="177" fontId="14" fillId="0" borderId="0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4" fontId="11" fillId="5" borderId="1" xfId="0" applyNumberFormat="1" applyFont="1" applyFill="1" applyBorder="1" applyAlignment="1">
      <alignment horizontal="center" vertical="center"/>
    </xf>
    <xf numFmtId="0" fontId="15" fillId="0" borderId="5" xfId="0" applyNumberFormat="1" applyFont="1" applyFill="1" applyBorder="1" applyAlignment="1" applyProtection="1">
      <alignment horizontal="center" vertical="center" wrapText="1"/>
    </xf>
    <xf numFmtId="14" fontId="16" fillId="0" borderId="1" xfId="1" applyNumberFormat="1" applyFont="1" applyFill="1" applyBorder="1" applyAlignment="1" applyProtection="1">
      <alignment horizontal="center" vertical="center" shrinkToFit="1"/>
      <protection locked="0"/>
    </xf>
    <xf numFmtId="0" fontId="11" fillId="5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14" fontId="11" fillId="5" borderId="0" xfId="0" applyNumberFormat="1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center" vertical="center"/>
    </xf>
    <xf numFmtId="14" fontId="17" fillId="0" borderId="1" xfId="1" applyNumberFormat="1" applyFont="1" applyFill="1" applyBorder="1" applyAlignment="1" applyProtection="1">
      <alignment horizontal="center" vertical="center" shrinkToFit="1"/>
      <protection locked="0"/>
    </xf>
    <xf numFmtId="177" fontId="14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12" fillId="5" borderId="9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31" fontId="8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177" fontId="18" fillId="0" borderId="0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177" fontId="6" fillId="0" borderId="4" xfId="0" applyNumberFormat="1" applyFont="1" applyFill="1" applyBorder="1" applyAlignment="1">
      <alignment horizontal="center" vertical="center" wrapText="1"/>
    </xf>
    <xf numFmtId="177" fontId="6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I27"/>
  <sheetViews>
    <sheetView tabSelected="1" workbookViewId="0">
      <selection activeCell="I5" sqref="I5"/>
    </sheetView>
  </sheetViews>
  <sheetFormatPr defaultColWidth="9" defaultRowHeight="14.25"/>
  <cols>
    <col min="1" max="1" width="4.625" style="23" customWidth="1"/>
    <col min="2" max="2" width="8.25" style="23" customWidth="1"/>
    <col min="3" max="3" width="8.625" style="23" customWidth="1"/>
    <col min="4" max="4" width="4.375" style="23" customWidth="1"/>
    <col min="5" max="5" width="5.5" style="23" customWidth="1"/>
    <col min="6" max="6" width="6.75" style="23" customWidth="1"/>
    <col min="7" max="7" width="7" style="23" customWidth="1"/>
    <col min="8" max="8" width="10.125" style="94" customWidth="1"/>
    <col min="9" max="9" width="9.125" style="94" customWidth="1"/>
    <col min="10" max="10" width="10.625" style="94" customWidth="1"/>
    <col min="11" max="11" width="9.875" style="94" customWidth="1"/>
    <col min="12" max="12" width="10.5" style="94" customWidth="1"/>
    <col min="13" max="13" width="9" style="94" customWidth="1"/>
    <col min="14" max="14" width="7.5" style="94" customWidth="1"/>
    <col min="15" max="15" width="7.5" style="94" hidden="1" customWidth="1"/>
    <col min="16" max="16" width="11.75" style="94" customWidth="1"/>
    <col min="17" max="16384" width="9" style="23"/>
  </cols>
  <sheetData>
    <row r="1" s="23" customFormat="1" ht="24" customHeight="1" spans="1:16">
      <c r="A1" s="95" t="s">
        <v>0</v>
      </c>
      <c r="B1" s="95"/>
      <c r="C1" s="95"/>
      <c r="D1" s="95"/>
      <c r="E1" s="95"/>
      <c r="F1" s="95"/>
      <c r="G1" s="95"/>
      <c r="H1" s="96"/>
      <c r="I1" s="96"/>
      <c r="J1" s="96"/>
      <c r="K1" s="96"/>
      <c r="L1" s="96"/>
      <c r="M1" s="96"/>
      <c r="N1" s="96"/>
      <c r="O1" s="96"/>
      <c r="P1" s="96"/>
    </row>
    <row r="2" s="55" customFormat="1" ht="24" customHeight="1" spans="1:16">
      <c r="A2" s="51" t="s">
        <v>1</v>
      </c>
      <c r="B2" s="51"/>
      <c r="C2" s="51"/>
      <c r="D2" s="51"/>
      <c r="E2" s="51"/>
      <c r="F2" s="51"/>
      <c r="G2" s="38" t="s">
        <v>2</v>
      </c>
      <c r="H2" s="42" t="s">
        <v>3</v>
      </c>
      <c r="I2" s="42" t="s">
        <v>4</v>
      </c>
      <c r="J2" s="97" t="s">
        <v>5</v>
      </c>
      <c r="K2" s="42" t="s">
        <v>6</v>
      </c>
      <c r="L2" s="42" t="s">
        <v>7</v>
      </c>
      <c r="M2" s="99" t="s">
        <v>8</v>
      </c>
      <c r="N2" s="99" t="s">
        <v>9</v>
      </c>
      <c r="O2" s="99"/>
      <c r="P2" s="42" t="s">
        <v>10</v>
      </c>
    </row>
    <row r="3" s="55" customFormat="1" ht="32.1" customHeight="1" spans="1:16">
      <c r="A3" s="51" t="s">
        <v>11</v>
      </c>
      <c r="B3" s="51" t="s">
        <v>12</v>
      </c>
      <c r="C3" s="51" t="s">
        <v>13</v>
      </c>
      <c r="D3" s="38" t="s">
        <v>14</v>
      </c>
      <c r="E3" s="38" t="s">
        <v>15</v>
      </c>
      <c r="F3" s="38" t="s">
        <v>16</v>
      </c>
      <c r="G3" s="38" t="s">
        <v>17</v>
      </c>
      <c r="H3" s="42"/>
      <c r="I3" s="42"/>
      <c r="J3" s="97"/>
      <c r="K3" s="97"/>
      <c r="L3" s="42"/>
      <c r="M3" s="100"/>
      <c r="N3" s="100"/>
      <c r="O3" s="100"/>
      <c r="P3" s="97"/>
    </row>
    <row r="4" s="55" customFormat="1" ht="18" customHeight="1" spans="1:16">
      <c r="A4" s="51">
        <v>1</v>
      </c>
      <c r="B4" s="51" t="s">
        <v>18</v>
      </c>
      <c r="C4" s="51" t="s">
        <v>19</v>
      </c>
      <c r="D4" s="38"/>
      <c r="E4" s="38"/>
      <c r="F4" s="38"/>
      <c r="G4" s="38"/>
      <c r="H4" s="42">
        <v>192</v>
      </c>
      <c r="I4" s="42"/>
      <c r="J4" s="97">
        <f t="shared" ref="J4:J14" si="0">H4+I4</f>
        <v>192</v>
      </c>
      <c r="K4" s="97"/>
      <c r="L4" s="42"/>
      <c r="M4" s="100"/>
      <c r="N4" s="100"/>
      <c r="O4" s="100"/>
      <c r="P4" s="97">
        <f t="shared" ref="P4:P14" si="1">J4-K4-M4</f>
        <v>192</v>
      </c>
    </row>
    <row r="5" s="55" customFormat="1" ht="18" customHeight="1" spans="1:16">
      <c r="A5" s="51">
        <v>2</v>
      </c>
      <c r="B5" s="51" t="s">
        <v>20</v>
      </c>
      <c r="C5" s="51" t="s">
        <v>21</v>
      </c>
      <c r="D5" s="51"/>
      <c r="E5" s="51"/>
      <c r="F5" s="51"/>
      <c r="G5" s="51"/>
      <c r="H5" s="97"/>
      <c r="I5" s="97">
        <v>19673.07</v>
      </c>
      <c r="J5" s="97">
        <f t="shared" si="0"/>
        <v>19673.07</v>
      </c>
      <c r="K5" s="97"/>
      <c r="L5" s="97"/>
      <c r="M5" s="97"/>
      <c r="N5" s="97"/>
      <c r="O5" s="97"/>
      <c r="P5" s="97">
        <f t="shared" si="1"/>
        <v>19673.07</v>
      </c>
    </row>
    <row r="6" s="55" customFormat="1" ht="18" customHeight="1" spans="1:16">
      <c r="A6" s="51">
        <v>3</v>
      </c>
      <c r="B6" s="51" t="s">
        <v>22</v>
      </c>
      <c r="C6" s="51" t="s">
        <v>23</v>
      </c>
      <c r="D6" s="51"/>
      <c r="E6" s="51"/>
      <c r="F6" s="51"/>
      <c r="G6" s="51"/>
      <c r="H6" s="97">
        <v>35171.67</v>
      </c>
      <c r="I6" s="97">
        <v>21.29</v>
      </c>
      <c r="J6" s="97">
        <f t="shared" si="0"/>
        <v>35192.96</v>
      </c>
      <c r="K6" s="97">
        <f t="shared" ref="K6:K24" si="2">H6*0.05</f>
        <v>1758.5835</v>
      </c>
      <c r="L6" s="97">
        <v>15479.503</v>
      </c>
      <c r="M6" s="97"/>
      <c r="N6" s="97"/>
      <c r="O6" s="97"/>
      <c r="P6" s="97">
        <f t="shared" si="1"/>
        <v>33434.3765</v>
      </c>
    </row>
    <row r="7" s="55" customFormat="1" ht="18" customHeight="1" spans="1:16">
      <c r="A7" s="51">
        <v>4</v>
      </c>
      <c r="B7" s="51" t="s">
        <v>24</v>
      </c>
      <c r="C7" s="51" t="s">
        <v>23</v>
      </c>
      <c r="D7" s="51"/>
      <c r="E7" s="51"/>
      <c r="F7" s="51"/>
      <c r="G7" s="51"/>
      <c r="H7" s="97">
        <v>22896.22</v>
      </c>
      <c r="I7" s="97">
        <v>5511.47</v>
      </c>
      <c r="J7" s="97">
        <f t="shared" si="0"/>
        <v>28407.69</v>
      </c>
      <c r="K7" s="97">
        <f t="shared" si="2"/>
        <v>1144.811</v>
      </c>
      <c r="L7" s="97">
        <v>15241.6825</v>
      </c>
      <c r="M7" s="97"/>
      <c r="N7" s="97"/>
      <c r="O7" s="97"/>
      <c r="P7" s="97">
        <f t="shared" si="1"/>
        <v>27262.879</v>
      </c>
    </row>
    <row r="8" s="55" customFormat="1" ht="18" customHeight="1" spans="1:16">
      <c r="A8" s="51">
        <v>5</v>
      </c>
      <c r="B8" s="51" t="s">
        <v>25</v>
      </c>
      <c r="C8" s="51" t="s">
        <v>23</v>
      </c>
      <c r="D8" s="51"/>
      <c r="E8" s="51"/>
      <c r="F8" s="51"/>
      <c r="G8" s="51"/>
      <c r="H8" s="97"/>
      <c r="I8" s="97">
        <v>1637.38</v>
      </c>
      <c r="J8" s="97">
        <f t="shared" si="0"/>
        <v>1637.38</v>
      </c>
      <c r="K8" s="97">
        <f t="shared" si="2"/>
        <v>0</v>
      </c>
      <c r="L8" s="97">
        <v>631.421</v>
      </c>
      <c r="M8" s="97"/>
      <c r="N8" s="97"/>
      <c r="O8" s="97"/>
      <c r="P8" s="97">
        <f t="shared" si="1"/>
        <v>1637.38</v>
      </c>
    </row>
    <row r="9" s="55" customFormat="1" ht="18" customHeight="1" spans="1:16">
      <c r="A9" s="51">
        <v>6</v>
      </c>
      <c r="B9" s="51" t="s">
        <v>26</v>
      </c>
      <c r="C9" s="51" t="s">
        <v>27</v>
      </c>
      <c r="D9" s="51"/>
      <c r="E9" s="51"/>
      <c r="F9" s="51"/>
      <c r="G9" s="51">
        <v>2</v>
      </c>
      <c r="H9" s="97">
        <v>14782.95</v>
      </c>
      <c r="I9" s="97"/>
      <c r="J9" s="97">
        <f t="shared" si="0"/>
        <v>14782.95</v>
      </c>
      <c r="K9" s="97">
        <f t="shared" si="2"/>
        <v>739.1475</v>
      </c>
      <c r="L9" s="97">
        <v>15093.1105</v>
      </c>
      <c r="M9" s="97"/>
      <c r="N9" s="97"/>
      <c r="O9" s="97"/>
      <c r="P9" s="97">
        <f t="shared" si="1"/>
        <v>14043.8025</v>
      </c>
    </row>
    <row r="10" s="55" customFormat="1" ht="18" customHeight="1" spans="1:16">
      <c r="A10" s="51">
        <v>7</v>
      </c>
      <c r="B10" s="51" t="s">
        <v>28</v>
      </c>
      <c r="C10" s="51" t="s">
        <v>23</v>
      </c>
      <c r="D10" s="51"/>
      <c r="E10" s="51"/>
      <c r="F10" s="51"/>
      <c r="G10" s="51"/>
      <c r="H10" s="97">
        <v>16834.68</v>
      </c>
      <c r="I10" s="97">
        <v>60</v>
      </c>
      <c r="J10" s="97">
        <f t="shared" si="0"/>
        <v>16894.68</v>
      </c>
      <c r="K10" s="97">
        <f t="shared" si="2"/>
        <v>841.734</v>
      </c>
      <c r="L10" s="97">
        <v>16663.4115</v>
      </c>
      <c r="M10" s="97"/>
      <c r="N10" s="97"/>
      <c r="O10" s="97"/>
      <c r="P10" s="97">
        <f t="shared" si="1"/>
        <v>16052.946</v>
      </c>
    </row>
    <row r="11" s="55" customFormat="1" ht="18" customHeight="1" spans="1:16">
      <c r="A11" s="51">
        <v>8</v>
      </c>
      <c r="B11" s="51" t="s">
        <v>29</v>
      </c>
      <c r="C11" s="51" t="s">
        <v>27</v>
      </c>
      <c r="D11" s="51"/>
      <c r="E11" s="51"/>
      <c r="F11" s="51"/>
      <c r="G11" s="51"/>
      <c r="H11" s="97"/>
      <c r="I11" s="97"/>
      <c r="J11" s="97">
        <f t="shared" si="0"/>
        <v>0</v>
      </c>
      <c r="K11" s="97">
        <f t="shared" si="2"/>
        <v>0</v>
      </c>
      <c r="L11" s="97">
        <v>1964.4325</v>
      </c>
      <c r="M11" s="97"/>
      <c r="N11" s="97"/>
      <c r="O11" s="97"/>
      <c r="P11" s="97">
        <f t="shared" si="1"/>
        <v>0</v>
      </c>
    </row>
    <row r="12" s="55" customFormat="1" ht="18" customHeight="1" spans="1:16">
      <c r="A12" s="51">
        <v>9</v>
      </c>
      <c r="B12" s="51" t="s">
        <v>30</v>
      </c>
      <c r="C12" s="51" t="s">
        <v>27</v>
      </c>
      <c r="D12" s="51"/>
      <c r="E12" s="51"/>
      <c r="F12" s="51"/>
      <c r="G12" s="51"/>
      <c r="H12" s="97">
        <v>23994.07</v>
      </c>
      <c r="I12" s="97"/>
      <c r="J12" s="97">
        <f t="shared" si="0"/>
        <v>23994.07</v>
      </c>
      <c r="K12" s="97">
        <f t="shared" si="2"/>
        <v>1199.7035</v>
      </c>
      <c r="L12" s="97">
        <v>10014.964</v>
      </c>
      <c r="M12" s="97"/>
      <c r="N12" s="97"/>
      <c r="O12" s="97"/>
      <c r="P12" s="97">
        <f t="shared" si="1"/>
        <v>22794.3665</v>
      </c>
    </row>
    <row r="13" s="55" customFormat="1" ht="18" customHeight="1" spans="1:16">
      <c r="A13" s="51">
        <v>10</v>
      </c>
      <c r="B13" s="51" t="s">
        <v>31</v>
      </c>
      <c r="C13" s="51" t="s">
        <v>27</v>
      </c>
      <c r="D13" s="51"/>
      <c r="E13" s="51"/>
      <c r="F13" s="51"/>
      <c r="G13" s="51"/>
      <c r="H13" s="97"/>
      <c r="I13" s="97"/>
      <c r="J13" s="97">
        <f t="shared" si="0"/>
        <v>0</v>
      </c>
      <c r="K13" s="97">
        <f t="shared" si="2"/>
        <v>0</v>
      </c>
      <c r="L13" s="97">
        <v>4414.186</v>
      </c>
      <c r="M13" s="97"/>
      <c r="N13" s="97"/>
      <c r="O13" s="97"/>
      <c r="P13" s="97">
        <f t="shared" si="1"/>
        <v>0</v>
      </c>
    </row>
    <row r="14" s="55" customFormat="1" ht="18" customHeight="1" spans="1:16">
      <c r="A14" s="51">
        <v>11</v>
      </c>
      <c r="B14" s="51" t="s">
        <v>32</v>
      </c>
      <c r="C14" s="51" t="s">
        <v>27</v>
      </c>
      <c r="D14" s="51"/>
      <c r="E14" s="51"/>
      <c r="F14" s="51"/>
      <c r="G14" s="51"/>
      <c r="H14" s="97">
        <v>28461.63</v>
      </c>
      <c r="I14" s="97"/>
      <c r="J14" s="97">
        <f t="shared" si="0"/>
        <v>28461.63</v>
      </c>
      <c r="K14" s="97">
        <f t="shared" si="2"/>
        <v>1423.0815</v>
      </c>
      <c r="L14" s="97">
        <v>8440.5525</v>
      </c>
      <c r="M14" s="97"/>
      <c r="N14" s="97"/>
      <c r="O14" s="97"/>
      <c r="P14" s="97">
        <f t="shared" si="1"/>
        <v>27038.5485</v>
      </c>
    </row>
    <row r="15" s="55" customFormat="1" ht="18" customHeight="1" spans="1:16">
      <c r="A15" s="51">
        <v>13</v>
      </c>
      <c r="B15" s="51" t="s">
        <v>33</v>
      </c>
      <c r="C15" s="51" t="s">
        <v>27</v>
      </c>
      <c r="D15" s="51"/>
      <c r="E15" s="51"/>
      <c r="F15" s="51"/>
      <c r="G15" s="51">
        <v>3</v>
      </c>
      <c r="H15" s="97">
        <v>5396.28</v>
      </c>
      <c r="I15" s="97"/>
      <c r="J15" s="97">
        <f t="shared" ref="J15:J29" si="3">H15+I15</f>
        <v>5396.28</v>
      </c>
      <c r="K15" s="97">
        <f t="shared" si="2"/>
        <v>269.814</v>
      </c>
      <c r="L15" s="97">
        <v>18586.622</v>
      </c>
      <c r="M15" s="97"/>
      <c r="N15" s="97">
        <v>132.66</v>
      </c>
      <c r="O15" s="97"/>
      <c r="P15" s="97">
        <f>J15-K15-M15-N15</f>
        <v>4993.806</v>
      </c>
    </row>
    <row r="16" s="55" customFormat="1" ht="18" customHeight="1" spans="1:16">
      <c r="A16" s="51">
        <v>14</v>
      </c>
      <c r="B16" s="51" t="s">
        <v>34</v>
      </c>
      <c r="C16" s="51" t="s">
        <v>27</v>
      </c>
      <c r="D16" s="51"/>
      <c r="E16" s="51"/>
      <c r="F16" s="51"/>
      <c r="G16" s="51">
        <v>4</v>
      </c>
      <c r="H16" s="97">
        <v>22261.42</v>
      </c>
      <c r="I16" s="97"/>
      <c r="J16" s="97">
        <f t="shared" si="3"/>
        <v>22261.42</v>
      </c>
      <c r="K16" s="97">
        <f t="shared" si="2"/>
        <v>1113.071</v>
      </c>
      <c r="L16" s="97">
        <v>8889.056</v>
      </c>
      <c r="M16" s="97"/>
      <c r="N16" s="97"/>
      <c r="O16" s="97"/>
      <c r="P16" s="97">
        <f t="shared" ref="P16:P23" si="4">J16-K16-M16</f>
        <v>21148.349</v>
      </c>
    </row>
    <row r="17" s="55" customFormat="1" ht="18" customHeight="1" spans="1:16">
      <c r="A17" s="51">
        <v>15</v>
      </c>
      <c r="B17" s="51" t="s">
        <v>35</v>
      </c>
      <c r="C17" s="51" t="s">
        <v>27</v>
      </c>
      <c r="D17" s="51"/>
      <c r="E17" s="51"/>
      <c r="F17" s="51"/>
      <c r="G17" s="51">
        <v>1</v>
      </c>
      <c r="H17" s="97"/>
      <c r="I17" s="97"/>
      <c r="J17" s="97">
        <f t="shared" si="3"/>
        <v>0</v>
      </c>
      <c r="K17" s="97">
        <f t="shared" si="2"/>
        <v>0</v>
      </c>
      <c r="L17" s="97">
        <v>6470.881</v>
      </c>
      <c r="M17" s="97"/>
      <c r="N17" s="97"/>
      <c r="O17" s="97"/>
      <c r="P17" s="97">
        <f t="shared" si="4"/>
        <v>0</v>
      </c>
    </row>
    <row r="18" s="55" customFormat="1" ht="18" customHeight="1" spans="1:16">
      <c r="A18" s="51">
        <v>16</v>
      </c>
      <c r="B18" s="51" t="s">
        <v>36</v>
      </c>
      <c r="C18" s="51" t="s">
        <v>27</v>
      </c>
      <c r="D18" s="51"/>
      <c r="E18" s="51"/>
      <c r="F18" s="51"/>
      <c r="G18" s="51">
        <v>4</v>
      </c>
      <c r="H18" s="97">
        <v>1200</v>
      </c>
      <c r="I18" s="97"/>
      <c r="J18" s="97">
        <f t="shared" si="3"/>
        <v>1200</v>
      </c>
      <c r="K18" s="97">
        <f t="shared" si="2"/>
        <v>60</v>
      </c>
      <c r="L18" s="97">
        <v>2341.3825</v>
      </c>
      <c r="M18" s="97"/>
      <c r="N18" s="97"/>
      <c r="O18" s="97"/>
      <c r="P18" s="97">
        <f t="shared" si="4"/>
        <v>1140</v>
      </c>
    </row>
    <row r="19" s="55" customFormat="1" ht="18" customHeight="1" spans="1:16">
      <c r="A19" s="51">
        <v>18</v>
      </c>
      <c r="B19" s="51" t="s">
        <v>37</v>
      </c>
      <c r="C19" s="51" t="s">
        <v>27</v>
      </c>
      <c r="D19" s="51"/>
      <c r="E19" s="51"/>
      <c r="F19" s="51"/>
      <c r="G19" s="51"/>
      <c r="H19" s="97">
        <v>2006.55</v>
      </c>
      <c r="I19" s="97"/>
      <c r="J19" s="97">
        <f t="shared" si="3"/>
        <v>2006.55</v>
      </c>
      <c r="K19" s="97">
        <f t="shared" si="2"/>
        <v>100.3275</v>
      </c>
      <c r="L19" s="97">
        <v>2541.286</v>
      </c>
      <c r="M19" s="97"/>
      <c r="N19" s="97"/>
      <c r="O19" s="97"/>
      <c r="P19" s="97">
        <f t="shared" si="4"/>
        <v>1906.2225</v>
      </c>
    </row>
    <row r="20" s="55" customFormat="1" ht="18" hidden="1" customHeight="1" spans="1:16">
      <c r="A20" s="51">
        <v>19</v>
      </c>
      <c r="B20" s="51" t="s">
        <v>38</v>
      </c>
      <c r="C20" s="51" t="s">
        <v>27</v>
      </c>
      <c r="D20" s="51"/>
      <c r="E20" s="51"/>
      <c r="F20" s="51"/>
      <c r="G20" s="51"/>
      <c r="H20" s="97"/>
      <c r="I20" s="97"/>
      <c r="J20" s="97">
        <f t="shared" si="3"/>
        <v>0</v>
      </c>
      <c r="K20" s="97">
        <f t="shared" si="2"/>
        <v>0</v>
      </c>
      <c r="L20" s="97">
        <v>1425.0115</v>
      </c>
      <c r="M20" s="97"/>
      <c r="N20" s="97"/>
      <c r="O20" s="97"/>
      <c r="P20" s="97">
        <f t="shared" si="4"/>
        <v>0</v>
      </c>
    </row>
    <row r="21" s="55" customFormat="1" ht="18" hidden="1" customHeight="1" spans="1:16">
      <c r="A21" s="51">
        <v>20</v>
      </c>
      <c r="B21" s="51" t="s">
        <v>39</v>
      </c>
      <c r="C21" s="51" t="s">
        <v>27</v>
      </c>
      <c r="D21" s="51"/>
      <c r="E21" s="51"/>
      <c r="F21" s="51"/>
      <c r="G21" s="51"/>
      <c r="H21" s="97"/>
      <c r="I21" s="97"/>
      <c r="J21" s="97">
        <f t="shared" si="3"/>
        <v>0</v>
      </c>
      <c r="K21" s="97">
        <f t="shared" si="2"/>
        <v>0</v>
      </c>
      <c r="L21" s="97">
        <v>336.192</v>
      </c>
      <c r="M21" s="97"/>
      <c r="N21" s="97"/>
      <c r="O21" s="97"/>
      <c r="P21" s="97">
        <f t="shared" si="4"/>
        <v>0</v>
      </c>
    </row>
    <row r="22" s="55" customFormat="1" ht="18" customHeight="1" spans="1:16">
      <c r="A22" s="51">
        <v>21</v>
      </c>
      <c r="B22" s="51" t="s">
        <v>40</v>
      </c>
      <c r="C22" s="51" t="s">
        <v>41</v>
      </c>
      <c r="D22" s="51"/>
      <c r="E22" s="51"/>
      <c r="F22" s="51"/>
      <c r="G22" s="51"/>
      <c r="H22" s="97"/>
      <c r="I22" s="97">
        <v>15000</v>
      </c>
      <c r="J22" s="97">
        <f t="shared" si="3"/>
        <v>15000</v>
      </c>
      <c r="K22" s="97">
        <v>0</v>
      </c>
      <c r="L22" s="97">
        <v>0</v>
      </c>
      <c r="M22" s="97"/>
      <c r="N22" s="97"/>
      <c r="O22" s="97"/>
      <c r="P22" s="97">
        <f t="shared" si="4"/>
        <v>15000</v>
      </c>
    </row>
    <row r="23" s="55" customFormat="1" ht="18" customHeight="1" spans="1:16">
      <c r="A23" s="51">
        <v>26</v>
      </c>
      <c r="B23" s="51" t="s">
        <v>42</v>
      </c>
      <c r="C23" s="51" t="s">
        <v>43</v>
      </c>
      <c r="D23" s="51"/>
      <c r="E23" s="51"/>
      <c r="F23" s="51"/>
      <c r="G23" s="51">
        <v>16</v>
      </c>
      <c r="H23" s="97">
        <f>G23*80</f>
        <v>1280</v>
      </c>
      <c r="I23" s="97">
        <v>6200</v>
      </c>
      <c r="J23" s="97">
        <f t="shared" si="3"/>
        <v>7480</v>
      </c>
      <c r="K23" s="97"/>
      <c r="L23" s="97">
        <v>0</v>
      </c>
      <c r="M23" s="97"/>
      <c r="N23" s="97"/>
      <c r="O23" s="97"/>
      <c r="P23" s="97">
        <f t="shared" si="4"/>
        <v>7480</v>
      </c>
    </row>
    <row r="24" s="55" customFormat="1" ht="21" customHeight="1" spans="1:113">
      <c r="A24" s="51" t="s">
        <v>44</v>
      </c>
      <c r="B24" s="51"/>
      <c r="C24" s="51"/>
      <c r="D24" s="51"/>
      <c r="E24" s="51"/>
      <c r="F24" s="51"/>
      <c r="G24" s="51">
        <f>SUM(G5:G23)</f>
        <v>30</v>
      </c>
      <c r="H24" s="97">
        <f>SUM(H4:H23)</f>
        <v>174477.47</v>
      </c>
      <c r="I24" s="97">
        <f t="shared" ref="I24:P24" si="5">SUM(I4:I23)</f>
        <v>48103.21</v>
      </c>
      <c r="J24" s="97">
        <f t="shared" si="5"/>
        <v>222580.68</v>
      </c>
      <c r="K24" s="97">
        <f t="shared" si="5"/>
        <v>8650.2735</v>
      </c>
      <c r="L24" s="97">
        <f t="shared" si="5"/>
        <v>128533.6945</v>
      </c>
      <c r="M24" s="97">
        <f t="shared" si="5"/>
        <v>0</v>
      </c>
      <c r="N24" s="97">
        <f t="shared" si="5"/>
        <v>132.66</v>
      </c>
      <c r="O24" s="97">
        <f t="shared" si="5"/>
        <v>0</v>
      </c>
      <c r="P24" s="97">
        <f t="shared" si="5"/>
        <v>213797.7465</v>
      </c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</row>
    <row r="25" s="55" customFormat="1" ht="27" customHeight="1" spans="1:113">
      <c r="A25" s="98" t="s">
        <v>45</v>
      </c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</row>
    <row r="26" s="88" customFormat="1" ht="30" customHeight="1" spans="1:16">
      <c r="A26" s="22"/>
      <c r="B26" s="76" t="s">
        <v>46</v>
      </c>
      <c r="C26" s="76"/>
      <c r="D26" s="76"/>
      <c r="E26" s="76"/>
      <c r="F26" s="76"/>
      <c r="G26" s="76"/>
      <c r="H26" s="77" t="s">
        <v>47</v>
      </c>
      <c r="I26" s="77"/>
      <c r="J26" s="77"/>
      <c r="K26" s="77"/>
      <c r="L26" s="77"/>
      <c r="M26" s="77"/>
      <c r="N26" s="77"/>
      <c r="O26" s="77"/>
      <c r="P26" s="77"/>
    </row>
    <row r="27" s="88" customFormat="1" spans="1:16">
      <c r="A27" s="23"/>
      <c r="B27" s="23"/>
      <c r="C27" s="23"/>
      <c r="D27" s="23"/>
      <c r="E27" s="23"/>
      <c r="F27" s="23"/>
      <c r="G27" s="23"/>
      <c r="H27" s="94"/>
      <c r="I27" s="94"/>
      <c r="J27" s="94"/>
      <c r="K27" s="94"/>
      <c r="L27" s="94"/>
      <c r="M27" s="94"/>
      <c r="N27" s="94"/>
      <c r="O27" s="94"/>
      <c r="P27" s="94"/>
    </row>
  </sheetData>
  <autoFilter xmlns:etc="http://www.wps.cn/officeDocument/2017/etCustomData" ref="A3:DI26" etc:filterBottomFollowUsedRange="0">
    <extLst/>
  </autoFilter>
  <mergeCells count="12">
    <mergeCell ref="A1:P1"/>
    <mergeCell ref="A2:F2"/>
    <mergeCell ref="A24:C24"/>
    <mergeCell ref="A25:P25"/>
    <mergeCell ref="H2:H3"/>
    <mergeCell ref="I2:I3"/>
    <mergeCell ref="J2:J3"/>
    <mergeCell ref="K2:K3"/>
    <mergeCell ref="L2:L3"/>
    <mergeCell ref="M2:M3"/>
    <mergeCell ref="N2:N3"/>
    <mergeCell ref="P2:P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O45"/>
  <sheetViews>
    <sheetView workbookViewId="0">
      <pane xSplit="3" topLeftCell="D1" activePane="topRight" state="frozen"/>
      <selection/>
      <selection pane="topRight" activeCell="G32" sqref="G32"/>
    </sheetView>
  </sheetViews>
  <sheetFormatPr defaultColWidth="9" defaultRowHeight="12"/>
  <cols>
    <col min="1" max="1" width="4" style="57" customWidth="1"/>
    <col min="2" max="2" width="7.75" style="57" customWidth="1"/>
    <col min="3" max="3" width="9.875" style="57" customWidth="1"/>
    <col min="4" max="4" width="7.25" style="57" customWidth="1"/>
    <col min="5" max="5" width="9.375" style="57" customWidth="1"/>
    <col min="6" max="6" width="8.625" style="57" customWidth="1"/>
    <col min="7" max="7" width="8.86666666666667" style="57" customWidth="1"/>
    <col min="8" max="8" width="8.25" style="57" customWidth="1"/>
    <col min="9" max="9" width="7.625" style="57" customWidth="1"/>
    <col min="10" max="10" width="9.5" style="57" customWidth="1"/>
    <col min="11" max="11" width="10.625" style="57" customWidth="1"/>
    <col min="12" max="12" width="7.5" style="57" customWidth="1"/>
    <col min="13" max="13" width="12.25" style="57" customWidth="1"/>
    <col min="14" max="14" width="11.125" style="57" customWidth="1"/>
    <col min="15" max="15" width="9.75" style="57" customWidth="1"/>
    <col min="16" max="16" width="6.875" style="57" customWidth="1"/>
    <col min="17" max="17" width="9.875" style="57" customWidth="1"/>
    <col min="18" max="18" width="9.125" style="57" customWidth="1"/>
    <col min="19" max="19" width="8.5" style="57" customWidth="1"/>
    <col min="20" max="20" width="8.5" style="60" customWidth="1"/>
    <col min="21" max="245" width="9" style="57"/>
    <col min="246" max="16384" width="9" style="58"/>
  </cols>
  <sheetData>
    <row r="1" s="57" customFormat="1" ht="20.1" customHeight="1" spans="1:20">
      <c r="A1" s="61" t="s">
        <v>48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</row>
    <row r="2" s="57" customFormat="1" ht="30" customHeight="1" spans="1:20">
      <c r="A2" s="62" t="s">
        <v>11</v>
      </c>
      <c r="B2" s="62" t="s">
        <v>12</v>
      </c>
      <c r="C2" s="62" t="s">
        <v>49</v>
      </c>
      <c r="D2" s="62" t="s">
        <v>50</v>
      </c>
      <c r="E2" s="62" t="s">
        <v>51</v>
      </c>
      <c r="F2" s="62" t="s">
        <v>52</v>
      </c>
      <c r="G2" s="62" t="s">
        <v>53</v>
      </c>
      <c r="H2" s="62" t="s">
        <v>54</v>
      </c>
      <c r="I2" s="62" t="s">
        <v>55</v>
      </c>
      <c r="J2" s="62" t="s">
        <v>56</v>
      </c>
      <c r="K2" s="62" t="s">
        <v>57</v>
      </c>
      <c r="L2" s="62" t="s">
        <v>58</v>
      </c>
      <c r="M2" s="78" t="s">
        <v>59</v>
      </c>
      <c r="N2" s="62" t="s">
        <v>60</v>
      </c>
      <c r="O2" s="62" t="s">
        <v>61</v>
      </c>
      <c r="P2" s="62" t="s">
        <v>62</v>
      </c>
      <c r="Q2" s="89" t="s">
        <v>63</v>
      </c>
      <c r="R2" s="62" t="s">
        <v>64</v>
      </c>
      <c r="S2" s="62" t="s">
        <v>21</v>
      </c>
      <c r="T2" s="72" t="s">
        <v>19</v>
      </c>
    </row>
    <row r="3" s="58" customFormat="1" spans="1:245">
      <c r="A3" s="63">
        <v>1</v>
      </c>
      <c r="B3" s="62" t="s">
        <v>65</v>
      </c>
      <c r="C3" s="62" t="s">
        <v>66</v>
      </c>
      <c r="D3" s="62">
        <v>117.91</v>
      </c>
      <c r="E3" s="64">
        <v>5784.07</v>
      </c>
      <c r="F3" s="63">
        <v>682000</v>
      </c>
      <c r="G3" s="63">
        <v>210000</v>
      </c>
      <c r="H3" s="63">
        <v>210000</v>
      </c>
      <c r="I3" s="62">
        <f t="shared" ref="I3:I30" si="0">F3-H3</f>
        <v>472000</v>
      </c>
      <c r="J3" s="62" t="s">
        <v>67</v>
      </c>
      <c r="K3" s="79">
        <v>45483</v>
      </c>
      <c r="L3" s="63" t="s">
        <v>68</v>
      </c>
      <c r="M3" s="80">
        <v>20240003958</v>
      </c>
      <c r="N3" s="79">
        <v>45483</v>
      </c>
      <c r="O3" s="81">
        <v>45453</v>
      </c>
      <c r="P3" s="82"/>
      <c r="Q3" s="72">
        <f>G3*0.007</f>
        <v>1470</v>
      </c>
      <c r="R3" s="72">
        <f>G3*0.0003</f>
        <v>63</v>
      </c>
      <c r="S3" s="72">
        <f>G3*0.0008</f>
        <v>168</v>
      </c>
      <c r="T3" s="72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57"/>
      <c r="EU3" s="57"/>
      <c r="EV3" s="57"/>
      <c r="EW3" s="57"/>
      <c r="EX3" s="57"/>
      <c r="EY3" s="57"/>
      <c r="EZ3" s="57"/>
      <c r="FA3" s="57"/>
      <c r="FB3" s="57"/>
      <c r="FC3" s="57"/>
      <c r="FD3" s="57"/>
      <c r="FE3" s="57"/>
      <c r="FF3" s="57"/>
      <c r="FG3" s="57"/>
      <c r="FH3" s="57"/>
      <c r="FI3" s="57"/>
      <c r="FJ3" s="57"/>
      <c r="FK3" s="57"/>
      <c r="FL3" s="57"/>
      <c r="FM3" s="57"/>
      <c r="FN3" s="57"/>
      <c r="FO3" s="57"/>
      <c r="FP3" s="57"/>
      <c r="FQ3" s="57"/>
      <c r="FR3" s="57"/>
      <c r="FS3" s="57"/>
      <c r="FT3" s="57"/>
      <c r="FU3" s="57"/>
      <c r="FV3" s="57"/>
      <c r="FW3" s="57"/>
      <c r="FX3" s="57"/>
      <c r="FY3" s="57"/>
      <c r="FZ3" s="57"/>
      <c r="GA3" s="57"/>
      <c r="GB3" s="57"/>
      <c r="GC3" s="57"/>
      <c r="GD3" s="57"/>
      <c r="GE3" s="57"/>
      <c r="GF3" s="57"/>
      <c r="GG3" s="57"/>
      <c r="GH3" s="57"/>
      <c r="GI3" s="57"/>
      <c r="GJ3" s="57"/>
      <c r="GK3" s="57"/>
      <c r="GL3" s="57"/>
      <c r="GM3" s="57"/>
      <c r="GN3" s="57"/>
      <c r="GO3" s="57"/>
      <c r="GP3" s="57"/>
      <c r="GQ3" s="57"/>
      <c r="GR3" s="57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7"/>
      <c r="HH3" s="57"/>
      <c r="HI3" s="57"/>
      <c r="HJ3" s="57"/>
      <c r="HK3" s="57"/>
      <c r="HL3" s="57"/>
      <c r="HM3" s="57"/>
      <c r="HN3" s="57"/>
      <c r="HO3" s="57"/>
      <c r="HP3" s="57"/>
      <c r="HQ3" s="57"/>
      <c r="HR3" s="57"/>
      <c r="HS3" s="57"/>
      <c r="HT3" s="57"/>
      <c r="HU3" s="57"/>
      <c r="HV3" s="57"/>
      <c r="HW3" s="57"/>
      <c r="HX3" s="57"/>
      <c r="HY3" s="57"/>
      <c r="HZ3" s="57"/>
      <c r="IA3" s="57"/>
      <c r="IB3" s="57"/>
      <c r="IC3" s="57"/>
      <c r="ID3" s="57"/>
      <c r="IE3" s="57"/>
      <c r="IF3" s="57"/>
      <c r="IG3" s="57"/>
      <c r="IH3" s="57"/>
      <c r="II3" s="57"/>
      <c r="IJ3" s="57"/>
      <c r="IK3" s="57"/>
    </row>
    <row r="4" s="58" customFormat="1" spans="1:245">
      <c r="A4" s="63">
        <v>2</v>
      </c>
      <c r="B4" s="62" t="s">
        <v>69</v>
      </c>
      <c r="C4" s="62" t="s">
        <v>70</v>
      </c>
      <c r="D4" s="62">
        <v>115.78</v>
      </c>
      <c r="E4" s="64">
        <v>5383.81</v>
      </c>
      <c r="F4" s="63">
        <v>623338</v>
      </c>
      <c r="G4" s="63">
        <v>623338</v>
      </c>
      <c r="H4" s="63">
        <v>623338</v>
      </c>
      <c r="I4" s="62">
        <f t="shared" si="0"/>
        <v>0</v>
      </c>
      <c r="J4" s="62" t="s">
        <v>71</v>
      </c>
      <c r="K4" s="79">
        <v>45486</v>
      </c>
      <c r="L4" s="63" t="s">
        <v>72</v>
      </c>
      <c r="M4" s="80">
        <v>20240002180</v>
      </c>
      <c r="N4" s="79">
        <v>45401</v>
      </c>
      <c r="O4" s="81">
        <v>45298</v>
      </c>
      <c r="Q4" s="72">
        <f>G4*0.007</f>
        <v>4363.366</v>
      </c>
      <c r="R4" s="72">
        <f t="shared" ref="R4:R9" si="1">G4*0.0003</f>
        <v>187.0014</v>
      </c>
      <c r="S4" s="72">
        <f>G4*0.0012</f>
        <v>748.0056</v>
      </c>
      <c r="T4" s="72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/>
      <c r="FQ4" s="57"/>
      <c r="FR4" s="57"/>
      <c r="FS4" s="57"/>
      <c r="FT4" s="57"/>
      <c r="FU4" s="57"/>
      <c r="FV4" s="57"/>
      <c r="FW4" s="57"/>
      <c r="FX4" s="57"/>
      <c r="FY4" s="57"/>
      <c r="FZ4" s="57"/>
      <c r="GA4" s="57"/>
      <c r="GB4" s="57"/>
      <c r="GC4" s="57"/>
      <c r="GD4" s="57"/>
      <c r="GE4" s="57"/>
      <c r="GF4" s="57"/>
      <c r="GG4" s="57"/>
      <c r="GH4" s="57"/>
      <c r="GI4" s="57"/>
      <c r="GJ4" s="57"/>
      <c r="GK4" s="57"/>
      <c r="GL4" s="57"/>
      <c r="GM4" s="57"/>
      <c r="GN4" s="57"/>
      <c r="GO4" s="57"/>
      <c r="GP4" s="57"/>
      <c r="GQ4" s="57"/>
      <c r="GR4" s="57"/>
      <c r="GS4" s="57"/>
      <c r="GT4" s="57"/>
      <c r="GU4" s="57"/>
      <c r="GV4" s="57"/>
      <c r="GW4" s="57"/>
      <c r="GX4" s="57"/>
      <c r="GY4" s="57"/>
      <c r="GZ4" s="57"/>
      <c r="HA4" s="57"/>
      <c r="HB4" s="57"/>
      <c r="HC4" s="57"/>
      <c r="HD4" s="57"/>
      <c r="HE4" s="57"/>
      <c r="HF4" s="57"/>
      <c r="HG4" s="57"/>
      <c r="HH4" s="57"/>
      <c r="HI4" s="57"/>
      <c r="HJ4" s="57"/>
      <c r="HK4" s="57"/>
      <c r="HL4" s="57"/>
      <c r="HM4" s="57"/>
      <c r="HN4" s="57"/>
      <c r="HO4" s="57"/>
      <c r="HP4" s="57"/>
      <c r="HQ4" s="57"/>
      <c r="HR4" s="57"/>
      <c r="HS4" s="57"/>
      <c r="HT4" s="57"/>
      <c r="HU4" s="57"/>
      <c r="HV4" s="57"/>
      <c r="HW4" s="57"/>
      <c r="HX4" s="57"/>
      <c r="HY4" s="57"/>
      <c r="HZ4" s="57"/>
      <c r="IA4" s="57"/>
      <c r="IB4" s="57"/>
      <c r="IC4" s="57"/>
      <c r="ID4" s="57"/>
      <c r="IE4" s="57"/>
      <c r="IF4" s="57"/>
      <c r="IG4" s="57"/>
      <c r="IH4" s="57"/>
      <c r="II4" s="57"/>
      <c r="IJ4" s="57"/>
      <c r="IK4" s="57"/>
    </row>
    <row r="5" s="58" customFormat="1" spans="1:245">
      <c r="A5" s="63">
        <v>3</v>
      </c>
      <c r="B5" s="62" t="s">
        <v>73</v>
      </c>
      <c r="C5" s="62" t="s">
        <v>74</v>
      </c>
      <c r="D5" s="62">
        <v>86.14</v>
      </c>
      <c r="E5" s="65">
        <v>5130.01</v>
      </c>
      <c r="F5" s="63">
        <v>441899</v>
      </c>
      <c r="G5" s="63">
        <v>441899</v>
      </c>
      <c r="H5" s="63">
        <v>441899</v>
      </c>
      <c r="I5" s="62">
        <f t="shared" si="0"/>
        <v>0</v>
      </c>
      <c r="J5" s="62" t="s">
        <v>71</v>
      </c>
      <c r="K5" s="79">
        <v>45490</v>
      </c>
      <c r="L5" s="63" t="s">
        <v>75</v>
      </c>
      <c r="M5" s="80">
        <v>20240003574</v>
      </c>
      <c r="N5" s="79">
        <v>45465</v>
      </c>
      <c r="O5" s="81">
        <v>45457</v>
      </c>
      <c r="P5" s="83"/>
      <c r="Q5" s="72">
        <f>G5*0.004</f>
        <v>1767.596</v>
      </c>
      <c r="R5" s="72">
        <f t="shared" si="1"/>
        <v>132.5697</v>
      </c>
      <c r="S5" s="72">
        <f>G5*0.0008</f>
        <v>353.5192</v>
      </c>
      <c r="T5" s="72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57"/>
      <c r="IA5" s="57"/>
      <c r="IB5" s="57"/>
      <c r="IC5" s="57"/>
      <c r="ID5" s="57"/>
      <c r="IE5" s="57"/>
      <c r="IF5" s="57"/>
      <c r="IG5" s="57"/>
      <c r="IH5" s="57"/>
      <c r="II5" s="57"/>
      <c r="IJ5" s="57"/>
      <c r="IK5" s="57"/>
    </row>
    <row r="6" s="58" customFormat="1" spans="1:245">
      <c r="A6" s="63">
        <v>4</v>
      </c>
      <c r="B6" s="62" t="s">
        <v>76</v>
      </c>
      <c r="C6" s="62" t="s">
        <v>77</v>
      </c>
      <c r="D6" s="62">
        <v>146.29</v>
      </c>
      <c r="E6" s="65">
        <v>5000</v>
      </c>
      <c r="F6" s="63">
        <v>731450</v>
      </c>
      <c r="G6" s="63">
        <v>560000</v>
      </c>
      <c r="H6" s="63">
        <v>731450</v>
      </c>
      <c r="I6" s="62">
        <f t="shared" si="0"/>
        <v>0</v>
      </c>
      <c r="J6" s="62" t="s">
        <v>78</v>
      </c>
      <c r="K6" s="79">
        <v>45496</v>
      </c>
      <c r="L6" s="63" t="s">
        <v>79</v>
      </c>
      <c r="M6" s="80">
        <v>20240002189</v>
      </c>
      <c r="N6" s="79">
        <v>45401</v>
      </c>
      <c r="O6" s="81">
        <v>45362</v>
      </c>
      <c r="P6" s="63"/>
      <c r="Q6" s="72">
        <f t="shared" ref="Q6:Q13" si="2">G6*0.007</f>
        <v>3920</v>
      </c>
      <c r="R6" s="72">
        <f>G6*0.0005</f>
        <v>280</v>
      </c>
      <c r="S6" s="72">
        <f>G6*0.0012</f>
        <v>672</v>
      </c>
      <c r="T6" s="72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57"/>
      <c r="DZ6" s="57"/>
      <c r="EA6" s="57"/>
      <c r="EB6" s="57"/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57"/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  <c r="FL6" s="57"/>
      <c r="FM6" s="57"/>
      <c r="FN6" s="57"/>
      <c r="FO6" s="57"/>
      <c r="FP6" s="57"/>
      <c r="FQ6" s="57"/>
      <c r="FR6" s="57"/>
      <c r="FS6" s="57"/>
      <c r="FT6" s="57"/>
      <c r="FU6" s="57"/>
      <c r="FV6" s="57"/>
      <c r="FW6" s="57"/>
      <c r="FX6" s="57"/>
      <c r="FY6" s="57"/>
      <c r="FZ6" s="57"/>
      <c r="GA6" s="57"/>
      <c r="GB6" s="57"/>
      <c r="GC6" s="57"/>
      <c r="GD6" s="57"/>
      <c r="GE6" s="57"/>
      <c r="GF6" s="57"/>
      <c r="GG6" s="57"/>
      <c r="GH6" s="57"/>
      <c r="GI6" s="57"/>
      <c r="GJ6" s="57"/>
      <c r="GK6" s="57"/>
      <c r="GL6" s="57"/>
      <c r="GM6" s="57"/>
      <c r="GN6" s="57"/>
      <c r="GO6" s="57"/>
      <c r="GP6" s="57"/>
      <c r="GQ6" s="57"/>
      <c r="GR6" s="57"/>
      <c r="GS6" s="57"/>
      <c r="GT6" s="57"/>
      <c r="GU6" s="57"/>
      <c r="GV6" s="57"/>
      <c r="GW6" s="57"/>
      <c r="GX6" s="57"/>
      <c r="GY6" s="57"/>
      <c r="GZ6" s="57"/>
      <c r="HA6" s="57"/>
      <c r="HB6" s="57"/>
      <c r="HC6" s="57"/>
      <c r="HD6" s="57"/>
      <c r="HE6" s="57"/>
      <c r="HF6" s="57"/>
      <c r="HG6" s="57"/>
      <c r="HH6" s="57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7"/>
      <c r="HZ6" s="57"/>
      <c r="IA6" s="57"/>
      <c r="IB6" s="57"/>
      <c r="IC6" s="57"/>
      <c r="ID6" s="57"/>
      <c r="IE6" s="57"/>
      <c r="IF6" s="57"/>
      <c r="IG6" s="57"/>
      <c r="IH6" s="57"/>
      <c r="II6" s="57"/>
      <c r="IJ6" s="57"/>
      <c r="IK6" s="57"/>
    </row>
    <row r="7" s="58" customFormat="1" spans="1:245">
      <c r="A7" s="63">
        <v>5</v>
      </c>
      <c r="B7" s="62" t="s">
        <v>80</v>
      </c>
      <c r="C7" s="62" t="s">
        <v>81</v>
      </c>
      <c r="D7" s="62">
        <v>126.97</v>
      </c>
      <c r="E7" s="65">
        <v>5434.355</v>
      </c>
      <c r="F7" s="63">
        <v>690000</v>
      </c>
      <c r="G7" s="63">
        <v>552000</v>
      </c>
      <c r="H7" s="63">
        <v>690000</v>
      </c>
      <c r="I7" s="62">
        <f t="shared" si="0"/>
        <v>0</v>
      </c>
      <c r="J7" s="62" t="s">
        <v>78</v>
      </c>
      <c r="K7" s="79">
        <v>45488</v>
      </c>
      <c r="L7" s="63" t="s">
        <v>82</v>
      </c>
      <c r="M7" s="80">
        <v>20240002564</v>
      </c>
      <c r="N7" s="79">
        <v>45417</v>
      </c>
      <c r="O7" s="81">
        <v>45416</v>
      </c>
      <c r="P7" s="63"/>
      <c r="Q7" s="72">
        <f t="shared" si="2"/>
        <v>3864</v>
      </c>
      <c r="R7" s="72"/>
      <c r="S7" s="72">
        <f t="shared" ref="S7:S13" si="3">G7*0.0008</f>
        <v>441.6</v>
      </c>
      <c r="T7" s="72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57"/>
      <c r="DW7" s="57"/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  <c r="FL7" s="57"/>
      <c r="FM7" s="57"/>
      <c r="FN7" s="57"/>
      <c r="FO7" s="57"/>
      <c r="FP7" s="57"/>
      <c r="FQ7" s="57"/>
      <c r="FR7" s="57"/>
      <c r="FS7" s="57"/>
      <c r="FT7" s="57"/>
      <c r="FU7" s="57"/>
      <c r="FV7" s="57"/>
      <c r="FW7" s="57"/>
      <c r="FX7" s="57"/>
      <c r="FY7" s="57"/>
      <c r="FZ7" s="57"/>
      <c r="GA7" s="57"/>
      <c r="GB7" s="57"/>
      <c r="GC7" s="57"/>
      <c r="GD7" s="57"/>
      <c r="GE7" s="57"/>
      <c r="GF7" s="57"/>
      <c r="GG7" s="57"/>
      <c r="GH7" s="57"/>
      <c r="GI7" s="57"/>
      <c r="GJ7" s="57"/>
      <c r="GK7" s="57"/>
      <c r="GL7" s="57"/>
      <c r="GM7" s="57"/>
      <c r="GN7" s="57"/>
      <c r="GO7" s="57"/>
      <c r="GP7" s="57"/>
      <c r="GQ7" s="57"/>
      <c r="GR7" s="57"/>
      <c r="GS7" s="57"/>
      <c r="GT7" s="57"/>
      <c r="GU7" s="57"/>
      <c r="GV7" s="57"/>
      <c r="GW7" s="57"/>
      <c r="GX7" s="57"/>
      <c r="GY7" s="57"/>
      <c r="GZ7" s="57"/>
      <c r="HA7" s="57"/>
      <c r="HB7" s="57"/>
      <c r="HC7" s="57"/>
      <c r="HD7" s="57"/>
      <c r="HE7" s="57"/>
      <c r="HF7" s="57"/>
      <c r="HG7" s="57"/>
      <c r="HH7" s="57"/>
      <c r="HI7" s="57"/>
      <c r="HJ7" s="57"/>
      <c r="HK7" s="57"/>
      <c r="HL7" s="57"/>
      <c r="HM7" s="57"/>
      <c r="HN7" s="57"/>
      <c r="HO7" s="57"/>
      <c r="HP7" s="57"/>
      <c r="HQ7" s="57"/>
      <c r="HR7" s="57"/>
      <c r="HS7" s="57"/>
      <c r="HT7" s="57"/>
      <c r="HU7" s="57"/>
      <c r="HV7" s="57"/>
      <c r="HW7" s="57"/>
      <c r="HX7" s="57"/>
      <c r="HY7" s="57"/>
      <c r="HZ7" s="57"/>
      <c r="IA7" s="57"/>
      <c r="IB7" s="57"/>
      <c r="IC7" s="57"/>
      <c r="ID7" s="57"/>
      <c r="IE7" s="57"/>
      <c r="IF7" s="57"/>
      <c r="IG7" s="57"/>
      <c r="IH7" s="57"/>
      <c r="II7" s="57"/>
      <c r="IJ7" s="57"/>
      <c r="IK7" s="57"/>
    </row>
    <row r="8" s="58" customFormat="1" spans="1:245">
      <c r="A8" s="63">
        <v>6</v>
      </c>
      <c r="B8" s="62" t="s">
        <v>83</v>
      </c>
      <c r="C8" s="62" t="s">
        <v>84</v>
      </c>
      <c r="D8" s="62">
        <v>132.34</v>
      </c>
      <c r="E8" s="65">
        <v>5098</v>
      </c>
      <c r="F8" s="63">
        <v>674669</v>
      </c>
      <c r="G8" s="63">
        <v>674669</v>
      </c>
      <c r="H8" s="63">
        <v>674669</v>
      </c>
      <c r="I8" s="62">
        <f t="shared" si="0"/>
        <v>0</v>
      </c>
      <c r="J8" s="62" t="s">
        <v>67</v>
      </c>
      <c r="K8" s="79">
        <v>45496</v>
      </c>
      <c r="L8" s="63" t="s">
        <v>72</v>
      </c>
      <c r="M8" s="80">
        <v>20240003675</v>
      </c>
      <c r="N8" s="79">
        <v>45469</v>
      </c>
      <c r="O8" s="81">
        <v>45380</v>
      </c>
      <c r="P8" s="83"/>
      <c r="Q8" s="72">
        <f t="shared" si="2"/>
        <v>4722.683</v>
      </c>
      <c r="R8" s="72">
        <f>G8*0.0004</f>
        <v>269.8676</v>
      </c>
      <c r="S8" s="72">
        <f>G8*0.0012</f>
        <v>809.6028</v>
      </c>
      <c r="T8" s="72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  <c r="DL8" s="57"/>
      <c r="DM8" s="57"/>
      <c r="DN8" s="57"/>
      <c r="DO8" s="57"/>
      <c r="DP8" s="57"/>
      <c r="DQ8" s="57"/>
      <c r="DR8" s="57"/>
      <c r="DS8" s="57"/>
      <c r="DT8" s="57"/>
      <c r="DU8" s="57"/>
      <c r="DV8" s="57"/>
      <c r="DW8" s="57"/>
      <c r="DX8" s="57"/>
      <c r="DY8" s="57"/>
      <c r="DZ8" s="57"/>
      <c r="EA8" s="57"/>
      <c r="EB8" s="57"/>
      <c r="EC8" s="57"/>
      <c r="ED8" s="57"/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  <c r="EV8" s="57"/>
      <c r="EW8" s="57"/>
      <c r="EX8" s="57"/>
      <c r="EY8" s="57"/>
      <c r="EZ8" s="57"/>
      <c r="FA8" s="57"/>
      <c r="FB8" s="57"/>
      <c r="FC8" s="57"/>
      <c r="FD8" s="57"/>
      <c r="FE8" s="57"/>
      <c r="FF8" s="57"/>
      <c r="FG8" s="57"/>
      <c r="FH8" s="57"/>
      <c r="FI8" s="57"/>
      <c r="FJ8" s="57"/>
      <c r="FK8" s="57"/>
      <c r="FL8" s="57"/>
      <c r="FM8" s="57"/>
      <c r="FN8" s="57"/>
      <c r="FO8" s="57"/>
      <c r="FP8" s="57"/>
      <c r="FQ8" s="57"/>
      <c r="FR8" s="57"/>
      <c r="FS8" s="57"/>
      <c r="FT8" s="57"/>
      <c r="FU8" s="57"/>
      <c r="FV8" s="57"/>
      <c r="FW8" s="57"/>
      <c r="FX8" s="57"/>
      <c r="FY8" s="57"/>
      <c r="FZ8" s="57"/>
      <c r="GA8" s="57"/>
      <c r="GB8" s="57"/>
      <c r="GC8" s="57"/>
      <c r="GD8" s="57"/>
      <c r="GE8" s="57"/>
      <c r="GF8" s="57"/>
      <c r="GG8" s="57"/>
      <c r="GH8" s="57"/>
      <c r="GI8" s="57"/>
      <c r="GJ8" s="57"/>
      <c r="GK8" s="57"/>
      <c r="GL8" s="57"/>
      <c r="GM8" s="57"/>
      <c r="GN8" s="57"/>
      <c r="GO8" s="57"/>
      <c r="GP8" s="57"/>
      <c r="GQ8" s="57"/>
      <c r="GR8" s="57"/>
      <c r="GS8" s="57"/>
      <c r="GT8" s="57"/>
      <c r="GU8" s="57"/>
      <c r="GV8" s="57"/>
      <c r="GW8" s="57"/>
      <c r="GX8" s="57"/>
      <c r="GY8" s="57"/>
      <c r="GZ8" s="57"/>
      <c r="HA8" s="57"/>
      <c r="HB8" s="57"/>
      <c r="HC8" s="57"/>
      <c r="HD8" s="57"/>
      <c r="HE8" s="57"/>
      <c r="HF8" s="57"/>
      <c r="HG8" s="57"/>
      <c r="HH8" s="57"/>
      <c r="HI8" s="57"/>
      <c r="HJ8" s="57"/>
      <c r="HK8" s="57"/>
      <c r="HL8" s="57"/>
      <c r="HM8" s="57"/>
      <c r="HN8" s="57"/>
      <c r="HO8" s="57"/>
      <c r="HP8" s="57"/>
      <c r="HQ8" s="57"/>
      <c r="HR8" s="57"/>
      <c r="HS8" s="57"/>
      <c r="HT8" s="57"/>
      <c r="HU8" s="57"/>
      <c r="HV8" s="57"/>
      <c r="HW8" s="57"/>
      <c r="HX8" s="57"/>
      <c r="HY8" s="57"/>
      <c r="HZ8" s="57"/>
      <c r="IA8" s="57"/>
      <c r="IB8" s="57"/>
      <c r="IC8" s="57"/>
      <c r="ID8" s="57"/>
      <c r="IE8" s="57"/>
      <c r="IF8" s="57"/>
      <c r="IG8" s="57"/>
      <c r="IH8" s="57"/>
      <c r="II8" s="57"/>
      <c r="IJ8" s="57"/>
      <c r="IK8" s="57"/>
    </row>
    <row r="9" s="58" customFormat="1" spans="1:245">
      <c r="A9" s="63">
        <v>7</v>
      </c>
      <c r="B9" s="62" t="s">
        <v>85</v>
      </c>
      <c r="C9" s="62" t="s">
        <v>86</v>
      </c>
      <c r="D9" s="62">
        <v>132.34</v>
      </c>
      <c r="E9" s="65">
        <v>5100</v>
      </c>
      <c r="F9" s="63">
        <v>674934</v>
      </c>
      <c r="G9" s="63">
        <v>104934</v>
      </c>
      <c r="H9" s="63">
        <v>104934</v>
      </c>
      <c r="I9" s="62">
        <f t="shared" si="0"/>
        <v>570000</v>
      </c>
      <c r="J9" s="62" t="s">
        <v>87</v>
      </c>
      <c r="K9" s="79">
        <v>45498</v>
      </c>
      <c r="L9" s="63" t="s">
        <v>68</v>
      </c>
      <c r="M9" s="80">
        <v>20240004248</v>
      </c>
      <c r="N9" s="79">
        <v>45498</v>
      </c>
      <c r="O9" s="81">
        <v>45473</v>
      </c>
      <c r="P9" s="83"/>
      <c r="Q9" s="72">
        <f t="shared" si="2"/>
        <v>734.538</v>
      </c>
      <c r="R9" s="72">
        <f t="shared" si="1"/>
        <v>31.4802</v>
      </c>
      <c r="S9" s="72">
        <f>G9*0.0008</f>
        <v>83.9472</v>
      </c>
      <c r="T9" s="72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  <c r="DK9" s="57"/>
      <c r="DL9" s="57"/>
      <c r="DM9" s="57"/>
      <c r="DN9" s="57"/>
      <c r="DO9" s="57"/>
      <c r="DP9" s="57"/>
      <c r="DQ9" s="57"/>
      <c r="DR9" s="57"/>
      <c r="DS9" s="57"/>
      <c r="DT9" s="57"/>
      <c r="DU9" s="57"/>
      <c r="DV9" s="57"/>
      <c r="DW9" s="57"/>
      <c r="DX9" s="57"/>
      <c r="DY9" s="57"/>
      <c r="DZ9" s="57"/>
      <c r="EA9" s="57"/>
      <c r="EB9" s="57"/>
      <c r="EC9" s="57"/>
      <c r="ED9" s="57"/>
      <c r="EE9" s="57"/>
      <c r="EF9" s="57"/>
      <c r="EG9" s="57"/>
      <c r="EH9" s="57"/>
      <c r="EI9" s="57"/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U9" s="57"/>
      <c r="EV9" s="57"/>
      <c r="EW9" s="57"/>
      <c r="EX9" s="57"/>
      <c r="EY9" s="57"/>
      <c r="EZ9" s="57"/>
      <c r="FA9" s="57"/>
      <c r="FB9" s="57"/>
      <c r="FC9" s="57"/>
      <c r="FD9" s="57"/>
      <c r="FE9" s="57"/>
      <c r="FF9" s="57"/>
      <c r="FG9" s="57"/>
      <c r="FH9" s="57"/>
      <c r="FI9" s="57"/>
      <c r="FJ9" s="57"/>
      <c r="FK9" s="57"/>
      <c r="FL9" s="57"/>
      <c r="FM9" s="57"/>
      <c r="FN9" s="57"/>
      <c r="FO9" s="57"/>
      <c r="FP9" s="57"/>
      <c r="FQ9" s="57"/>
      <c r="FR9" s="57"/>
      <c r="FS9" s="57"/>
      <c r="FT9" s="57"/>
      <c r="FU9" s="57"/>
      <c r="FV9" s="57"/>
      <c r="FW9" s="57"/>
      <c r="FX9" s="57"/>
      <c r="FY9" s="57"/>
      <c r="FZ9" s="57"/>
      <c r="GA9" s="57"/>
      <c r="GB9" s="57"/>
      <c r="GC9" s="57"/>
      <c r="GD9" s="57"/>
      <c r="GE9" s="57"/>
      <c r="GF9" s="57"/>
      <c r="GG9" s="57"/>
      <c r="GH9" s="57"/>
      <c r="GI9" s="57"/>
      <c r="GJ9" s="57"/>
      <c r="GK9" s="57"/>
      <c r="GL9" s="57"/>
      <c r="GM9" s="57"/>
      <c r="GN9" s="57"/>
      <c r="GO9" s="57"/>
      <c r="GP9" s="57"/>
      <c r="GQ9" s="57"/>
      <c r="GR9" s="57"/>
      <c r="GS9" s="57"/>
      <c r="GT9" s="57"/>
      <c r="GU9" s="57"/>
      <c r="GV9" s="57"/>
      <c r="GW9" s="57"/>
      <c r="GX9" s="57"/>
      <c r="GY9" s="57"/>
      <c r="GZ9" s="57"/>
      <c r="HA9" s="57"/>
      <c r="HB9" s="57"/>
      <c r="HC9" s="57"/>
      <c r="HD9" s="57"/>
      <c r="HE9" s="57"/>
      <c r="HF9" s="57"/>
      <c r="HG9" s="57"/>
      <c r="HH9" s="57"/>
      <c r="HI9" s="57"/>
      <c r="HJ9" s="57"/>
      <c r="HK9" s="57"/>
      <c r="HL9" s="57"/>
      <c r="HM9" s="57"/>
      <c r="HN9" s="57"/>
      <c r="HO9" s="57"/>
      <c r="HP9" s="57"/>
      <c r="HQ9" s="57"/>
      <c r="HR9" s="57"/>
      <c r="HS9" s="57"/>
      <c r="HT9" s="57"/>
      <c r="HU9" s="57"/>
      <c r="HV9" s="57"/>
      <c r="HW9" s="57"/>
      <c r="HX9" s="57"/>
      <c r="HY9" s="57"/>
      <c r="HZ9" s="57"/>
      <c r="IA9" s="57"/>
      <c r="IB9" s="57"/>
      <c r="IC9" s="57"/>
      <c r="ID9" s="57"/>
      <c r="IE9" s="57"/>
      <c r="IF9" s="57"/>
      <c r="IG9" s="57"/>
      <c r="IH9" s="57"/>
      <c r="II9" s="57"/>
      <c r="IJ9" s="57"/>
      <c r="IK9" s="57"/>
    </row>
    <row r="10" s="58" customFormat="1" spans="1:245">
      <c r="A10" s="63">
        <v>8</v>
      </c>
      <c r="B10" s="62" t="s">
        <v>88</v>
      </c>
      <c r="C10" s="62" t="s">
        <v>89</v>
      </c>
      <c r="D10" s="62">
        <v>115.78</v>
      </c>
      <c r="E10" s="65">
        <v>5536.36</v>
      </c>
      <c r="F10" s="63">
        <v>641000</v>
      </c>
      <c r="G10" s="63">
        <v>500000</v>
      </c>
      <c r="H10" s="63">
        <v>641000</v>
      </c>
      <c r="I10" s="62">
        <f t="shared" si="0"/>
        <v>0</v>
      </c>
      <c r="J10" s="62" t="s">
        <v>87</v>
      </c>
      <c r="K10" s="79">
        <v>45496</v>
      </c>
      <c r="L10" s="63" t="s">
        <v>79</v>
      </c>
      <c r="M10" s="80">
        <v>20240002598</v>
      </c>
      <c r="N10" s="79">
        <v>45417</v>
      </c>
      <c r="O10" s="81">
        <v>45417</v>
      </c>
      <c r="P10" s="83"/>
      <c r="Q10" s="72">
        <f t="shared" si="2"/>
        <v>3500</v>
      </c>
      <c r="R10" s="72"/>
      <c r="S10" s="72">
        <f t="shared" si="3"/>
        <v>400</v>
      </c>
      <c r="T10" s="72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  <c r="DQ10" s="57"/>
      <c r="DR10" s="57"/>
      <c r="DS10" s="57"/>
      <c r="DT10" s="57"/>
      <c r="DU10" s="57"/>
      <c r="DV10" s="57"/>
      <c r="DW10" s="57"/>
      <c r="DX10" s="57"/>
      <c r="DY10" s="57"/>
      <c r="DZ10" s="57"/>
      <c r="EA10" s="57"/>
      <c r="EB10" s="57"/>
      <c r="EC10" s="57"/>
      <c r="ED10" s="57"/>
      <c r="EE10" s="57"/>
      <c r="EF10" s="57"/>
      <c r="EG10" s="57"/>
      <c r="EH10" s="57"/>
      <c r="EI10" s="57"/>
      <c r="EJ10" s="57"/>
      <c r="EK10" s="57"/>
      <c r="EL10" s="57"/>
      <c r="EM10" s="57"/>
      <c r="EN10" s="57"/>
      <c r="EO10" s="57"/>
      <c r="EP10" s="57"/>
      <c r="EQ10" s="57"/>
      <c r="ER10" s="57"/>
      <c r="ES10" s="57"/>
      <c r="ET10" s="57"/>
      <c r="EU10" s="57"/>
      <c r="EV10" s="57"/>
      <c r="EW10" s="57"/>
      <c r="EX10" s="57"/>
      <c r="EY10" s="57"/>
      <c r="EZ10" s="57"/>
      <c r="FA10" s="57"/>
      <c r="FB10" s="57"/>
      <c r="FC10" s="57"/>
      <c r="FD10" s="57"/>
      <c r="FE10" s="57"/>
      <c r="FF10" s="57"/>
      <c r="FG10" s="57"/>
      <c r="FH10" s="57"/>
      <c r="FI10" s="57"/>
      <c r="FJ10" s="57"/>
      <c r="FK10" s="57"/>
      <c r="FL10" s="57"/>
      <c r="FM10" s="57"/>
      <c r="FN10" s="57"/>
      <c r="FO10" s="57"/>
      <c r="FP10" s="57"/>
      <c r="FQ10" s="57"/>
      <c r="FR10" s="57"/>
      <c r="FS10" s="57"/>
      <c r="FT10" s="57"/>
      <c r="FU10" s="57"/>
      <c r="FV10" s="57"/>
      <c r="FW10" s="57"/>
      <c r="FX10" s="57"/>
      <c r="FY10" s="57"/>
      <c r="FZ10" s="57"/>
      <c r="GA10" s="57"/>
      <c r="GB10" s="57"/>
      <c r="GC10" s="57"/>
      <c r="GD10" s="57"/>
      <c r="GE10" s="57"/>
      <c r="GF10" s="57"/>
      <c r="GG10" s="57"/>
      <c r="GH10" s="57"/>
      <c r="GI10" s="57"/>
      <c r="GJ10" s="57"/>
      <c r="GK10" s="57"/>
      <c r="GL10" s="57"/>
      <c r="GM10" s="57"/>
      <c r="GN10" s="57"/>
      <c r="GO10" s="57"/>
      <c r="GP10" s="57"/>
      <c r="GQ10" s="57"/>
      <c r="GR10" s="57"/>
      <c r="GS10" s="57"/>
      <c r="GT10" s="57"/>
      <c r="GU10" s="57"/>
      <c r="GV10" s="57"/>
      <c r="GW10" s="57"/>
      <c r="GX10" s="57"/>
      <c r="GY10" s="57"/>
      <c r="GZ10" s="57"/>
      <c r="HA10" s="57"/>
      <c r="HB10" s="57"/>
      <c r="HC10" s="57"/>
      <c r="HD10" s="57"/>
      <c r="HE10" s="57"/>
      <c r="HF10" s="57"/>
      <c r="HG10" s="57"/>
      <c r="HH10" s="57"/>
      <c r="HI10" s="57"/>
      <c r="HJ10" s="57"/>
      <c r="HK10" s="57"/>
      <c r="HL10" s="57"/>
      <c r="HM10" s="57"/>
      <c r="HN10" s="57"/>
      <c r="HO10" s="57"/>
      <c r="HP10" s="57"/>
      <c r="HQ10" s="57"/>
      <c r="HR10" s="57"/>
      <c r="HS10" s="57"/>
      <c r="HT10" s="57"/>
      <c r="HU10" s="57"/>
      <c r="HV10" s="57"/>
      <c r="HW10" s="57"/>
      <c r="HX10" s="57"/>
      <c r="HY10" s="57"/>
      <c r="HZ10" s="57"/>
      <c r="IA10" s="57"/>
      <c r="IB10" s="57"/>
      <c r="IC10" s="57"/>
      <c r="ID10" s="57"/>
      <c r="IE10" s="57"/>
      <c r="IF10" s="57"/>
      <c r="IG10" s="57"/>
      <c r="IH10" s="57"/>
      <c r="II10" s="57"/>
      <c r="IJ10" s="57"/>
      <c r="IK10" s="57"/>
    </row>
    <row r="11" s="58" customFormat="1" spans="1:245">
      <c r="A11" s="63">
        <v>9</v>
      </c>
      <c r="B11" s="62" t="s">
        <v>90</v>
      </c>
      <c r="C11" s="62" t="s">
        <v>91</v>
      </c>
      <c r="D11" s="62">
        <v>126.9</v>
      </c>
      <c r="E11" s="65">
        <v>5930</v>
      </c>
      <c r="F11" s="63">
        <v>752517</v>
      </c>
      <c r="G11" s="63">
        <v>452000</v>
      </c>
      <c r="H11" s="63">
        <v>752517</v>
      </c>
      <c r="I11" s="62">
        <f t="shared" si="0"/>
        <v>0</v>
      </c>
      <c r="J11" s="62" t="s">
        <v>87</v>
      </c>
      <c r="K11" s="79">
        <v>45478</v>
      </c>
      <c r="L11" s="63" t="s">
        <v>82</v>
      </c>
      <c r="M11" s="80">
        <v>20240002602</v>
      </c>
      <c r="N11" s="79">
        <v>45417</v>
      </c>
      <c r="O11" s="81">
        <v>45417</v>
      </c>
      <c r="P11" s="83"/>
      <c r="Q11" s="72">
        <f t="shared" si="2"/>
        <v>3164</v>
      </c>
      <c r="R11" s="72"/>
      <c r="S11" s="72">
        <f t="shared" si="3"/>
        <v>361.6</v>
      </c>
      <c r="T11" s="72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57"/>
      <c r="CG11" s="57"/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57"/>
      <c r="CS11" s="57"/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57"/>
      <c r="DE11" s="57"/>
      <c r="DF11" s="57"/>
      <c r="DG11" s="57"/>
      <c r="DH11" s="57"/>
      <c r="DI11" s="57"/>
      <c r="DJ11" s="57"/>
      <c r="DK11" s="57"/>
      <c r="DL11" s="57"/>
      <c r="DM11" s="57"/>
      <c r="DN11" s="57"/>
      <c r="DO11" s="57"/>
      <c r="DP11" s="57"/>
      <c r="DQ11" s="57"/>
      <c r="DR11" s="57"/>
      <c r="DS11" s="57"/>
      <c r="DT11" s="57"/>
      <c r="DU11" s="57"/>
      <c r="DV11" s="57"/>
      <c r="DW11" s="57"/>
      <c r="DX11" s="57"/>
      <c r="DY11" s="57"/>
      <c r="DZ11" s="57"/>
      <c r="EA11" s="57"/>
      <c r="EB11" s="57"/>
      <c r="EC11" s="57"/>
      <c r="ED11" s="57"/>
      <c r="EE11" s="57"/>
      <c r="EF11" s="57"/>
      <c r="EG11" s="57"/>
      <c r="EH11" s="57"/>
      <c r="EI11" s="57"/>
      <c r="EJ11" s="57"/>
      <c r="EK11" s="57"/>
      <c r="EL11" s="57"/>
      <c r="EM11" s="57"/>
      <c r="EN11" s="57"/>
      <c r="EO11" s="57"/>
      <c r="EP11" s="57"/>
      <c r="EQ11" s="57"/>
      <c r="ER11" s="57"/>
      <c r="ES11" s="57"/>
      <c r="ET11" s="57"/>
      <c r="EU11" s="57"/>
      <c r="EV11" s="57"/>
      <c r="EW11" s="57"/>
      <c r="EX11" s="57"/>
      <c r="EY11" s="57"/>
      <c r="EZ11" s="57"/>
      <c r="FA11" s="57"/>
      <c r="FB11" s="57"/>
      <c r="FC11" s="57"/>
      <c r="FD11" s="57"/>
      <c r="FE11" s="57"/>
      <c r="FF11" s="57"/>
      <c r="FG11" s="57"/>
      <c r="FH11" s="57"/>
      <c r="FI11" s="57"/>
      <c r="FJ11" s="57"/>
      <c r="FK11" s="57"/>
      <c r="FL11" s="57"/>
      <c r="FM11" s="57"/>
      <c r="FN11" s="57"/>
      <c r="FO11" s="57"/>
      <c r="FP11" s="57"/>
      <c r="FQ11" s="57"/>
      <c r="FR11" s="57"/>
      <c r="FS11" s="57"/>
      <c r="FT11" s="57"/>
      <c r="FU11" s="57"/>
      <c r="FV11" s="57"/>
      <c r="FW11" s="57"/>
      <c r="FX11" s="57"/>
      <c r="FY11" s="57"/>
      <c r="FZ11" s="57"/>
      <c r="GA11" s="57"/>
      <c r="GB11" s="57"/>
      <c r="GC11" s="57"/>
      <c r="GD11" s="57"/>
      <c r="GE11" s="57"/>
      <c r="GF11" s="57"/>
      <c r="GG11" s="57"/>
      <c r="GH11" s="57"/>
      <c r="GI11" s="57"/>
      <c r="GJ11" s="57"/>
      <c r="GK11" s="57"/>
      <c r="GL11" s="57"/>
      <c r="GM11" s="57"/>
      <c r="GN11" s="57"/>
      <c r="GO11" s="57"/>
      <c r="GP11" s="57"/>
      <c r="GQ11" s="57"/>
      <c r="GR11" s="57"/>
      <c r="GS11" s="57"/>
      <c r="GT11" s="57"/>
      <c r="GU11" s="57"/>
      <c r="GV11" s="57"/>
      <c r="GW11" s="57"/>
      <c r="GX11" s="57"/>
      <c r="GY11" s="57"/>
      <c r="GZ11" s="57"/>
      <c r="HA11" s="57"/>
      <c r="HB11" s="57"/>
      <c r="HC11" s="57"/>
      <c r="HD11" s="57"/>
      <c r="HE11" s="57"/>
      <c r="HF11" s="57"/>
      <c r="HG11" s="57"/>
      <c r="HH11" s="57"/>
      <c r="HI11" s="57"/>
      <c r="HJ11" s="57"/>
      <c r="HK11" s="57"/>
      <c r="HL11" s="57"/>
      <c r="HM11" s="57"/>
      <c r="HN11" s="57"/>
      <c r="HO11" s="57"/>
      <c r="HP11" s="57"/>
      <c r="HQ11" s="57"/>
      <c r="HR11" s="57"/>
      <c r="HS11" s="57"/>
      <c r="HT11" s="57"/>
      <c r="HU11" s="57"/>
      <c r="HV11" s="57"/>
      <c r="HW11" s="57"/>
      <c r="HX11" s="57"/>
      <c r="HY11" s="57"/>
      <c r="HZ11" s="57"/>
      <c r="IA11" s="57"/>
      <c r="IB11" s="57"/>
      <c r="IC11" s="57"/>
      <c r="ID11" s="57"/>
      <c r="IE11" s="57"/>
      <c r="IF11" s="57"/>
      <c r="IG11" s="57"/>
      <c r="IH11" s="57"/>
      <c r="II11" s="57"/>
      <c r="IJ11" s="57"/>
      <c r="IK11" s="57"/>
    </row>
    <row r="12" s="58" customFormat="1" spans="1:245">
      <c r="A12" s="63">
        <v>10</v>
      </c>
      <c r="B12" s="62" t="s">
        <v>92</v>
      </c>
      <c r="C12" s="62" t="s">
        <v>93</v>
      </c>
      <c r="D12" s="62">
        <v>126.5</v>
      </c>
      <c r="E12" s="65">
        <v>6017.38</v>
      </c>
      <c r="F12" s="63">
        <v>761199</v>
      </c>
      <c r="G12" s="63">
        <v>264199</v>
      </c>
      <c r="H12" s="63">
        <v>264199</v>
      </c>
      <c r="I12" s="62">
        <f t="shared" si="0"/>
        <v>497000</v>
      </c>
      <c r="J12" s="62" t="s">
        <v>67</v>
      </c>
      <c r="K12" s="79">
        <v>45495</v>
      </c>
      <c r="L12" s="63" t="s">
        <v>79</v>
      </c>
      <c r="M12" s="80">
        <v>20240003569</v>
      </c>
      <c r="N12" s="79">
        <v>45476</v>
      </c>
      <c r="O12" s="81">
        <v>45443</v>
      </c>
      <c r="P12" s="83"/>
      <c r="Q12" s="72">
        <f t="shared" si="2"/>
        <v>1849.393</v>
      </c>
      <c r="R12" s="72"/>
      <c r="S12" s="72">
        <f t="shared" si="3"/>
        <v>211.3592</v>
      </c>
      <c r="T12" s="72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7"/>
      <c r="EO12" s="57"/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7"/>
      <c r="FE12" s="57"/>
      <c r="FF12" s="57"/>
      <c r="FG12" s="57"/>
      <c r="FH12" s="57"/>
      <c r="FI12" s="57"/>
      <c r="FJ12" s="57"/>
      <c r="FK12" s="57"/>
      <c r="FL12" s="57"/>
      <c r="FM12" s="57"/>
      <c r="FN12" s="57"/>
      <c r="FO12" s="57"/>
      <c r="FP12" s="57"/>
      <c r="FQ12" s="57"/>
      <c r="FR12" s="57"/>
      <c r="FS12" s="57"/>
      <c r="FT12" s="57"/>
      <c r="FU12" s="57"/>
      <c r="FV12" s="57"/>
      <c r="FW12" s="57"/>
      <c r="FX12" s="57"/>
      <c r="FY12" s="57"/>
      <c r="FZ12" s="57"/>
      <c r="GA12" s="57"/>
      <c r="GB12" s="57"/>
      <c r="GC12" s="57"/>
      <c r="GD12" s="57"/>
      <c r="GE12" s="57"/>
      <c r="GF12" s="57"/>
      <c r="GG12" s="57"/>
      <c r="GH12" s="57"/>
      <c r="GI12" s="57"/>
      <c r="GJ12" s="57"/>
      <c r="GK12" s="57"/>
      <c r="GL12" s="57"/>
      <c r="GM12" s="57"/>
      <c r="GN12" s="57"/>
      <c r="GO12" s="57"/>
      <c r="GP12" s="57"/>
      <c r="GQ12" s="57"/>
      <c r="GR12" s="57"/>
      <c r="GS12" s="57"/>
      <c r="GT12" s="57"/>
      <c r="GU12" s="57"/>
      <c r="GV12" s="57"/>
      <c r="GW12" s="57"/>
      <c r="GX12" s="57"/>
      <c r="GY12" s="57"/>
      <c r="GZ12" s="57"/>
      <c r="HA12" s="57"/>
      <c r="HB12" s="57"/>
      <c r="HC12" s="57"/>
      <c r="HD12" s="57"/>
      <c r="HE12" s="57"/>
      <c r="HF12" s="57"/>
      <c r="HG12" s="57"/>
      <c r="HH12" s="57"/>
      <c r="HI12" s="57"/>
      <c r="HJ12" s="57"/>
      <c r="HK12" s="57"/>
      <c r="HL12" s="57"/>
      <c r="HM12" s="57"/>
      <c r="HN12" s="57"/>
      <c r="HO12" s="57"/>
      <c r="HP12" s="57"/>
      <c r="HQ12" s="57"/>
      <c r="HR12" s="57"/>
      <c r="HS12" s="57"/>
      <c r="HT12" s="57"/>
      <c r="HU12" s="57"/>
      <c r="HV12" s="57"/>
      <c r="HW12" s="57"/>
      <c r="HX12" s="57"/>
      <c r="HY12" s="57"/>
      <c r="HZ12" s="57"/>
      <c r="IA12" s="57"/>
      <c r="IB12" s="57"/>
      <c r="IC12" s="57"/>
      <c r="ID12" s="57"/>
      <c r="IE12" s="57"/>
      <c r="IF12" s="57"/>
      <c r="IG12" s="57"/>
      <c r="IH12" s="57"/>
      <c r="II12" s="57"/>
      <c r="IJ12" s="57"/>
      <c r="IK12" s="57"/>
    </row>
    <row r="13" s="58" customFormat="1" spans="1:245">
      <c r="A13" s="63">
        <v>11</v>
      </c>
      <c r="B13" s="62" t="s">
        <v>94</v>
      </c>
      <c r="C13" s="62" t="s">
        <v>95</v>
      </c>
      <c r="D13" s="62">
        <v>126.5</v>
      </c>
      <c r="E13" s="65">
        <v>6118.996</v>
      </c>
      <c r="F13" s="63">
        <v>774053</v>
      </c>
      <c r="G13" s="63">
        <v>155053</v>
      </c>
      <c r="H13" s="63">
        <v>155053</v>
      </c>
      <c r="I13" s="62">
        <f t="shared" si="0"/>
        <v>619000</v>
      </c>
      <c r="J13" s="62" t="s">
        <v>78</v>
      </c>
      <c r="K13" s="79">
        <v>45497</v>
      </c>
      <c r="L13" s="63" t="s">
        <v>72</v>
      </c>
      <c r="M13" s="80">
        <v>20240003954</v>
      </c>
      <c r="N13" s="79">
        <v>45490</v>
      </c>
      <c r="O13" s="81">
        <v>45483</v>
      </c>
      <c r="P13" s="83"/>
      <c r="Q13" s="72">
        <f t="shared" si="2"/>
        <v>1085.371</v>
      </c>
      <c r="R13" s="72">
        <f>G13*0.0003</f>
        <v>46.5159</v>
      </c>
      <c r="S13" s="72">
        <f t="shared" si="3"/>
        <v>124.0424</v>
      </c>
      <c r="T13" s="72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/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  <c r="FA13" s="57"/>
      <c r="FB13" s="57"/>
      <c r="FC13" s="57"/>
      <c r="FD13" s="57"/>
      <c r="FE13" s="57"/>
      <c r="FF13" s="57"/>
      <c r="FG13" s="57"/>
      <c r="FH13" s="57"/>
      <c r="FI13" s="57"/>
      <c r="FJ13" s="57"/>
      <c r="FK13" s="57"/>
      <c r="FL13" s="57"/>
      <c r="FM13" s="57"/>
      <c r="FN13" s="57"/>
      <c r="FO13" s="57"/>
      <c r="FP13" s="57"/>
      <c r="FQ13" s="57"/>
      <c r="FR13" s="57"/>
      <c r="FS13" s="57"/>
      <c r="FT13" s="57"/>
      <c r="FU13" s="57"/>
      <c r="FV13" s="57"/>
      <c r="FW13" s="57"/>
      <c r="FX13" s="57"/>
      <c r="FY13" s="57"/>
      <c r="FZ13" s="57"/>
      <c r="GA13" s="57"/>
      <c r="GB13" s="57"/>
      <c r="GC13" s="57"/>
      <c r="GD13" s="57"/>
      <c r="GE13" s="57"/>
      <c r="GF13" s="57"/>
      <c r="GG13" s="57"/>
      <c r="GH13" s="57"/>
      <c r="GI13" s="57"/>
      <c r="GJ13" s="57"/>
      <c r="GK13" s="57"/>
      <c r="GL13" s="57"/>
      <c r="GM13" s="57"/>
      <c r="GN13" s="57"/>
      <c r="GO13" s="57"/>
      <c r="GP13" s="57"/>
      <c r="GQ13" s="57"/>
      <c r="GR13" s="57"/>
      <c r="GS13" s="57"/>
      <c r="GT13" s="57"/>
      <c r="GU13" s="57"/>
      <c r="GV13" s="57"/>
      <c r="GW13" s="57"/>
      <c r="GX13" s="57"/>
      <c r="GY13" s="57"/>
      <c r="GZ13" s="57"/>
      <c r="HA13" s="57"/>
      <c r="HB13" s="57"/>
      <c r="HC13" s="57"/>
      <c r="HD13" s="57"/>
      <c r="HE13" s="57"/>
      <c r="HF13" s="57"/>
      <c r="HG13" s="57"/>
      <c r="HH13" s="57"/>
      <c r="HI13" s="57"/>
      <c r="HJ13" s="57"/>
      <c r="HK13" s="57"/>
      <c r="HL13" s="57"/>
      <c r="HM13" s="57"/>
      <c r="HN13" s="57"/>
      <c r="HO13" s="57"/>
      <c r="HP13" s="57"/>
      <c r="HQ13" s="57"/>
      <c r="HR13" s="57"/>
      <c r="HS13" s="57"/>
      <c r="HT13" s="57"/>
      <c r="HU13" s="57"/>
      <c r="HV13" s="57"/>
      <c r="HW13" s="57"/>
      <c r="HX13" s="57"/>
      <c r="HY13" s="57"/>
      <c r="HZ13" s="57"/>
      <c r="IA13" s="57"/>
      <c r="IB13" s="57"/>
      <c r="IC13" s="57"/>
      <c r="ID13" s="57"/>
      <c r="IE13" s="57"/>
      <c r="IF13" s="57"/>
      <c r="IG13" s="57"/>
      <c r="IH13" s="57"/>
      <c r="II13" s="57"/>
      <c r="IJ13" s="57"/>
      <c r="IK13" s="57"/>
    </row>
    <row r="14" s="58" customFormat="1" spans="1:245">
      <c r="A14" s="63">
        <v>12</v>
      </c>
      <c r="B14" s="62" t="s">
        <v>96</v>
      </c>
      <c r="C14" s="62" t="s">
        <v>97</v>
      </c>
      <c r="D14" s="62">
        <v>126.9</v>
      </c>
      <c r="E14" s="65">
        <v>6095</v>
      </c>
      <c r="F14" s="63">
        <v>773456</v>
      </c>
      <c r="G14" s="63">
        <v>200000</v>
      </c>
      <c r="H14" s="63">
        <v>773456</v>
      </c>
      <c r="I14" s="62">
        <f t="shared" si="0"/>
        <v>0</v>
      </c>
      <c r="J14" s="62" t="s">
        <v>67</v>
      </c>
      <c r="K14" s="79">
        <v>45477</v>
      </c>
      <c r="L14" s="63" t="s">
        <v>98</v>
      </c>
      <c r="M14" s="80">
        <v>20240002490</v>
      </c>
      <c r="N14" s="79">
        <v>45414</v>
      </c>
      <c r="O14" s="81">
        <v>45297</v>
      </c>
      <c r="P14" s="83"/>
      <c r="Q14" s="72">
        <f>G14*0.006</f>
        <v>1200</v>
      </c>
      <c r="R14" s="72"/>
      <c r="S14" s="72">
        <f t="shared" ref="S14:S17" si="4">G14*0.0012</f>
        <v>240</v>
      </c>
      <c r="T14" s="72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/>
      <c r="EJ14" s="57"/>
      <c r="EK14" s="57"/>
      <c r="EL14" s="57"/>
      <c r="EM14" s="57"/>
      <c r="EN14" s="57"/>
      <c r="EO14" s="57"/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7"/>
      <c r="FE14" s="57"/>
      <c r="FF14" s="57"/>
      <c r="FG14" s="57"/>
      <c r="FH14" s="57"/>
      <c r="FI14" s="57"/>
      <c r="FJ14" s="57"/>
      <c r="FK14" s="57"/>
      <c r="FL14" s="57"/>
      <c r="FM14" s="57"/>
      <c r="FN14" s="57"/>
      <c r="FO14" s="57"/>
      <c r="FP14" s="57"/>
      <c r="FQ14" s="57"/>
      <c r="FR14" s="57"/>
      <c r="FS14" s="57"/>
      <c r="FT14" s="57"/>
      <c r="FU14" s="57"/>
      <c r="FV14" s="57"/>
      <c r="FW14" s="57"/>
      <c r="FX14" s="57"/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7"/>
      <c r="GO14" s="57"/>
      <c r="GP14" s="57"/>
      <c r="GQ14" s="57"/>
      <c r="GR14" s="57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7"/>
      <c r="HE14" s="57"/>
      <c r="HF14" s="57"/>
      <c r="HG14" s="57"/>
      <c r="HH14" s="57"/>
      <c r="HI14" s="57"/>
      <c r="HJ14" s="57"/>
      <c r="HK14" s="57"/>
      <c r="HL14" s="57"/>
      <c r="HM14" s="57"/>
      <c r="HN14" s="57"/>
      <c r="HO14" s="57"/>
      <c r="HP14" s="57"/>
      <c r="HQ14" s="57"/>
      <c r="HR14" s="57"/>
      <c r="HS14" s="57"/>
      <c r="HT14" s="57"/>
      <c r="HU14" s="57"/>
      <c r="HV14" s="57"/>
      <c r="HW14" s="57"/>
      <c r="HX14" s="57"/>
      <c r="HY14" s="57"/>
      <c r="HZ14" s="57"/>
      <c r="IA14" s="57"/>
      <c r="IB14" s="57"/>
      <c r="IC14" s="57"/>
      <c r="ID14" s="57"/>
      <c r="IE14" s="57"/>
      <c r="IF14" s="57"/>
      <c r="IG14" s="57"/>
      <c r="IH14" s="57"/>
      <c r="II14" s="57"/>
      <c r="IJ14" s="57"/>
      <c r="IK14" s="57"/>
    </row>
    <row r="15" s="58" customFormat="1" spans="1:245">
      <c r="A15" s="63">
        <v>13</v>
      </c>
      <c r="B15" s="62" t="s">
        <v>99</v>
      </c>
      <c r="C15" s="62" t="s">
        <v>100</v>
      </c>
      <c r="D15" s="62">
        <v>126.49</v>
      </c>
      <c r="E15" s="65">
        <v>6088.39</v>
      </c>
      <c r="F15" s="63">
        <v>770120</v>
      </c>
      <c r="G15" s="63">
        <v>616000</v>
      </c>
      <c r="H15" s="63">
        <v>770120</v>
      </c>
      <c r="I15" s="62">
        <f t="shared" si="0"/>
        <v>0</v>
      </c>
      <c r="J15" s="62" t="s">
        <v>67</v>
      </c>
      <c r="K15" s="79">
        <v>45478</v>
      </c>
      <c r="L15" s="63" t="s">
        <v>79</v>
      </c>
      <c r="M15" s="80">
        <v>20240002506</v>
      </c>
      <c r="N15" s="79">
        <v>45415</v>
      </c>
      <c r="O15" s="81">
        <v>45394</v>
      </c>
      <c r="P15" s="83"/>
      <c r="Q15" s="72">
        <f>G15*0.007</f>
        <v>4312</v>
      </c>
      <c r="R15" s="72"/>
      <c r="S15" s="72">
        <f t="shared" si="4"/>
        <v>739.2</v>
      </c>
      <c r="T15" s="72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7"/>
      <c r="DW15" s="57"/>
      <c r="DX15" s="57"/>
      <c r="DY15" s="57"/>
      <c r="DZ15" s="57"/>
      <c r="EA15" s="57"/>
      <c r="EB15" s="57"/>
      <c r="EC15" s="57"/>
      <c r="ED15" s="57"/>
      <c r="EE15" s="57"/>
      <c r="EF15" s="57"/>
      <c r="EG15" s="57"/>
      <c r="EH15" s="57"/>
      <c r="EI15" s="57"/>
      <c r="EJ15" s="57"/>
      <c r="EK15" s="57"/>
      <c r="EL15" s="57"/>
      <c r="EM15" s="57"/>
      <c r="EN15" s="57"/>
      <c r="EO15" s="57"/>
      <c r="EP15" s="57"/>
      <c r="EQ15" s="57"/>
      <c r="ER15" s="57"/>
      <c r="ES15" s="57"/>
      <c r="ET15" s="57"/>
      <c r="EU15" s="57"/>
      <c r="EV15" s="57"/>
      <c r="EW15" s="57"/>
      <c r="EX15" s="57"/>
      <c r="EY15" s="57"/>
      <c r="EZ15" s="57"/>
      <c r="FA15" s="57"/>
      <c r="FB15" s="57"/>
      <c r="FC15" s="57"/>
      <c r="FD15" s="57"/>
      <c r="FE15" s="57"/>
      <c r="FF15" s="57"/>
      <c r="FG15" s="57"/>
      <c r="FH15" s="57"/>
      <c r="FI15" s="57"/>
      <c r="FJ15" s="57"/>
      <c r="FK15" s="57"/>
      <c r="FL15" s="57"/>
      <c r="FM15" s="57"/>
      <c r="FN15" s="57"/>
      <c r="FO15" s="57"/>
      <c r="FP15" s="57"/>
      <c r="FQ15" s="57"/>
      <c r="FR15" s="57"/>
      <c r="FS15" s="57"/>
      <c r="FT15" s="57"/>
      <c r="FU15" s="57"/>
      <c r="FV15" s="57"/>
      <c r="FW15" s="57"/>
      <c r="FX15" s="57"/>
      <c r="FY15" s="57"/>
      <c r="FZ15" s="57"/>
      <c r="GA15" s="57"/>
      <c r="GB15" s="57"/>
      <c r="GC15" s="57"/>
      <c r="GD15" s="57"/>
      <c r="GE15" s="57"/>
      <c r="GF15" s="57"/>
      <c r="GG15" s="57"/>
      <c r="GH15" s="57"/>
      <c r="GI15" s="57"/>
      <c r="GJ15" s="57"/>
      <c r="GK15" s="57"/>
      <c r="GL15" s="57"/>
      <c r="GM15" s="57"/>
      <c r="GN15" s="57"/>
      <c r="GO15" s="57"/>
      <c r="GP15" s="57"/>
      <c r="GQ15" s="57"/>
      <c r="GR15" s="57"/>
      <c r="GS15" s="57"/>
      <c r="GT15" s="57"/>
      <c r="GU15" s="57"/>
      <c r="GV15" s="57"/>
      <c r="GW15" s="57"/>
      <c r="GX15" s="57"/>
      <c r="GY15" s="57"/>
      <c r="GZ15" s="57"/>
      <c r="HA15" s="57"/>
      <c r="HB15" s="57"/>
      <c r="HC15" s="57"/>
      <c r="HD15" s="57"/>
      <c r="HE15" s="57"/>
      <c r="HF15" s="57"/>
      <c r="HG15" s="57"/>
      <c r="HH15" s="57"/>
      <c r="HI15" s="57"/>
      <c r="HJ15" s="57"/>
      <c r="HK15" s="57"/>
      <c r="HL15" s="57"/>
      <c r="HM15" s="57"/>
      <c r="HN15" s="57"/>
      <c r="HO15" s="57"/>
      <c r="HP15" s="57"/>
      <c r="HQ15" s="57"/>
      <c r="HR15" s="57"/>
      <c r="HS15" s="57"/>
      <c r="HT15" s="57"/>
      <c r="HU15" s="57"/>
      <c r="HV15" s="57"/>
      <c r="HW15" s="57"/>
      <c r="HX15" s="57"/>
      <c r="HY15" s="57"/>
      <c r="HZ15" s="57"/>
      <c r="IA15" s="57"/>
      <c r="IB15" s="57"/>
      <c r="IC15" s="57"/>
      <c r="ID15" s="57"/>
      <c r="IE15" s="57"/>
      <c r="IF15" s="57"/>
      <c r="IG15" s="57"/>
      <c r="IH15" s="57"/>
      <c r="II15" s="57"/>
      <c r="IJ15" s="57"/>
      <c r="IK15" s="57"/>
    </row>
    <row r="16" s="58" customFormat="1" spans="1:245">
      <c r="A16" s="63">
        <v>14</v>
      </c>
      <c r="B16" s="62" t="s">
        <v>101</v>
      </c>
      <c r="C16" s="62" t="s">
        <v>102</v>
      </c>
      <c r="D16" s="62">
        <v>137.88</v>
      </c>
      <c r="E16" s="65">
        <v>6049.07</v>
      </c>
      <c r="F16" s="63">
        <v>834046</v>
      </c>
      <c r="G16" s="63">
        <v>300000</v>
      </c>
      <c r="H16" s="63">
        <v>834046</v>
      </c>
      <c r="I16" s="62">
        <f t="shared" si="0"/>
        <v>0</v>
      </c>
      <c r="J16" s="62" t="s">
        <v>67</v>
      </c>
      <c r="K16" s="79">
        <v>45491</v>
      </c>
      <c r="L16" s="63" t="s">
        <v>103</v>
      </c>
      <c r="M16" s="80">
        <v>20240003565</v>
      </c>
      <c r="N16" s="79">
        <v>45464</v>
      </c>
      <c r="O16" s="81">
        <v>45443</v>
      </c>
      <c r="P16" s="83"/>
      <c r="Q16" s="72">
        <f>G16*0.004</f>
        <v>1200</v>
      </c>
      <c r="R16" s="72">
        <f>G16*0.0002</f>
        <v>60</v>
      </c>
      <c r="S16" s="72">
        <f>G16*0.0008</f>
        <v>240</v>
      </c>
      <c r="T16" s="72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  <c r="FC16" s="57"/>
      <c r="FD16" s="57"/>
      <c r="FE16" s="57"/>
      <c r="FF16" s="57"/>
      <c r="FG16" s="57"/>
      <c r="FH16" s="57"/>
      <c r="FI16" s="57"/>
      <c r="FJ16" s="57"/>
      <c r="FK16" s="57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7"/>
      <c r="FW16" s="57"/>
      <c r="FX16" s="57"/>
      <c r="FY16" s="57"/>
      <c r="FZ16" s="57"/>
      <c r="GA16" s="57"/>
      <c r="GB16" s="57"/>
      <c r="GC16" s="57"/>
      <c r="GD16" s="57"/>
      <c r="GE16" s="57"/>
      <c r="GF16" s="57"/>
      <c r="GG16" s="57"/>
      <c r="GH16" s="57"/>
      <c r="GI16" s="57"/>
      <c r="GJ16" s="57"/>
      <c r="GK16" s="57"/>
      <c r="GL16" s="57"/>
      <c r="GM16" s="57"/>
      <c r="GN16" s="57"/>
      <c r="GO16" s="57"/>
      <c r="GP16" s="57"/>
      <c r="GQ16" s="57"/>
      <c r="GR16" s="57"/>
      <c r="GS16" s="57"/>
      <c r="GT16" s="57"/>
      <c r="GU16" s="57"/>
      <c r="GV16" s="57"/>
      <c r="GW16" s="57"/>
      <c r="GX16" s="57"/>
      <c r="GY16" s="57"/>
      <c r="GZ16" s="57"/>
      <c r="HA16" s="57"/>
      <c r="HB16" s="57"/>
      <c r="HC16" s="57"/>
      <c r="HD16" s="57"/>
      <c r="HE16" s="57"/>
      <c r="HF16" s="57"/>
      <c r="HG16" s="57"/>
      <c r="HH16" s="57"/>
      <c r="HI16" s="57"/>
      <c r="HJ16" s="57"/>
      <c r="HK16" s="57"/>
      <c r="HL16" s="57"/>
      <c r="HM16" s="57"/>
      <c r="HN16" s="57"/>
      <c r="HO16" s="57"/>
      <c r="HP16" s="57"/>
      <c r="HQ16" s="57"/>
      <c r="HR16" s="57"/>
      <c r="HS16" s="57"/>
      <c r="HT16" s="57"/>
      <c r="HU16" s="57"/>
      <c r="HV16" s="57"/>
      <c r="HW16" s="57"/>
      <c r="HX16" s="57"/>
      <c r="HY16" s="57"/>
      <c r="HZ16" s="57"/>
      <c r="IA16" s="57"/>
      <c r="IB16" s="57"/>
      <c r="IC16" s="57"/>
      <c r="ID16" s="57"/>
      <c r="IE16" s="57"/>
      <c r="IF16" s="57"/>
      <c r="IG16" s="57"/>
      <c r="IH16" s="57"/>
      <c r="II16" s="57"/>
      <c r="IJ16" s="57"/>
      <c r="IK16" s="57"/>
    </row>
    <row r="17" s="58" customFormat="1" spans="1:245">
      <c r="A17" s="63">
        <v>15</v>
      </c>
      <c r="B17" s="62" t="s">
        <v>104</v>
      </c>
      <c r="C17" s="62" t="s">
        <v>105</v>
      </c>
      <c r="D17" s="62">
        <v>138.37</v>
      </c>
      <c r="E17" s="65">
        <v>6100</v>
      </c>
      <c r="F17" s="63">
        <v>844057</v>
      </c>
      <c r="G17" s="63">
        <v>169057</v>
      </c>
      <c r="H17" s="63">
        <v>169057</v>
      </c>
      <c r="I17" s="62">
        <f t="shared" si="0"/>
        <v>675000</v>
      </c>
      <c r="J17" s="62" t="s">
        <v>78</v>
      </c>
      <c r="K17" s="79">
        <v>45493</v>
      </c>
      <c r="L17" s="63" t="s">
        <v>75</v>
      </c>
      <c r="M17" s="80">
        <v>20240004162</v>
      </c>
      <c r="N17" s="79">
        <v>45493</v>
      </c>
      <c r="O17" s="81">
        <v>45412</v>
      </c>
      <c r="P17" s="83"/>
      <c r="Q17" s="72">
        <f>G17*0.004</f>
        <v>676.228</v>
      </c>
      <c r="R17" s="72">
        <f>G17*0.0005</f>
        <v>84.5285</v>
      </c>
      <c r="S17" s="72">
        <f t="shared" si="4"/>
        <v>202.8684</v>
      </c>
      <c r="T17" s="72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/>
      <c r="CN17" s="57"/>
      <c r="CO17" s="57"/>
      <c r="CP17" s="57"/>
      <c r="CQ17" s="57"/>
      <c r="CR17" s="57"/>
      <c r="CS17" s="57"/>
      <c r="CT17" s="57"/>
      <c r="CU17" s="57"/>
      <c r="CV17" s="57"/>
      <c r="CW17" s="57"/>
      <c r="CX17" s="57"/>
      <c r="CY17" s="57"/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57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57"/>
      <c r="GZ17" s="57"/>
      <c r="HA17" s="57"/>
      <c r="HB17" s="57"/>
      <c r="HC17" s="57"/>
      <c r="HD17" s="57"/>
      <c r="HE17" s="57"/>
      <c r="HF17" s="57"/>
      <c r="HG17" s="57"/>
      <c r="HH17" s="57"/>
      <c r="HI17" s="57"/>
      <c r="HJ17" s="57"/>
      <c r="HK17" s="57"/>
      <c r="HL17" s="57"/>
      <c r="HM17" s="57"/>
      <c r="HN17" s="57"/>
      <c r="HO17" s="57"/>
      <c r="HP17" s="57"/>
      <c r="HQ17" s="57"/>
      <c r="HR17" s="57"/>
      <c r="HS17" s="57"/>
      <c r="HT17" s="57"/>
      <c r="HU17" s="57"/>
      <c r="HV17" s="57"/>
      <c r="HW17" s="57"/>
      <c r="HX17" s="57"/>
      <c r="HY17" s="57"/>
      <c r="HZ17" s="57"/>
      <c r="IA17" s="57"/>
      <c r="IB17" s="57"/>
      <c r="IC17" s="57"/>
      <c r="ID17" s="57"/>
      <c r="IE17" s="57"/>
      <c r="IF17" s="57"/>
      <c r="IG17" s="57"/>
      <c r="IH17" s="57"/>
      <c r="II17" s="57"/>
      <c r="IJ17" s="57"/>
      <c r="IK17" s="57"/>
    </row>
    <row r="18" s="58" customFormat="1" spans="1:245">
      <c r="A18" s="63">
        <v>16</v>
      </c>
      <c r="B18" s="62" t="s">
        <v>106</v>
      </c>
      <c r="C18" s="62" t="s">
        <v>107</v>
      </c>
      <c r="D18" s="62">
        <v>138.52</v>
      </c>
      <c r="E18" s="65">
        <v>7200</v>
      </c>
      <c r="F18" s="63">
        <v>997344</v>
      </c>
      <c r="G18" s="63">
        <v>297344</v>
      </c>
      <c r="H18" s="63">
        <v>297344</v>
      </c>
      <c r="I18" s="62">
        <f t="shared" si="0"/>
        <v>700000</v>
      </c>
      <c r="J18" s="62" t="s">
        <v>67</v>
      </c>
      <c r="K18" s="79">
        <v>45476</v>
      </c>
      <c r="L18" s="63" t="s">
        <v>68</v>
      </c>
      <c r="M18" s="80">
        <v>20240003801</v>
      </c>
      <c r="N18" s="79">
        <v>45476</v>
      </c>
      <c r="O18" s="81">
        <v>45466</v>
      </c>
      <c r="P18" s="83"/>
      <c r="Q18" s="72">
        <f>G18*0.007</f>
        <v>2081.408</v>
      </c>
      <c r="R18" s="72">
        <f>G18*0.0003</f>
        <v>89.2032</v>
      </c>
      <c r="S18" s="72">
        <f>G18*0.0008</f>
        <v>237.8752</v>
      </c>
      <c r="T18" s="72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/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7"/>
      <c r="FE18" s="57"/>
      <c r="FF18" s="57"/>
      <c r="FG18" s="57"/>
      <c r="FH18" s="57"/>
      <c r="FI18" s="57"/>
      <c r="FJ18" s="57"/>
      <c r="FK18" s="57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7"/>
      <c r="FW18" s="57"/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7"/>
      <c r="GO18" s="57"/>
      <c r="GP18" s="57"/>
      <c r="GQ18" s="57"/>
      <c r="GR18" s="57"/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57"/>
      <c r="HG18" s="57"/>
      <c r="HH18" s="57"/>
      <c r="HI18" s="57"/>
      <c r="HJ18" s="57"/>
      <c r="HK18" s="57"/>
      <c r="HL18" s="57"/>
      <c r="HM18" s="57"/>
      <c r="HN18" s="57"/>
      <c r="HO18" s="57"/>
      <c r="HP18" s="57"/>
      <c r="HQ18" s="57"/>
      <c r="HR18" s="57"/>
      <c r="HS18" s="57"/>
      <c r="HT18" s="57"/>
      <c r="HU18" s="57"/>
      <c r="HV18" s="57"/>
      <c r="HW18" s="57"/>
      <c r="HX18" s="57"/>
      <c r="HY18" s="57"/>
      <c r="HZ18" s="57"/>
      <c r="IA18" s="57"/>
      <c r="IB18" s="57"/>
      <c r="IC18" s="57"/>
      <c r="ID18" s="57"/>
      <c r="IE18" s="57"/>
      <c r="IF18" s="57"/>
      <c r="IG18" s="57"/>
      <c r="IH18" s="57"/>
      <c r="II18" s="57"/>
      <c r="IJ18" s="57"/>
      <c r="IK18" s="57"/>
    </row>
    <row r="19" s="58" customFormat="1" spans="1:245">
      <c r="A19" s="63">
        <v>17</v>
      </c>
      <c r="B19" s="62" t="s">
        <v>108</v>
      </c>
      <c r="C19" s="62" t="s">
        <v>109</v>
      </c>
      <c r="D19" s="62">
        <v>147.25</v>
      </c>
      <c r="E19" s="65">
        <v>6132.43</v>
      </c>
      <c r="F19" s="63">
        <v>903000</v>
      </c>
      <c r="G19" s="63">
        <v>450000</v>
      </c>
      <c r="H19" s="63">
        <v>903000</v>
      </c>
      <c r="I19" s="62">
        <f t="shared" si="0"/>
        <v>0</v>
      </c>
      <c r="J19" s="62" t="s">
        <v>78</v>
      </c>
      <c r="K19" s="79">
        <v>45491</v>
      </c>
      <c r="L19" s="63" t="s">
        <v>110</v>
      </c>
      <c r="M19" s="80">
        <v>20240003336</v>
      </c>
      <c r="N19" s="79">
        <v>45449</v>
      </c>
      <c r="O19" s="81">
        <v>45426</v>
      </c>
      <c r="P19" s="83"/>
      <c r="Q19" s="72">
        <f>G19*0.004</f>
        <v>1800</v>
      </c>
      <c r="R19" s="72">
        <f>G19*0.0002</f>
        <v>90</v>
      </c>
      <c r="S19" s="72">
        <f>G19*0.0008</f>
        <v>360</v>
      </c>
      <c r="T19" s="72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  <c r="EL19" s="57"/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7"/>
      <c r="EY19" s="57"/>
      <c r="EZ19" s="57"/>
      <c r="FA19" s="57"/>
      <c r="FB19" s="57"/>
      <c r="FC19" s="57"/>
      <c r="FD19" s="57"/>
      <c r="FE19" s="57"/>
      <c r="FF19" s="57"/>
      <c r="FG19" s="57"/>
      <c r="FH19" s="57"/>
      <c r="FI19" s="57"/>
      <c r="FJ19" s="57"/>
      <c r="FK19" s="57"/>
      <c r="FL19" s="57"/>
      <c r="FM19" s="57"/>
      <c r="FN19" s="57"/>
      <c r="FO19" s="57"/>
      <c r="FP19" s="57"/>
      <c r="FQ19" s="57"/>
      <c r="FR19" s="57"/>
      <c r="FS19" s="57"/>
      <c r="FT19" s="57"/>
      <c r="FU19" s="57"/>
      <c r="FV19" s="57"/>
      <c r="FW19" s="57"/>
      <c r="FX19" s="57"/>
      <c r="FY19" s="57"/>
      <c r="FZ19" s="57"/>
      <c r="GA19" s="57"/>
      <c r="GB19" s="57"/>
      <c r="GC19" s="57"/>
      <c r="GD19" s="57"/>
      <c r="GE19" s="57"/>
      <c r="GF19" s="57"/>
      <c r="GG19" s="57"/>
      <c r="GH19" s="57"/>
      <c r="GI19" s="57"/>
      <c r="GJ19" s="57"/>
      <c r="GK19" s="57"/>
      <c r="GL19" s="57"/>
      <c r="GM19" s="57"/>
      <c r="GN19" s="57"/>
      <c r="GO19" s="57"/>
      <c r="GP19" s="57"/>
      <c r="GQ19" s="57"/>
      <c r="GR19" s="57"/>
      <c r="GS19" s="57"/>
      <c r="GT19" s="57"/>
      <c r="GU19" s="57"/>
      <c r="GV19" s="57"/>
      <c r="GW19" s="57"/>
      <c r="GX19" s="57"/>
      <c r="GY19" s="57"/>
      <c r="GZ19" s="57"/>
      <c r="HA19" s="57"/>
      <c r="HB19" s="57"/>
      <c r="HC19" s="57"/>
      <c r="HD19" s="57"/>
      <c r="HE19" s="57"/>
      <c r="HF19" s="57"/>
      <c r="HG19" s="57"/>
      <c r="HH19" s="57"/>
      <c r="HI19" s="57"/>
      <c r="HJ19" s="57"/>
      <c r="HK19" s="57"/>
      <c r="HL19" s="57"/>
      <c r="HM19" s="57"/>
      <c r="HN19" s="57"/>
      <c r="HO19" s="57"/>
      <c r="HP19" s="57"/>
      <c r="HQ19" s="57"/>
      <c r="HR19" s="57"/>
      <c r="HS19" s="57"/>
      <c r="HT19" s="57"/>
      <c r="HU19" s="57"/>
      <c r="HV19" s="57"/>
      <c r="HW19" s="57"/>
      <c r="HX19" s="57"/>
      <c r="HY19" s="57"/>
      <c r="HZ19" s="57"/>
      <c r="IA19" s="57"/>
      <c r="IB19" s="57"/>
      <c r="IC19" s="57"/>
      <c r="ID19" s="57"/>
      <c r="IE19" s="57"/>
      <c r="IF19" s="57"/>
      <c r="IG19" s="57"/>
      <c r="IH19" s="57"/>
      <c r="II19" s="57"/>
      <c r="IJ19" s="57"/>
      <c r="IK19" s="57"/>
    </row>
    <row r="20" s="58" customFormat="1" spans="1:245">
      <c r="A20" s="63">
        <v>18</v>
      </c>
      <c r="B20" s="62" t="s">
        <v>111</v>
      </c>
      <c r="C20" s="62" t="s">
        <v>112</v>
      </c>
      <c r="D20" s="62">
        <v>139.33</v>
      </c>
      <c r="E20" s="65">
        <v>5600</v>
      </c>
      <c r="F20" s="63">
        <v>780248</v>
      </c>
      <c r="G20" s="63">
        <v>156248</v>
      </c>
      <c r="H20" s="63">
        <v>156248</v>
      </c>
      <c r="I20" s="62">
        <f t="shared" si="0"/>
        <v>624000</v>
      </c>
      <c r="J20" s="62" t="s">
        <v>113</v>
      </c>
      <c r="K20" s="79">
        <v>45472</v>
      </c>
      <c r="L20" s="63" t="s">
        <v>79</v>
      </c>
      <c r="M20" s="80">
        <v>20240003715</v>
      </c>
      <c r="N20" s="79">
        <v>45472</v>
      </c>
      <c r="O20" s="81">
        <v>45460</v>
      </c>
      <c r="P20" s="83"/>
      <c r="Q20" s="72">
        <f t="shared" ref="Q20:Q25" si="5">G20*0.007</f>
        <v>1093.736</v>
      </c>
      <c r="R20" s="72"/>
      <c r="S20" s="72">
        <f>G20*0.0008</f>
        <v>124.9984</v>
      </c>
      <c r="T20" s="72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7"/>
      <c r="DX20" s="57"/>
      <c r="DY20" s="57"/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7"/>
      <c r="EN20" s="57"/>
      <c r="EO20" s="57"/>
      <c r="EP20" s="57"/>
      <c r="EQ20" s="57"/>
      <c r="ER20" s="57"/>
      <c r="ES20" s="57"/>
      <c r="ET20" s="57"/>
      <c r="EU20" s="57"/>
      <c r="EV20" s="57"/>
      <c r="EW20" s="57"/>
      <c r="EX20" s="57"/>
      <c r="EY20" s="57"/>
      <c r="EZ20" s="57"/>
      <c r="FA20" s="57"/>
      <c r="FB20" s="57"/>
      <c r="FC20" s="57"/>
      <c r="FD20" s="57"/>
      <c r="FE20" s="57"/>
      <c r="FF20" s="57"/>
      <c r="FG20" s="57"/>
      <c r="FH20" s="57"/>
      <c r="FI20" s="57"/>
      <c r="FJ20" s="57"/>
      <c r="FK20" s="57"/>
      <c r="FL20" s="57"/>
      <c r="FM20" s="57"/>
      <c r="FN20" s="57"/>
      <c r="FO20" s="57"/>
      <c r="FP20" s="57"/>
      <c r="FQ20" s="57"/>
      <c r="FR20" s="57"/>
      <c r="FS20" s="57"/>
      <c r="FT20" s="57"/>
      <c r="FU20" s="57"/>
      <c r="FV20" s="57"/>
      <c r="FW20" s="57"/>
      <c r="FX20" s="57"/>
      <c r="FY20" s="57"/>
      <c r="FZ20" s="57"/>
      <c r="GA20" s="57"/>
      <c r="GB20" s="57"/>
      <c r="GC20" s="57"/>
      <c r="GD20" s="57"/>
      <c r="GE20" s="57"/>
      <c r="GF20" s="57"/>
      <c r="GG20" s="57"/>
      <c r="GH20" s="57"/>
      <c r="GI20" s="57"/>
      <c r="GJ20" s="57"/>
      <c r="GK20" s="57"/>
      <c r="GL20" s="57"/>
      <c r="GM20" s="57"/>
      <c r="GN20" s="57"/>
      <c r="GO20" s="57"/>
      <c r="GP20" s="57"/>
      <c r="GQ20" s="57"/>
      <c r="GR20" s="57"/>
      <c r="GS20" s="57"/>
      <c r="GT20" s="57"/>
      <c r="GU20" s="57"/>
      <c r="GV20" s="57"/>
      <c r="GW20" s="57"/>
      <c r="GX20" s="57"/>
      <c r="GY20" s="57"/>
      <c r="GZ20" s="57"/>
      <c r="HA20" s="57"/>
      <c r="HB20" s="57"/>
      <c r="HC20" s="57"/>
      <c r="HD20" s="57"/>
      <c r="HE20" s="57"/>
      <c r="HF20" s="57"/>
      <c r="HG20" s="57"/>
      <c r="HH20" s="57"/>
      <c r="HI20" s="57"/>
      <c r="HJ20" s="57"/>
      <c r="HK20" s="57"/>
      <c r="HL20" s="57"/>
      <c r="HM20" s="57"/>
      <c r="HN20" s="57"/>
      <c r="HO20" s="57"/>
      <c r="HP20" s="57"/>
      <c r="HQ20" s="57"/>
      <c r="HR20" s="57"/>
      <c r="HS20" s="57"/>
      <c r="HT20" s="57"/>
      <c r="HU20" s="57"/>
      <c r="HV20" s="57"/>
      <c r="HW20" s="57"/>
      <c r="HX20" s="57"/>
      <c r="HY20" s="57"/>
      <c r="HZ20" s="57"/>
      <c r="IA20" s="57"/>
      <c r="IB20" s="57"/>
      <c r="IC20" s="57"/>
      <c r="ID20" s="57"/>
      <c r="IE20" s="57"/>
      <c r="IF20" s="57"/>
      <c r="IG20" s="57"/>
      <c r="IH20" s="57"/>
      <c r="II20" s="57"/>
      <c r="IJ20" s="57"/>
      <c r="IK20" s="57"/>
    </row>
    <row r="21" s="58" customFormat="1" spans="1:245">
      <c r="A21" s="63">
        <v>19</v>
      </c>
      <c r="B21" s="62" t="s">
        <v>114</v>
      </c>
      <c r="C21" s="62" t="s">
        <v>115</v>
      </c>
      <c r="D21" s="62">
        <v>148.64</v>
      </c>
      <c r="E21" s="65">
        <v>5897.806</v>
      </c>
      <c r="F21" s="63">
        <v>876650</v>
      </c>
      <c r="G21" s="63">
        <v>286650</v>
      </c>
      <c r="H21" s="63">
        <v>286650</v>
      </c>
      <c r="I21" s="62">
        <f t="shared" si="0"/>
        <v>590000</v>
      </c>
      <c r="J21" s="62" t="s">
        <v>78</v>
      </c>
      <c r="K21" s="79">
        <v>45488</v>
      </c>
      <c r="L21" s="63" t="s">
        <v>116</v>
      </c>
      <c r="M21" s="80">
        <v>20240002559</v>
      </c>
      <c r="N21" s="79">
        <v>45416</v>
      </c>
      <c r="O21" s="81">
        <v>45412</v>
      </c>
      <c r="P21" s="83"/>
      <c r="Q21" s="72">
        <f t="shared" si="5"/>
        <v>2006.55</v>
      </c>
      <c r="R21" s="72">
        <f>G21*0.0002</f>
        <v>57.33</v>
      </c>
      <c r="S21" s="72">
        <f t="shared" ref="S21:S25" si="6">G21*0.0012</f>
        <v>343.98</v>
      </c>
      <c r="T21" s="72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  <c r="DQ21" s="57"/>
      <c r="DR21" s="57"/>
      <c r="DS21" s="57"/>
      <c r="DT21" s="57"/>
      <c r="DU21" s="57"/>
      <c r="DV21" s="57"/>
      <c r="DW21" s="57"/>
      <c r="DX21" s="57"/>
      <c r="DY21" s="57"/>
      <c r="DZ21" s="57"/>
      <c r="EA21" s="57"/>
      <c r="EB21" s="57"/>
      <c r="EC21" s="57"/>
      <c r="ED21" s="57"/>
      <c r="EE21" s="57"/>
      <c r="EF21" s="57"/>
      <c r="EG21" s="57"/>
      <c r="EH21" s="57"/>
      <c r="EI21" s="57"/>
      <c r="EJ21" s="57"/>
      <c r="EK21" s="57"/>
      <c r="EL21" s="57"/>
      <c r="EM21" s="57"/>
      <c r="EN21" s="57"/>
      <c r="EO21" s="57"/>
      <c r="EP21" s="57"/>
      <c r="EQ21" s="57"/>
      <c r="ER21" s="57"/>
      <c r="ES21" s="57"/>
      <c r="ET21" s="57"/>
      <c r="EU21" s="57"/>
      <c r="EV21" s="57"/>
      <c r="EW21" s="57"/>
      <c r="EX21" s="57"/>
      <c r="EY21" s="57"/>
      <c r="EZ21" s="57"/>
      <c r="FA21" s="57"/>
      <c r="FB21" s="57"/>
      <c r="FC21" s="57"/>
      <c r="FD21" s="57"/>
      <c r="FE21" s="57"/>
      <c r="FF21" s="57"/>
      <c r="FG21" s="57"/>
      <c r="FH21" s="57"/>
      <c r="FI21" s="57"/>
      <c r="FJ21" s="57"/>
      <c r="FK21" s="57"/>
      <c r="FL21" s="57"/>
      <c r="FM21" s="57"/>
      <c r="FN21" s="57"/>
      <c r="FO21" s="57"/>
      <c r="FP21" s="57"/>
      <c r="FQ21" s="57"/>
      <c r="FR21" s="57"/>
      <c r="FS21" s="57"/>
      <c r="FT21" s="57"/>
      <c r="FU21" s="57"/>
      <c r="FV21" s="57"/>
      <c r="FW21" s="57"/>
      <c r="FX21" s="57"/>
      <c r="FY21" s="57"/>
      <c r="FZ21" s="57"/>
      <c r="GA21" s="57"/>
      <c r="GB21" s="57"/>
      <c r="GC21" s="57"/>
      <c r="GD21" s="57"/>
      <c r="GE21" s="57"/>
      <c r="GF21" s="57"/>
      <c r="GG21" s="57"/>
      <c r="GH21" s="57"/>
      <c r="GI21" s="57"/>
      <c r="GJ21" s="57"/>
      <c r="GK21" s="57"/>
      <c r="GL21" s="57"/>
      <c r="GM21" s="57"/>
      <c r="GN21" s="57"/>
      <c r="GO21" s="57"/>
      <c r="GP21" s="57"/>
      <c r="GQ21" s="57"/>
      <c r="GR21" s="57"/>
      <c r="GS21" s="57"/>
      <c r="GT21" s="57"/>
      <c r="GU21" s="57"/>
      <c r="GV21" s="57"/>
      <c r="GW21" s="57"/>
      <c r="GX21" s="57"/>
      <c r="GY21" s="57"/>
      <c r="GZ21" s="57"/>
      <c r="HA21" s="57"/>
      <c r="HB21" s="57"/>
      <c r="HC21" s="57"/>
      <c r="HD21" s="57"/>
      <c r="HE21" s="57"/>
      <c r="HF21" s="57"/>
      <c r="HG21" s="57"/>
      <c r="HH21" s="57"/>
      <c r="HI21" s="57"/>
      <c r="HJ21" s="57"/>
      <c r="HK21" s="57"/>
      <c r="HL21" s="57"/>
      <c r="HM21" s="57"/>
      <c r="HN21" s="57"/>
      <c r="HO21" s="57"/>
      <c r="HP21" s="57"/>
      <c r="HQ21" s="57"/>
      <c r="HR21" s="57"/>
      <c r="HS21" s="57"/>
      <c r="HT21" s="57"/>
      <c r="HU21" s="57"/>
      <c r="HV21" s="57"/>
      <c r="HW21" s="57"/>
      <c r="HX21" s="57"/>
      <c r="HY21" s="57"/>
      <c r="HZ21" s="57"/>
      <c r="IA21" s="57"/>
      <c r="IB21" s="57"/>
      <c r="IC21" s="57"/>
      <c r="ID21" s="57"/>
      <c r="IE21" s="57"/>
      <c r="IF21" s="57"/>
      <c r="IG21" s="57"/>
      <c r="IH21" s="57"/>
      <c r="II21" s="57"/>
      <c r="IJ21" s="57"/>
      <c r="IK21" s="57"/>
    </row>
    <row r="22" s="58" customFormat="1" spans="1:245">
      <c r="A22" s="63">
        <v>20</v>
      </c>
      <c r="B22" s="62" t="s">
        <v>117</v>
      </c>
      <c r="C22" s="62" t="s">
        <v>118</v>
      </c>
      <c r="D22" s="62">
        <v>139.33</v>
      </c>
      <c r="E22" s="65">
        <v>5946.365</v>
      </c>
      <c r="F22" s="63">
        <v>828507</v>
      </c>
      <c r="G22" s="63">
        <v>308507</v>
      </c>
      <c r="H22" s="63">
        <v>308507</v>
      </c>
      <c r="I22" s="62">
        <f t="shared" si="0"/>
        <v>520000</v>
      </c>
      <c r="J22" s="62" t="s">
        <v>67</v>
      </c>
      <c r="K22" s="79">
        <v>45477</v>
      </c>
      <c r="L22" s="63" t="s">
        <v>79</v>
      </c>
      <c r="M22" s="80">
        <v>20240003719</v>
      </c>
      <c r="N22" s="79">
        <v>45472</v>
      </c>
      <c r="O22" s="81">
        <v>45430</v>
      </c>
      <c r="P22" s="83"/>
      <c r="Q22" s="72">
        <f t="shared" si="5"/>
        <v>2159.549</v>
      </c>
      <c r="R22" s="72"/>
      <c r="S22" s="72">
        <f>G22*0.0008</f>
        <v>246.8056</v>
      </c>
      <c r="T22" s="72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7"/>
      <c r="DX22" s="57"/>
      <c r="DY22" s="57"/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7"/>
      <c r="EN22" s="57"/>
      <c r="EO22" s="57"/>
      <c r="EP22" s="57"/>
      <c r="EQ22" s="57"/>
      <c r="ER22" s="57"/>
      <c r="ES22" s="57"/>
      <c r="ET22" s="57"/>
      <c r="EU22" s="57"/>
      <c r="EV22" s="57"/>
      <c r="EW22" s="57"/>
      <c r="EX22" s="57"/>
      <c r="EY22" s="57"/>
      <c r="EZ22" s="57"/>
      <c r="FA22" s="57"/>
      <c r="FB22" s="57"/>
      <c r="FC22" s="57"/>
      <c r="FD22" s="57"/>
      <c r="FE22" s="57"/>
      <c r="FF22" s="57"/>
      <c r="FG22" s="57"/>
      <c r="FH22" s="57"/>
      <c r="FI22" s="57"/>
      <c r="FJ22" s="57"/>
      <c r="FK22" s="57"/>
      <c r="FL22" s="57"/>
      <c r="FM22" s="57"/>
      <c r="FN22" s="57"/>
      <c r="FO22" s="57"/>
      <c r="FP22" s="57"/>
      <c r="FQ22" s="57"/>
      <c r="FR22" s="57"/>
      <c r="FS22" s="57"/>
      <c r="FT22" s="57"/>
      <c r="FU22" s="57"/>
      <c r="FV22" s="57"/>
      <c r="FW22" s="57"/>
      <c r="FX22" s="57"/>
      <c r="FY22" s="57"/>
      <c r="FZ22" s="57"/>
      <c r="GA22" s="57"/>
      <c r="GB22" s="57"/>
      <c r="GC22" s="57"/>
      <c r="GD22" s="57"/>
      <c r="GE22" s="57"/>
      <c r="GF22" s="57"/>
      <c r="GG22" s="57"/>
      <c r="GH22" s="57"/>
      <c r="GI22" s="57"/>
      <c r="GJ22" s="57"/>
      <c r="GK22" s="57"/>
      <c r="GL22" s="57"/>
      <c r="GM22" s="57"/>
      <c r="GN22" s="57"/>
      <c r="GO22" s="57"/>
      <c r="GP22" s="57"/>
      <c r="GQ22" s="57"/>
      <c r="GR22" s="57"/>
      <c r="GS22" s="57"/>
      <c r="GT22" s="57"/>
      <c r="GU22" s="57"/>
      <c r="GV22" s="57"/>
      <c r="GW22" s="57"/>
      <c r="GX22" s="57"/>
      <c r="GY22" s="57"/>
      <c r="GZ22" s="57"/>
      <c r="HA22" s="57"/>
      <c r="HB22" s="57"/>
      <c r="HC22" s="57"/>
      <c r="HD22" s="57"/>
      <c r="HE22" s="57"/>
      <c r="HF22" s="57"/>
      <c r="HG22" s="57"/>
      <c r="HH22" s="57"/>
      <c r="HI22" s="57"/>
      <c r="HJ22" s="57"/>
      <c r="HK22" s="57"/>
      <c r="HL22" s="57"/>
      <c r="HM22" s="57"/>
      <c r="HN22" s="57"/>
      <c r="HO22" s="57"/>
      <c r="HP22" s="57"/>
      <c r="HQ22" s="57"/>
      <c r="HR22" s="57"/>
      <c r="HS22" s="57"/>
      <c r="HT22" s="57"/>
      <c r="HU22" s="57"/>
      <c r="HV22" s="57"/>
      <c r="HW22" s="57"/>
      <c r="HX22" s="57"/>
      <c r="HY22" s="57"/>
      <c r="HZ22" s="57"/>
      <c r="IA22" s="57"/>
      <c r="IB22" s="57"/>
      <c r="IC22" s="57"/>
      <c r="ID22" s="57"/>
      <c r="IE22" s="57"/>
      <c r="IF22" s="57"/>
      <c r="IG22" s="57"/>
      <c r="IH22" s="57"/>
      <c r="II22" s="57"/>
      <c r="IJ22" s="57"/>
      <c r="IK22" s="57"/>
    </row>
    <row r="23" s="58" customFormat="1" spans="1:245">
      <c r="A23" s="63">
        <v>21</v>
      </c>
      <c r="B23" s="62" t="s">
        <v>119</v>
      </c>
      <c r="C23" s="62" t="s">
        <v>120</v>
      </c>
      <c r="D23" s="62">
        <v>139.33</v>
      </c>
      <c r="E23" s="65">
        <v>6120.28</v>
      </c>
      <c r="F23" s="63">
        <v>852739</v>
      </c>
      <c r="G23" s="63">
        <v>200000</v>
      </c>
      <c r="H23" s="63">
        <v>852739</v>
      </c>
      <c r="I23" s="62">
        <f t="shared" si="0"/>
        <v>0</v>
      </c>
      <c r="J23" s="62" t="s">
        <v>67</v>
      </c>
      <c r="K23" s="79">
        <v>45485</v>
      </c>
      <c r="L23" s="63" t="s">
        <v>72</v>
      </c>
      <c r="M23" s="80">
        <v>20240002913</v>
      </c>
      <c r="N23" s="79">
        <v>45428</v>
      </c>
      <c r="O23" s="81">
        <v>45409</v>
      </c>
      <c r="P23" s="83"/>
      <c r="Q23" s="72">
        <f t="shared" si="5"/>
        <v>1400</v>
      </c>
      <c r="R23" s="72">
        <f>G23*0.0003</f>
        <v>60</v>
      </c>
      <c r="S23" s="72">
        <f t="shared" si="6"/>
        <v>240</v>
      </c>
      <c r="T23" s="72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7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  <c r="DQ23" s="57"/>
      <c r="DR23" s="57"/>
      <c r="DS23" s="57"/>
      <c r="DT23" s="57"/>
      <c r="DU23" s="57"/>
      <c r="DV23" s="57"/>
      <c r="DW23" s="57"/>
      <c r="DX23" s="57"/>
      <c r="DY23" s="57"/>
      <c r="DZ23" s="57"/>
      <c r="EA23" s="57"/>
      <c r="EB23" s="57"/>
      <c r="EC23" s="57"/>
      <c r="ED23" s="57"/>
      <c r="EE23" s="57"/>
      <c r="EF23" s="57"/>
      <c r="EG23" s="57"/>
      <c r="EH23" s="57"/>
      <c r="EI23" s="57"/>
      <c r="EJ23" s="57"/>
      <c r="EK23" s="57"/>
      <c r="EL23" s="57"/>
      <c r="EM23" s="57"/>
      <c r="EN23" s="57"/>
      <c r="EO23" s="57"/>
      <c r="EP23" s="57"/>
      <c r="EQ23" s="57"/>
      <c r="ER23" s="57"/>
      <c r="ES23" s="57"/>
      <c r="ET23" s="57"/>
      <c r="EU23" s="57"/>
      <c r="EV23" s="57"/>
      <c r="EW23" s="57"/>
      <c r="EX23" s="57"/>
      <c r="EY23" s="57"/>
      <c r="EZ23" s="57"/>
      <c r="FA23" s="57"/>
      <c r="FB23" s="57"/>
      <c r="FC23" s="57"/>
      <c r="FD23" s="57"/>
      <c r="FE23" s="57"/>
      <c r="FF23" s="57"/>
      <c r="FG23" s="57"/>
      <c r="FH23" s="57"/>
      <c r="FI23" s="57"/>
      <c r="FJ23" s="57"/>
      <c r="FK23" s="57"/>
      <c r="FL23" s="57"/>
      <c r="FM23" s="57"/>
      <c r="FN23" s="57"/>
      <c r="FO23" s="57"/>
      <c r="FP23" s="57"/>
      <c r="FQ23" s="57"/>
      <c r="FR23" s="57"/>
      <c r="FS23" s="57"/>
      <c r="FT23" s="57"/>
      <c r="FU23" s="57"/>
      <c r="FV23" s="57"/>
      <c r="FW23" s="57"/>
      <c r="FX23" s="57"/>
      <c r="FY23" s="57"/>
      <c r="FZ23" s="57"/>
      <c r="GA23" s="57"/>
      <c r="GB23" s="57"/>
      <c r="GC23" s="57"/>
      <c r="GD23" s="57"/>
      <c r="GE23" s="57"/>
      <c r="GF23" s="57"/>
      <c r="GG23" s="57"/>
      <c r="GH23" s="57"/>
      <c r="GI23" s="57"/>
      <c r="GJ23" s="57"/>
      <c r="GK23" s="57"/>
      <c r="GL23" s="57"/>
      <c r="GM23" s="57"/>
      <c r="GN23" s="57"/>
      <c r="GO23" s="57"/>
      <c r="GP23" s="57"/>
      <c r="GQ23" s="57"/>
      <c r="GR23" s="57"/>
      <c r="GS23" s="57"/>
      <c r="GT23" s="57"/>
      <c r="GU23" s="57"/>
      <c r="GV23" s="57"/>
      <c r="GW23" s="57"/>
      <c r="GX23" s="57"/>
      <c r="GY23" s="57"/>
      <c r="GZ23" s="57"/>
      <c r="HA23" s="57"/>
      <c r="HB23" s="57"/>
      <c r="HC23" s="57"/>
      <c r="HD23" s="57"/>
      <c r="HE23" s="57"/>
      <c r="HF23" s="57"/>
      <c r="HG23" s="57"/>
      <c r="HH23" s="57"/>
      <c r="HI23" s="57"/>
      <c r="HJ23" s="57"/>
      <c r="HK23" s="57"/>
      <c r="HL23" s="57"/>
      <c r="HM23" s="57"/>
      <c r="HN23" s="57"/>
      <c r="HO23" s="57"/>
      <c r="HP23" s="57"/>
      <c r="HQ23" s="57"/>
      <c r="HR23" s="57"/>
      <c r="HS23" s="57"/>
      <c r="HT23" s="57"/>
      <c r="HU23" s="57"/>
      <c r="HV23" s="57"/>
      <c r="HW23" s="57"/>
      <c r="HX23" s="57"/>
      <c r="HY23" s="57"/>
      <c r="HZ23" s="57"/>
      <c r="IA23" s="57"/>
      <c r="IB23" s="57"/>
      <c r="IC23" s="57"/>
      <c r="ID23" s="57"/>
      <c r="IE23" s="57"/>
      <c r="IF23" s="57"/>
      <c r="IG23" s="57"/>
      <c r="IH23" s="57"/>
      <c r="II23" s="57"/>
      <c r="IJ23" s="57"/>
      <c r="IK23" s="57"/>
    </row>
    <row r="24" s="58" customFormat="1" spans="1:245">
      <c r="A24" s="63">
        <v>22</v>
      </c>
      <c r="B24" s="62" t="s">
        <v>121</v>
      </c>
      <c r="C24" s="62" t="s">
        <v>122</v>
      </c>
      <c r="D24" s="62">
        <v>139.33</v>
      </c>
      <c r="E24" s="65">
        <v>6142.02</v>
      </c>
      <c r="F24" s="63">
        <v>855768</v>
      </c>
      <c r="G24" s="63">
        <v>855768</v>
      </c>
      <c r="H24" s="63">
        <v>855768</v>
      </c>
      <c r="I24" s="62">
        <f t="shared" si="0"/>
        <v>0</v>
      </c>
      <c r="J24" s="62" t="s">
        <v>87</v>
      </c>
      <c r="K24" s="79">
        <v>45490</v>
      </c>
      <c r="L24" s="63" t="s">
        <v>82</v>
      </c>
      <c r="M24" s="80">
        <v>20240003839</v>
      </c>
      <c r="N24" s="79">
        <v>45485</v>
      </c>
      <c r="O24" s="81">
        <v>45410</v>
      </c>
      <c r="P24" s="83"/>
      <c r="Q24" s="72">
        <f t="shared" si="5"/>
        <v>5990.376</v>
      </c>
      <c r="R24" s="72"/>
      <c r="S24" s="72">
        <f t="shared" si="6"/>
        <v>1026.9216</v>
      </c>
      <c r="T24" s="72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/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  <c r="FB24" s="57"/>
      <c r="FC24" s="57"/>
      <c r="FD24" s="57"/>
      <c r="FE24" s="57"/>
      <c r="FF24" s="57"/>
      <c r="FG24" s="57"/>
      <c r="FH24" s="57"/>
      <c r="FI24" s="57"/>
      <c r="FJ24" s="57"/>
      <c r="FK24" s="57"/>
      <c r="FL24" s="57"/>
      <c r="FM24" s="57"/>
      <c r="FN24" s="57"/>
      <c r="FO24" s="57"/>
      <c r="FP24" s="57"/>
      <c r="FQ24" s="57"/>
      <c r="FR24" s="57"/>
      <c r="FS24" s="57"/>
      <c r="FT24" s="57"/>
      <c r="FU24" s="57"/>
      <c r="FV24" s="57"/>
      <c r="FW24" s="57"/>
      <c r="FX24" s="57"/>
      <c r="FY24" s="57"/>
      <c r="FZ24" s="57"/>
      <c r="GA24" s="57"/>
      <c r="GB24" s="57"/>
      <c r="GC24" s="57"/>
      <c r="GD24" s="57"/>
      <c r="GE24" s="57"/>
      <c r="GF24" s="57"/>
      <c r="GG24" s="57"/>
      <c r="GH24" s="57"/>
      <c r="GI24" s="57"/>
      <c r="GJ24" s="57"/>
      <c r="GK24" s="57"/>
      <c r="GL24" s="57"/>
      <c r="GM24" s="57"/>
      <c r="GN24" s="57"/>
      <c r="GO24" s="57"/>
      <c r="GP24" s="57"/>
      <c r="GQ24" s="57"/>
      <c r="GR24" s="57"/>
      <c r="GS24" s="57"/>
      <c r="GT24" s="57"/>
      <c r="GU24" s="57"/>
      <c r="GV24" s="57"/>
      <c r="GW24" s="57"/>
      <c r="GX24" s="57"/>
      <c r="GY24" s="57"/>
      <c r="GZ24" s="57"/>
      <c r="HA24" s="57"/>
      <c r="HB24" s="57"/>
      <c r="HC24" s="57"/>
      <c r="HD24" s="57"/>
      <c r="HE24" s="57"/>
      <c r="HF24" s="57"/>
      <c r="HG24" s="57"/>
      <c r="HH24" s="57"/>
      <c r="HI24" s="57"/>
      <c r="HJ24" s="57"/>
      <c r="HK24" s="57"/>
      <c r="HL24" s="57"/>
      <c r="HM24" s="57"/>
      <c r="HN24" s="57"/>
      <c r="HO24" s="57"/>
      <c r="HP24" s="57"/>
      <c r="HQ24" s="57"/>
      <c r="HR24" s="57"/>
      <c r="HS24" s="57"/>
      <c r="HT24" s="57"/>
      <c r="HU24" s="57"/>
      <c r="HV24" s="57"/>
      <c r="HW24" s="57"/>
      <c r="HX24" s="57"/>
      <c r="HY24" s="57"/>
      <c r="HZ24" s="57"/>
      <c r="IA24" s="57"/>
      <c r="IB24" s="57"/>
      <c r="IC24" s="57"/>
      <c r="ID24" s="57"/>
      <c r="IE24" s="57"/>
      <c r="IF24" s="57"/>
      <c r="IG24" s="57"/>
      <c r="IH24" s="57"/>
      <c r="II24" s="57"/>
      <c r="IJ24" s="57"/>
      <c r="IK24" s="57"/>
    </row>
    <row r="25" s="58" customFormat="1" spans="1:245">
      <c r="A25" s="63">
        <v>23</v>
      </c>
      <c r="B25" s="62" t="s">
        <v>123</v>
      </c>
      <c r="C25" s="62" t="s">
        <v>124</v>
      </c>
      <c r="D25" s="62">
        <v>117.84</v>
      </c>
      <c r="E25" s="65">
        <v>5939.84</v>
      </c>
      <c r="F25" s="63">
        <v>699951</v>
      </c>
      <c r="G25" s="63">
        <v>550000</v>
      </c>
      <c r="H25" s="63">
        <v>699951</v>
      </c>
      <c r="I25" s="62">
        <f t="shared" si="0"/>
        <v>0</v>
      </c>
      <c r="J25" s="62" t="s">
        <v>78</v>
      </c>
      <c r="K25" s="79">
        <v>45476</v>
      </c>
      <c r="L25" s="63" t="s">
        <v>72</v>
      </c>
      <c r="M25" s="80">
        <v>20240002496</v>
      </c>
      <c r="N25" s="79">
        <v>45477</v>
      </c>
      <c r="O25" s="81">
        <v>45409</v>
      </c>
      <c r="P25" s="83"/>
      <c r="Q25" s="72">
        <f t="shared" si="5"/>
        <v>3850</v>
      </c>
      <c r="R25" s="72">
        <f>G25*0.0003</f>
        <v>165</v>
      </c>
      <c r="S25" s="72">
        <f t="shared" si="6"/>
        <v>660</v>
      </c>
      <c r="T25" s="72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/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7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7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7"/>
      <c r="GU25" s="57"/>
      <c r="GV25" s="57"/>
      <c r="GW25" s="57"/>
      <c r="GX25" s="57"/>
      <c r="GY25" s="57"/>
      <c r="GZ25" s="57"/>
      <c r="HA25" s="57"/>
      <c r="HB25" s="57"/>
      <c r="HC25" s="57"/>
      <c r="HD25" s="57"/>
      <c r="HE25" s="57"/>
      <c r="HF25" s="57"/>
      <c r="HG25" s="57"/>
      <c r="HH25" s="57"/>
      <c r="HI25" s="57"/>
      <c r="HJ25" s="57"/>
      <c r="HK25" s="57"/>
      <c r="HL25" s="57"/>
      <c r="HM25" s="57"/>
      <c r="HN25" s="57"/>
      <c r="HO25" s="57"/>
      <c r="HP25" s="57"/>
      <c r="HQ25" s="57"/>
      <c r="HR25" s="57"/>
      <c r="HS25" s="57"/>
      <c r="HT25" s="57"/>
      <c r="HU25" s="57"/>
      <c r="HV25" s="57"/>
      <c r="HW25" s="57"/>
      <c r="HX25" s="57"/>
      <c r="HY25" s="57"/>
      <c r="HZ25" s="57"/>
      <c r="IA25" s="57"/>
      <c r="IB25" s="57"/>
      <c r="IC25" s="57"/>
      <c r="ID25" s="57"/>
      <c r="IE25" s="57"/>
      <c r="IF25" s="57"/>
      <c r="IG25" s="57"/>
      <c r="IH25" s="57"/>
      <c r="II25" s="57"/>
      <c r="IJ25" s="57"/>
      <c r="IK25" s="57"/>
    </row>
    <row r="26" s="58" customFormat="1" spans="1:245">
      <c r="A26" s="63">
        <v>24</v>
      </c>
      <c r="B26" s="62" t="s">
        <v>125</v>
      </c>
      <c r="C26" s="62" t="s">
        <v>126</v>
      </c>
      <c r="D26" s="62">
        <v>117.84</v>
      </c>
      <c r="E26" s="65">
        <v>5900</v>
      </c>
      <c r="F26" s="63">
        <v>695256</v>
      </c>
      <c r="G26" s="63">
        <v>695256</v>
      </c>
      <c r="H26" s="63">
        <v>695256</v>
      </c>
      <c r="I26" s="62">
        <f t="shared" si="0"/>
        <v>0</v>
      </c>
      <c r="J26" s="62" t="s">
        <v>87</v>
      </c>
      <c r="K26" s="79">
        <v>45490</v>
      </c>
      <c r="L26" s="63" t="s">
        <v>127</v>
      </c>
      <c r="M26" s="80">
        <v>20240003835</v>
      </c>
      <c r="N26" s="79">
        <v>45477</v>
      </c>
      <c r="O26" s="81">
        <v>45452</v>
      </c>
      <c r="P26" s="83"/>
      <c r="Q26" s="72">
        <f>G26*0.005</f>
        <v>3476.28</v>
      </c>
      <c r="R26" s="72">
        <f>G26*0.0002</f>
        <v>139.0512</v>
      </c>
      <c r="S26" s="72">
        <f>G26*0.0008</f>
        <v>556.2048</v>
      </c>
      <c r="T26" s="72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57"/>
      <c r="HJ26" s="57"/>
      <c r="HK26" s="57"/>
      <c r="HL26" s="57"/>
      <c r="HM26" s="57"/>
      <c r="HN26" s="57"/>
      <c r="HO26" s="57"/>
      <c r="HP26" s="57"/>
      <c r="HQ26" s="57"/>
      <c r="HR26" s="57"/>
      <c r="HS26" s="57"/>
      <c r="HT26" s="57"/>
      <c r="HU26" s="57"/>
      <c r="HV26" s="57"/>
      <c r="HW26" s="57"/>
      <c r="HX26" s="57"/>
      <c r="HY26" s="57"/>
      <c r="HZ26" s="57"/>
      <c r="IA26" s="57"/>
      <c r="IB26" s="57"/>
      <c r="IC26" s="57"/>
      <c r="ID26" s="57"/>
      <c r="IE26" s="57"/>
      <c r="IF26" s="57"/>
      <c r="IG26" s="57"/>
      <c r="IH26" s="57"/>
      <c r="II26" s="57"/>
      <c r="IJ26" s="57"/>
      <c r="IK26" s="57"/>
    </row>
    <row r="27" s="58" customFormat="1" spans="1:245">
      <c r="A27" s="63">
        <v>25</v>
      </c>
      <c r="B27" s="62" t="s">
        <v>128</v>
      </c>
      <c r="C27" s="62" t="s">
        <v>129</v>
      </c>
      <c r="D27" s="62">
        <v>115.59</v>
      </c>
      <c r="E27" s="65">
        <v>5238.385</v>
      </c>
      <c r="F27" s="63">
        <v>605505</v>
      </c>
      <c r="G27" s="63">
        <v>480000</v>
      </c>
      <c r="H27" s="63">
        <v>605505</v>
      </c>
      <c r="I27" s="62">
        <f t="shared" si="0"/>
        <v>0</v>
      </c>
      <c r="J27" s="62" t="s">
        <v>78</v>
      </c>
      <c r="K27" s="79">
        <v>45492</v>
      </c>
      <c r="L27" s="63" t="s">
        <v>130</v>
      </c>
      <c r="M27" s="80">
        <v>20230003103</v>
      </c>
      <c r="N27" s="79">
        <v>45021</v>
      </c>
      <c r="O27" s="81">
        <v>44927</v>
      </c>
      <c r="P27" s="83"/>
      <c r="Q27" s="72">
        <f>G27*0.004</f>
        <v>1920</v>
      </c>
      <c r="R27" s="72">
        <f>G27*0.0004</f>
        <v>192</v>
      </c>
      <c r="S27" s="72">
        <f>G27*0.001</f>
        <v>480</v>
      </c>
      <c r="T27" s="72">
        <f>G27*0.0004</f>
        <v>192</v>
      </c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/>
      <c r="CN27" s="57"/>
      <c r="CO27" s="57"/>
      <c r="CP27" s="57"/>
      <c r="CQ27" s="57"/>
      <c r="CR27" s="57"/>
      <c r="CS27" s="57"/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/>
      <c r="DU27" s="57"/>
      <c r="DV27" s="57"/>
      <c r="DW27" s="57"/>
      <c r="DX27" s="57"/>
      <c r="DY27" s="57"/>
      <c r="DZ27" s="57"/>
      <c r="EA27" s="57"/>
      <c r="EB27" s="57"/>
      <c r="EC27" s="57"/>
      <c r="ED27" s="57"/>
      <c r="EE27" s="57"/>
      <c r="EF27" s="57"/>
      <c r="EG27" s="57"/>
      <c r="EH27" s="57"/>
      <c r="EI27" s="57"/>
      <c r="EJ27" s="57"/>
      <c r="EK27" s="57"/>
      <c r="EL27" s="57"/>
      <c r="EM27" s="57"/>
      <c r="EN27" s="57"/>
      <c r="EO27" s="57"/>
      <c r="EP27" s="57"/>
      <c r="EQ27" s="57"/>
      <c r="ER27" s="57"/>
      <c r="ES27" s="57"/>
      <c r="ET27" s="57"/>
      <c r="EU27" s="57"/>
      <c r="EV27" s="57"/>
      <c r="EW27" s="57"/>
      <c r="EX27" s="57"/>
      <c r="EY27" s="57"/>
      <c r="EZ27" s="57"/>
      <c r="FA27" s="57"/>
      <c r="FB27" s="57"/>
      <c r="FC27" s="57"/>
      <c r="FD27" s="57"/>
      <c r="FE27" s="57"/>
      <c r="FF27" s="57"/>
      <c r="FG27" s="57"/>
      <c r="FH27" s="57"/>
      <c r="FI27" s="57"/>
      <c r="FJ27" s="57"/>
      <c r="FK27" s="57"/>
      <c r="FL27" s="57"/>
      <c r="FM27" s="57"/>
      <c r="FN27" s="57"/>
      <c r="FO27" s="57"/>
      <c r="FP27" s="57"/>
      <c r="FQ27" s="57"/>
      <c r="FR27" s="57"/>
      <c r="FS27" s="57"/>
      <c r="FT27" s="57"/>
      <c r="FU27" s="57"/>
      <c r="FV27" s="57"/>
      <c r="FW27" s="57"/>
      <c r="FX27" s="57"/>
      <c r="FY27" s="57"/>
      <c r="FZ27" s="57"/>
      <c r="GA27" s="57"/>
      <c r="GB27" s="57"/>
      <c r="GC27" s="57"/>
      <c r="GD27" s="57"/>
      <c r="GE27" s="57"/>
      <c r="GF27" s="57"/>
      <c r="GG27" s="57"/>
      <c r="GH27" s="57"/>
      <c r="GI27" s="57"/>
      <c r="GJ27" s="57"/>
      <c r="GK27" s="57"/>
      <c r="GL27" s="57"/>
      <c r="GM27" s="57"/>
      <c r="GN27" s="57"/>
      <c r="GO27" s="57"/>
      <c r="GP27" s="57"/>
      <c r="GQ27" s="57"/>
      <c r="GR27" s="57"/>
      <c r="GS27" s="57"/>
      <c r="GT27" s="57"/>
      <c r="GU27" s="57"/>
      <c r="GV27" s="57"/>
      <c r="GW27" s="57"/>
      <c r="GX27" s="57"/>
      <c r="GY27" s="57"/>
      <c r="GZ27" s="57"/>
      <c r="HA27" s="57"/>
      <c r="HB27" s="57"/>
      <c r="HC27" s="57"/>
      <c r="HD27" s="57"/>
      <c r="HE27" s="57"/>
      <c r="HF27" s="57"/>
      <c r="HG27" s="57"/>
      <c r="HH27" s="57"/>
      <c r="HI27" s="57"/>
      <c r="HJ27" s="57"/>
      <c r="HK27" s="57"/>
      <c r="HL27" s="57"/>
      <c r="HM27" s="57"/>
      <c r="HN27" s="57"/>
      <c r="HO27" s="57"/>
      <c r="HP27" s="57"/>
      <c r="HQ27" s="57"/>
      <c r="HR27" s="57"/>
      <c r="HS27" s="57"/>
      <c r="HT27" s="57"/>
      <c r="HU27" s="57"/>
      <c r="HV27" s="57"/>
      <c r="HW27" s="57"/>
      <c r="HX27" s="57"/>
      <c r="HY27" s="57"/>
      <c r="HZ27" s="57"/>
      <c r="IA27" s="57"/>
      <c r="IB27" s="57"/>
      <c r="IC27" s="57"/>
      <c r="ID27" s="57"/>
      <c r="IE27" s="57"/>
      <c r="IF27" s="57"/>
      <c r="IG27" s="57"/>
      <c r="IH27" s="57"/>
      <c r="II27" s="57"/>
      <c r="IJ27" s="57"/>
      <c r="IK27" s="57"/>
    </row>
    <row r="28" s="58" customFormat="1" spans="1:245">
      <c r="A28" s="63">
        <v>26</v>
      </c>
      <c r="B28" s="62" t="s">
        <v>131</v>
      </c>
      <c r="C28" s="62" t="s">
        <v>132</v>
      </c>
      <c r="D28" s="62">
        <v>107.61</v>
      </c>
      <c r="E28" s="65">
        <v>8107.07</v>
      </c>
      <c r="F28" s="63">
        <v>872402</v>
      </c>
      <c r="G28" s="63">
        <v>300000</v>
      </c>
      <c r="H28" s="63">
        <v>872402</v>
      </c>
      <c r="I28" s="62">
        <f t="shared" si="0"/>
        <v>0</v>
      </c>
      <c r="J28" s="62" t="s">
        <v>113</v>
      </c>
      <c r="K28" s="79">
        <v>45499</v>
      </c>
      <c r="L28" s="63" t="s">
        <v>68</v>
      </c>
      <c r="M28" s="80">
        <v>20240003442</v>
      </c>
      <c r="N28" s="79">
        <v>45227</v>
      </c>
      <c r="O28" s="81">
        <v>45122</v>
      </c>
      <c r="P28" s="83"/>
      <c r="Q28" s="72">
        <f>G28*0.007</f>
        <v>2100</v>
      </c>
      <c r="R28" s="72">
        <f>G28*0.0005</f>
        <v>150</v>
      </c>
      <c r="S28" s="72">
        <f>G28*0.0014</f>
        <v>420</v>
      </c>
      <c r="T28" s="72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/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7"/>
      <c r="DX28" s="57"/>
      <c r="DY28" s="57"/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7"/>
      <c r="EN28" s="57"/>
      <c r="EO28" s="57"/>
      <c r="EP28" s="57"/>
      <c r="EQ28" s="57"/>
      <c r="ER28" s="57"/>
      <c r="ES28" s="57"/>
      <c r="ET28" s="57"/>
      <c r="EU28" s="57"/>
      <c r="EV28" s="57"/>
      <c r="EW28" s="57"/>
      <c r="EX28" s="57"/>
      <c r="EY28" s="57"/>
      <c r="EZ28" s="57"/>
      <c r="FA28" s="57"/>
      <c r="FB28" s="57"/>
      <c r="FC28" s="57"/>
      <c r="FD28" s="57"/>
      <c r="FE28" s="57"/>
      <c r="FF28" s="57"/>
      <c r="FG28" s="57"/>
      <c r="FH28" s="57"/>
      <c r="FI28" s="57"/>
      <c r="FJ28" s="57"/>
      <c r="FK28" s="57"/>
      <c r="FL28" s="57"/>
      <c r="FM28" s="57"/>
      <c r="FN28" s="57"/>
      <c r="FO28" s="57"/>
      <c r="FP28" s="57"/>
      <c r="FQ28" s="57"/>
      <c r="FR28" s="57"/>
      <c r="FS28" s="57"/>
      <c r="FT28" s="57"/>
      <c r="FU28" s="57"/>
      <c r="FV28" s="57"/>
      <c r="FW28" s="57"/>
      <c r="FX28" s="57"/>
      <c r="FY28" s="57"/>
      <c r="FZ28" s="57"/>
      <c r="GA28" s="57"/>
      <c r="GB28" s="57"/>
      <c r="GC28" s="57"/>
      <c r="GD28" s="57"/>
      <c r="GE28" s="57"/>
      <c r="GF28" s="57"/>
      <c r="GG28" s="57"/>
      <c r="GH28" s="57"/>
      <c r="GI28" s="57"/>
      <c r="GJ28" s="57"/>
      <c r="GK28" s="57"/>
      <c r="GL28" s="57"/>
      <c r="GM28" s="57"/>
      <c r="GN28" s="57"/>
      <c r="GO28" s="57"/>
      <c r="GP28" s="57"/>
      <c r="GQ28" s="57"/>
      <c r="GR28" s="57"/>
      <c r="GS28" s="57"/>
      <c r="GT28" s="57"/>
      <c r="GU28" s="57"/>
      <c r="GV28" s="57"/>
      <c r="GW28" s="57"/>
      <c r="GX28" s="57"/>
      <c r="GY28" s="57"/>
      <c r="GZ28" s="57"/>
      <c r="HA28" s="57"/>
      <c r="HB28" s="57"/>
      <c r="HC28" s="57"/>
      <c r="HD28" s="57"/>
      <c r="HE28" s="57"/>
      <c r="HF28" s="57"/>
      <c r="HG28" s="57"/>
      <c r="HH28" s="57"/>
      <c r="HI28" s="57"/>
      <c r="HJ28" s="57"/>
      <c r="HK28" s="57"/>
      <c r="HL28" s="57"/>
      <c r="HM28" s="57"/>
      <c r="HN28" s="57"/>
      <c r="HO28" s="57"/>
      <c r="HP28" s="57"/>
      <c r="HQ28" s="57"/>
      <c r="HR28" s="57"/>
      <c r="HS28" s="57"/>
      <c r="HT28" s="57"/>
      <c r="HU28" s="57"/>
      <c r="HV28" s="57"/>
      <c r="HW28" s="57"/>
      <c r="HX28" s="57"/>
      <c r="HY28" s="57"/>
      <c r="HZ28" s="57"/>
      <c r="IA28" s="57"/>
      <c r="IB28" s="57"/>
      <c r="IC28" s="57"/>
      <c r="ID28" s="57"/>
      <c r="IE28" s="57"/>
      <c r="IF28" s="57"/>
      <c r="IG28" s="57"/>
      <c r="IH28" s="57"/>
      <c r="II28" s="57"/>
      <c r="IJ28" s="57"/>
      <c r="IK28" s="57"/>
    </row>
    <row r="29" s="58" customFormat="1" ht="18" customHeight="1" spans="1:20">
      <c r="A29" s="63"/>
      <c r="B29" s="62"/>
      <c r="C29" s="66"/>
      <c r="D29" s="63"/>
      <c r="E29" s="65"/>
      <c r="F29" s="63"/>
      <c r="G29" s="63">
        <f>SUM(G3:G28)</f>
        <v>10402922</v>
      </c>
      <c r="H29" s="63"/>
      <c r="I29" s="62">
        <f t="shared" si="0"/>
        <v>0</v>
      </c>
      <c r="J29" s="63"/>
      <c r="K29" s="79"/>
      <c r="L29" s="63"/>
      <c r="M29" s="63"/>
      <c r="N29" s="79"/>
      <c r="O29" s="79"/>
      <c r="P29" s="63"/>
      <c r="Q29" s="72">
        <f>SUM(Q3:Q28)</f>
        <v>65707.074</v>
      </c>
      <c r="R29" s="72">
        <f>SUM(R3:R28)</f>
        <v>2097.5477</v>
      </c>
      <c r="S29" s="72">
        <f>SUM(S3:S28)</f>
        <v>10492.5304</v>
      </c>
      <c r="T29" s="72">
        <f>SUM(T3:T28)</f>
        <v>192</v>
      </c>
    </row>
    <row r="30" s="58" customFormat="1" ht="18" customHeight="1" spans="1:21">
      <c r="A30" s="67"/>
      <c r="B30" s="57"/>
      <c r="C30" s="68"/>
      <c r="D30" s="67"/>
      <c r="E30" s="69"/>
      <c r="F30" s="67"/>
      <c r="G30" s="67"/>
      <c r="H30" s="67"/>
      <c r="I30" s="57"/>
      <c r="J30" s="67"/>
      <c r="K30" s="84"/>
      <c r="L30" s="67"/>
      <c r="M30" s="67"/>
      <c r="N30" s="84"/>
      <c r="O30" s="84"/>
      <c r="P30" s="67"/>
      <c r="Q30" s="60"/>
      <c r="R30" s="60"/>
      <c r="S30" s="60"/>
      <c r="T30" s="60"/>
      <c r="U30" s="90"/>
    </row>
    <row r="31" s="57" customFormat="1" ht="20.1" customHeight="1" spans="1:20">
      <c r="A31" s="70" t="s">
        <v>133</v>
      </c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91"/>
    </row>
    <row r="32" s="57" customFormat="1" spans="1:20">
      <c r="A32" s="63" t="s">
        <v>11</v>
      </c>
      <c r="B32" s="62" t="s">
        <v>12</v>
      </c>
      <c r="C32" s="63" t="s">
        <v>49</v>
      </c>
      <c r="D32" s="63" t="s">
        <v>50</v>
      </c>
      <c r="E32" s="63" t="s">
        <v>51</v>
      </c>
      <c r="F32" s="63" t="s">
        <v>52</v>
      </c>
      <c r="G32" s="63" t="s">
        <v>53</v>
      </c>
      <c r="H32" s="63" t="s">
        <v>54</v>
      </c>
      <c r="I32" s="63" t="s">
        <v>55</v>
      </c>
      <c r="J32" s="63" t="s">
        <v>56</v>
      </c>
      <c r="K32" s="63" t="s">
        <v>57</v>
      </c>
      <c r="L32" s="63" t="s">
        <v>58</v>
      </c>
      <c r="M32" s="63" t="s">
        <v>59</v>
      </c>
      <c r="N32" s="63" t="s">
        <v>60</v>
      </c>
      <c r="O32" s="63" t="s">
        <v>61</v>
      </c>
      <c r="P32" s="63" t="s">
        <v>62</v>
      </c>
      <c r="Q32" s="62" t="s">
        <v>134</v>
      </c>
      <c r="R32" s="62" t="s">
        <v>64</v>
      </c>
      <c r="S32" s="62" t="s">
        <v>21</v>
      </c>
      <c r="T32" s="62" t="s">
        <v>19</v>
      </c>
    </row>
    <row r="33" s="58" customFormat="1" spans="1:249">
      <c r="A33" s="62">
        <v>1</v>
      </c>
      <c r="B33" s="62" t="s">
        <v>135</v>
      </c>
      <c r="C33" s="62" t="s">
        <v>136</v>
      </c>
      <c r="D33" s="62">
        <v>43.43</v>
      </c>
      <c r="E33" s="72">
        <v>17000</v>
      </c>
      <c r="F33" s="62">
        <v>738310</v>
      </c>
      <c r="G33" s="62">
        <v>378310</v>
      </c>
      <c r="H33" s="62">
        <v>378310</v>
      </c>
      <c r="I33" s="62">
        <v>360000</v>
      </c>
      <c r="J33" s="62" t="s">
        <v>87</v>
      </c>
      <c r="K33" s="85">
        <v>45464</v>
      </c>
      <c r="L33" s="62" t="s">
        <v>26</v>
      </c>
      <c r="M33" s="62">
        <v>20240003579</v>
      </c>
      <c r="N33" s="85">
        <v>45465</v>
      </c>
      <c r="O33" s="85">
        <v>45429</v>
      </c>
      <c r="P33" s="62"/>
      <c r="Q33" s="72">
        <v>3783.1</v>
      </c>
      <c r="R33" s="72">
        <v>680.958</v>
      </c>
      <c r="S33" s="72"/>
      <c r="T33" s="72"/>
      <c r="U33" s="57"/>
      <c r="V33" s="92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57"/>
      <c r="HJ33" s="57"/>
      <c r="HK33" s="57"/>
      <c r="HL33" s="57"/>
      <c r="HM33" s="57"/>
      <c r="HN33" s="57"/>
      <c r="HO33" s="57"/>
      <c r="HP33" s="57"/>
      <c r="HQ33" s="57"/>
      <c r="HR33" s="57"/>
      <c r="HS33" s="57"/>
      <c r="HT33" s="57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57"/>
      <c r="IF33" s="57"/>
      <c r="IG33" s="57"/>
      <c r="IH33" s="57"/>
      <c r="II33" s="57"/>
      <c r="IJ33" s="57"/>
      <c r="IK33" s="57"/>
      <c r="IL33" s="57"/>
      <c r="IM33" s="57"/>
      <c r="IN33" s="57"/>
      <c r="IO33" s="57"/>
    </row>
    <row r="34" s="58" customFormat="1" spans="1:249">
      <c r="A34" s="62">
        <v>2</v>
      </c>
      <c r="B34" s="62" t="s">
        <v>135</v>
      </c>
      <c r="C34" s="62" t="s">
        <v>137</v>
      </c>
      <c r="D34" s="62">
        <v>50.67</v>
      </c>
      <c r="E34" s="72">
        <v>17000</v>
      </c>
      <c r="F34" s="62">
        <v>861390</v>
      </c>
      <c r="G34" s="62">
        <v>461390</v>
      </c>
      <c r="H34" s="62">
        <v>461390</v>
      </c>
      <c r="I34" s="62">
        <v>400000</v>
      </c>
      <c r="J34" s="62" t="s">
        <v>87</v>
      </c>
      <c r="K34" s="85">
        <v>45433</v>
      </c>
      <c r="L34" s="62" t="s">
        <v>26</v>
      </c>
      <c r="M34" s="62">
        <v>20240003028</v>
      </c>
      <c r="N34" s="85">
        <v>45434</v>
      </c>
      <c r="O34" s="85">
        <v>45429</v>
      </c>
      <c r="P34" s="62"/>
      <c r="Q34" s="72">
        <v>4613.9</v>
      </c>
      <c r="R34" s="72">
        <v>830.502</v>
      </c>
      <c r="S34" s="72"/>
      <c r="T34" s="72"/>
      <c r="U34" s="57"/>
      <c r="V34" s="92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57"/>
      <c r="HJ34" s="57"/>
      <c r="HK34" s="57"/>
      <c r="HL34" s="57"/>
      <c r="HM34" s="57"/>
      <c r="HN34" s="57"/>
      <c r="HO34" s="57"/>
      <c r="HP34" s="57"/>
      <c r="HQ34" s="57"/>
      <c r="HR34" s="57"/>
      <c r="HS34" s="57"/>
      <c r="HT34" s="57"/>
      <c r="HU34" s="57"/>
      <c r="HV34" s="57"/>
      <c r="HW34" s="57"/>
      <c r="HX34" s="57"/>
      <c r="HY34" s="57"/>
      <c r="HZ34" s="57"/>
      <c r="IA34" s="57"/>
      <c r="IB34" s="57"/>
      <c r="IC34" s="57"/>
      <c r="ID34" s="57"/>
      <c r="IE34" s="57"/>
      <c r="IF34" s="57"/>
      <c r="IG34" s="57"/>
      <c r="IH34" s="57"/>
      <c r="II34" s="57"/>
      <c r="IJ34" s="57"/>
      <c r="IK34" s="57"/>
      <c r="IL34" s="57"/>
      <c r="IM34" s="57"/>
      <c r="IN34" s="57"/>
      <c r="IO34" s="57"/>
    </row>
    <row r="35" s="58" customFormat="1" ht="13.5" spans="1:245">
      <c r="A35" s="62">
        <v>3</v>
      </c>
      <c r="B35" s="73" t="s">
        <v>138</v>
      </c>
      <c r="C35" s="73" t="s">
        <v>139</v>
      </c>
      <c r="D35" s="62">
        <v>68.42</v>
      </c>
      <c r="E35" s="64">
        <v>21800</v>
      </c>
      <c r="F35" s="63">
        <v>1491556</v>
      </c>
      <c r="G35" s="63">
        <v>630000</v>
      </c>
      <c r="H35" s="63">
        <v>1491556</v>
      </c>
      <c r="I35" s="62">
        <f t="shared" ref="I35:I42" si="7">F35-H35</f>
        <v>0</v>
      </c>
      <c r="J35" s="62" t="s">
        <v>87</v>
      </c>
      <c r="K35" s="81">
        <v>45489</v>
      </c>
      <c r="L35" s="63" t="s">
        <v>140</v>
      </c>
      <c r="M35" s="63">
        <v>20230010576</v>
      </c>
      <c r="N35" s="79">
        <v>45283</v>
      </c>
      <c r="O35" s="81">
        <v>45256</v>
      </c>
      <c r="P35" s="82"/>
      <c r="Q35" s="72">
        <f>G35*0.008</f>
        <v>5040</v>
      </c>
      <c r="R35" s="72">
        <f>G35*0.0013</f>
        <v>819</v>
      </c>
      <c r="S35" s="72">
        <f>G35*0.0014</f>
        <v>882</v>
      </c>
      <c r="T35" s="72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57"/>
      <c r="HJ35" s="57"/>
      <c r="HK35" s="57"/>
      <c r="HL35" s="57"/>
      <c r="HM35" s="57"/>
      <c r="HN35" s="57"/>
      <c r="HO35" s="57"/>
      <c r="HP35" s="57"/>
      <c r="HQ35" s="57"/>
      <c r="HR35" s="57"/>
      <c r="HS35" s="57"/>
      <c r="HT35" s="57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57"/>
      <c r="IF35" s="57"/>
      <c r="IG35" s="57"/>
      <c r="IH35" s="57"/>
      <c r="II35" s="57"/>
      <c r="IJ35" s="57"/>
      <c r="IK35" s="57"/>
    </row>
    <row r="36" s="58" customFormat="1" ht="13.5" spans="1:245">
      <c r="A36" s="62">
        <v>4</v>
      </c>
      <c r="B36" s="73" t="s">
        <v>141</v>
      </c>
      <c r="C36" s="73" t="s">
        <v>142</v>
      </c>
      <c r="D36" s="62">
        <v>71.99</v>
      </c>
      <c r="E36" s="64">
        <v>23600.008</v>
      </c>
      <c r="F36" s="63">
        <v>1698965</v>
      </c>
      <c r="G36" s="63">
        <v>1698965</v>
      </c>
      <c r="H36" s="63">
        <v>1698965</v>
      </c>
      <c r="I36" s="62">
        <f t="shared" si="7"/>
        <v>0</v>
      </c>
      <c r="J36" s="62" t="s">
        <v>143</v>
      </c>
      <c r="K36" s="79">
        <v>45478</v>
      </c>
      <c r="L36" s="63" t="s">
        <v>30</v>
      </c>
      <c r="M36" s="63">
        <v>20240001485</v>
      </c>
      <c r="N36" s="79">
        <v>45370</v>
      </c>
      <c r="O36" s="79">
        <v>45194</v>
      </c>
      <c r="P36" s="82"/>
      <c r="Q36" s="72">
        <f t="shared" ref="Q36:Q42" si="8">G36*0.01</f>
        <v>16989.65</v>
      </c>
      <c r="R36" s="72">
        <f>G36*0.0018</f>
        <v>3058.137</v>
      </c>
      <c r="S36" s="72">
        <f>G36*0.0025</f>
        <v>4247.4125</v>
      </c>
      <c r="T36" s="72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/>
      <c r="EJ36" s="57"/>
      <c r="EK36" s="57"/>
      <c r="EL36" s="57"/>
      <c r="EM36" s="57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57"/>
      <c r="HJ36" s="57"/>
      <c r="HK36" s="57"/>
      <c r="HL36" s="57"/>
      <c r="HM36" s="57"/>
      <c r="HN36" s="57"/>
      <c r="HO36" s="57"/>
      <c r="HP36" s="57"/>
      <c r="HQ36" s="57"/>
      <c r="HR36" s="57"/>
      <c r="HS36" s="57"/>
      <c r="HT36" s="57"/>
      <c r="HU36" s="57"/>
      <c r="HV36" s="57"/>
      <c r="HW36" s="57"/>
      <c r="HX36" s="57"/>
      <c r="HY36" s="57"/>
      <c r="HZ36" s="57"/>
      <c r="IA36" s="57"/>
      <c r="IB36" s="57"/>
      <c r="IC36" s="57"/>
      <c r="ID36" s="57"/>
      <c r="IE36" s="57"/>
      <c r="IF36" s="57"/>
      <c r="IG36" s="57"/>
      <c r="IH36" s="57"/>
      <c r="II36" s="57"/>
      <c r="IJ36" s="57"/>
      <c r="IK36" s="57"/>
    </row>
    <row r="37" s="58" customFormat="1" ht="13.5" spans="1:245">
      <c r="A37" s="62">
        <v>5</v>
      </c>
      <c r="B37" s="73" t="s">
        <v>144</v>
      </c>
      <c r="C37" s="73" t="s">
        <v>145</v>
      </c>
      <c r="D37" s="62">
        <v>239.98</v>
      </c>
      <c r="E37" s="64">
        <v>11860</v>
      </c>
      <c r="F37" s="63">
        <v>2846163</v>
      </c>
      <c r="G37" s="63">
        <v>2846163</v>
      </c>
      <c r="H37" s="63">
        <v>2846163</v>
      </c>
      <c r="I37" s="62">
        <f t="shared" si="7"/>
        <v>0</v>
      </c>
      <c r="J37" s="62" t="s">
        <v>143</v>
      </c>
      <c r="K37" s="79">
        <v>45482</v>
      </c>
      <c r="L37" s="63" t="s">
        <v>32</v>
      </c>
      <c r="M37" s="63">
        <v>20240000151</v>
      </c>
      <c r="N37" s="79">
        <v>45298</v>
      </c>
      <c r="O37" s="79">
        <v>45198</v>
      </c>
      <c r="P37" s="82"/>
      <c r="Q37" s="72">
        <f t="shared" si="8"/>
        <v>28461.63</v>
      </c>
      <c r="R37" s="72">
        <f>G37*0.0018</f>
        <v>5123.0934</v>
      </c>
      <c r="S37" s="72">
        <f t="shared" ref="S37:S42" si="9">G37*0.0025</f>
        <v>7115.4075</v>
      </c>
      <c r="T37" s="72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/>
      <c r="EJ37" s="57"/>
      <c r="EK37" s="57"/>
      <c r="EL37" s="57"/>
      <c r="EM37" s="57"/>
      <c r="EN37" s="57"/>
      <c r="EO37" s="57"/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57"/>
      <c r="HJ37" s="57"/>
      <c r="HK37" s="57"/>
      <c r="HL37" s="57"/>
      <c r="HM37" s="57"/>
      <c r="HN37" s="57"/>
      <c r="HO37" s="57"/>
      <c r="HP37" s="57"/>
      <c r="HQ37" s="57"/>
      <c r="HR37" s="57"/>
      <c r="HS37" s="57"/>
      <c r="HT37" s="57"/>
      <c r="HU37" s="57"/>
      <c r="HV37" s="57"/>
      <c r="HW37" s="57"/>
      <c r="HX37" s="57"/>
      <c r="HY37" s="57"/>
      <c r="HZ37" s="57"/>
      <c r="IA37" s="57"/>
      <c r="IB37" s="57"/>
      <c r="IC37" s="57"/>
      <c r="ID37" s="57"/>
      <c r="IE37" s="57"/>
      <c r="IF37" s="57"/>
      <c r="IG37" s="57"/>
      <c r="IH37" s="57"/>
      <c r="II37" s="57"/>
      <c r="IJ37" s="57"/>
      <c r="IK37" s="57"/>
    </row>
    <row r="38" s="58" customFormat="1" ht="13.5" spans="1:245">
      <c r="A38" s="62">
        <v>6</v>
      </c>
      <c r="B38" s="73" t="s">
        <v>146</v>
      </c>
      <c r="C38" s="73" t="s">
        <v>147</v>
      </c>
      <c r="D38" s="62">
        <v>79.71</v>
      </c>
      <c r="E38" s="64">
        <v>8200</v>
      </c>
      <c r="F38" s="63">
        <v>653622</v>
      </c>
      <c r="G38" s="63">
        <v>333622</v>
      </c>
      <c r="H38" s="63">
        <v>333622</v>
      </c>
      <c r="I38" s="62">
        <f t="shared" si="7"/>
        <v>320000</v>
      </c>
      <c r="J38" s="62" t="s">
        <v>87</v>
      </c>
      <c r="K38" s="79">
        <v>45499</v>
      </c>
      <c r="L38" s="63" t="s">
        <v>24</v>
      </c>
      <c r="M38" s="63">
        <v>20240004261</v>
      </c>
      <c r="N38" s="79">
        <v>45499</v>
      </c>
      <c r="O38" s="79">
        <v>45400</v>
      </c>
      <c r="P38" s="82"/>
      <c r="Q38" s="72">
        <f t="shared" si="8"/>
        <v>3336.22</v>
      </c>
      <c r="R38" s="72"/>
      <c r="S38" s="72">
        <f>G38*0.002</f>
        <v>667.244</v>
      </c>
      <c r="T38" s="72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/>
      <c r="EJ38" s="57"/>
      <c r="EK38" s="57"/>
      <c r="EL38" s="57"/>
      <c r="EM38" s="57"/>
      <c r="EN38" s="57"/>
      <c r="EO38" s="57"/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57"/>
      <c r="HJ38" s="57"/>
      <c r="HK38" s="57"/>
      <c r="HL38" s="57"/>
      <c r="HM38" s="57"/>
      <c r="HN38" s="57"/>
      <c r="HO38" s="57"/>
      <c r="HP38" s="57"/>
      <c r="HQ38" s="57"/>
      <c r="HR38" s="57"/>
      <c r="HS38" s="57"/>
      <c r="HT38" s="57"/>
      <c r="HU38" s="57"/>
      <c r="HV38" s="57"/>
      <c r="HW38" s="57"/>
      <c r="HX38" s="57"/>
      <c r="HY38" s="57"/>
      <c r="HZ38" s="57"/>
      <c r="IA38" s="57"/>
      <c r="IB38" s="57"/>
      <c r="IC38" s="57"/>
      <c r="ID38" s="57"/>
      <c r="IE38" s="57"/>
      <c r="IF38" s="57"/>
      <c r="IG38" s="57"/>
      <c r="IH38" s="57"/>
      <c r="II38" s="57"/>
      <c r="IJ38" s="57"/>
      <c r="IK38" s="57"/>
    </row>
    <row r="39" s="58" customFormat="1" ht="13.5" spans="1:245">
      <c r="A39" s="62">
        <v>7</v>
      </c>
      <c r="B39" s="73" t="s">
        <v>148</v>
      </c>
      <c r="C39" s="73" t="s">
        <v>149</v>
      </c>
      <c r="D39" s="62">
        <v>50.67</v>
      </c>
      <c r="E39" s="64">
        <v>18000</v>
      </c>
      <c r="F39" s="63">
        <v>912060</v>
      </c>
      <c r="G39" s="63">
        <v>456060</v>
      </c>
      <c r="H39" s="63">
        <v>456060</v>
      </c>
      <c r="I39" s="62">
        <f t="shared" si="7"/>
        <v>456000</v>
      </c>
      <c r="J39" s="62" t="s">
        <v>87</v>
      </c>
      <c r="K39" s="79">
        <v>45504</v>
      </c>
      <c r="L39" s="63" t="s">
        <v>30</v>
      </c>
      <c r="M39" s="63">
        <v>20240004390</v>
      </c>
      <c r="N39" s="79">
        <v>45504</v>
      </c>
      <c r="O39" s="79">
        <v>45435</v>
      </c>
      <c r="P39" s="82"/>
      <c r="Q39" s="72">
        <f t="shared" si="8"/>
        <v>4560.6</v>
      </c>
      <c r="R39" s="72">
        <f>G39*0.0018</f>
        <v>820.908</v>
      </c>
      <c r="S39" s="72">
        <f t="shared" si="9"/>
        <v>1140.15</v>
      </c>
      <c r="T39" s="72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/>
      <c r="CZ39" s="57"/>
      <c r="DA39" s="57"/>
      <c r="DB39" s="57"/>
      <c r="DC39" s="57"/>
      <c r="DD39" s="57"/>
      <c r="DE39" s="57"/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/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/>
      <c r="EJ39" s="57"/>
      <c r="EK39" s="57"/>
      <c r="EL39" s="57"/>
      <c r="EM39" s="57"/>
      <c r="EN39" s="57"/>
      <c r="EO39" s="57"/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57"/>
      <c r="FF39" s="57"/>
      <c r="FG39" s="57"/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57"/>
      <c r="HJ39" s="57"/>
      <c r="HK39" s="57"/>
      <c r="HL39" s="57"/>
      <c r="HM39" s="57"/>
      <c r="HN39" s="57"/>
      <c r="HO39" s="57"/>
      <c r="HP39" s="57"/>
      <c r="HQ39" s="57"/>
      <c r="HR39" s="57"/>
      <c r="HS39" s="57"/>
      <c r="HT39" s="57"/>
      <c r="HU39" s="57"/>
      <c r="HV39" s="57"/>
      <c r="HW39" s="57"/>
      <c r="HX39" s="57"/>
      <c r="HY39" s="57"/>
      <c r="HZ39" s="57"/>
      <c r="IA39" s="57"/>
      <c r="IB39" s="57"/>
      <c r="IC39" s="57"/>
      <c r="ID39" s="57"/>
      <c r="IE39" s="57"/>
      <c r="IF39" s="57"/>
      <c r="IG39" s="57"/>
      <c r="IH39" s="57"/>
      <c r="II39" s="57"/>
      <c r="IJ39" s="57"/>
      <c r="IK39" s="57"/>
    </row>
    <row r="40" s="58" customFormat="1" ht="13.5" spans="1:245">
      <c r="A40" s="62">
        <v>8</v>
      </c>
      <c r="B40" s="73" t="s">
        <v>150</v>
      </c>
      <c r="C40" s="73" t="s">
        <v>151</v>
      </c>
      <c r="D40" s="62">
        <v>50.67</v>
      </c>
      <c r="E40" s="64">
        <v>18117.23</v>
      </c>
      <c r="F40" s="63">
        <v>918000</v>
      </c>
      <c r="G40" s="63">
        <v>918000</v>
      </c>
      <c r="H40" s="63">
        <v>918000</v>
      </c>
      <c r="I40" s="62">
        <f t="shared" si="7"/>
        <v>0</v>
      </c>
      <c r="J40" s="62" t="s">
        <v>87</v>
      </c>
      <c r="K40" s="79">
        <v>45475</v>
      </c>
      <c r="L40" s="63" t="s">
        <v>24</v>
      </c>
      <c r="M40" s="63">
        <v>20240003765</v>
      </c>
      <c r="N40" s="79">
        <v>45474</v>
      </c>
      <c r="O40" s="79">
        <v>45431</v>
      </c>
      <c r="P40" s="82"/>
      <c r="Q40" s="72">
        <f t="shared" si="8"/>
        <v>9180</v>
      </c>
      <c r="R40" s="72"/>
      <c r="S40" s="72">
        <f t="shared" si="9"/>
        <v>2295</v>
      </c>
      <c r="T40" s="72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7"/>
      <c r="CJ40" s="57"/>
      <c r="CK40" s="57"/>
      <c r="CL40" s="57"/>
      <c r="CM40" s="57"/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7"/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7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7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7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7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7"/>
      <c r="HI40" s="57"/>
      <c r="HJ40" s="57"/>
      <c r="HK40" s="57"/>
      <c r="HL40" s="57"/>
      <c r="HM40" s="57"/>
      <c r="HN40" s="57"/>
      <c r="HO40" s="57"/>
      <c r="HP40" s="57"/>
      <c r="HQ40" s="57"/>
      <c r="HR40" s="57"/>
      <c r="HS40" s="57"/>
      <c r="HT40" s="57"/>
      <c r="HU40" s="57"/>
      <c r="HV40" s="57"/>
      <c r="HW40" s="57"/>
      <c r="HX40" s="57"/>
      <c r="HY40" s="57"/>
      <c r="HZ40" s="57"/>
      <c r="IA40" s="57"/>
      <c r="IB40" s="57"/>
      <c r="IC40" s="57"/>
      <c r="ID40" s="57"/>
      <c r="IE40" s="57"/>
      <c r="IF40" s="57"/>
      <c r="IG40" s="57"/>
      <c r="IH40" s="57"/>
      <c r="II40" s="57"/>
      <c r="IJ40" s="57"/>
      <c r="IK40" s="57"/>
    </row>
    <row r="41" s="58" customFormat="1" ht="13.5" spans="1:245">
      <c r="A41" s="62">
        <v>9</v>
      </c>
      <c r="B41" s="73" t="s">
        <v>150</v>
      </c>
      <c r="C41" s="73" t="s">
        <v>152</v>
      </c>
      <c r="D41" s="62">
        <v>50.67</v>
      </c>
      <c r="E41" s="64">
        <v>18117.23</v>
      </c>
      <c r="F41" s="63">
        <v>918000</v>
      </c>
      <c r="G41" s="63">
        <v>918000</v>
      </c>
      <c r="H41" s="63">
        <v>918000</v>
      </c>
      <c r="I41" s="62">
        <f t="shared" si="7"/>
        <v>0</v>
      </c>
      <c r="J41" s="62" t="s">
        <v>87</v>
      </c>
      <c r="K41" s="79">
        <v>45474</v>
      </c>
      <c r="L41" s="63" t="s">
        <v>24</v>
      </c>
      <c r="M41" s="63">
        <v>20240003764</v>
      </c>
      <c r="N41" s="79">
        <v>45474</v>
      </c>
      <c r="O41" s="79">
        <v>45431</v>
      </c>
      <c r="P41" s="82"/>
      <c r="Q41" s="72">
        <f t="shared" si="8"/>
        <v>9180</v>
      </c>
      <c r="R41" s="72"/>
      <c r="S41" s="72">
        <f t="shared" si="9"/>
        <v>2295</v>
      </c>
      <c r="T41" s="72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57"/>
      <c r="HJ41" s="57"/>
      <c r="HK41" s="57"/>
      <c r="HL41" s="57"/>
      <c r="HM41" s="57"/>
      <c r="HN41" s="57"/>
      <c r="HO41" s="57"/>
      <c r="HP41" s="57"/>
      <c r="HQ41" s="57"/>
      <c r="HR41" s="57"/>
      <c r="HS41" s="57"/>
      <c r="HT41" s="57"/>
      <c r="HU41" s="57"/>
      <c r="HV41" s="57"/>
      <c r="HW41" s="57"/>
      <c r="HX41" s="57"/>
      <c r="HY41" s="57"/>
      <c r="HZ41" s="57"/>
      <c r="IA41" s="57"/>
      <c r="IB41" s="57"/>
      <c r="IC41" s="57"/>
      <c r="ID41" s="57"/>
      <c r="IE41" s="57"/>
      <c r="IF41" s="57"/>
      <c r="IG41" s="57"/>
      <c r="IH41" s="57"/>
      <c r="II41" s="57"/>
      <c r="IJ41" s="57"/>
      <c r="IK41" s="57"/>
    </row>
    <row r="42" s="55" customFormat="1" ht="13.5" spans="1:245">
      <c r="A42" s="62">
        <v>10</v>
      </c>
      <c r="B42" s="73" t="s">
        <v>153</v>
      </c>
      <c r="C42" s="73" t="s">
        <v>154</v>
      </c>
      <c r="D42" s="62">
        <v>285.81</v>
      </c>
      <c r="E42" s="64">
        <v>10900</v>
      </c>
      <c r="F42" s="63">
        <v>3115329</v>
      </c>
      <c r="G42" s="51">
        <v>2215329</v>
      </c>
      <c r="H42" s="51">
        <v>2215329</v>
      </c>
      <c r="I42" s="62">
        <f t="shared" si="7"/>
        <v>900000</v>
      </c>
      <c r="J42" s="63" t="s">
        <v>87</v>
      </c>
      <c r="K42" s="86">
        <v>45501</v>
      </c>
      <c r="L42" s="62" t="s">
        <v>22</v>
      </c>
      <c r="M42" s="63">
        <v>20240004284</v>
      </c>
      <c r="N42" s="79">
        <v>45501</v>
      </c>
      <c r="O42" s="79">
        <v>45101</v>
      </c>
      <c r="P42" s="82"/>
      <c r="Q42" s="72">
        <f t="shared" si="8"/>
        <v>22153.29</v>
      </c>
      <c r="R42" s="72"/>
      <c r="S42" s="72">
        <f t="shared" si="9"/>
        <v>5538.3225</v>
      </c>
      <c r="T42" s="72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/>
      <c r="CH42" s="57"/>
      <c r="CI42" s="57"/>
      <c r="CJ42" s="57"/>
      <c r="CK42" s="57"/>
      <c r="CL42" s="57"/>
      <c r="CM42" s="57"/>
      <c r="CN42" s="57"/>
      <c r="CO42" s="57"/>
      <c r="CP42" s="57"/>
      <c r="CQ42" s="57"/>
      <c r="CR42" s="57"/>
      <c r="CS42" s="57"/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7"/>
      <c r="DM42" s="57"/>
      <c r="DN42" s="57"/>
      <c r="DO42" s="57"/>
      <c r="DP42" s="57"/>
      <c r="DQ42" s="57"/>
      <c r="DR42" s="57"/>
      <c r="DS42" s="57"/>
      <c r="DT42" s="57"/>
      <c r="DU42" s="57"/>
      <c r="DV42" s="57"/>
      <c r="DW42" s="57"/>
      <c r="DX42" s="57"/>
      <c r="DY42" s="57"/>
      <c r="DZ42" s="57"/>
      <c r="EA42" s="57"/>
      <c r="EB42" s="57"/>
      <c r="EC42" s="57"/>
      <c r="ED42" s="57"/>
      <c r="EE42" s="57"/>
      <c r="EF42" s="57"/>
      <c r="EG42" s="57"/>
      <c r="EH42" s="57"/>
      <c r="EI42" s="57"/>
      <c r="EJ42" s="57"/>
      <c r="EK42" s="57"/>
      <c r="EL42" s="57"/>
      <c r="EM42" s="57"/>
      <c r="EN42" s="57"/>
      <c r="EO42" s="57"/>
      <c r="EP42" s="57"/>
      <c r="EQ42" s="57"/>
      <c r="ER42" s="57"/>
      <c r="ES42" s="57"/>
      <c r="ET42" s="57"/>
      <c r="EU42" s="57"/>
      <c r="EV42" s="57"/>
      <c r="EW42" s="57"/>
      <c r="EX42" s="57"/>
      <c r="EY42" s="57"/>
      <c r="EZ42" s="57"/>
      <c r="FA42" s="57"/>
      <c r="FB42" s="57"/>
      <c r="FC42" s="57"/>
      <c r="FD42" s="57"/>
      <c r="FE42" s="57"/>
      <c r="FF42" s="57"/>
      <c r="FG42" s="57"/>
      <c r="FH42" s="57"/>
      <c r="FI42" s="57"/>
      <c r="FJ42" s="57"/>
      <c r="FK42" s="57"/>
      <c r="FL42" s="57"/>
      <c r="FM42" s="57"/>
      <c r="FN42" s="57"/>
      <c r="FO42" s="57"/>
      <c r="FP42" s="57"/>
      <c r="FQ42" s="57"/>
      <c r="FR42" s="57"/>
      <c r="FS42" s="57"/>
      <c r="FT42" s="57"/>
      <c r="FU42" s="57"/>
      <c r="FV42" s="57"/>
      <c r="FW42" s="57"/>
      <c r="FX42" s="57"/>
      <c r="FY42" s="57"/>
      <c r="FZ42" s="57"/>
      <c r="GA42" s="57"/>
      <c r="GB42" s="57"/>
      <c r="GC42" s="57"/>
      <c r="GD42" s="57"/>
      <c r="GE42" s="57"/>
      <c r="GF42" s="57"/>
      <c r="GG42" s="57"/>
      <c r="GH42" s="57"/>
      <c r="GI42" s="57"/>
      <c r="GJ42" s="57"/>
      <c r="GK42" s="57"/>
      <c r="GL42" s="57"/>
      <c r="GM42" s="57"/>
      <c r="GN42" s="57"/>
      <c r="GO42" s="57"/>
      <c r="GP42" s="57"/>
      <c r="GQ42" s="57"/>
      <c r="GR42" s="57"/>
      <c r="GS42" s="57"/>
      <c r="GT42" s="57"/>
      <c r="GU42" s="57"/>
      <c r="GV42" s="57"/>
      <c r="GW42" s="57"/>
      <c r="GX42" s="57"/>
      <c r="GY42" s="57"/>
      <c r="GZ42" s="57"/>
      <c r="HA42" s="57"/>
      <c r="HB42" s="57"/>
      <c r="HC42" s="57"/>
      <c r="HD42" s="57"/>
      <c r="HE42" s="57"/>
      <c r="HF42" s="57"/>
      <c r="HG42" s="57"/>
      <c r="HH42" s="57"/>
      <c r="HI42" s="57"/>
      <c r="HJ42" s="57"/>
      <c r="HK42" s="57"/>
      <c r="HL42" s="57"/>
      <c r="HM42" s="57"/>
      <c r="HN42" s="57"/>
      <c r="HO42" s="57"/>
      <c r="HP42" s="57"/>
      <c r="HQ42" s="57"/>
      <c r="HR42" s="57"/>
      <c r="HS42" s="57"/>
      <c r="HT42" s="57"/>
      <c r="HU42" s="57"/>
      <c r="HV42" s="57"/>
      <c r="HW42" s="57"/>
      <c r="HX42" s="57"/>
      <c r="HY42" s="57"/>
      <c r="HZ42" s="57"/>
      <c r="IA42" s="57"/>
      <c r="IB42" s="57"/>
      <c r="IC42" s="57"/>
      <c r="ID42" s="57"/>
      <c r="IE42" s="57"/>
      <c r="IF42" s="57"/>
      <c r="IG42" s="57"/>
      <c r="IH42" s="57"/>
      <c r="II42" s="57"/>
      <c r="IJ42" s="57"/>
      <c r="IK42" s="57"/>
    </row>
    <row r="43" s="58" customFormat="1" spans="1:243">
      <c r="A43" s="63"/>
      <c r="B43" s="62"/>
      <c r="C43" s="62"/>
      <c r="D43" s="62"/>
      <c r="E43" s="64"/>
      <c r="F43" s="63"/>
      <c r="G43" s="63">
        <f>SUM(G33:G42)</f>
        <v>10855839</v>
      </c>
      <c r="H43" s="63"/>
      <c r="I43" s="62"/>
      <c r="J43" s="62"/>
      <c r="K43" s="79"/>
      <c r="L43" s="63"/>
      <c r="M43" s="63"/>
      <c r="N43" s="79"/>
      <c r="O43" s="79"/>
      <c r="P43" s="82"/>
      <c r="Q43" s="72">
        <f>SUM(Q33:Q42)</f>
        <v>107298.39</v>
      </c>
      <c r="R43" s="72">
        <f>SUM(R33:R42)</f>
        <v>11332.5984</v>
      </c>
      <c r="S43" s="72">
        <f>SUM(S33:S42)</f>
        <v>24180.5365</v>
      </c>
      <c r="T43" s="72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/>
      <c r="CN43" s="57"/>
      <c r="CO43" s="57"/>
      <c r="CP43" s="57"/>
      <c r="CQ43" s="57"/>
      <c r="CR43" s="57"/>
      <c r="CS43" s="57"/>
      <c r="CT43" s="57"/>
      <c r="CU43" s="57"/>
      <c r="CV43" s="57"/>
      <c r="CW43" s="57"/>
      <c r="CX43" s="57"/>
      <c r="CY43" s="57"/>
      <c r="CZ43" s="57"/>
      <c r="DA43" s="57"/>
      <c r="DB43" s="57"/>
      <c r="DC43" s="57"/>
      <c r="DD43" s="57"/>
      <c r="DE43" s="57"/>
      <c r="DF43" s="57"/>
      <c r="DG43" s="57"/>
      <c r="DH43" s="57"/>
      <c r="DI43" s="57"/>
      <c r="DJ43" s="57"/>
      <c r="DK43" s="57"/>
      <c r="DL43" s="57"/>
      <c r="DM43" s="57"/>
      <c r="DN43" s="57"/>
      <c r="DO43" s="57"/>
      <c r="DP43" s="57"/>
      <c r="DQ43" s="57"/>
      <c r="DR43" s="57"/>
      <c r="DS43" s="57"/>
      <c r="DT43" s="57"/>
      <c r="DU43" s="57"/>
      <c r="DV43" s="57"/>
      <c r="DW43" s="57"/>
      <c r="DX43" s="57"/>
      <c r="DY43" s="57"/>
      <c r="DZ43" s="57"/>
      <c r="EA43" s="57"/>
      <c r="EB43" s="57"/>
      <c r="EC43" s="57"/>
      <c r="ED43" s="57"/>
      <c r="EE43" s="57"/>
      <c r="EF43" s="57"/>
      <c r="EG43" s="57"/>
      <c r="EH43" s="57"/>
      <c r="EI43" s="57"/>
      <c r="EJ43" s="57"/>
      <c r="EK43" s="57"/>
      <c r="EL43" s="57"/>
      <c r="EM43" s="57"/>
      <c r="EN43" s="57"/>
      <c r="EO43" s="57"/>
      <c r="EP43" s="57"/>
      <c r="EQ43" s="57"/>
      <c r="ER43" s="57"/>
      <c r="ES43" s="57"/>
      <c r="ET43" s="57"/>
      <c r="EU43" s="57"/>
      <c r="EV43" s="57"/>
      <c r="EW43" s="57"/>
      <c r="EX43" s="57"/>
      <c r="EY43" s="57"/>
      <c r="EZ43" s="57"/>
      <c r="FA43" s="57"/>
      <c r="FB43" s="57"/>
      <c r="FC43" s="57"/>
      <c r="FD43" s="57"/>
      <c r="FE43" s="57"/>
      <c r="FF43" s="57"/>
      <c r="FG43" s="57"/>
      <c r="FH43" s="57"/>
      <c r="FI43" s="57"/>
      <c r="FJ43" s="57"/>
      <c r="FK43" s="57"/>
      <c r="FL43" s="57"/>
      <c r="FM43" s="57"/>
      <c r="FN43" s="57"/>
      <c r="FO43" s="57"/>
      <c r="FP43" s="57"/>
      <c r="FQ43" s="57"/>
      <c r="FR43" s="57"/>
      <c r="FS43" s="57"/>
      <c r="FT43" s="57"/>
      <c r="FU43" s="57"/>
      <c r="FV43" s="57"/>
      <c r="FW43" s="57"/>
      <c r="FX43" s="57"/>
      <c r="FY43" s="57"/>
      <c r="FZ43" s="57"/>
      <c r="GA43" s="57"/>
      <c r="GB43" s="57"/>
      <c r="GC43" s="57"/>
      <c r="GD43" s="57"/>
      <c r="GE43" s="57"/>
      <c r="GF43" s="57"/>
      <c r="GG43" s="57"/>
      <c r="GH43" s="57"/>
      <c r="GI43" s="57"/>
      <c r="GJ43" s="57"/>
      <c r="GK43" s="57"/>
      <c r="GL43" s="57"/>
      <c r="GM43" s="57"/>
      <c r="GN43" s="57"/>
      <c r="GO43" s="57"/>
      <c r="GP43" s="57"/>
      <c r="GQ43" s="57"/>
      <c r="GR43" s="57"/>
      <c r="GS43" s="57"/>
      <c r="GT43" s="57"/>
      <c r="GU43" s="57"/>
      <c r="GV43" s="57"/>
      <c r="GW43" s="57"/>
      <c r="GX43" s="57"/>
      <c r="GY43" s="57"/>
      <c r="GZ43" s="57"/>
      <c r="HA43" s="57"/>
      <c r="HB43" s="57"/>
      <c r="HC43" s="57"/>
      <c r="HD43" s="57"/>
      <c r="HE43" s="57"/>
      <c r="HF43" s="57"/>
      <c r="HG43" s="57"/>
      <c r="HH43" s="57"/>
      <c r="HI43" s="57"/>
      <c r="HJ43" s="57"/>
      <c r="HK43" s="57"/>
      <c r="HL43" s="57"/>
      <c r="HM43" s="57"/>
      <c r="HN43" s="57"/>
      <c r="HO43" s="57"/>
      <c r="HP43" s="57"/>
      <c r="HQ43" s="57"/>
      <c r="HR43" s="57"/>
      <c r="HS43" s="57"/>
      <c r="HT43" s="57"/>
      <c r="HU43" s="57"/>
      <c r="HV43" s="57"/>
      <c r="HW43" s="57"/>
      <c r="HX43" s="57"/>
      <c r="HY43" s="57"/>
      <c r="HZ43" s="57"/>
      <c r="IA43" s="57"/>
      <c r="IB43" s="57"/>
      <c r="IC43" s="57"/>
      <c r="ID43" s="57"/>
      <c r="IE43" s="57"/>
      <c r="IF43" s="57"/>
      <c r="IG43" s="57"/>
      <c r="IH43" s="57"/>
      <c r="II43" s="57"/>
    </row>
    <row r="44" s="58" customFormat="1" ht="46" customHeight="1" spans="1:245">
      <c r="A44" s="74" t="s">
        <v>155</v>
      </c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/>
      <c r="CH44" s="57"/>
      <c r="CI44" s="57"/>
      <c r="CJ44" s="57"/>
      <c r="CK44" s="57"/>
      <c r="CL44" s="57"/>
      <c r="CM44" s="57"/>
      <c r="CN44" s="57"/>
      <c r="CO44" s="57"/>
      <c r="CP44" s="57"/>
      <c r="CQ44" s="57"/>
      <c r="CR44" s="57"/>
      <c r="CS44" s="57"/>
      <c r="CT44" s="57"/>
      <c r="CU44" s="57"/>
      <c r="CV44" s="57"/>
      <c r="CW44" s="57"/>
      <c r="CX44" s="57"/>
      <c r="CY44" s="57"/>
      <c r="CZ44" s="57"/>
      <c r="DA44" s="57"/>
      <c r="DB44" s="57"/>
      <c r="DC44" s="57"/>
      <c r="DD44" s="57"/>
      <c r="DE44" s="57"/>
      <c r="DF44" s="57"/>
      <c r="DG44" s="57"/>
      <c r="DH44" s="57"/>
      <c r="DI44" s="57"/>
      <c r="DJ44" s="57"/>
      <c r="DK44" s="57"/>
      <c r="DL44" s="57"/>
      <c r="DM44" s="57"/>
      <c r="DN44" s="57"/>
      <c r="DO44" s="57"/>
      <c r="DP44" s="57"/>
      <c r="DQ44" s="57"/>
      <c r="DR44" s="57"/>
      <c r="DS44" s="57"/>
      <c r="DT44" s="57"/>
      <c r="DU44" s="57"/>
      <c r="DV44" s="57"/>
      <c r="DW44" s="57"/>
      <c r="DX44" s="57"/>
      <c r="DY44" s="57"/>
      <c r="DZ44" s="57"/>
      <c r="EA44" s="57"/>
      <c r="EB44" s="57"/>
      <c r="EC44" s="57"/>
      <c r="ED44" s="57"/>
      <c r="EE44" s="57"/>
      <c r="EF44" s="57"/>
      <c r="EG44" s="57"/>
      <c r="EH44" s="57"/>
      <c r="EI44" s="57"/>
      <c r="EJ44" s="57"/>
      <c r="EK44" s="57"/>
      <c r="EL44" s="57"/>
      <c r="EM44" s="57"/>
      <c r="EN44" s="57"/>
      <c r="EO44" s="57"/>
      <c r="EP44" s="57"/>
      <c r="EQ44" s="57"/>
      <c r="ER44" s="57"/>
      <c r="ES44" s="57"/>
      <c r="ET44" s="57"/>
      <c r="EU44" s="57"/>
      <c r="EV44" s="57"/>
      <c r="EW44" s="57"/>
      <c r="EX44" s="57"/>
      <c r="EY44" s="57"/>
      <c r="EZ44" s="57"/>
      <c r="FA44" s="57"/>
      <c r="FB44" s="57"/>
      <c r="FC44" s="57"/>
      <c r="FD44" s="57"/>
      <c r="FE44" s="57"/>
      <c r="FF44" s="57"/>
      <c r="FG44" s="57"/>
      <c r="FH44" s="57"/>
      <c r="FI44" s="57"/>
      <c r="FJ44" s="57"/>
      <c r="FK44" s="57"/>
      <c r="FL44" s="57"/>
      <c r="FM44" s="57"/>
      <c r="FN44" s="57"/>
      <c r="FO44" s="57"/>
      <c r="FP44" s="57"/>
      <c r="FQ44" s="57"/>
      <c r="FR44" s="57"/>
      <c r="FS44" s="57"/>
      <c r="FT44" s="57"/>
      <c r="FU44" s="57"/>
      <c r="FV44" s="57"/>
      <c r="FW44" s="57"/>
      <c r="FX44" s="57"/>
      <c r="FY44" s="57"/>
      <c r="FZ44" s="57"/>
      <c r="GA44" s="57"/>
      <c r="GB44" s="57"/>
      <c r="GC44" s="57"/>
      <c r="GD44" s="57"/>
      <c r="GE44" s="57"/>
      <c r="GF44" s="57"/>
      <c r="GG44" s="57"/>
      <c r="GH44" s="57"/>
      <c r="GI44" s="57"/>
      <c r="GJ44" s="57"/>
      <c r="GK44" s="57"/>
      <c r="GL44" s="57"/>
      <c r="GM44" s="57"/>
      <c r="GN44" s="57"/>
      <c r="GO44" s="57"/>
      <c r="GP44" s="57"/>
      <c r="GQ44" s="57"/>
      <c r="GR44" s="57"/>
      <c r="GS44" s="57"/>
      <c r="GT44" s="57"/>
      <c r="GU44" s="57"/>
      <c r="GV44" s="57"/>
      <c r="GW44" s="57"/>
      <c r="GX44" s="57"/>
      <c r="GY44" s="57"/>
      <c r="GZ44" s="57"/>
      <c r="HA44" s="57"/>
      <c r="HB44" s="57"/>
      <c r="HC44" s="57"/>
      <c r="HD44" s="57"/>
      <c r="HE44" s="57"/>
      <c r="HF44" s="57"/>
      <c r="HG44" s="57"/>
      <c r="HH44" s="57"/>
      <c r="HI44" s="57"/>
      <c r="HJ44" s="57"/>
      <c r="HK44" s="57"/>
      <c r="HL44" s="57"/>
      <c r="HM44" s="57"/>
      <c r="HN44" s="57"/>
      <c r="HO44" s="57"/>
      <c r="HP44" s="57"/>
      <c r="HQ44" s="57"/>
      <c r="HR44" s="57"/>
      <c r="HS44" s="57"/>
      <c r="HT44" s="57"/>
      <c r="HU44" s="57"/>
      <c r="HV44" s="57"/>
      <c r="HW44" s="57"/>
      <c r="HX44" s="57"/>
      <c r="HY44" s="57"/>
      <c r="HZ44" s="57"/>
      <c r="IA44" s="57"/>
      <c r="IB44" s="57"/>
      <c r="IC44" s="57"/>
      <c r="ID44" s="57"/>
      <c r="IE44" s="57"/>
      <c r="IF44" s="57"/>
      <c r="IG44" s="57"/>
      <c r="IH44" s="57"/>
      <c r="II44" s="57"/>
      <c r="IJ44" s="57"/>
      <c r="IK44" s="57"/>
    </row>
    <row r="45" s="59" customFormat="1" ht="21" customHeight="1" spans="2:20">
      <c r="B45" s="59" t="s">
        <v>156</v>
      </c>
      <c r="C45" s="76"/>
      <c r="D45" s="76"/>
      <c r="E45" s="77" t="s">
        <v>47</v>
      </c>
      <c r="H45" s="77" t="s">
        <v>47</v>
      </c>
      <c r="I45" s="77"/>
      <c r="J45" s="87"/>
      <c r="K45" s="77" t="s">
        <v>157</v>
      </c>
      <c r="L45" s="87"/>
      <c r="M45" s="87"/>
      <c r="N45" s="88"/>
      <c r="O45" s="88"/>
      <c r="Q45" s="76" t="s">
        <v>46</v>
      </c>
      <c r="S45" s="93"/>
      <c r="T45" s="88"/>
    </row>
  </sheetData>
  <autoFilter xmlns:etc="http://www.wps.cn/officeDocument/2017/etCustomData" ref="A2:IK45" etc:filterBottomFollowUsedRange="0">
    <extLst/>
  </autoFilter>
  <mergeCells count="4">
    <mergeCell ref="A1:T1"/>
    <mergeCell ref="A31:T31"/>
    <mergeCell ref="A44:T44"/>
    <mergeCell ref="S45:T45"/>
  </mergeCells>
  <dataValidations count="2">
    <dataValidation type="decimal" operator="between" allowBlank="1" showInputMessage="1" showErrorMessage="1" promptTitle="输入数据" prompt="不得输入空格、文字、字母" sqref="K35 K42">
      <formula1>-1000000</formula1>
      <formula2>1000000000</formula2>
    </dataValidation>
    <dataValidation type="decimal" operator="between" allowBlank="1" showInputMessage="1" showErrorMessage="1" promptTitle="输入数据" prompt="不得输入空格、字体、字母" sqref="O35 O14:O20 O27:O28">
      <formula1>-1000000</formula1>
      <formula2>100000000</formula2>
    </dataValidation>
  </dataValidations>
  <pageMargins left="0.0784722222222222" right="0.118055555555556" top="0.472222222222222" bottom="0.432638888888889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4"/>
  <sheetViews>
    <sheetView topLeftCell="A28" workbookViewId="0">
      <selection activeCell="C57" sqref="C57"/>
    </sheetView>
  </sheetViews>
  <sheetFormatPr defaultColWidth="9" defaultRowHeight="13.5"/>
  <cols>
    <col min="1" max="2" width="10.625" style="27" customWidth="1"/>
    <col min="3" max="3" width="8.75" style="27" customWidth="1"/>
    <col min="4" max="4" width="9.25" style="27" customWidth="1"/>
    <col min="5" max="5" width="10.75" style="27" customWidth="1"/>
    <col min="6" max="6" width="13.5" style="27" customWidth="1"/>
    <col min="7" max="9" width="10.625" style="27" customWidth="1"/>
    <col min="10" max="10" width="23.5" style="27" customWidth="1"/>
    <col min="11" max="11" width="8.125" style="27" customWidth="1"/>
    <col min="12" max="12" width="14.625" style="27" customWidth="1"/>
    <col min="13" max="13" width="8.125" style="27" customWidth="1"/>
    <col min="14" max="14" width="10" style="27" customWidth="1"/>
    <col min="15" max="16" width="10.5" style="27" customWidth="1"/>
    <col min="17" max="17" width="8.125" style="27" customWidth="1"/>
    <col min="18" max="251" width="10.625" style="27" customWidth="1"/>
    <col min="252" max="252" width="10.625" style="27"/>
    <col min="253" max="16383" width="9" style="27"/>
  </cols>
  <sheetData>
    <row r="1" s="27" customFormat="1" ht="30" customHeight="1" spans="1:10">
      <c r="A1" s="29" t="s">
        <v>158</v>
      </c>
      <c r="B1" s="29"/>
      <c r="C1" s="29"/>
      <c r="D1" s="29"/>
      <c r="E1" s="29"/>
      <c r="F1" s="29"/>
      <c r="G1" s="29"/>
      <c r="H1" s="29"/>
      <c r="I1" s="29"/>
      <c r="J1" s="48"/>
    </row>
    <row r="2" s="27" customFormat="1" ht="18" customHeight="1" spans="1:9">
      <c r="A2" s="30" t="s">
        <v>11</v>
      </c>
      <c r="B2" s="30" t="s">
        <v>49</v>
      </c>
      <c r="C2" s="30" t="s">
        <v>50</v>
      </c>
      <c r="D2" s="30" t="s">
        <v>159</v>
      </c>
      <c r="E2" s="30" t="s">
        <v>160</v>
      </c>
      <c r="F2" s="30" t="s">
        <v>161</v>
      </c>
      <c r="G2" s="30" t="s">
        <v>56</v>
      </c>
      <c r="H2" s="30" t="s">
        <v>162</v>
      </c>
      <c r="I2" s="30" t="s">
        <v>27</v>
      </c>
    </row>
    <row r="3" s="27" customFormat="1" ht="18" customHeight="1" spans="1:9">
      <c r="A3" s="30">
        <v>1</v>
      </c>
      <c r="B3" s="30" t="s">
        <v>163</v>
      </c>
      <c r="C3" s="30">
        <v>117.54</v>
      </c>
      <c r="D3" s="30" t="s">
        <v>164</v>
      </c>
      <c r="E3" s="30">
        <v>5938.4</v>
      </c>
      <c r="F3" s="31">
        <v>698000</v>
      </c>
      <c r="G3" s="30" t="s">
        <v>165</v>
      </c>
      <c r="H3" s="30" t="s">
        <v>166</v>
      </c>
      <c r="I3" s="30" t="s">
        <v>36</v>
      </c>
    </row>
    <row r="4" s="27" customFormat="1" ht="18" customHeight="1" spans="1:9">
      <c r="A4" s="30">
        <v>2</v>
      </c>
      <c r="B4" s="30" t="s">
        <v>167</v>
      </c>
      <c r="C4" s="30">
        <v>126.9</v>
      </c>
      <c r="D4" s="30" t="s">
        <v>168</v>
      </c>
      <c r="E4" s="30">
        <v>5844.55</v>
      </c>
      <c r="F4" s="31">
        <v>741673</v>
      </c>
      <c r="G4" s="30" t="s">
        <v>169</v>
      </c>
      <c r="H4" s="30"/>
      <c r="I4" s="30" t="s">
        <v>33</v>
      </c>
    </row>
    <row r="5" s="27" customFormat="1" ht="18" customHeight="1" spans="1:9">
      <c r="A5" s="30">
        <v>3</v>
      </c>
      <c r="B5" s="30" t="s">
        <v>170</v>
      </c>
      <c r="C5" s="30">
        <v>126.5</v>
      </c>
      <c r="D5" s="30" t="s">
        <v>171</v>
      </c>
      <c r="E5" s="30">
        <v>5849.8</v>
      </c>
      <c r="F5" s="31">
        <v>740000</v>
      </c>
      <c r="G5" s="30" t="s">
        <v>113</v>
      </c>
      <c r="H5" s="30"/>
      <c r="I5" s="30" t="s">
        <v>36</v>
      </c>
    </row>
    <row r="6" s="27" customFormat="1" ht="18" customHeight="1" spans="1:9">
      <c r="A6" s="30">
        <v>4</v>
      </c>
      <c r="B6" s="30" t="s">
        <v>95</v>
      </c>
      <c r="C6" s="30">
        <v>126.5</v>
      </c>
      <c r="D6" s="30" t="s">
        <v>94</v>
      </c>
      <c r="E6" s="30">
        <v>6118.996</v>
      </c>
      <c r="F6" s="31">
        <v>774053</v>
      </c>
      <c r="G6" s="30" t="s">
        <v>78</v>
      </c>
      <c r="H6" s="30" t="s">
        <v>166</v>
      </c>
      <c r="I6" s="30" t="s">
        <v>34</v>
      </c>
    </row>
    <row r="7" s="27" customFormat="1" ht="18" customHeight="1" spans="1:9">
      <c r="A7" s="30">
        <v>5</v>
      </c>
      <c r="B7" s="30" t="s">
        <v>172</v>
      </c>
      <c r="C7" s="30">
        <v>137.88</v>
      </c>
      <c r="D7" s="30" t="s">
        <v>173</v>
      </c>
      <c r="E7" s="30">
        <v>6017.2</v>
      </c>
      <c r="F7" s="31">
        <v>829652</v>
      </c>
      <c r="G7" s="30" t="s">
        <v>78</v>
      </c>
      <c r="H7" s="30" t="s">
        <v>166</v>
      </c>
      <c r="I7" s="30" t="s">
        <v>34</v>
      </c>
    </row>
    <row r="8" s="27" customFormat="1" ht="18" customHeight="1" spans="1:9">
      <c r="A8" s="30">
        <v>6</v>
      </c>
      <c r="B8" s="30" t="s">
        <v>174</v>
      </c>
      <c r="C8" s="30">
        <v>138.52</v>
      </c>
      <c r="D8" s="30" t="s">
        <v>175</v>
      </c>
      <c r="E8" s="30">
        <v>5753.826</v>
      </c>
      <c r="F8" s="31">
        <v>797020</v>
      </c>
      <c r="G8" s="30" t="s">
        <v>113</v>
      </c>
      <c r="H8" s="30"/>
      <c r="I8" s="30" t="s">
        <v>36</v>
      </c>
    </row>
    <row r="9" s="27" customFormat="1" ht="18" customHeight="1" spans="1:9">
      <c r="A9" s="30">
        <v>7</v>
      </c>
      <c r="B9" s="30" t="s">
        <v>176</v>
      </c>
      <c r="C9" s="30">
        <v>122.87</v>
      </c>
      <c r="D9" s="30" t="s">
        <v>177</v>
      </c>
      <c r="E9" s="30">
        <v>7894.52</v>
      </c>
      <c r="F9" s="30">
        <v>970000</v>
      </c>
      <c r="G9" s="30" t="s">
        <v>78</v>
      </c>
      <c r="H9" s="30"/>
      <c r="I9" s="30" t="s">
        <v>26</v>
      </c>
    </row>
    <row r="10" s="27" customFormat="1" ht="18" customHeight="1" spans="1:9">
      <c r="A10" s="30">
        <v>8</v>
      </c>
      <c r="B10" s="30" t="s">
        <v>178</v>
      </c>
      <c r="C10" s="30">
        <v>148.64</v>
      </c>
      <c r="D10" s="30" t="s">
        <v>179</v>
      </c>
      <c r="E10" s="30">
        <v>5965.795</v>
      </c>
      <c r="F10" s="31">
        <v>886756</v>
      </c>
      <c r="G10" s="30" t="s">
        <v>78</v>
      </c>
      <c r="H10" s="30"/>
      <c r="I10" s="30" t="s">
        <v>33</v>
      </c>
    </row>
    <row r="11" s="27" customFormat="1" ht="18" customHeight="1" spans="1:9">
      <c r="A11" s="30">
        <v>9</v>
      </c>
      <c r="B11" s="30" t="s">
        <v>180</v>
      </c>
      <c r="C11" s="30">
        <v>148.64</v>
      </c>
      <c r="D11" s="30" t="s">
        <v>181</v>
      </c>
      <c r="E11" s="30">
        <v>5948.08</v>
      </c>
      <c r="F11" s="31">
        <v>884123</v>
      </c>
      <c r="G11" s="30" t="s">
        <v>78</v>
      </c>
      <c r="H11" s="30" t="s">
        <v>166</v>
      </c>
      <c r="I11" s="30" t="s">
        <v>34</v>
      </c>
    </row>
    <row r="12" s="27" customFormat="1" ht="18" customHeight="1" spans="1:9">
      <c r="A12" s="30">
        <v>10</v>
      </c>
      <c r="B12" s="30" t="s">
        <v>182</v>
      </c>
      <c r="C12" s="30">
        <v>139.33</v>
      </c>
      <c r="D12" s="30" t="s">
        <v>183</v>
      </c>
      <c r="E12" s="30">
        <v>6000</v>
      </c>
      <c r="F12" s="31">
        <v>835980</v>
      </c>
      <c r="G12" s="30" t="s">
        <v>87</v>
      </c>
      <c r="H12" s="30"/>
      <c r="I12" s="30" t="s">
        <v>35</v>
      </c>
    </row>
    <row r="13" s="27" customFormat="1" ht="18" customHeight="1" spans="1:9">
      <c r="A13" s="30">
        <v>11</v>
      </c>
      <c r="B13" s="30" t="s">
        <v>184</v>
      </c>
      <c r="C13" s="30">
        <v>117.84</v>
      </c>
      <c r="D13" s="30" t="s">
        <v>185</v>
      </c>
      <c r="E13" s="30">
        <v>5689.76</v>
      </c>
      <c r="F13" s="31">
        <v>670481</v>
      </c>
      <c r="G13" s="30" t="s">
        <v>87</v>
      </c>
      <c r="H13" s="30"/>
      <c r="I13" s="30" t="s">
        <v>36</v>
      </c>
    </row>
    <row r="14" s="27" customFormat="1" ht="18" customHeight="1" spans="1:9">
      <c r="A14" s="30">
        <v>12</v>
      </c>
      <c r="B14" s="30" t="s">
        <v>186</v>
      </c>
      <c r="C14" s="30">
        <v>117.84</v>
      </c>
      <c r="D14" s="30" t="s">
        <v>187</v>
      </c>
      <c r="E14" s="30">
        <v>5984.835</v>
      </c>
      <c r="F14" s="31">
        <v>705253</v>
      </c>
      <c r="G14" s="30" t="s">
        <v>78</v>
      </c>
      <c r="H14" s="30"/>
      <c r="I14" s="30" t="s">
        <v>33</v>
      </c>
    </row>
    <row r="15" s="27" customFormat="1" ht="18" customHeight="1" spans="1:9">
      <c r="A15" s="30">
        <v>13</v>
      </c>
      <c r="B15" s="30" t="s">
        <v>188</v>
      </c>
      <c r="C15" s="30">
        <v>117.84</v>
      </c>
      <c r="D15" s="30" t="s">
        <v>189</v>
      </c>
      <c r="E15" s="30">
        <v>5770.535</v>
      </c>
      <c r="F15" s="31">
        <v>680000</v>
      </c>
      <c r="G15" s="30" t="s">
        <v>78</v>
      </c>
      <c r="H15" s="30"/>
      <c r="I15" s="30" t="s">
        <v>26</v>
      </c>
    </row>
    <row r="16" s="27" customFormat="1" ht="18" customHeight="1" spans="1:9">
      <c r="A16" s="30" t="s">
        <v>44</v>
      </c>
      <c r="B16" s="30"/>
      <c r="C16" s="30"/>
      <c r="D16" s="30"/>
      <c r="E16" s="30"/>
      <c r="F16" s="31">
        <f>SUM(F3:F15)</f>
        <v>10212991</v>
      </c>
      <c r="G16" s="30"/>
      <c r="H16" s="30"/>
      <c r="I16" s="30"/>
    </row>
    <row r="17" s="27" customFormat="1" ht="21" customHeight="1" spans="1:9">
      <c r="A17" s="30" t="s">
        <v>190</v>
      </c>
      <c r="B17" s="30"/>
      <c r="C17" s="30"/>
      <c r="D17" s="30"/>
      <c r="E17" s="30"/>
      <c r="F17" s="30"/>
      <c r="G17" s="30"/>
      <c r="H17" s="30"/>
      <c r="I17" s="30"/>
    </row>
    <row r="18" s="27" customFormat="1" ht="21" customHeight="1"/>
    <row r="19" s="27" customFormat="1" ht="29" customHeight="1" spans="1:9">
      <c r="A19" s="32" t="s">
        <v>191</v>
      </c>
      <c r="B19" s="32"/>
      <c r="C19" s="32"/>
      <c r="D19" s="32"/>
      <c r="E19" s="32"/>
      <c r="F19" s="32"/>
      <c r="G19" s="32"/>
      <c r="H19" s="32"/>
      <c r="I19" s="32"/>
    </row>
    <row r="20" s="27" customFormat="1" ht="19" customHeight="1" spans="1:10">
      <c r="A20" s="30" t="s">
        <v>11</v>
      </c>
      <c r="B20" s="30" t="s">
        <v>49</v>
      </c>
      <c r="C20" s="30" t="s">
        <v>50</v>
      </c>
      <c r="D20" s="30" t="s">
        <v>159</v>
      </c>
      <c r="E20" s="30" t="s">
        <v>160</v>
      </c>
      <c r="F20" s="30" t="s">
        <v>161</v>
      </c>
      <c r="G20" s="30" t="s">
        <v>56</v>
      </c>
      <c r="H20" s="30" t="s">
        <v>162</v>
      </c>
      <c r="I20" s="30" t="s">
        <v>27</v>
      </c>
      <c r="J20" s="48"/>
    </row>
    <row r="21" s="27" customFormat="1" ht="19" customHeight="1" spans="1:9">
      <c r="A21" s="30">
        <v>1</v>
      </c>
      <c r="B21" s="30" t="s">
        <v>192</v>
      </c>
      <c r="C21" s="30">
        <v>142.23</v>
      </c>
      <c r="D21" s="30" t="s">
        <v>193</v>
      </c>
      <c r="E21" s="30">
        <v>9300</v>
      </c>
      <c r="F21" s="31">
        <v>1322739</v>
      </c>
      <c r="G21" s="30"/>
      <c r="H21" s="33"/>
      <c r="I21" s="30" t="s">
        <v>34</v>
      </c>
    </row>
    <row r="22" s="27" customFormat="1" ht="15" customHeight="1" spans="1:9">
      <c r="A22" s="34" t="s">
        <v>44</v>
      </c>
      <c r="B22" s="34"/>
      <c r="C22" s="34"/>
      <c r="D22" s="34"/>
      <c r="E22" s="34"/>
      <c r="F22" s="35">
        <f>SUM(F21:F21)</f>
        <v>1322739</v>
      </c>
      <c r="G22" s="34"/>
      <c r="H22" s="34"/>
      <c r="I22" s="34"/>
    </row>
    <row r="23" s="27" customFormat="1" ht="26" customHeight="1" spans="1:9">
      <c r="A23" s="30" t="s">
        <v>194</v>
      </c>
      <c r="B23" s="30"/>
      <c r="C23" s="30"/>
      <c r="D23" s="30"/>
      <c r="E23" s="30"/>
      <c r="F23" s="30"/>
      <c r="G23" s="30"/>
      <c r="H23" s="30"/>
      <c r="I23" s="30"/>
    </row>
    <row r="24" s="27" customFormat="1" ht="22" customHeight="1" spans="10:10">
      <c r="J24" s="49"/>
    </row>
    <row r="25" s="28" customFormat="1" ht="16" customHeight="1" spans="2:9">
      <c r="B25" s="36" t="s">
        <v>195</v>
      </c>
      <c r="C25" s="37"/>
      <c r="D25" s="37"/>
      <c r="E25" s="37"/>
      <c r="F25" s="37"/>
      <c r="G25" s="37"/>
      <c r="H25" s="37"/>
      <c r="I25" s="50"/>
    </row>
    <row r="26" s="28" customFormat="1" ht="39" customHeight="1" spans="2:17">
      <c r="B26" s="38" t="s">
        <v>27</v>
      </c>
      <c r="C26" s="38" t="s">
        <v>17</v>
      </c>
      <c r="D26" s="38" t="s">
        <v>196</v>
      </c>
      <c r="E26" s="38" t="s">
        <v>197</v>
      </c>
      <c r="F26" s="38" t="s">
        <v>198</v>
      </c>
      <c r="G26" s="38" t="s">
        <v>199</v>
      </c>
      <c r="H26" s="38" t="s">
        <v>200</v>
      </c>
      <c r="I26" s="38" t="s">
        <v>201</v>
      </c>
      <c r="K26" s="51" t="s">
        <v>22</v>
      </c>
      <c r="M26" s="51" t="s">
        <v>24</v>
      </c>
      <c r="O26" s="52" t="s">
        <v>25</v>
      </c>
      <c r="Q26" s="51" t="s">
        <v>28</v>
      </c>
    </row>
    <row r="27" s="28" customFormat="1" ht="16" customHeight="1" spans="2:18">
      <c r="B27" s="38" t="s">
        <v>26</v>
      </c>
      <c r="C27" s="38">
        <v>2</v>
      </c>
      <c r="D27" s="38">
        <v>165</v>
      </c>
      <c r="E27" s="39">
        <f t="shared" ref="E27:E31" si="0">D27/212.31</f>
        <v>0.777165465592765</v>
      </c>
      <c r="F27" s="39"/>
      <c r="G27" s="39">
        <v>0.005</v>
      </c>
      <c r="H27" s="39"/>
      <c r="I27" s="46"/>
      <c r="J27" s="53"/>
      <c r="K27" s="51" t="s">
        <v>202</v>
      </c>
      <c r="L27" s="28">
        <v>165</v>
      </c>
      <c r="M27" s="51" t="s">
        <v>33</v>
      </c>
      <c r="N27" s="28">
        <v>233.37</v>
      </c>
      <c r="O27" s="51" t="s">
        <v>34</v>
      </c>
      <c r="P27" s="28">
        <v>248.78</v>
      </c>
      <c r="Q27" s="51" t="s">
        <v>36</v>
      </c>
      <c r="R27" s="28">
        <v>290.55</v>
      </c>
    </row>
    <row r="28" s="28" customFormat="1" ht="16" customHeight="1" spans="2:17">
      <c r="B28" s="38" t="s">
        <v>35</v>
      </c>
      <c r="C28" s="38">
        <v>1</v>
      </c>
      <c r="D28" s="38">
        <v>83.6</v>
      </c>
      <c r="E28" s="39">
        <f t="shared" si="0"/>
        <v>0.393763835900334</v>
      </c>
      <c r="F28" s="39">
        <v>0.004</v>
      </c>
      <c r="G28" s="39"/>
      <c r="H28" s="39"/>
      <c r="I28" s="39"/>
      <c r="J28" s="53"/>
      <c r="K28" s="51" t="s">
        <v>30</v>
      </c>
      <c r="M28" s="51" t="s">
        <v>37</v>
      </c>
      <c r="O28" s="51" t="s">
        <v>35</v>
      </c>
      <c r="P28" s="28">
        <v>83.6</v>
      </c>
      <c r="Q28" s="55"/>
    </row>
    <row r="29" s="28" customFormat="1" ht="16" customHeight="1" spans="2:17">
      <c r="B29" s="38" t="s">
        <v>34</v>
      </c>
      <c r="C29" s="38">
        <v>3</v>
      </c>
      <c r="D29" s="38">
        <v>248.78</v>
      </c>
      <c r="E29" s="39">
        <f t="shared" si="0"/>
        <v>1.17177711836466</v>
      </c>
      <c r="F29" s="39"/>
      <c r="G29" s="39"/>
      <c r="H29" s="39"/>
      <c r="I29" s="39">
        <v>0.007</v>
      </c>
      <c r="J29" s="53"/>
      <c r="K29" s="51" t="s">
        <v>31</v>
      </c>
      <c r="M29" s="54" t="s">
        <v>32</v>
      </c>
      <c r="Q29" s="55"/>
    </row>
    <row r="30" s="28" customFormat="1" ht="16" customHeight="1" spans="2:17">
      <c r="B30" s="38" t="s">
        <v>33</v>
      </c>
      <c r="C30" s="38">
        <v>3</v>
      </c>
      <c r="D30" s="38">
        <v>233.37</v>
      </c>
      <c r="E30" s="39">
        <f t="shared" si="0"/>
        <v>1.09919457397202</v>
      </c>
      <c r="F30" s="39"/>
      <c r="G30" s="39"/>
      <c r="H30" s="39"/>
      <c r="I30" s="39">
        <v>0.007</v>
      </c>
      <c r="J30" s="53"/>
      <c r="K30" s="55"/>
      <c r="M30" s="55"/>
      <c r="Q30" s="55"/>
    </row>
    <row r="31" s="28" customFormat="1" ht="16" customHeight="1" spans="2:10">
      <c r="B31" s="38" t="s">
        <v>36</v>
      </c>
      <c r="C31" s="38">
        <v>4</v>
      </c>
      <c r="D31" s="38">
        <v>290.55</v>
      </c>
      <c r="E31" s="39">
        <f t="shared" si="0"/>
        <v>1.3685177335029</v>
      </c>
      <c r="F31" s="39"/>
      <c r="G31" s="39"/>
      <c r="H31" s="39"/>
      <c r="I31" s="39">
        <v>0.007</v>
      </c>
      <c r="J31" s="53"/>
    </row>
    <row r="32" s="28" customFormat="1" ht="16" customHeight="1" spans="2:17">
      <c r="B32" s="38" t="s">
        <v>44</v>
      </c>
      <c r="C32" s="38">
        <f>SUM(C27:C31)</f>
        <v>13</v>
      </c>
      <c r="D32" s="38">
        <f>SUM(D27:D31)</f>
        <v>1021.3</v>
      </c>
      <c r="E32" s="40"/>
      <c r="F32" s="39"/>
      <c r="G32" s="38"/>
      <c r="H32" s="39"/>
      <c r="I32" s="39"/>
      <c r="J32" s="53"/>
      <c r="K32" s="51" t="s">
        <v>22</v>
      </c>
      <c r="M32" s="51" t="s">
        <v>24</v>
      </c>
      <c r="N32" s="28">
        <v>252.55</v>
      </c>
      <c r="O32" s="52" t="s">
        <v>25</v>
      </c>
      <c r="Q32" s="51" t="s">
        <v>28</v>
      </c>
    </row>
    <row r="33" s="28" customFormat="1" ht="16" customHeight="1" spans="10:17">
      <c r="J33" s="53"/>
      <c r="K33" s="51" t="s">
        <v>202</v>
      </c>
      <c r="M33" s="51" t="s">
        <v>33</v>
      </c>
      <c r="O33" s="51" t="s">
        <v>34</v>
      </c>
      <c r="P33" s="28">
        <v>132.27</v>
      </c>
      <c r="Q33" s="51" t="s">
        <v>36</v>
      </c>
    </row>
    <row r="34" s="28" customFormat="1" ht="38" customHeight="1" spans="2:15">
      <c r="B34" s="38" t="s">
        <v>203</v>
      </c>
      <c r="C34" s="38" t="s">
        <v>17</v>
      </c>
      <c r="D34" s="38" t="s">
        <v>196</v>
      </c>
      <c r="E34" s="38" t="s">
        <v>197</v>
      </c>
      <c r="F34" s="38" t="s">
        <v>204</v>
      </c>
      <c r="G34" s="38" t="s">
        <v>205</v>
      </c>
      <c r="H34" s="38" t="s">
        <v>206</v>
      </c>
      <c r="I34" s="38" t="s">
        <v>207</v>
      </c>
      <c r="J34" s="53"/>
      <c r="K34" s="51" t="s">
        <v>30</v>
      </c>
      <c r="M34" s="51" t="s">
        <v>37</v>
      </c>
      <c r="O34" s="51" t="s">
        <v>35</v>
      </c>
    </row>
    <row r="35" s="28" customFormat="1" ht="16" customHeight="1" spans="2:13">
      <c r="B35" s="38" t="s">
        <v>22</v>
      </c>
      <c r="C35" s="38">
        <v>2</v>
      </c>
      <c r="D35" s="38">
        <v>165</v>
      </c>
      <c r="E35" s="39">
        <f>D35/707.69</f>
        <v>0.233152934194351</v>
      </c>
      <c r="F35" s="39">
        <v>0.0002</v>
      </c>
      <c r="G35" s="41"/>
      <c r="H35" s="39"/>
      <c r="I35" s="39"/>
      <c r="J35" s="53"/>
      <c r="K35" s="51" t="s">
        <v>31</v>
      </c>
      <c r="M35" s="54" t="s">
        <v>32</v>
      </c>
    </row>
    <row r="36" s="28" customFormat="1" ht="16" customHeight="1" spans="2:18">
      <c r="B36" s="38" t="s">
        <v>24</v>
      </c>
      <c r="C36" s="38">
        <v>3</v>
      </c>
      <c r="D36" s="38">
        <v>233.37</v>
      </c>
      <c r="E36" s="39">
        <f>D36/707.69</f>
        <v>0.329763031835973</v>
      </c>
      <c r="F36" s="39">
        <v>0.0002</v>
      </c>
      <c r="G36" s="39"/>
      <c r="H36" s="39"/>
      <c r="I36" s="39"/>
      <c r="J36" s="53"/>
      <c r="K36" s="28" t="s">
        <v>44</v>
      </c>
      <c r="L36" s="28">
        <f t="shared" ref="L36:P36" si="1">SUM(L26:L35)</f>
        <v>165</v>
      </c>
      <c r="N36" s="28">
        <f t="shared" si="1"/>
        <v>485.92</v>
      </c>
      <c r="P36" s="28">
        <f t="shared" si="1"/>
        <v>464.65</v>
      </c>
      <c r="R36" s="28">
        <f>SUM(R26:R35)</f>
        <v>290.55</v>
      </c>
    </row>
    <row r="37" s="28" customFormat="1" ht="16" customHeight="1" spans="2:10">
      <c r="B37" s="38" t="s">
        <v>25</v>
      </c>
      <c r="C37" s="38">
        <v>4</v>
      </c>
      <c r="D37" s="38">
        <v>332.38</v>
      </c>
      <c r="E37" s="39">
        <f>D37/530.77</f>
        <v>0.626222280837274</v>
      </c>
      <c r="F37" s="39"/>
      <c r="G37" s="39">
        <v>0.0003</v>
      </c>
      <c r="H37" s="39"/>
      <c r="I37" s="39"/>
      <c r="J37" s="53"/>
    </row>
    <row r="38" s="28" customFormat="1" ht="16" customHeight="1" spans="2:15">
      <c r="B38" s="38" t="s">
        <v>28</v>
      </c>
      <c r="C38" s="38">
        <v>4</v>
      </c>
      <c r="D38" s="38">
        <v>290.55</v>
      </c>
      <c r="E38" s="39">
        <f>D38/353.85</f>
        <v>0.821110640101738</v>
      </c>
      <c r="F38" s="39"/>
      <c r="G38" s="39"/>
      <c r="H38" s="39">
        <v>0.0004</v>
      </c>
      <c r="I38" s="39"/>
      <c r="O38" s="28" t="s">
        <v>208</v>
      </c>
    </row>
    <row r="39" s="28" customFormat="1" ht="16" customHeight="1" spans="2:9">
      <c r="B39" s="38" t="s">
        <v>44</v>
      </c>
      <c r="C39" s="38">
        <f>SUM(C35:C38)</f>
        <v>13</v>
      </c>
      <c r="D39" s="38">
        <f>SUM(D35:D38)</f>
        <v>1021.3</v>
      </c>
      <c r="E39" s="42"/>
      <c r="F39" s="38"/>
      <c r="G39" s="39"/>
      <c r="H39" s="38"/>
      <c r="I39" s="38"/>
    </row>
    <row r="40" s="28" customFormat="1" ht="16" customHeight="1" spans="2:16">
      <c r="B40" s="43" t="s">
        <v>209</v>
      </c>
      <c r="C40" s="44"/>
      <c r="D40" s="44"/>
      <c r="E40" s="44"/>
      <c r="F40" s="44"/>
      <c r="G40" s="44"/>
      <c r="H40" s="44"/>
      <c r="I40" s="45"/>
      <c r="K40" s="47" t="s">
        <v>210</v>
      </c>
      <c r="L40" s="47" t="s">
        <v>211</v>
      </c>
      <c r="M40" s="47" t="s">
        <v>212</v>
      </c>
      <c r="N40" s="47" t="s">
        <v>213</v>
      </c>
      <c r="O40" s="47" t="s">
        <v>214</v>
      </c>
      <c r="P40" s="47" t="s">
        <v>215</v>
      </c>
    </row>
    <row r="41" s="28" customFormat="1" ht="16" customHeight="1" spans="11:16">
      <c r="K41" s="38">
        <v>4</v>
      </c>
      <c r="L41" s="38" t="s">
        <v>22</v>
      </c>
      <c r="M41" s="38">
        <v>165</v>
      </c>
      <c r="N41" s="38"/>
      <c r="O41" s="38">
        <f t="shared" ref="O41:O44" si="2">M41+N41</f>
        <v>165</v>
      </c>
      <c r="P41" s="42">
        <f>O41/4</f>
        <v>41.25</v>
      </c>
    </row>
    <row r="42" s="28" customFormat="1" ht="35" customHeight="1" spans="2:16">
      <c r="B42" s="38" t="s">
        <v>216</v>
      </c>
      <c r="C42" s="38" t="s">
        <v>217</v>
      </c>
      <c r="D42" s="45" t="s">
        <v>218</v>
      </c>
      <c r="E42" s="45" t="s">
        <v>219</v>
      </c>
      <c r="F42" s="38" t="s">
        <v>220</v>
      </c>
      <c r="G42" s="38" t="s">
        <v>221</v>
      </c>
      <c r="H42" s="38" t="s">
        <v>222</v>
      </c>
      <c r="I42" s="38" t="s">
        <v>223</v>
      </c>
      <c r="K42" s="38">
        <v>3</v>
      </c>
      <c r="L42" s="38" t="s">
        <v>24</v>
      </c>
      <c r="M42" s="38">
        <v>233.37</v>
      </c>
      <c r="N42" s="38"/>
      <c r="O42" s="38">
        <f t="shared" si="2"/>
        <v>233.37</v>
      </c>
      <c r="P42" s="42">
        <f>O42/4</f>
        <v>58.3425</v>
      </c>
    </row>
    <row r="43" s="28" customFormat="1" ht="16" customHeight="1" spans="2:16">
      <c r="B43" s="38" t="s">
        <v>20</v>
      </c>
      <c r="C43" s="38">
        <v>1021.3</v>
      </c>
      <c r="D43" s="42">
        <v>2300</v>
      </c>
      <c r="E43" s="39">
        <f>C43/D43</f>
        <v>0.44404347826087</v>
      </c>
      <c r="F43" s="39">
        <v>0.0008</v>
      </c>
      <c r="G43" s="39"/>
      <c r="H43" s="46"/>
      <c r="I43" s="39"/>
      <c r="K43" s="38">
        <v>1</v>
      </c>
      <c r="L43" s="38" t="s">
        <v>25</v>
      </c>
      <c r="M43" s="38">
        <v>332.38</v>
      </c>
      <c r="N43" s="38">
        <v>132.27</v>
      </c>
      <c r="O43" s="38">
        <f t="shared" si="2"/>
        <v>464.65</v>
      </c>
      <c r="P43" s="42">
        <f>O43/3</f>
        <v>154.883333333333</v>
      </c>
    </row>
    <row r="44" s="28" customFormat="1" ht="16" customHeight="1" spans="11:16">
      <c r="K44" s="38">
        <v>2</v>
      </c>
      <c r="L44" s="38" t="s">
        <v>28</v>
      </c>
      <c r="M44" s="38">
        <v>290.55</v>
      </c>
      <c r="N44" s="38"/>
      <c r="O44" s="38">
        <f t="shared" si="2"/>
        <v>290.55</v>
      </c>
      <c r="P44" s="42">
        <f>O44/2</f>
        <v>145.275</v>
      </c>
    </row>
    <row r="45" s="28" customFormat="1" ht="16" customHeight="1" spans="13:15">
      <c r="M45" s="28">
        <f t="shared" ref="M45:O45" si="3">SUM(M41:M44)</f>
        <v>1021.3</v>
      </c>
      <c r="N45" s="28">
        <f t="shared" si="3"/>
        <v>132.27</v>
      </c>
      <c r="O45" s="28">
        <f t="shared" si="3"/>
        <v>1153.57</v>
      </c>
    </row>
    <row r="46" s="28" customFormat="1" ht="16" customHeight="1" spans="2:8">
      <c r="B46" s="47" t="s">
        <v>224</v>
      </c>
      <c r="C46" s="47"/>
      <c r="D46" s="47"/>
      <c r="E46" s="47"/>
      <c r="F46" s="47"/>
      <c r="G46" s="47"/>
      <c r="H46" s="47"/>
    </row>
    <row r="47" s="28" customFormat="1" ht="35" customHeight="1" spans="2:16384">
      <c r="B47" s="38" t="s">
        <v>27</v>
      </c>
      <c r="C47" s="38" t="s">
        <v>17</v>
      </c>
      <c r="D47" s="38" t="s">
        <v>196</v>
      </c>
      <c r="E47" s="38" t="s">
        <v>197</v>
      </c>
      <c r="F47" s="38" t="s">
        <v>225</v>
      </c>
      <c r="G47" s="38" t="s">
        <v>226</v>
      </c>
      <c r="H47" s="38" t="s">
        <v>227</v>
      </c>
      <c r="XFD47" s="56"/>
    </row>
    <row r="48" s="28" customFormat="1" ht="16" customHeight="1" spans="2:8">
      <c r="B48" s="38" t="s">
        <v>34</v>
      </c>
      <c r="C48" s="38">
        <v>1</v>
      </c>
      <c r="D48" s="38">
        <v>132.27</v>
      </c>
      <c r="E48" s="40">
        <f>D48/99.05</f>
        <v>1.33538616860172</v>
      </c>
      <c r="F48" s="39"/>
      <c r="G48" s="38"/>
      <c r="H48" s="39">
        <v>0.01</v>
      </c>
    </row>
    <row r="49" s="28" customFormat="1" ht="16" customHeight="1" spans="2:8">
      <c r="B49" s="38" t="s">
        <v>44</v>
      </c>
      <c r="C49" s="38">
        <f>SUM(C48:C48)</f>
        <v>1</v>
      </c>
      <c r="D49" s="42">
        <f>SUM(D48:D48)</f>
        <v>132.27</v>
      </c>
      <c r="E49" s="40"/>
      <c r="F49" s="39"/>
      <c r="G49" s="39"/>
      <c r="H49" s="39"/>
    </row>
    <row r="50" s="28" customFormat="1" ht="16" customHeight="1"/>
    <row r="51" s="28" customFormat="1" ht="39" customHeight="1" spans="2:8">
      <c r="B51" s="38" t="s">
        <v>203</v>
      </c>
      <c r="C51" s="38" t="s">
        <v>17</v>
      </c>
      <c r="D51" s="38" t="s">
        <v>196</v>
      </c>
      <c r="E51" s="38" t="s">
        <v>197</v>
      </c>
      <c r="F51" s="38" t="s">
        <v>228</v>
      </c>
      <c r="G51" s="38" t="s">
        <v>229</v>
      </c>
      <c r="H51" s="38" t="s">
        <v>230</v>
      </c>
    </row>
    <row r="52" s="28" customFormat="1" ht="16" customHeight="1" spans="2:8">
      <c r="B52" s="38" t="s">
        <v>25</v>
      </c>
      <c r="C52" s="38">
        <v>1</v>
      </c>
      <c r="D52" s="38">
        <v>132.27</v>
      </c>
      <c r="E52" s="39">
        <f>D52/247.62</f>
        <v>0.534165253210565</v>
      </c>
      <c r="F52" s="38"/>
      <c r="G52" s="39">
        <v>0.0015</v>
      </c>
      <c r="H52" s="39"/>
    </row>
    <row r="53" s="28" customFormat="1" ht="16" customHeight="1" spans="2:8">
      <c r="B53" s="38" t="s">
        <v>24</v>
      </c>
      <c r="C53" s="38">
        <v>1</v>
      </c>
      <c r="D53" s="38">
        <v>252.55</v>
      </c>
      <c r="E53" s="39"/>
      <c r="F53" s="38"/>
      <c r="G53" s="39"/>
      <c r="H53" s="39"/>
    </row>
    <row r="54" s="28" customFormat="1" ht="16" customHeight="1" spans="2:8">
      <c r="B54" s="38" t="s">
        <v>44</v>
      </c>
      <c r="C54" s="38">
        <f>SUM(C52:C53)</f>
        <v>2</v>
      </c>
      <c r="D54" s="38">
        <f>SUM(D52:D53)</f>
        <v>384.82</v>
      </c>
      <c r="E54" s="39"/>
      <c r="F54" s="39"/>
      <c r="G54" s="39"/>
      <c r="H54" s="39"/>
    </row>
    <row r="55" s="28" customFormat="1" ht="16" customHeight="1" spans="2:16384">
      <c r="B55" s="43" t="s">
        <v>231</v>
      </c>
      <c r="C55" s="44"/>
      <c r="D55" s="44"/>
      <c r="E55" s="44"/>
      <c r="F55" s="44"/>
      <c r="G55" s="44"/>
      <c r="H55" s="45"/>
      <c r="XFD55" s="56"/>
    </row>
    <row r="56" s="28" customFormat="1" ht="16" customHeight="1"/>
    <row r="57" s="28" customFormat="1" ht="38" customHeight="1" spans="2:8">
      <c r="B57" s="38" t="s">
        <v>216</v>
      </c>
      <c r="C57" s="38" t="s">
        <v>232</v>
      </c>
      <c r="D57" s="45" t="s">
        <v>233</v>
      </c>
      <c r="E57" s="45" t="s">
        <v>234</v>
      </c>
      <c r="F57" s="38" t="s">
        <v>235</v>
      </c>
      <c r="G57" s="38" t="s">
        <v>236</v>
      </c>
      <c r="H57" s="38" t="s">
        <v>237</v>
      </c>
    </row>
    <row r="58" s="28" customFormat="1" ht="16" customHeight="1" spans="2:8">
      <c r="B58" s="38" t="s">
        <v>20</v>
      </c>
      <c r="C58" s="38">
        <v>132.27</v>
      </c>
      <c r="D58" s="42">
        <v>1073</v>
      </c>
      <c r="E58" s="39">
        <f>C58/D58</f>
        <v>0.123271202236719</v>
      </c>
      <c r="F58" s="39">
        <v>0.0014</v>
      </c>
      <c r="G58" s="39"/>
      <c r="H58" s="39"/>
    </row>
    <row r="59" s="27" customFormat="1" ht="28" customHeight="1"/>
    <row r="60" s="27" customFormat="1" ht="47" customHeight="1"/>
    <row r="61" s="27" customFormat="1" ht="42" customHeight="1"/>
    <row r="62" s="27" customFormat="1" ht="18" customHeight="1" spans="16384:16384">
      <c r="XFD62"/>
    </row>
    <row r="63" s="27" customFormat="1" spans="16384:16384">
      <c r="XFD63"/>
    </row>
    <row r="64" s="27" customFormat="1" ht="20" customHeight="1"/>
  </sheetData>
  <autoFilter xmlns:etc="http://www.wps.cn/officeDocument/2017/etCustomData" ref="A2:Q62" etc:filterBottomFollowUsedRange="0">
    <extLst/>
  </autoFilter>
  <mergeCells count="8">
    <mergeCell ref="A1:I1"/>
    <mergeCell ref="A17:I17"/>
    <mergeCell ref="A19:I19"/>
    <mergeCell ref="A23:I23"/>
    <mergeCell ref="B25:I25"/>
    <mergeCell ref="B40:I40"/>
    <mergeCell ref="B46:H46"/>
    <mergeCell ref="B55:H55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selection activeCell="V32" sqref="V32"/>
    </sheetView>
  </sheetViews>
  <sheetFormatPr defaultColWidth="9" defaultRowHeight="26.1" customHeight="1" outlineLevelCol="3"/>
  <cols>
    <col min="1" max="1" width="10.875" style="23" customWidth="1"/>
    <col min="2" max="2" width="21.875" style="23" customWidth="1"/>
    <col min="3" max="4" width="14.5" style="23" customWidth="1"/>
    <col min="5" max="16384" width="9" style="23"/>
  </cols>
  <sheetData>
    <row r="1" s="22" customFormat="1" ht="25" customHeight="1" spans="1:1">
      <c r="A1" s="22" t="s">
        <v>238</v>
      </c>
    </row>
    <row r="2" s="23" customFormat="1" ht="25" customHeight="1" spans="1:4">
      <c r="A2" s="24" t="s">
        <v>11</v>
      </c>
      <c r="B2" s="24" t="s">
        <v>12</v>
      </c>
      <c r="C2" s="24" t="s">
        <v>49</v>
      </c>
      <c r="D2" s="24" t="s">
        <v>239</v>
      </c>
    </row>
    <row r="3" s="23" customFormat="1" ht="25" customHeight="1" spans="1:4">
      <c r="A3" s="24">
        <v>1</v>
      </c>
      <c r="B3" s="24" t="s">
        <v>99</v>
      </c>
      <c r="C3" s="24" t="s">
        <v>100</v>
      </c>
      <c r="D3" s="25">
        <v>45468</v>
      </c>
    </row>
    <row r="4" s="23" customFormat="1" ht="25" customHeight="1" spans="1:4">
      <c r="A4" s="24">
        <v>2</v>
      </c>
      <c r="B4" s="24" t="s">
        <v>96</v>
      </c>
      <c r="C4" s="24" t="s">
        <v>97</v>
      </c>
      <c r="D4" s="25">
        <v>45468</v>
      </c>
    </row>
    <row r="5" s="23" customFormat="1" ht="25" customHeight="1" spans="1:4">
      <c r="A5" s="24">
        <v>3</v>
      </c>
      <c r="B5" s="24" t="s">
        <v>123</v>
      </c>
      <c r="C5" s="24" t="s">
        <v>124</v>
      </c>
      <c r="D5" s="25">
        <v>45470</v>
      </c>
    </row>
    <row r="6" s="23" customFormat="1" ht="25" customHeight="1" spans="1:4">
      <c r="A6" s="24">
        <v>4</v>
      </c>
      <c r="B6" s="24" t="s">
        <v>240</v>
      </c>
      <c r="C6" s="24" t="s">
        <v>241</v>
      </c>
      <c r="D6" s="25">
        <v>45471</v>
      </c>
    </row>
    <row r="7" s="23" customFormat="1" ht="25" customHeight="1" spans="1:4">
      <c r="A7" s="24">
        <v>5</v>
      </c>
      <c r="B7" s="24" t="s">
        <v>242</v>
      </c>
      <c r="C7" s="24" t="s">
        <v>243</v>
      </c>
      <c r="D7" s="25">
        <v>45471</v>
      </c>
    </row>
    <row r="8" s="23" customFormat="1" ht="25" customHeight="1" spans="1:4">
      <c r="A8" s="24">
        <v>6</v>
      </c>
      <c r="B8" s="24" t="s">
        <v>76</v>
      </c>
      <c r="C8" s="24" t="s">
        <v>77</v>
      </c>
      <c r="D8" s="25">
        <v>45468</v>
      </c>
    </row>
    <row r="9" s="23" customFormat="1" ht="25" customHeight="1" spans="1:4">
      <c r="A9" s="24">
        <v>7</v>
      </c>
      <c r="B9" s="24" t="s">
        <v>80</v>
      </c>
      <c r="C9" s="24" t="s">
        <v>81</v>
      </c>
      <c r="D9" s="25">
        <v>45475</v>
      </c>
    </row>
    <row r="10" s="23" customFormat="1" ht="25" customHeight="1" spans="1:4">
      <c r="A10" s="24">
        <v>8</v>
      </c>
      <c r="B10" s="24" t="s">
        <v>244</v>
      </c>
      <c r="C10" s="24" t="s">
        <v>245</v>
      </c>
      <c r="D10" s="25">
        <v>45475</v>
      </c>
    </row>
    <row r="11" s="23" customFormat="1" ht="25" customHeight="1" spans="1:4">
      <c r="A11" s="24">
        <v>9</v>
      </c>
      <c r="B11" s="24" t="s">
        <v>108</v>
      </c>
      <c r="C11" s="24" t="s">
        <v>109</v>
      </c>
      <c r="D11" s="25">
        <v>45484</v>
      </c>
    </row>
    <row r="12" s="23" customFormat="1" ht="25" customHeight="1" spans="1:4">
      <c r="A12" s="24">
        <v>10</v>
      </c>
      <c r="B12" s="24" t="s">
        <v>119</v>
      </c>
      <c r="C12" s="24" t="s">
        <v>120</v>
      </c>
      <c r="D12" s="25">
        <v>45478</v>
      </c>
    </row>
    <row r="13" s="23" customFormat="1" ht="25" customHeight="1" spans="1:4">
      <c r="A13" s="24">
        <v>11</v>
      </c>
      <c r="B13" s="24" t="s">
        <v>101</v>
      </c>
      <c r="C13" s="24" t="s">
        <v>102</v>
      </c>
      <c r="D13" s="25">
        <v>45488</v>
      </c>
    </row>
    <row r="14" s="23" customFormat="1" ht="25" customHeight="1" spans="1:4">
      <c r="A14" s="24">
        <v>12</v>
      </c>
      <c r="B14" s="24" t="s">
        <v>131</v>
      </c>
      <c r="C14" s="24" t="s">
        <v>132</v>
      </c>
      <c r="D14" s="25">
        <v>45495</v>
      </c>
    </row>
    <row r="15" s="23" customFormat="1" ht="25" customHeight="1" spans="1:4">
      <c r="A15" s="24">
        <v>13</v>
      </c>
      <c r="B15" s="24" t="s">
        <v>246</v>
      </c>
      <c r="C15" s="24" t="s">
        <v>247</v>
      </c>
      <c r="D15" s="25">
        <v>45475</v>
      </c>
    </row>
    <row r="16" s="23" customFormat="1" ht="25" customHeight="1" spans="1:4">
      <c r="A16" s="24">
        <v>14</v>
      </c>
      <c r="B16" s="24" t="s">
        <v>248</v>
      </c>
      <c r="C16" s="24" t="s">
        <v>249</v>
      </c>
      <c r="D16" s="25">
        <v>45475</v>
      </c>
    </row>
    <row r="17" s="23" customFormat="1" ht="25" customHeight="1" spans="1:4">
      <c r="A17" s="24">
        <v>15</v>
      </c>
      <c r="B17" s="24" t="s">
        <v>250</v>
      </c>
      <c r="C17" s="24" t="s">
        <v>251</v>
      </c>
      <c r="D17" s="25">
        <v>45475</v>
      </c>
    </row>
    <row r="18" s="23" customFormat="1" ht="25" customHeight="1" spans="1:4">
      <c r="A18" s="24">
        <v>16</v>
      </c>
      <c r="B18" s="24" t="s">
        <v>90</v>
      </c>
      <c r="C18" s="24" t="s">
        <v>91</v>
      </c>
      <c r="D18" s="25">
        <v>45483</v>
      </c>
    </row>
    <row r="19" s="23" customFormat="1" customHeight="1" spans="3:4">
      <c r="C19" s="26">
        <v>45507</v>
      </c>
      <c r="D19" s="26"/>
    </row>
  </sheetData>
  <mergeCells count="2">
    <mergeCell ref="A1:D1"/>
    <mergeCell ref="C19:D19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1"/>
  <sheetViews>
    <sheetView topLeftCell="A68" workbookViewId="0">
      <selection activeCell="G78" sqref="G78"/>
    </sheetView>
  </sheetViews>
  <sheetFormatPr defaultColWidth="7" defaultRowHeight="11.25"/>
  <cols>
    <col min="1" max="2" width="7" style="1" customWidth="1"/>
    <col min="3" max="14" width="5.375" style="1" customWidth="1"/>
    <col min="15" max="16384" width="7" style="1" customWidth="1"/>
  </cols>
  <sheetData>
    <row r="1" s="1" customFormat="1" ht="33" customHeight="1" spans="1:14">
      <c r="A1" s="3" t="s">
        <v>252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16" customHeight="1" spans="1:14">
      <c r="A2" s="4" t="s">
        <v>13</v>
      </c>
      <c r="B2" s="5" t="s">
        <v>12</v>
      </c>
      <c r="C2" s="4" t="s">
        <v>253</v>
      </c>
      <c r="D2" s="4"/>
      <c r="E2" s="4" t="s">
        <v>254</v>
      </c>
      <c r="F2" s="4"/>
      <c r="G2" s="4" t="s">
        <v>255</v>
      </c>
      <c r="H2" s="4"/>
      <c r="I2" s="4" t="s">
        <v>256</v>
      </c>
      <c r="J2" s="4"/>
      <c r="K2" s="4" t="s">
        <v>257</v>
      </c>
      <c r="L2" s="4"/>
      <c r="M2" s="4" t="s">
        <v>258</v>
      </c>
      <c r="N2" s="4"/>
    </row>
    <row r="3" s="1" customFormat="1" ht="16" customHeight="1" spans="1:14">
      <c r="A3" s="4"/>
      <c r="B3" s="6"/>
      <c r="C3" s="4" t="s">
        <v>212</v>
      </c>
      <c r="D3" s="4" t="s">
        <v>213</v>
      </c>
      <c r="E3" s="4" t="s">
        <v>212</v>
      </c>
      <c r="F3" s="4" t="s">
        <v>213</v>
      </c>
      <c r="G3" s="4" t="s">
        <v>212</v>
      </c>
      <c r="H3" s="4" t="s">
        <v>213</v>
      </c>
      <c r="I3" s="4" t="s">
        <v>212</v>
      </c>
      <c r="J3" s="4" t="s">
        <v>213</v>
      </c>
      <c r="K3" s="4" t="s">
        <v>212</v>
      </c>
      <c r="L3" s="4" t="s">
        <v>213</v>
      </c>
      <c r="M3" s="4" t="s">
        <v>212</v>
      </c>
      <c r="N3" s="4" t="s">
        <v>213</v>
      </c>
    </row>
    <row r="4" s="1" customFormat="1" ht="16" customHeight="1" spans="1:14">
      <c r="A4" s="7" t="s">
        <v>21</v>
      </c>
      <c r="B4" s="7" t="s">
        <v>20</v>
      </c>
      <c r="C4" s="8"/>
      <c r="D4" s="8"/>
      <c r="E4" s="8"/>
      <c r="F4" s="8"/>
      <c r="G4" s="8"/>
      <c r="H4" s="8"/>
      <c r="I4" s="8">
        <v>0.004</v>
      </c>
      <c r="J4" s="8"/>
      <c r="K4" s="8"/>
      <c r="L4" s="8"/>
      <c r="M4" s="8"/>
      <c r="N4" s="8">
        <v>0.01</v>
      </c>
    </row>
    <row r="5" s="1" customFormat="1" ht="16" customHeight="1" spans="1:14">
      <c r="A5" s="7" t="s">
        <v>27</v>
      </c>
      <c r="B5" s="7" t="s">
        <v>22</v>
      </c>
      <c r="C5" s="8">
        <v>0.006</v>
      </c>
      <c r="D5" s="8"/>
      <c r="E5" s="8">
        <v>0.005</v>
      </c>
      <c r="F5" s="8"/>
      <c r="G5" s="8">
        <v>0.006</v>
      </c>
      <c r="H5" s="8"/>
      <c r="I5" s="8"/>
      <c r="J5" s="8"/>
      <c r="K5" s="8">
        <v>0.004</v>
      </c>
      <c r="L5" s="8"/>
      <c r="M5" s="8"/>
      <c r="N5" s="8">
        <v>0.01</v>
      </c>
    </row>
    <row r="6" s="1" customFormat="1" ht="16" customHeight="1" spans="1:14">
      <c r="A6" s="7" t="s">
        <v>27</v>
      </c>
      <c r="B6" s="7" t="s">
        <v>24</v>
      </c>
      <c r="C6" s="8">
        <v>0.006</v>
      </c>
      <c r="D6" s="8"/>
      <c r="E6" s="8">
        <v>0.004</v>
      </c>
      <c r="F6" s="8"/>
      <c r="G6" s="8">
        <v>0.006</v>
      </c>
      <c r="H6" s="8"/>
      <c r="I6" s="8">
        <v>0.006</v>
      </c>
      <c r="J6" s="8"/>
      <c r="K6" s="8">
        <v>0.006</v>
      </c>
      <c r="L6" s="8"/>
      <c r="M6" s="8">
        <v>0.004</v>
      </c>
      <c r="N6" s="8">
        <v>0.01</v>
      </c>
    </row>
    <row r="7" s="1" customFormat="1" ht="16" customHeight="1" spans="1:14">
      <c r="A7" s="7" t="s">
        <v>27</v>
      </c>
      <c r="B7" s="7" t="s">
        <v>25</v>
      </c>
      <c r="C7" s="8">
        <v>0.004</v>
      </c>
      <c r="D7" s="8"/>
      <c r="E7" s="8"/>
      <c r="F7" s="8"/>
      <c r="G7" s="8"/>
      <c r="H7" s="8"/>
      <c r="I7" s="8">
        <v>0.004</v>
      </c>
      <c r="J7" s="8"/>
      <c r="K7" s="8"/>
      <c r="L7" s="8"/>
      <c r="M7" s="8"/>
      <c r="N7" s="8"/>
    </row>
    <row r="8" s="1" customFormat="1" ht="16" customHeight="1" spans="1:14">
      <c r="A8" s="7" t="s">
        <v>27</v>
      </c>
      <c r="B8" s="7" t="s">
        <v>26</v>
      </c>
      <c r="C8" s="8">
        <v>0.006</v>
      </c>
      <c r="D8" s="8"/>
      <c r="E8" s="8">
        <v>0.006</v>
      </c>
      <c r="F8" s="8"/>
      <c r="G8" s="8">
        <v>0.004</v>
      </c>
      <c r="H8" s="8"/>
      <c r="I8" s="8"/>
      <c r="J8" s="8"/>
      <c r="K8" s="8">
        <v>0.004</v>
      </c>
      <c r="L8" s="8"/>
      <c r="M8" s="8">
        <v>0.004</v>
      </c>
      <c r="N8" s="8">
        <v>0.009</v>
      </c>
    </row>
    <row r="9" s="1" customFormat="1" ht="16" customHeight="1" spans="1:14">
      <c r="A9" s="7" t="s">
        <v>27</v>
      </c>
      <c r="B9" s="7" t="s">
        <v>28</v>
      </c>
      <c r="C9" s="8">
        <v>0.006</v>
      </c>
      <c r="D9" s="8"/>
      <c r="E9" s="8">
        <v>0.005</v>
      </c>
      <c r="F9" s="8"/>
      <c r="G9" s="8">
        <v>0.006</v>
      </c>
      <c r="H9" s="8"/>
      <c r="I9" s="8">
        <v>0.006</v>
      </c>
      <c r="J9" s="8"/>
      <c r="K9" s="8">
        <v>0.004</v>
      </c>
      <c r="L9" s="8"/>
      <c r="M9" s="8">
        <v>0.004</v>
      </c>
      <c r="N9" s="8">
        <v>0.01</v>
      </c>
    </row>
    <row r="10" s="1" customFormat="1" ht="16" customHeight="1" spans="1:14">
      <c r="A10" s="7" t="s">
        <v>27</v>
      </c>
      <c r="B10" s="7" t="s">
        <v>29</v>
      </c>
      <c r="C10" s="8">
        <v>0.004</v>
      </c>
      <c r="D10" s="8"/>
      <c r="E10" s="8">
        <v>0.004</v>
      </c>
      <c r="F10" s="8"/>
      <c r="G10" s="8">
        <v>0.004</v>
      </c>
      <c r="H10" s="8"/>
      <c r="I10" s="8"/>
      <c r="J10" s="8"/>
      <c r="K10" s="8"/>
      <c r="L10" s="8"/>
      <c r="M10" s="8"/>
      <c r="N10" s="8">
        <v>0.01</v>
      </c>
    </row>
    <row r="11" s="1" customFormat="1" ht="16" customHeight="1" spans="1:14">
      <c r="A11" s="7" t="s">
        <v>27</v>
      </c>
      <c r="B11" s="7" t="s">
        <v>30</v>
      </c>
      <c r="C11" s="8">
        <v>0.004</v>
      </c>
      <c r="D11" s="8"/>
      <c r="E11" s="8">
        <v>0.004</v>
      </c>
      <c r="F11" s="8"/>
      <c r="G11" s="8"/>
      <c r="H11" s="8"/>
      <c r="I11" s="8"/>
      <c r="J11" s="8"/>
      <c r="K11" s="8">
        <v>0.006</v>
      </c>
      <c r="L11" s="8"/>
      <c r="M11" s="8"/>
      <c r="N11" s="8">
        <v>0.01</v>
      </c>
    </row>
    <row r="12" s="1" customFormat="1" ht="16" customHeight="1" spans="1:14">
      <c r="A12" s="7" t="s">
        <v>27</v>
      </c>
      <c r="B12" s="7" t="s">
        <v>31</v>
      </c>
      <c r="C12" s="8">
        <v>0.004</v>
      </c>
      <c r="D12" s="8"/>
      <c r="E12" s="8">
        <v>0.005</v>
      </c>
      <c r="F12" s="8"/>
      <c r="G12" s="8">
        <v>0.004</v>
      </c>
      <c r="H12" s="8"/>
      <c r="I12" s="8">
        <v>0.006</v>
      </c>
      <c r="J12" s="8"/>
      <c r="K12" s="8">
        <v>0.006</v>
      </c>
      <c r="L12" s="8"/>
      <c r="M12" s="8"/>
      <c r="N12" s="8">
        <v>0.008</v>
      </c>
    </row>
    <row r="13" s="1" customFormat="1" ht="16" customHeight="1" spans="1:14">
      <c r="A13" s="7" t="s">
        <v>27</v>
      </c>
      <c r="B13" s="7" t="s">
        <v>32</v>
      </c>
      <c r="C13" s="8">
        <v>0.006</v>
      </c>
      <c r="D13" s="8"/>
      <c r="E13" s="8"/>
      <c r="F13" s="8"/>
      <c r="G13" s="8">
        <v>0.006</v>
      </c>
      <c r="H13" s="8"/>
      <c r="I13" s="8">
        <v>0.006</v>
      </c>
      <c r="J13" s="8"/>
      <c r="K13" s="8">
        <v>0.006</v>
      </c>
      <c r="L13" s="8"/>
      <c r="M13" s="8">
        <v>0.004</v>
      </c>
      <c r="N13" s="8">
        <v>0.01</v>
      </c>
    </row>
    <row r="14" s="1" customFormat="1" ht="16" customHeight="1" spans="1:14">
      <c r="A14" s="7" t="s">
        <v>27</v>
      </c>
      <c r="B14" s="7" t="s">
        <v>259</v>
      </c>
      <c r="C14" s="8">
        <v>0.004</v>
      </c>
      <c r="D14" s="8"/>
      <c r="E14" s="8">
        <v>0.006</v>
      </c>
      <c r="F14" s="8"/>
      <c r="G14" s="8"/>
      <c r="H14" s="8"/>
      <c r="I14" s="8"/>
      <c r="J14" s="8"/>
      <c r="K14" s="8"/>
      <c r="L14" s="8"/>
      <c r="M14" s="8"/>
      <c r="N14" s="8">
        <v>0.008</v>
      </c>
    </row>
    <row r="15" s="1" customFormat="1" ht="16" customHeight="1" spans="1:14">
      <c r="A15" s="7" t="s">
        <v>27</v>
      </c>
      <c r="B15" s="7" t="s">
        <v>33</v>
      </c>
      <c r="C15" s="8">
        <v>0.004</v>
      </c>
      <c r="D15" s="8"/>
      <c r="E15" s="8">
        <v>0.006</v>
      </c>
      <c r="F15" s="8"/>
      <c r="G15" s="8">
        <v>0.006</v>
      </c>
      <c r="H15" s="8"/>
      <c r="I15" s="8">
        <v>0.006</v>
      </c>
      <c r="J15" s="8"/>
      <c r="K15" s="8">
        <v>0.006</v>
      </c>
      <c r="L15" s="8"/>
      <c r="M15" s="8">
        <v>0.004</v>
      </c>
      <c r="N15" s="8">
        <v>0.01</v>
      </c>
    </row>
    <row r="16" s="1" customFormat="1" ht="16" customHeight="1" spans="1:14">
      <c r="A16" s="7" t="s">
        <v>27</v>
      </c>
      <c r="B16" s="7" t="s">
        <v>34</v>
      </c>
      <c r="C16" s="8">
        <v>0.004</v>
      </c>
      <c r="D16" s="8"/>
      <c r="E16" s="8"/>
      <c r="F16" s="8"/>
      <c r="G16" s="8"/>
      <c r="H16" s="8"/>
      <c r="I16" s="8"/>
      <c r="J16" s="8"/>
      <c r="K16" s="8">
        <v>0.004</v>
      </c>
      <c r="L16" s="8"/>
      <c r="M16" s="8"/>
      <c r="N16" s="8">
        <v>0.008</v>
      </c>
    </row>
    <row r="17" s="1" customFormat="1" ht="16" customHeight="1" spans="1:14">
      <c r="A17" s="7" t="s">
        <v>27</v>
      </c>
      <c r="B17" s="7" t="s">
        <v>35</v>
      </c>
      <c r="C17" s="8">
        <v>0.004</v>
      </c>
      <c r="D17" s="8"/>
      <c r="E17" s="8">
        <v>0.004</v>
      </c>
      <c r="F17" s="8"/>
      <c r="G17" s="8"/>
      <c r="H17" s="8"/>
      <c r="I17" s="8"/>
      <c r="J17" s="8"/>
      <c r="K17" s="8"/>
      <c r="L17" s="8"/>
      <c r="M17" s="8">
        <v>0.004</v>
      </c>
      <c r="N17" s="8"/>
    </row>
    <row r="18" s="1" customFormat="1" ht="16" customHeight="1" spans="1:14">
      <c r="A18" s="7" t="s">
        <v>27</v>
      </c>
      <c r="B18" s="7" t="s">
        <v>260</v>
      </c>
      <c r="C18" s="8">
        <v>0.004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="1" customFormat="1" ht="16" customHeight="1" spans="1:14">
      <c r="A19" s="7" t="s">
        <v>27</v>
      </c>
      <c r="B19" s="7" t="s">
        <v>261</v>
      </c>
      <c r="C19" s="8"/>
      <c r="D19" s="8"/>
      <c r="E19" s="8">
        <v>0.004</v>
      </c>
      <c r="F19" s="8"/>
      <c r="G19" s="8">
        <v>0.006</v>
      </c>
      <c r="H19" s="8"/>
      <c r="I19" s="8"/>
      <c r="J19" s="8"/>
      <c r="K19" s="8">
        <v>0.006</v>
      </c>
      <c r="L19" s="8"/>
      <c r="M19" s="8"/>
      <c r="N19" s="8"/>
    </row>
    <row r="20" s="1" customFormat="1" ht="16" customHeight="1" spans="1:14">
      <c r="A20" s="7" t="s">
        <v>27</v>
      </c>
      <c r="B20" s="7" t="s">
        <v>38</v>
      </c>
      <c r="C20" s="8">
        <v>0.004</v>
      </c>
      <c r="D20" s="8"/>
      <c r="E20" s="8">
        <v>0.006</v>
      </c>
      <c r="F20" s="8"/>
      <c r="G20" s="8">
        <v>0.006</v>
      </c>
      <c r="H20" s="8"/>
      <c r="I20" s="8"/>
      <c r="J20" s="8"/>
      <c r="K20" s="8"/>
      <c r="L20" s="8"/>
      <c r="M20" s="8"/>
      <c r="N20" s="8"/>
    </row>
    <row r="21" s="1" customFormat="1" ht="16" customHeight="1" spans="1:14">
      <c r="A21" s="7" t="s">
        <v>27</v>
      </c>
      <c r="B21" s="7" t="s">
        <v>39</v>
      </c>
      <c r="C21" s="8"/>
      <c r="D21" s="8"/>
      <c r="E21" s="8">
        <v>0.004</v>
      </c>
      <c r="F21" s="8"/>
      <c r="G21" s="8"/>
      <c r="H21" s="8"/>
      <c r="I21" s="8">
        <v>0.004</v>
      </c>
      <c r="J21" s="8"/>
      <c r="K21" s="8"/>
      <c r="L21" s="8"/>
      <c r="M21" s="8"/>
      <c r="N21" s="8"/>
    </row>
    <row r="22" s="1" customFormat="1" ht="16" customHeight="1" spans="1:14">
      <c r="A22" s="7" t="s">
        <v>27</v>
      </c>
      <c r="B22" s="7" t="s">
        <v>262</v>
      </c>
      <c r="C22" s="8">
        <v>0.004</v>
      </c>
      <c r="D22" s="8"/>
      <c r="E22" s="8">
        <v>0.004</v>
      </c>
      <c r="F22" s="8"/>
      <c r="G22" s="8">
        <v>0.006</v>
      </c>
      <c r="H22" s="8"/>
      <c r="I22" s="8"/>
      <c r="J22" s="8"/>
      <c r="K22" s="8">
        <v>0.004</v>
      </c>
      <c r="L22" s="8"/>
      <c r="M22" s="8">
        <v>0.004</v>
      </c>
      <c r="N22" s="8"/>
    </row>
    <row r="23" s="1" customFormat="1" ht="16" customHeight="1" spans="1:14">
      <c r="A23" s="7" t="s">
        <v>27</v>
      </c>
      <c r="B23" s="7" t="s">
        <v>263</v>
      </c>
      <c r="C23" s="8">
        <v>0.004</v>
      </c>
      <c r="D23" s="8"/>
      <c r="E23" s="8">
        <v>0.005</v>
      </c>
      <c r="F23" s="8"/>
      <c r="G23" s="8"/>
      <c r="H23" s="8"/>
      <c r="I23" s="8"/>
      <c r="J23" s="8"/>
      <c r="K23" s="8"/>
      <c r="L23" s="8"/>
      <c r="M23" s="8"/>
      <c r="N23" s="8"/>
    </row>
    <row r="24" s="1" customFormat="1" ht="16" customHeight="1" spans="1:14">
      <c r="A24" s="7" t="s">
        <v>27</v>
      </c>
      <c r="B24" s="7" t="s">
        <v>264</v>
      </c>
      <c r="C24" s="8">
        <v>0.004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="1" customFormat="1" ht="16" customHeight="1" spans="1:14">
      <c r="A25" s="7" t="s">
        <v>27</v>
      </c>
      <c r="B25" s="7" t="s">
        <v>265</v>
      </c>
      <c r="C25" s="8">
        <v>0.004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="1" customFormat="1" ht="16" customHeight="1" spans="1:14">
      <c r="A26" s="4" t="s">
        <v>13</v>
      </c>
      <c r="B26" s="4" t="s">
        <v>12</v>
      </c>
      <c r="C26" s="9" t="s">
        <v>266</v>
      </c>
      <c r="D26" s="9"/>
      <c r="E26" s="9" t="s">
        <v>267</v>
      </c>
      <c r="F26" s="9"/>
      <c r="G26" s="9" t="s">
        <v>268</v>
      </c>
      <c r="H26" s="9"/>
      <c r="I26" s="9" t="s">
        <v>269</v>
      </c>
      <c r="J26" s="9"/>
      <c r="K26" s="9" t="s">
        <v>270</v>
      </c>
      <c r="L26" s="9"/>
      <c r="M26" s="9" t="s">
        <v>271</v>
      </c>
      <c r="N26" s="9"/>
    </row>
    <row r="27" s="1" customFormat="1" ht="16" customHeight="1" spans="1:14">
      <c r="A27" s="4"/>
      <c r="B27" s="4"/>
      <c r="C27" s="9" t="s">
        <v>212</v>
      </c>
      <c r="D27" s="9" t="s">
        <v>213</v>
      </c>
      <c r="E27" s="9" t="s">
        <v>212</v>
      </c>
      <c r="F27" s="9" t="s">
        <v>213</v>
      </c>
      <c r="G27" s="9" t="s">
        <v>212</v>
      </c>
      <c r="H27" s="9" t="s">
        <v>213</v>
      </c>
      <c r="I27" s="9" t="s">
        <v>212</v>
      </c>
      <c r="J27" s="9" t="s">
        <v>213</v>
      </c>
      <c r="K27" s="9" t="s">
        <v>212</v>
      </c>
      <c r="L27" s="9" t="s">
        <v>213</v>
      </c>
      <c r="M27" s="9" t="s">
        <v>212</v>
      </c>
      <c r="N27" s="9" t="s">
        <v>213</v>
      </c>
    </row>
    <row r="28" s="1" customFormat="1" ht="16" customHeight="1" spans="1:14">
      <c r="A28" s="7" t="s">
        <v>21</v>
      </c>
      <c r="B28" s="7" t="s">
        <v>20</v>
      </c>
      <c r="C28" s="8"/>
      <c r="D28" s="8"/>
      <c r="E28" s="8">
        <v>0.004</v>
      </c>
      <c r="F28" s="8"/>
      <c r="G28" s="8"/>
      <c r="H28" s="8"/>
      <c r="I28" s="8"/>
      <c r="J28" s="8"/>
      <c r="K28" s="8"/>
      <c r="L28" s="8"/>
      <c r="M28" s="8"/>
      <c r="N28" s="8"/>
    </row>
    <row r="29" s="1" customFormat="1" ht="16" customHeight="1" spans="1:14">
      <c r="A29" s="7" t="s">
        <v>27</v>
      </c>
      <c r="B29" s="7" t="s">
        <v>22</v>
      </c>
      <c r="C29" s="8">
        <v>0.007</v>
      </c>
      <c r="D29" s="8"/>
      <c r="E29" s="8">
        <v>0.007</v>
      </c>
      <c r="F29" s="8"/>
      <c r="G29" s="8"/>
      <c r="H29" s="8">
        <v>0.01</v>
      </c>
      <c r="I29" s="8">
        <v>0.004</v>
      </c>
      <c r="J29" s="8">
        <v>0.01</v>
      </c>
      <c r="K29" s="16">
        <v>0.004</v>
      </c>
      <c r="L29" s="8"/>
      <c r="M29" s="8">
        <v>0.004</v>
      </c>
      <c r="N29" s="8"/>
    </row>
    <row r="30" s="1" customFormat="1" ht="16" customHeight="1" spans="1:14">
      <c r="A30" s="7" t="s">
        <v>27</v>
      </c>
      <c r="B30" s="7" t="s">
        <v>24</v>
      </c>
      <c r="C30" s="8">
        <v>0.005</v>
      </c>
      <c r="D30" s="8"/>
      <c r="E30" s="8">
        <v>0.005</v>
      </c>
      <c r="F30" s="8"/>
      <c r="G30" s="8">
        <v>0.007</v>
      </c>
      <c r="H30" s="8">
        <v>0.01</v>
      </c>
      <c r="I30" s="8">
        <v>0.004</v>
      </c>
      <c r="J30" s="8">
        <v>0.009</v>
      </c>
      <c r="K30" s="8"/>
      <c r="L30" s="16">
        <v>0.008</v>
      </c>
      <c r="M30" s="8">
        <v>0.007</v>
      </c>
      <c r="N30" s="8">
        <v>0.01</v>
      </c>
    </row>
    <row r="31" s="1" customFormat="1" ht="16" customHeight="1" spans="1:14">
      <c r="A31" s="7" t="s">
        <v>27</v>
      </c>
      <c r="B31" s="7" t="s">
        <v>25</v>
      </c>
      <c r="C31" s="8"/>
      <c r="D31" s="8"/>
      <c r="E31" s="8"/>
      <c r="F31" s="8"/>
      <c r="G31" s="8"/>
      <c r="H31" s="8"/>
      <c r="I31" s="8">
        <v>0.004</v>
      </c>
      <c r="J31" s="8"/>
      <c r="K31" s="8"/>
      <c r="L31" s="8"/>
      <c r="M31" s="8">
        <v>0.004</v>
      </c>
      <c r="N31" s="8"/>
    </row>
    <row r="32" s="1" customFormat="1" ht="16" customHeight="1" spans="1:14">
      <c r="A32" s="7" t="s">
        <v>27</v>
      </c>
      <c r="B32" s="7" t="s">
        <v>26</v>
      </c>
      <c r="C32" s="8">
        <v>0.007</v>
      </c>
      <c r="D32" s="8"/>
      <c r="E32" s="8">
        <v>0.007</v>
      </c>
      <c r="F32" s="8"/>
      <c r="G32" s="8">
        <v>0.007</v>
      </c>
      <c r="H32" s="8">
        <v>0.01</v>
      </c>
      <c r="I32" s="8">
        <v>0.004</v>
      </c>
      <c r="J32" s="8"/>
      <c r="K32" s="16">
        <v>0.005</v>
      </c>
      <c r="L32" s="8">
        <v>0.009</v>
      </c>
      <c r="M32" s="8">
        <v>0.004</v>
      </c>
      <c r="N32" s="8"/>
    </row>
    <row r="33" s="1" customFormat="1" ht="16" customHeight="1" spans="1:14">
      <c r="A33" s="7" t="s">
        <v>27</v>
      </c>
      <c r="B33" s="7" t="s">
        <v>28</v>
      </c>
      <c r="C33" s="8">
        <v>0.004</v>
      </c>
      <c r="D33" s="8"/>
      <c r="E33" s="8">
        <v>0.007</v>
      </c>
      <c r="F33" s="8"/>
      <c r="G33" s="8">
        <v>0.006</v>
      </c>
      <c r="H33" s="8">
        <v>0.01</v>
      </c>
      <c r="I33" s="8"/>
      <c r="J33" s="8">
        <v>0.01</v>
      </c>
      <c r="K33" s="16">
        <v>0.004</v>
      </c>
      <c r="L33" s="8"/>
      <c r="M33" s="8"/>
      <c r="N33" s="8">
        <v>0.008</v>
      </c>
    </row>
    <row r="34" s="1" customFormat="1" ht="16" customHeight="1" spans="1:14">
      <c r="A34" s="7" t="s">
        <v>27</v>
      </c>
      <c r="B34" s="7" t="s">
        <v>29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="1" customFormat="1" ht="16" customHeight="1" spans="1:14">
      <c r="A35" s="7" t="s">
        <v>27</v>
      </c>
      <c r="B35" s="7" t="s">
        <v>30</v>
      </c>
      <c r="C35" s="8">
        <v>0.005</v>
      </c>
      <c r="D35" s="8"/>
      <c r="E35" s="8">
        <v>0.004</v>
      </c>
      <c r="F35" s="8"/>
      <c r="G35" s="8">
        <v>0.004</v>
      </c>
      <c r="H35" s="8">
        <v>0.01</v>
      </c>
      <c r="I35" s="17">
        <v>0.006</v>
      </c>
      <c r="J35" s="8"/>
      <c r="K35" s="16">
        <v>0.004</v>
      </c>
      <c r="L35" s="8"/>
      <c r="M35" s="8">
        <v>0.004</v>
      </c>
      <c r="N35" s="8"/>
    </row>
    <row r="36" s="1" customFormat="1" ht="16" customHeight="1" spans="1:14">
      <c r="A36" s="7" t="s">
        <v>27</v>
      </c>
      <c r="B36" s="7" t="s">
        <v>31</v>
      </c>
      <c r="C36" s="8">
        <v>0.006</v>
      </c>
      <c r="D36" s="8">
        <v>0.01</v>
      </c>
      <c r="E36" s="8">
        <v>0.005</v>
      </c>
      <c r="F36" s="8"/>
      <c r="G36" s="8">
        <v>0.006</v>
      </c>
      <c r="H36" s="8"/>
      <c r="I36" s="8"/>
      <c r="J36" s="8"/>
      <c r="K36" s="8"/>
      <c r="L36" s="8"/>
      <c r="M36" s="8"/>
      <c r="N36" s="8"/>
    </row>
    <row r="37" s="1" customFormat="1" ht="16" customHeight="1" spans="1:14">
      <c r="A37" s="7" t="s">
        <v>27</v>
      </c>
      <c r="B37" s="7" t="s">
        <v>32</v>
      </c>
      <c r="C37" s="8">
        <v>0.005</v>
      </c>
      <c r="D37" s="8"/>
      <c r="E37" s="8">
        <v>0.004</v>
      </c>
      <c r="F37" s="8"/>
      <c r="G37" s="8"/>
      <c r="H37" s="8">
        <v>0.01</v>
      </c>
      <c r="I37" s="8"/>
      <c r="J37" s="8"/>
      <c r="K37" s="8"/>
      <c r="L37" s="8"/>
      <c r="M37" s="8"/>
      <c r="N37" s="8"/>
    </row>
    <row r="38" s="1" customFormat="1" ht="16" customHeight="1" spans="1:14">
      <c r="A38" s="7" t="s">
        <v>27</v>
      </c>
      <c r="B38" s="7" t="s">
        <v>259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="1" customFormat="1" ht="16" customHeight="1" spans="1:14">
      <c r="A39" s="7" t="s">
        <v>27</v>
      </c>
      <c r="B39" s="7" t="s">
        <v>33</v>
      </c>
      <c r="C39" s="8">
        <v>0.005</v>
      </c>
      <c r="D39" s="8"/>
      <c r="E39" s="8">
        <v>0.006</v>
      </c>
      <c r="F39" s="8"/>
      <c r="G39" s="8">
        <v>0.007</v>
      </c>
      <c r="H39" s="8">
        <v>0.01</v>
      </c>
      <c r="I39" s="8"/>
      <c r="J39" s="8"/>
      <c r="K39" s="8">
        <v>0.007</v>
      </c>
      <c r="L39" s="8">
        <v>0.01</v>
      </c>
      <c r="M39" s="8">
        <v>0.004</v>
      </c>
      <c r="N39" s="8"/>
    </row>
    <row r="40" s="1" customFormat="1" ht="16" customHeight="1" spans="1:14">
      <c r="A40" s="7" t="s">
        <v>27</v>
      </c>
      <c r="B40" s="7" t="s">
        <v>34</v>
      </c>
      <c r="C40" s="8">
        <v>0.005</v>
      </c>
      <c r="D40" s="8"/>
      <c r="E40" s="8">
        <v>0.004</v>
      </c>
      <c r="F40" s="8"/>
      <c r="G40" s="8">
        <v>0.004</v>
      </c>
      <c r="H40" s="8">
        <v>0.01</v>
      </c>
      <c r="I40" s="8">
        <v>0.004</v>
      </c>
      <c r="J40" s="8"/>
      <c r="K40" s="8"/>
      <c r="L40" s="16">
        <v>0.008</v>
      </c>
      <c r="M40" s="8">
        <v>0.005</v>
      </c>
      <c r="N40" s="8"/>
    </row>
    <row r="41" s="1" customFormat="1" ht="16" customHeight="1" spans="1:14">
      <c r="A41" s="7" t="s">
        <v>27</v>
      </c>
      <c r="B41" s="7" t="s">
        <v>35</v>
      </c>
      <c r="C41" s="8">
        <v>0.006</v>
      </c>
      <c r="D41" s="8"/>
      <c r="E41" s="8">
        <v>0.004</v>
      </c>
      <c r="F41" s="8"/>
      <c r="G41" s="8">
        <v>0.007</v>
      </c>
      <c r="H41" s="8"/>
      <c r="I41" s="8"/>
      <c r="J41" s="8"/>
      <c r="K41" s="8"/>
      <c r="L41" s="8"/>
      <c r="M41" s="8">
        <v>0.004</v>
      </c>
      <c r="N41" s="8"/>
    </row>
    <row r="42" s="1" customFormat="1" ht="16" customHeight="1" spans="1:14">
      <c r="A42" s="7" t="s">
        <v>27</v>
      </c>
      <c r="B42" s="7" t="s">
        <v>37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>
        <v>0.004</v>
      </c>
      <c r="N42" s="8"/>
    </row>
    <row r="43" s="1" customFormat="1" ht="16" customHeight="1" spans="1:14">
      <c r="A43" s="7" t="s">
        <v>27</v>
      </c>
      <c r="B43" s="7" t="s">
        <v>260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="1" customFormat="1" ht="16" customHeight="1" spans="1:14">
      <c r="A44" s="7" t="s">
        <v>27</v>
      </c>
      <c r="B44" s="7" t="s">
        <v>261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="1" customFormat="1" ht="16" customHeight="1" spans="1:14">
      <c r="A45" s="7" t="s">
        <v>27</v>
      </c>
      <c r="B45" s="7" t="s">
        <v>38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="1" customFormat="1" ht="16" customHeight="1" spans="1:14">
      <c r="A46" s="7" t="s">
        <v>27</v>
      </c>
      <c r="B46" s="7" t="s">
        <v>39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="1" customFormat="1" ht="16" customHeight="1" spans="1:14">
      <c r="A47" s="7" t="s">
        <v>27</v>
      </c>
      <c r="B47" s="7" t="s">
        <v>262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="1" customFormat="1" ht="16" customHeight="1" spans="1:14">
      <c r="A48" s="7" t="s">
        <v>27</v>
      </c>
      <c r="B48" s="7" t="s">
        <v>263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="1" customFormat="1" ht="16" customHeight="1" spans="1:14">
      <c r="A49" s="7" t="s">
        <v>27</v>
      </c>
      <c r="B49" s="7" t="s">
        <v>264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="1" customFormat="1" ht="16" customHeight="1" spans="1:14">
      <c r="A50" s="7" t="s">
        <v>27</v>
      </c>
      <c r="B50" s="7" t="s">
        <v>265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2" s="1" customFormat="1" ht="16" customHeight="1" spans="1:14">
      <c r="A52" s="10" t="s">
        <v>13</v>
      </c>
      <c r="B52" s="10" t="s">
        <v>12</v>
      </c>
      <c r="C52" s="11" t="s">
        <v>253</v>
      </c>
      <c r="D52" s="11"/>
      <c r="E52" s="11" t="s">
        <v>254</v>
      </c>
      <c r="F52" s="11"/>
      <c r="G52" s="11" t="s">
        <v>255</v>
      </c>
      <c r="H52" s="11"/>
      <c r="I52" s="11" t="s">
        <v>256</v>
      </c>
      <c r="J52" s="11"/>
      <c r="K52" s="11" t="s">
        <v>257</v>
      </c>
      <c r="L52" s="11"/>
      <c r="M52" s="11" t="s">
        <v>258</v>
      </c>
      <c r="N52" s="11"/>
    </row>
    <row r="53" s="1" customFormat="1" ht="16" customHeight="1" spans="1:14">
      <c r="A53" s="12"/>
      <c r="B53" s="12"/>
      <c r="C53" s="11" t="s">
        <v>212</v>
      </c>
      <c r="D53" s="11" t="s">
        <v>213</v>
      </c>
      <c r="E53" s="11" t="s">
        <v>212</v>
      </c>
      <c r="F53" s="11" t="s">
        <v>213</v>
      </c>
      <c r="G53" s="11" t="s">
        <v>212</v>
      </c>
      <c r="H53" s="11" t="s">
        <v>213</v>
      </c>
      <c r="I53" s="11" t="s">
        <v>212</v>
      </c>
      <c r="J53" s="11" t="s">
        <v>213</v>
      </c>
      <c r="K53" s="11" t="s">
        <v>212</v>
      </c>
      <c r="L53" s="11" t="s">
        <v>213</v>
      </c>
      <c r="M53" s="11" t="s">
        <v>212</v>
      </c>
      <c r="N53" s="11" t="s">
        <v>213</v>
      </c>
    </row>
    <row r="54" s="1" customFormat="1" ht="15" customHeight="1" spans="1:14">
      <c r="A54" s="7" t="s">
        <v>19</v>
      </c>
      <c r="B54" s="7" t="s">
        <v>18</v>
      </c>
      <c r="C54" s="8">
        <v>0.0004</v>
      </c>
      <c r="D54" s="13"/>
      <c r="E54" s="8">
        <v>0.0006</v>
      </c>
      <c r="F54" s="13"/>
      <c r="G54" s="8">
        <v>0.0006</v>
      </c>
      <c r="H54" s="13"/>
      <c r="I54" s="13">
        <v>0.0005</v>
      </c>
      <c r="J54" s="13"/>
      <c r="K54" s="13"/>
      <c r="L54" s="13"/>
      <c r="M54" s="13"/>
      <c r="N54" s="13"/>
    </row>
    <row r="55" s="1" customFormat="1" ht="16" customHeight="1" spans="1:14">
      <c r="A55" s="7" t="s">
        <v>21</v>
      </c>
      <c r="B55" s="14" t="s">
        <v>20</v>
      </c>
      <c r="C55" s="8">
        <v>0.001</v>
      </c>
      <c r="D55" s="7"/>
      <c r="E55" s="8">
        <v>0.0014</v>
      </c>
      <c r="F55" s="7"/>
      <c r="G55" s="8">
        <v>0.0014</v>
      </c>
      <c r="H55" s="7"/>
      <c r="I55" s="8">
        <v>0.001</v>
      </c>
      <c r="J55" s="7"/>
      <c r="K55" s="8">
        <v>0.0014</v>
      </c>
      <c r="L55" s="7"/>
      <c r="M55" s="8">
        <v>0.0008</v>
      </c>
      <c r="N55" s="8">
        <v>0.0025</v>
      </c>
    </row>
    <row r="56" s="1" customFormat="1" spans="1:14">
      <c r="A56" s="7" t="s">
        <v>23</v>
      </c>
      <c r="B56" s="14" t="s">
        <v>22</v>
      </c>
      <c r="C56" s="8">
        <v>0.0004</v>
      </c>
      <c r="D56" s="7"/>
      <c r="E56" s="8">
        <v>0.0005</v>
      </c>
      <c r="F56" s="7"/>
      <c r="G56" s="8">
        <v>0.0005</v>
      </c>
      <c r="H56" s="7"/>
      <c r="I56" s="8">
        <v>0.0004</v>
      </c>
      <c r="J56" s="7"/>
      <c r="K56" s="8">
        <v>0.0005</v>
      </c>
      <c r="L56" s="7"/>
      <c r="M56" s="8">
        <v>0.0002</v>
      </c>
      <c r="N56" s="8">
        <v>0.0018</v>
      </c>
    </row>
    <row r="57" s="1" customFormat="1" spans="1:14">
      <c r="A57" s="7" t="s">
        <v>23</v>
      </c>
      <c r="B57" s="14" t="s">
        <v>24</v>
      </c>
      <c r="C57" s="8">
        <v>0.0004</v>
      </c>
      <c r="D57" s="7"/>
      <c r="E57" s="8">
        <v>0.0006</v>
      </c>
      <c r="F57" s="7"/>
      <c r="G57" s="8">
        <v>0.0006</v>
      </c>
      <c r="H57" s="7"/>
      <c r="I57" s="8">
        <v>0.0004</v>
      </c>
      <c r="J57" s="7"/>
      <c r="K57" s="8">
        <v>0.0006</v>
      </c>
      <c r="L57" s="7"/>
      <c r="M57" s="8">
        <v>0.0002</v>
      </c>
      <c r="N57" s="8">
        <v>0.0018</v>
      </c>
    </row>
    <row r="58" s="1" customFormat="1" spans="1:14">
      <c r="A58" s="7" t="s">
        <v>23</v>
      </c>
      <c r="B58" s="14" t="s">
        <v>25</v>
      </c>
      <c r="C58" s="8">
        <v>0.0004</v>
      </c>
      <c r="D58" s="7"/>
      <c r="E58" s="8">
        <v>0.0004</v>
      </c>
      <c r="F58" s="7"/>
      <c r="G58" s="7"/>
      <c r="H58" s="7"/>
      <c r="I58" s="8">
        <v>0.0004</v>
      </c>
      <c r="J58" s="7"/>
      <c r="K58" s="8">
        <v>0.0004</v>
      </c>
      <c r="L58" s="7"/>
      <c r="M58" s="8">
        <v>0.0002</v>
      </c>
      <c r="N58" s="8">
        <v>0.0013</v>
      </c>
    </row>
    <row r="59" s="1" customFormat="1" ht="16" customHeight="1" spans="1:14">
      <c r="A59" s="11" t="s">
        <v>13</v>
      </c>
      <c r="B59" s="10" t="s">
        <v>12</v>
      </c>
      <c r="C59" s="15" t="s">
        <v>266</v>
      </c>
      <c r="D59" s="15"/>
      <c r="E59" s="15" t="s">
        <v>267</v>
      </c>
      <c r="F59" s="15"/>
      <c r="G59" s="15" t="s">
        <v>268</v>
      </c>
      <c r="H59" s="15"/>
      <c r="I59" s="15" t="s">
        <v>269</v>
      </c>
      <c r="J59" s="15"/>
      <c r="K59" s="15" t="s">
        <v>270</v>
      </c>
      <c r="L59" s="15"/>
      <c r="M59" s="15" t="s">
        <v>271</v>
      </c>
      <c r="N59" s="15"/>
    </row>
    <row r="60" s="1" customFormat="1" ht="16" customHeight="1" spans="1:14">
      <c r="A60" s="11"/>
      <c r="B60" s="12"/>
      <c r="C60" s="15" t="s">
        <v>212</v>
      </c>
      <c r="D60" s="15" t="s">
        <v>213</v>
      </c>
      <c r="E60" s="15" t="s">
        <v>212</v>
      </c>
      <c r="F60" s="15" t="s">
        <v>213</v>
      </c>
      <c r="G60" s="15" t="s">
        <v>212</v>
      </c>
      <c r="H60" s="15" t="s">
        <v>213</v>
      </c>
      <c r="I60" s="15" t="s">
        <v>212</v>
      </c>
      <c r="J60" s="15" t="s">
        <v>213</v>
      </c>
      <c r="K60" s="15" t="s">
        <v>212</v>
      </c>
      <c r="L60" s="15" t="s">
        <v>213</v>
      </c>
      <c r="M60" s="15" t="s">
        <v>212</v>
      </c>
      <c r="N60" s="15" t="s">
        <v>213</v>
      </c>
    </row>
    <row r="61" s="1" customFormat="1" ht="16" customHeight="1" spans="1:14">
      <c r="A61" s="7" t="s">
        <v>21</v>
      </c>
      <c r="B61" s="14" t="s">
        <v>20</v>
      </c>
      <c r="C61" s="8">
        <v>0.0014</v>
      </c>
      <c r="D61" s="8">
        <v>0.0025</v>
      </c>
      <c r="E61" s="8">
        <v>0.0012</v>
      </c>
      <c r="F61" s="8"/>
      <c r="G61" s="8">
        <v>0.0012</v>
      </c>
      <c r="H61" s="8">
        <v>0.0025</v>
      </c>
      <c r="I61" s="8">
        <v>0.0008</v>
      </c>
      <c r="J61" s="8">
        <v>0.002</v>
      </c>
      <c r="K61" s="16">
        <v>0.0008</v>
      </c>
      <c r="L61" s="16">
        <v>0.0014</v>
      </c>
      <c r="M61" s="8">
        <v>0.0008</v>
      </c>
      <c r="N61" s="8">
        <v>0.0014</v>
      </c>
    </row>
    <row r="62" s="1" customFormat="1" spans="1:14">
      <c r="A62" s="7" t="s">
        <v>23</v>
      </c>
      <c r="B62" s="14" t="s">
        <v>22</v>
      </c>
      <c r="C62" s="8">
        <v>0.0005</v>
      </c>
      <c r="D62" s="8">
        <v>0.0018</v>
      </c>
      <c r="E62" s="8">
        <v>0.0005</v>
      </c>
      <c r="F62" s="7"/>
      <c r="G62" s="8">
        <v>0.0004</v>
      </c>
      <c r="H62" s="8">
        <v>0.0018</v>
      </c>
      <c r="I62" s="8">
        <v>0.0002</v>
      </c>
      <c r="J62" s="8">
        <v>0.0018</v>
      </c>
      <c r="K62" s="16">
        <v>0.0002</v>
      </c>
      <c r="L62" s="8">
        <v>0.0013</v>
      </c>
      <c r="M62" s="8">
        <v>0.0002</v>
      </c>
      <c r="N62" s="8">
        <v>0.0013</v>
      </c>
    </row>
    <row r="63" s="1" customFormat="1" spans="1:14">
      <c r="A63" s="7" t="s">
        <v>23</v>
      </c>
      <c r="B63" s="14" t="s">
        <v>24</v>
      </c>
      <c r="C63" s="8">
        <v>0.0004</v>
      </c>
      <c r="D63" s="7"/>
      <c r="E63" s="8">
        <v>0.0004</v>
      </c>
      <c r="F63" s="7"/>
      <c r="G63" s="8">
        <v>0.0005</v>
      </c>
      <c r="H63" s="8">
        <v>0.0018</v>
      </c>
      <c r="I63" s="8">
        <v>0.0002</v>
      </c>
      <c r="J63" s="8">
        <v>0.0013</v>
      </c>
      <c r="K63" s="16">
        <v>0.0002</v>
      </c>
      <c r="L63" s="8">
        <v>0.0013</v>
      </c>
      <c r="M63" s="8">
        <v>0.0003</v>
      </c>
      <c r="N63" s="8">
        <v>0.0015</v>
      </c>
    </row>
    <row r="64" s="1" customFormat="1" spans="1:14">
      <c r="A64" s="7" t="s">
        <v>23</v>
      </c>
      <c r="B64" s="14" t="s">
        <v>25</v>
      </c>
      <c r="C64" s="8">
        <v>0.0003</v>
      </c>
      <c r="D64" s="7"/>
      <c r="E64" s="8">
        <v>0.0002</v>
      </c>
      <c r="F64" s="7"/>
      <c r="G64" s="8">
        <v>0.0002</v>
      </c>
      <c r="H64" s="8">
        <v>0.0018</v>
      </c>
      <c r="I64" s="8">
        <v>0.0002</v>
      </c>
      <c r="J64" s="7"/>
      <c r="K64" s="16">
        <v>0.0002</v>
      </c>
      <c r="L64" s="8">
        <v>0.0013</v>
      </c>
      <c r="M64" s="8">
        <v>0.0002</v>
      </c>
      <c r="N64" s="7"/>
    </row>
    <row r="66" s="1" customFormat="1" ht="12" customHeight="1" spans="1:14">
      <c r="A66" s="3" t="s">
        <v>272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="1" customFormat="1" ht="12" customHeight="1" spans="1:14">
      <c r="A67" s="18" t="s">
        <v>13</v>
      </c>
      <c r="B67" s="5" t="s">
        <v>12</v>
      </c>
      <c r="C67" s="4" t="s">
        <v>253</v>
      </c>
      <c r="D67" s="4"/>
      <c r="E67" s="4" t="s">
        <v>254</v>
      </c>
      <c r="F67" s="4"/>
      <c r="G67" s="4" t="s">
        <v>255</v>
      </c>
      <c r="H67" s="4"/>
      <c r="I67" s="4" t="s">
        <v>256</v>
      </c>
      <c r="J67" s="4"/>
      <c r="K67" s="4" t="s">
        <v>257</v>
      </c>
      <c r="L67" s="4"/>
      <c r="M67" s="4" t="s">
        <v>258</v>
      </c>
      <c r="N67" s="4"/>
    </row>
    <row r="68" s="1" customFormat="1" ht="12" customHeight="1" spans="1:14">
      <c r="A68" s="19"/>
      <c r="B68" s="6"/>
      <c r="C68" s="4" t="s">
        <v>212</v>
      </c>
      <c r="D68" s="4" t="s">
        <v>213</v>
      </c>
      <c r="E68" s="4" t="s">
        <v>212</v>
      </c>
      <c r="F68" s="4" t="s">
        <v>213</v>
      </c>
      <c r="G68" s="4" t="s">
        <v>212</v>
      </c>
      <c r="H68" s="4" t="s">
        <v>213</v>
      </c>
      <c r="I68" s="4" t="s">
        <v>212</v>
      </c>
      <c r="J68" s="4" t="s">
        <v>213</v>
      </c>
      <c r="K68" s="4" t="s">
        <v>212</v>
      </c>
      <c r="L68" s="4" t="s">
        <v>213</v>
      </c>
      <c r="M68" s="4" t="s">
        <v>212</v>
      </c>
      <c r="N68" s="4" t="s">
        <v>213</v>
      </c>
    </row>
    <row r="69" s="1" customFormat="1" ht="12" customHeight="1" spans="1:14">
      <c r="A69" s="7" t="s">
        <v>21</v>
      </c>
      <c r="B69" s="7" t="s">
        <v>20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="1" customFormat="1" ht="12" customHeight="1" spans="1:14">
      <c r="A70" s="7" t="s">
        <v>27</v>
      </c>
      <c r="B70" s="7" t="s">
        <v>22</v>
      </c>
      <c r="C70" s="8">
        <v>0.007</v>
      </c>
      <c r="D70" s="8">
        <v>0.01</v>
      </c>
      <c r="E70" s="8">
        <v>0.005</v>
      </c>
      <c r="F70" s="8"/>
      <c r="G70" s="8">
        <v>0.004</v>
      </c>
      <c r="H70" s="8">
        <v>0.01</v>
      </c>
      <c r="I70" s="8">
        <v>0.007</v>
      </c>
      <c r="J70" s="8">
        <v>0.01</v>
      </c>
      <c r="K70" s="8">
        <v>0.007</v>
      </c>
      <c r="L70" s="8"/>
      <c r="M70" s="8"/>
      <c r="N70" s="8"/>
    </row>
    <row r="71" s="1" customFormat="1" ht="12" customHeight="1" spans="1:14">
      <c r="A71" s="7" t="s">
        <v>27</v>
      </c>
      <c r="B71" s="7" t="s">
        <v>24</v>
      </c>
      <c r="C71" s="8">
        <v>0.006</v>
      </c>
      <c r="D71" s="8"/>
      <c r="E71" s="8">
        <v>0.005</v>
      </c>
      <c r="F71" s="8"/>
      <c r="G71" s="8">
        <v>0.006</v>
      </c>
      <c r="H71" s="8"/>
      <c r="I71" s="8"/>
      <c r="J71" s="8">
        <v>0.01</v>
      </c>
      <c r="K71" s="8"/>
      <c r="L71" s="8">
        <v>0.01</v>
      </c>
      <c r="M71" s="8"/>
      <c r="N71" s="8"/>
    </row>
    <row r="72" s="1" customFormat="1" ht="12" customHeight="1" spans="1:14">
      <c r="A72" s="7" t="s">
        <v>27</v>
      </c>
      <c r="B72" s="7" t="s">
        <v>25</v>
      </c>
      <c r="C72" s="8">
        <v>0.004</v>
      </c>
      <c r="D72" s="8"/>
      <c r="E72" s="8"/>
      <c r="F72" s="8"/>
      <c r="G72" s="8">
        <v>0.004</v>
      </c>
      <c r="H72" s="8"/>
      <c r="I72" s="8">
        <v>0.004</v>
      </c>
      <c r="J72" s="8"/>
      <c r="K72" s="8"/>
      <c r="L72" s="8"/>
      <c r="M72" s="8"/>
      <c r="N72" s="8"/>
    </row>
    <row r="73" s="1" customFormat="1" ht="12" customHeight="1" spans="1:14">
      <c r="A73" s="7" t="s">
        <v>27</v>
      </c>
      <c r="B73" s="7" t="s">
        <v>26</v>
      </c>
      <c r="C73" s="8">
        <v>0.004</v>
      </c>
      <c r="D73" s="8"/>
      <c r="E73" s="8">
        <v>0.007</v>
      </c>
      <c r="F73" s="8"/>
      <c r="G73" s="8">
        <v>0.004</v>
      </c>
      <c r="H73" s="8"/>
      <c r="I73" s="8">
        <v>0.007</v>
      </c>
      <c r="J73" s="8"/>
      <c r="K73" s="8">
        <v>0.004</v>
      </c>
      <c r="L73" s="8">
        <v>0.01</v>
      </c>
      <c r="M73" s="8">
        <v>0.007</v>
      </c>
      <c r="N73" s="8"/>
    </row>
    <row r="74" s="1" customFormat="1" ht="12" customHeight="1" spans="1:14">
      <c r="A74" s="7" t="s">
        <v>27</v>
      </c>
      <c r="B74" s="7" t="s">
        <v>28</v>
      </c>
      <c r="C74" s="8">
        <v>0.007</v>
      </c>
      <c r="D74" s="8"/>
      <c r="E74" s="8">
        <v>0.007</v>
      </c>
      <c r="F74" s="8"/>
      <c r="G74" s="8">
        <v>0.007</v>
      </c>
      <c r="H74" s="8">
        <v>0.01</v>
      </c>
      <c r="I74" s="8">
        <v>0.007</v>
      </c>
      <c r="J74" s="8"/>
      <c r="K74" s="8">
        <v>0.007</v>
      </c>
      <c r="L74" s="8">
        <v>0.01</v>
      </c>
      <c r="M74" s="8">
        <v>0.007</v>
      </c>
      <c r="N74" s="8">
        <v>0.01</v>
      </c>
    </row>
    <row r="75" s="1" customFormat="1" ht="12" customHeight="1" spans="1:14">
      <c r="A75" s="7" t="s">
        <v>27</v>
      </c>
      <c r="B75" s="7" t="s">
        <v>30</v>
      </c>
      <c r="C75" s="8">
        <v>0.005</v>
      </c>
      <c r="D75" s="8"/>
      <c r="E75" s="8">
        <v>0.006</v>
      </c>
      <c r="F75" s="8"/>
      <c r="G75" s="8">
        <v>0.007</v>
      </c>
      <c r="H75" s="8"/>
      <c r="I75" s="8">
        <v>0.004</v>
      </c>
      <c r="J75" s="8"/>
      <c r="K75" s="8">
        <v>0.007</v>
      </c>
      <c r="L75" s="8">
        <v>0.01</v>
      </c>
      <c r="M75" s="8">
        <v>0.004</v>
      </c>
      <c r="N75" s="8">
        <v>0.01</v>
      </c>
    </row>
    <row r="76" s="1" customFormat="1" ht="12" customHeight="1" spans="1:14">
      <c r="A76" s="7" t="s">
        <v>27</v>
      </c>
      <c r="B76" s="7" t="s">
        <v>33</v>
      </c>
      <c r="C76" s="8"/>
      <c r="D76" s="8"/>
      <c r="E76" s="8">
        <v>0.005</v>
      </c>
      <c r="F76" s="8"/>
      <c r="G76" s="8">
        <v>0.004</v>
      </c>
      <c r="H76" s="8"/>
      <c r="I76" s="16">
        <v>0.004</v>
      </c>
      <c r="J76" s="8"/>
      <c r="K76" s="8"/>
      <c r="L76" s="8">
        <v>0.01</v>
      </c>
      <c r="M76" s="8">
        <v>0.005</v>
      </c>
      <c r="N76" s="8"/>
    </row>
    <row r="77" s="1" customFormat="1" ht="12" customHeight="1" spans="1:14">
      <c r="A77" s="7" t="s">
        <v>27</v>
      </c>
      <c r="B77" s="7" t="s">
        <v>34</v>
      </c>
      <c r="C77" s="8">
        <v>0.007</v>
      </c>
      <c r="D77" s="8"/>
      <c r="E77" s="8">
        <v>0.006</v>
      </c>
      <c r="F77" s="8">
        <v>0.01</v>
      </c>
      <c r="G77" s="8">
        <v>0.007</v>
      </c>
      <c r="H77" s="8"/>
      <c r="I77" s="8">
        <v>0.007</v>
      </c>
      <c r="J77" s="8"/>
      <c r="K77" s="8">
        <v>0.004</v>
      </c>
      <c r="L77" s="8"/>
      <c r="M77" s="8">
        <v>0.004</v>
      </c>
      <c r="N77" s="8"/>
    </row>
    <row r="78" s="1" customFormat="1" ht="12" customHeight="1" spans="1:14">
      <c r="A78" s="7" t="s">
        <v>27</v>
      </c>
      <c r="B78" s="7" t="s">
        <v>35</v>
      </c>
      <c r="C78" s="8">
        <v>0.004</v>
      </c>
      <c r="D78" s="8"/>
      <c r="E78" s="8">
        <v>0.007</v>
      </c>
      <c r="F78" s="8">
        <v>0.01</v>
      </c>
      <c r="G78" s="8">
        <v>0.005</v>
      </c>
      <c r="H78" s="8"/>
      <c r="I78" s="8">
        <v>0.004</v>
      </c>
      <c r="J78" s="8"/>
      <c r="K78" s="8">
        <v>0.005</v>
      </c>
      <c r="L78" s="8"/>
      <c r="M78" s="8">
        <v>0.005</v>
      </c>
      <c r="N78" s="8"/>
    </row>
    <row r="79" s="1" customFormat="1" ht="12" customHeight="1" spans="1:14">
      <c r="A79" s="7" t="s">
        <v>27</v>
      </c>
      <c r="B79" s="7" t="s">
        <v>37</v>
      </c>
      <c r="C79" s="8"/>
      <c r="D79" s="8"/>
      <c r="E79" s="8">
        <v>0.005</v>
      </c>
      <c r="F79" s="8"/>
      <c r="G79" s="8">
        <v>0.004</v>
      </c>
      <c r="H79" s="8"/>
      <c r="I79" s="8">
        <v>0.007</v>
      </c>
      <c r="J79" s="8"/>
      <c r="K79" s="8"/>
      <c r="L79" s="8">
        <v>0.01</v>
      </c>
      <c r="M79" s="8"/>
      <c r="N79" s="8"/>
    </row>
    <row r="80" s="1" customFormat="1" ht="12" customHeight="1" spans="1:14">
      <c r="A80" s="7" t="s">
        <v>27</v>
      </c>
      <c r="B80" s="20" t="s">
        <v>32</v>
      </c>
      <c r="C80" s="8"/>
      <c r="D80" s="8"/>
      <c r="E80" s="8"/>
      <c r="F80" s="8"/>
      <c r="G80" s="8"/>
      <c r="H80" s="8"/>
      <c r="I80" s="8"/>
      <c r="J80" s="8"/>
      <c r="K80" s="8">
        <v>0.004</v>
      </c>
      <c r="L80" s="8"/>
      <c r="M80" s="8">
        <v>0.004</v>
      </c>
      <c r="N80" s="8"/>
    </row>
    <row r="81" s="1" customFormat="1" ht="12" customHeight="1" spans="1:14">
      <c r="A81" s="7" t="s">
        <v>27</v>
      </c>
      <c r="B81" s="20" t="s">
        <v>36</v>
      </c>
      <c r="C81" s="8"/>
      <c r="D81" s="8"/>
      <c r="E81" s="8"/>
      <c r="F81" s="8"/>
      <c r="G81" s="8"/>
      <c r="H81" s="8"/>
      <c r="I81" s="8"/>
      <c r="J81" s="8"/>
      <c r="K81" s="8">
        <v>0.004</v>
      </c>
      <c r="L81" s="8"/>
      <c r="M81" s="8">
        <v>0.006</v>
      </c>
      <c r="N81" s="8"/>
    </row>
    <row r="82" s="1" customFormat="1" ht="12" customHeight="1" spans="1:14">
      <c r="A82" s="18" t="s">
        <v>13</v>
      </c>
      <c r="B82" s="5" t="s">
        <v>12</v>
      </c>
      <c r="C82" s="9" t="s">
        <v>266</v>
      </c>
      <c r="D82" s="9"/>
      <c r="E82" s="9" t="s">
        <v>267</v>
      </c>
      <c r="F82" s="9"/>
      <c r="G82" s="9" t="s">
        <v>268</v>
      </c>
      <c r="H82" s="9"/>
      <c r="I82" s="9" t="s">
        <v>269</v>
      </c>
      <c r="J82" s="9"/>
      <c r="K82" s="9" t="s">
        <v>270</v>
      </c>
      <c r="L82" s="9"/>
      <c r="M82" s="9" t="s">
        <v>271</v>
      </c>
      <c r="N82" s="9"/>
    </row>
    <row r="83" s="1" customFormat="1" ht="12" customHeight="1" spans="1:14">
      <c r="A83" s="19"/>
      <c r="B83" s="6"/>
      <c r="C83" s="9" t="s">
        <v>212</v>
      </c>
      <c r="D83" s="9" t="s">
        <v>213</v>
      </c>
      <c r="E83" s="9" t="s">
        <v>212</v>
      </c>
      <c r="F83" s="9" t="s">
        <v>213</v>
      </c>
      <c r="G83" s="9" t="s">
        <v>212</v>
      </c>
      <c r="H83" s="9" t="s">
        <v>213</v>
      </c>
      <c r="I83" s="9" t="s">
        <v>212</v>
      </c>
      <c r="J83" s="9" t="s">
        <v>213</v>
      </c>
      <c r="K83" s="9" t="s">
        <v>212</v>
      </c>
      <c r="L83" s="9" t="s">
        <v>213</v>
      </c>
      <c r="M83" s="9" t="s">
        <v>212</v>
      </c>
      <c r="N83" s="9" t="s">
        <v>213</v>
      </c>
    </row>
    <row r="84" s="1" customFormat="1" ht="12" customHeight="1" spans="1:14">
      <c r="A84" s="7" t="s">
        <v>21</v>
      </c>
      <c r="B84" s="7" t="s">
        <v>20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="1" customFormat="1" ht="12" customHeight="1" spans="1:14">
      <c r="A85" s="7" t="s">
        <v>27</v>
      </c>
      <c r="B85" s="7" t="s">
        <v>22</v>
      </c>
      <c r="C85" s="8"/>
      <c r="D85" s="8"/>
      <c r="E85" s="8"/>
      <c r="F85" s="8"/>
      <c r="G85" s="8"/>
      <c r="H85" s="8"/>
      <c r="I85" s="8"/>
      <c r="J85" s="8"/>
      <c r="K85" s="16"/>
      <c r="L85" s="8"/>
      <c r="M85" s="8"/>
      <c r="N85" s="8"/>
    </row>
    <row r="86" s="1" customFormat="1" ht="12" customHeight="1" spans="1:14">
      <c r="A86" s="7" t="s">
        <v>27</v>
      </c>
      <c r="B86" s="7" t="s">
        <v>24</v>
      </c>
      <c r="C86" s="8"/>
      <c r="D86" s="8"/>
      <c r="E86" s="8"/>
      <c r="F86" s="8"/>
      <c r="G86" s="8"/>
      <c r="H86" s="8"/>
      <c r="I86" s="8"/>
      <c r="J86" s="8"/>
      <c r="K86" s="8"/>
      <c r="L86" s="16"/>
      <c r="M86" s="8"/>
      <c r="N86" s="8"/>
    </row>
    <row r="87" s="1" customFormat="1" ht="12" customHeight="1" spans="1:14">
      <c r="A87" s="7" t="s">
        <v>27</v>
      </c>
      <c r="B87" s="7" t="s">
        <v>25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="1" customFormat="1" ht="12" customHeight="1" spans="1:14">
      <c r="A88" s="7" t="s">
        <v>27</v>
      </c>
      <c r="B88" s="7" t="s">
        <v>26</v>
      </c>
      <c r="C88" s="8">
        <v>0.005</v>
      </c>
      <c r="D88" s="8"/>
      <c r="E88" s="8"/>
      <c r="F88" s="8"/>
      <c r="G88" s="8"/>
      <c r="H88" s="8"/>
      <c r="I88" s="8"/>
      <c r="J88" s="8"/>
      <c r="K88" s="16"/>
      <c r="L88" s="8"/>
      <c r="M88" s="8"/>
      <c r="N88" s="8"/>
    </row>
    <row r="89" s="1" customFormat="1" ht="12" customHeight="1" spans="1:14">
      <c r="A89" s="7" t="s">
        <v>27</v>
      </c>
      <c r="B89" s="7" t="s">
        <v>28</v>
      </c>
      <c r="C89" s="8"/>
      <c r="D89" s="8"/>
      <c r="E89" s="8"/>
      <c r="F89" s="8"/>
      <c r="G89" s="8"/>
      <c r="H89" s="8"/>
      <c r="I89" s="8"/>
      <c r="J89" s="8"/>
      <c r="K89" s="16"/>
      <c r="L89" s="8"/>
      <c r="M89" s="8"/>
      <c r="N89" s="8"/>
    </row>
    <row r="90" s="1" customFormat="1" ht="12" customHeight="1" spans="1:14">
      <c r="A90" s="7" t="s">
        <v>27</v>
      </c>
      <c r="B90" s="7" t="s">
        <v>30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="1" customFormat="1" ht="12" customHeight="1" spans="1:14">
      <c r="A91" s="7" t="s">
        <v>27</v>
      </c>
      <c r="B91" s="7" t="s">
        <v>33</v>
      </c>
      <c r="C91" s="8">
        <v>0.007</v>
      </c>
      <c r="D91" s="8"/>
      <c r="E91" s="8"/>
      <c r="F91" s="8"/>
      <c r="G91" s="8"/>
      <c r="H91" s="8"/>
      <c r="I91" s="17"/>
      <c r="J91" s="8"/>
      <c r="K91" s="16"/>
      <c r="L91" s="8"/>
      <c r="M91" s="8"/>
      <c r="N91" s="8"/>
    </row>
    <row r="92" s="1" customFormat="1" ht="12" customHeight="1" spans="1:14">
      <c r="A92" s="7" t="s">
        <v>27</v>
      </c>
      <c r="B92" s="7" t="s">
        <v>34</v>
      </c>
      <c r="C92" s="8">
        <v>0.007</v>
      </c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="1" customFormat="1" ht="12" customHeight="1" spans="1:14">
      <c r="A93" s="7" t="s">
        <v>27</v>
      </c>
      <c r="B93" s="7" t="s">
        <v>35</v>
      </c>
      <c r="C93" s="8">
        <v>0.004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="1" customFormat="1" ht="12" customHeight="1" spans="1:14">
      <c r="A94" s="7" t="s">
        <v>27</v>
      </c>
      <c r="B94" s="7" t="s">
        <v>37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="1" customFormat="1" ht="12" customHeight="1" spans="1:14">
      <c r="A95" s="7" t="s">
        <v>27</v>
      </c>
      <c r="B95" s="20" t="s">
        <v>32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="1" customFormat="1" ht="12" customHeight="1" spans="1:14">
      <c r="A96" s="7" t="s">
        <v>27</v>
      </c>
      <c r="B96" s="7" t="s">
        <v>36</v>
      </c>
      <c r="C96" s="8">
        <v>0.007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ht="12" customHeight="1"/>
    <row r="98" s="1" customFormat="1" ht="12" customHeight="1" spans="1:14">
      <c r="A98" s="10" t="s">
        <v>13</v>
      </c>
      <c r="B98" s="10" t="s">
        <v>12</v>
      </c>
      <c r="C98" s="11" t="s">
        <v>253</v>
      </c>
      <c r="D98" s="11"/>
      <c r="E98" s="11" t="s">
        <v>254</v>
      </c>
      <c r="F98" s="11"/>
      <c r="G98" s="11" t="s">
        <v>255</v>
      </c>
      <c r="H98" s="11"/>
      <c r="I98" s="11" t="s">
        <v>256</v>
      </c>
      <c r="J98" s="11"/>
      <c r="K98" s="11" t="s">
        <v>257</v>
      </c>
      <c r="L98" s="11"/>
      <c r="M98" s="11" t="s">
        <v>258</v>
      </c>
      <c r="N98" s="11"/>
    </row>
    <row r="99" s="1" customFormat="1" ht="12" customHeight="1" spans="1:14">
      <c r="A99" s="12"/>
      <c r="B99" s="12"/>
      <c r="C99" s="11" t="s">
        <v>212</v>
      </c>
      <c r="D99" s="11" t="s">
        <v>213</v>
      </c>
      <c r="E99" s="11" t="s">
        <v>212</v>
      </c>
      <c r="F99" s="11" t="s">
        <v>213</v>
      </c>
      <c r="G99" s="11" t="s">
        <v>212</v>
      </c>
      <c r="H99" s="11" t="s">
        <v>213</v>
      </c>
      <c r="I99" s="11" t="s">
        <v>212</v>
      </c>
      <c r="J99" s="11" t="s">
        <v>213</v>
      </c>
      <c r="K99" s="11" t="s">
        <v>212</v>
      </c>
      <c r="L99" s="11" t="s">
        <v>213</v>
      </c>
      <c r="M99" s="11" t="s">
        <v>212</v>
      </c>
      <c r="N99" s="11" t="s">
        <v>213</v>
      </c>
    </row>
    <row r="100" s="1" customFormat="1" ht="12" customHeight="1" spans="1:14">
      <c r="A100" s="7" t="s">
        <v>21</v>
      </c>
      <c r="B100" s="14" t="s">
        <v>20</v>
      </c>
      <c r="C100" s="8">
        <v>0.0012</v>
      </c>
      <c r="D100" s="8">
        <v>0.0025</v>
      </c>
      <c r="E100" s="8">
        <v>0.0014</v>
      </c>
      <c r="F100" s="8">
        <v>0.0025</v>
      </c>
      <c r="G100" s="8">
        <v>0.0012</v>
      </c>
      <c r="H100" s="8">
        <v>0.002</v>
      </c>
      <c r="I100" s="8">
        <v>0.0012</v>
      </c>
      <c r="J100" s="8">
        <v>0.002</v>
      </c>
      <c r="K100" s="8">
        <v>0.0008</v>
      </c>
      <c r="L100" s="8">
        <v>0.0025</v>
      </c>
      <c r="M100" s="8">
        <v>0.0008</v>
      </c>
      <c r="N100" s="8">
        <v>0.0025</v>
      </c>
    </row>
    <row r="101" s="1" customFormat="1" ht="12" customHeight="1" spans="1:14">
      <c r="A101" s="7" t="s">
        <v>23</v>
      </c>
      <c r="B101" s="14" t="s">
        <v>22</v>
      </c>
      <c r="C101" s="8">
        <v>0.0004</v>
      </c>
      <c r="D101" s="7"/>
      <c r="E101" s="8">
        <v>0.0005</v>
      </c>
      <c r="F101" s="7"/>
      <c r="G101" s="8">
        <v>0.0005</v>
      </c>
      <c r="H101" s="8">
        <v>0.0018</v>
      </c>
      <c r="I101" s="8">
        <v>0.0005</v>
      </c>
      <c r="J101" s="7"/>
      <c r="K101" s="8">
        <v>0.0003</v>
      </c>
      <c r="L101" s="8">
        <v>0.0018</v>
      </c>
      <c r="M101" s="8">
        <v>0.0003</v>
      </c>
      <c r="N101" s="8">
        <v>0.0018</v>
      </c>
    </row>
    <row r="102" s="1" customFormat="1" ht="12" customHeight="1" spans="1:14">
      <c r="A102" s="7" t="s">
        <v>23</v>
      </c>
      <c r="B102" s="14" t="s">
        <v>24</v>
      </c>
      <c r="C102" s="8">
        <v>0.0002</v>
      </c>
      <c r="D102" s="7"/>
      <c r="E102" s="8">
        <v>0.0004</v>
      </c>
      <c r="F102" s="7"/>
      <c r="G102" s="8">
        <v>0.0003</v>
      </c>
      <c r="H102" s="7"/>
      <c r="I102" s="16">
        <v>0.0002</v>
      </c>
      <c r="J102" s="7"/>
      <c r="K102" s="8">
        <v>0.0002</v>
      </c>
      <c r="L102" s="8">
        <v>0.0018</v>
      </c>
      <c r="M102" s="8">
        <v>0.0002</v>
      </c>
      <c r="N102" s="8"/>
    </row>
    <row r="103" s="1" customFormat="1" ht="12" customHeight="1" spans="1:14">
      <c r="A103" s="7" t="s">
        <v>23</v>
      </c>
      <c r="B103" s="14" t="s">
        <v>25</v>
      </c>
      <c r="C103" s="8">
        <v>0.0003</v>
      </c>
      <c r="D103" s="7"/>
      <c r="E103" s="8">
        <v>0.0004</v>
      </c>
      <c r="F103" s="8">
        <v>0.0018</v>
      </c>
      <c r="G103" s="8">
        <v>0.0004</v>
      </c>
      <c r="H103" s="7"/>
      <c r="I103" s="8">
        <v>0.0003</v>
      </c>
      <c r="J103" s="7"/>
      <c r="K103" s="8">
        <v>0.0002</v>
      </c>
      <c r="L103" s="7"/>
      <c r="M103" s="8">
        <v>0.0002</v>
      </c>
      <c r="N103" s="8"/>
    </row>
    <row r="104" s="1" customFormat="1" ht="12" customHeight="1" spans="1:14">
      <c r="A104" s="7" t="s">
        <v>23</v>
      </c>
      <c r="B104" s="21" t="s">
        <v>28</v>
      </c>
      <c r="C104" s="8"/>
      <c r="D104" s="7"/>
      <c r="E104" s="8"/>
      <c r="F104" s="8"/>
      <c r="G104" s="8"/>
      <c r="H104" s="7"/>
      <c r="I104" s="8">
        <v>0.0002</v>
      </c>
      <c r="J104" s="7"/>
      <c r="K104" s="8">
        <v>0.0002</v>
      </c>
      <c r="L104" s="8">
        <v>0.0018</v>
      </c>
      <c r="M104" s="8">
        <v>0.0004</v>
      </c>
      <c r="N104" s="8"/>
    </row>
    <row r="105" s="1" customFormat="1" ht="12" customHeight="1" spans="1:14">
      <c r="A105" s="11" t="s">
        <v>13</v>
      </c>
      <c r="B105" s="10" t="s">
        <v>12</v>
      </c>
      <c r="C105" s="15" t="s">
        <v>266</v>
      </c>
      <c r="D105" s="15"/>
      <c r="E105" s="15" t="s">
        <v>267</v>
      </c>
      <c r="F105" s="15"/>
      <c r="G105" s="15" t="s">
        <v>268</v>
      </c>
      <c r="H105" s="15"/>
      <c r="I105" s="15" t="s">
        <v>269</v>
      </c>
      <c r="J105" s="15"/>
      <c r="K105" s="15" t="s">
        <v>270</v>
      </c>
      <c r="L105" s="15"/>
      <c r="M105" s="15" t="s">
        <v>271</v>
      </c>
      <c r="N105" s="15"/>
    </row>
    <row r="106" s="1" customFormat="1" ht="12" customHeight="1" spans="1:14">
      <c r="A106" s="11"/>
      <c r="B106" s="12"/>
      <c r="C106" s="11" t="s">
        <v>212</v>
      </c>
      <c r="D106" s="11" t="s">
        <v>213</v>
      </c>
      <c r="E106" s="11" t="s">
        <v>212</v>
      </c>
      <c r="F106" s="11" t="s">
        <v>213</v>
      </c>
      <c r="G106" s="11" t="s">
        <v>212</v>
      </c>
      <c r="H106" s="11" t="s">
        <v>213</v>
      </c>
      <c r="I106" s="11" t="s">
        <v>212</v>
      </c>
      <c r="J106" s="11" t="s">
        <v>213</v>
      </c>
      <c r="K106" s="11" t="s">
        <v>212</v>
      </c>
      <c r="L106" s="11" t="s">
        <v>213</v>
      </c>
      <c r="M106" s="11" t="s">
        <v>212</v>
      </c>
      <c r="N106" s="11" t="s">
        <v>213</v>
      </c>
    </row>
    <row r="107" s="1" customFormat="1" ht="12" customHeight="1" spans="1:14">
      <c r="A107" s="7" t="s">
        <v>21</v>
      </c>
      <c r="B107" s="14" t="s">
        <v>20</v>
      </c>
      <c r="C107" s="8">
        <v>0.0008</v>
      </c>
      <c r="D107" s="8">
        <v>0.0014</v>
      </c>
      <c r="E107" s="8"/>
      <c r="F107" s="8"/>
      <c r="G107" s="8"/>
      <c r="H107" s="8"/>
      <c r="I107" s="8"/>
      <c r="J107" s="8"/>
      <c r="K107" s="16"/>
      <c r="L107" s="16"/>
      <c r="M107" s="8"/>
      <c r="N107" s="8"/>
    </row>
    <row r="108" s="1" customFormat="1" ht="12" customHeight="1" spans="1:14">
      <c r="A108" s="7" t="s">
        <v>23</v>
      </c>
      <c r="B108" s="14" t="s">
        <v>22</v>
      </c>
      <c r="C108" s="8">
        <v>0.0002</v>
      </c>
      <c r="D108" s="8"/>
      <c r="E108" s="8"/>
      <c r="F108" s="7"/>
      <c r="G108" s="8"/>
      <c r="H108" s="8"/>
      <c r="I108" s="8"/>
      <c r="J108" s="8"/>
      <c r="K108" s="16"/>
      <c r="L108" s="8"/>
      <c r="M108" s="8"/>
      <c r="N108" s="8"/>
    </row>
    <row r="109" s="1" customFormat="1" ht="12" customHeight="1" spans="1:14">
      <c r="A109" s="7" t="s">
        <v>23</v>
      </c>
      <c r="B109" s="14" t="s">
        <v>24</v>
      </c>
      <c r="C109" s="8">
        <v>0.0002</v>
      </c>
      <c r="D109" s="7"/>
      <c r="E109" s="8"/>
      <c r="F109" s="7"/>
      <c r="G109" s="8"/>
      <c r="H109" s="8"/>
      <c r="I109" s="8"/>
      <c r="J109" s="8"/>
      <c r="K109" s="16"/>
      <c r="L109" s="8"/>
      <c r="M109" s="8"/>
      <c r="N109" s="8"/>
    </row>
    <row r="110" s="1" customFormat="1" ht="12" customHeight="1" spans="1:14">
      <c r="A110" s="7" t="s">
        <v>23</v>
      </c>
      <c r="B110" s="14" t="s">
        <v>25</v>
      </c>
      <c r="C110" s="8">
        <v>0.0003</v>
      </c>
      <c r="D110" s="8">
        <v>0.0015</v>
      </c>
      <c r="E110" s="8"/>
      <c r="F110" s="7"/>
      <c r="G110" s="8"/>
      <c r="H110" s="8"/>
      <c r="I110" s="8"/>
      <c r="J110" s="7"/>
      <c r="K110" s="16"/>
      <c r="L110" s="8"/>
      <c r="M110" s="8"/>
      <c r="N110" s="7"/>
    </row>
    <row r="111" s="2" customFormat="1" ht="12" customHeight="1" spans="1:14">
      <c r="A111" s="7" t="s">
        <v>23</v>
      </c>
      <c r="B111" s="7" t="s">
        <v>28</v>
      </c>
      <c r="C111" s="8">
        <v>0.0004</v>
      </c>
      <c r="D111" s="7"/>
      <c r="E111" s="8"/>
      <c r="F111" s="7"/>
      <c r="G111" s="8"/>
      <c r="H111" s="8"/>
      <c r="I111" s="8"/>
      <c r="J111" s="7"/>
      <c r="K111" s="16"/>
      <c r="L111" s="8"/>
      <c r="M111" s="8"/>
      <c r="N111" s="7"/>
    </row>
  </sheetData>
  <mergeCells count="66">
    <mergeCell ref="A1:N1"/>
    <mergeCell ref="C2:D2"/>
    <mergeCell ref="E2:F2"/>
    <mergeCell ref="G2:H2"/>
    <mergeCell ref="I2:J2"/>
    <mergeCell ref="K2:L2"/>
    <mergeCell ref="M2:N2"/>
    <mergeCell ref="C26:D26"/>
    <mergeCell ref="E26:F26"/>
    <mergeCell ref="G26:H26"/>
    <mergeCell ref="I26:J26"/>
    <mergeCell ref="K26:L26"/>
    <mergeCell ref="M26:N26"/>
    <mergeCell ref="C52:D52"/>
    <mergeCell ref="E52:F52"/>
    <mergeCell ref="G52:H52"/>
    <mergeCell ref="I52:J52"/>
    <mergeCell ref="K52:L52"/>
    <mergeCell ref="M52:N52"/>
    <mergeCell ref="C59:D59"/>
    <mergeCell ref="E59:F59"/>
    <mergeCell ref="G59:H59"/>
    <mergeCell ref="I59:J59"/>
    <mergeCell ref="K59:L59"/>
    <mergeCell ref="M59:N59"/>
    <mergeCell ref="A66:N66"/>
    <mergeCell ref="C67:D67"/>
    <mergeCell ref="E67:F67"/>
    <mergeCell ref="G67:H67"/>
    <mergeCell ref="I67:J67"/>
    <mergeCell ref="K67:L67"/>
    <mergeCell ref="M67:N67"/>
    <mergeCell ref="C82:D82"/>
    <mergeCell ref="E82:F82"/>
    <mergeCell ref="G82:H82"/>
    <mergeCell ref="I82:J82"/>
    <mergeCell ref="K82:L82"/>
    <mergeCell ref="M82:N82"/>
    <mergeCell ref="C98:D98"/>
    <mergeCell ref="E98:F98"/>
    <mergeCell ref="G98:H98"/>
    <mergeCell ref="I98:J98"/>
    <mergeCell ref="K98:L98"/>
    <mergeCell ref="M98:N98"/>
    <mergeCell ref="C105:D105"/>
    <mergeCell ref="E105:F105"/>
    <mergeCell ref="G105:H105"/>
    <mergeCell ref="I105:J105"/>
    <mergeCell ref="K105:L105"/>
    <mergeCell ref="M105:N105"/>
    <mergeCell ref="A2:A3"/>
    <mergeCell ref="A26:A27"/>
    <mergeCell ref="A52:A53"/>
    <mergeCell ref="A59:A60"/>
    <mergeCell ref="A67:A68"/>
    <mergeCell ref="A82:A83"/>
    <mergeCell ref="A98:A99"/>
    <mergeCell ref="A105:A106"/>
    <mergeCell ref="B2:B3"/>
    <mergeCell ref="B26:B27"/>
    <mergeCell ref="B52:B53"/>
    <mergeCell ref="B59:B60"/>
    <mergeCell ref="B67:B68"/>
    <mergeCell ref="B82:B83"/>
    <mergeCell ref="B98:B99"/>
    <mergeCell ref="B105:B10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7月工资</vt:lpstr>
      <vt:lpstr>7月回款提成明细</vt:lpstr>
      <vt:lpstr>7月销售明细</vt:lpstr>
      <vt:lpstr>预抵押证</vt:lpstr>
      <vt:lpstr>佣金比例总表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gjm</dc:creator>
  <cp:lastModifiedBy>沁园春·锦 赵江龙15899005835</cp:lastModifiedBy>
  <dcterms:created xsi:type="dcterms:W3CDTF">2023-05-12T11:15:00Z</dcterms:created>
  <dcterms:modified xsi:type="dcterms:W3CDTF">2024-08-15T03:20:36Z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0B466B032BA140728044EC8CF2475155_13</vt:lpwstr>
  </property>
  <property fmtid="{D5CDD505-2E9C-101B-9397-08002B2CF9AE}" pid="4" name="KSOReadingLayout">
    <vt:bool>true</vt:bool>
  </property>
</Properties>
</file>