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12月税金" sheetId="4" r:id="rId1"/>
    <sheet name="2023年尾盘销售台账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下贷</t>
        </r>
      </text>
    </comment>
    <comment ref="B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分期</t>
        </r>
      </text>
    </comment>
  </commentList>
</comments>
</file>

<file path=xl/sharedStrings.xml><?xml version="1.0" encoding="utf-8"?>
<sst xmlns="http://schemas.openxmlformats.org/spreadsheetml/2006/main" count="83" uniqueCount="68">
  <si>
    <t>拜城分公司税金计算表</t>
  </si>
  <si>
    <t>项目名称：</t>
  </si>
  <si>
    <t>期间</t>
  </si>
  <si>
    <t>日期</t>
  </si>
  <si>
    <t>2024.1.10</t>
  </si>
  <si>
    <t>预收款合计金额</t>
  </si>
  <si>
    <t>普通住宅</t>
  </si>
  <si>
    <t>非普通住宅</t>
  </si>
  <si>
    <t>商业/写字间</t>
  </si>
  <si>
    <t>其他类型（租金收入）</t>
  </si>
  <si>
    <t>合计</t>
  </si>
  <si>
    <t>144平米以下</t>
  </si>
  <si>
    <t>144平米以上</t>
  </si>
  <si>
    <t>本期销售房产总价</t>
  </si>
  <si>
    <t>预收房款金额</t>
  </si>
  <si>
    <t>税目</t>
  </si>
  <si>
    <t>税率</t>
  </si>
  <si>
    <t>预缴增值税</t>
  </si>
  <si>
    <t>增值税</t>
  </si>
  <si>
    <t>城建税</t>
  </si>
  <si>
    <t>地方教育费附加</t>
  </si>
  <si>
    <t>教育费附加</t>
  </si>
  <si>
    <t>土地增值税</t>
  </si>
  <si>
    <t>印花税-财产转移书据</t>
  </si>
  <si>
    <t>印花税-租赁</t>
  </si>
  <si>
    <t>说明：1、本期房产销售收入为以前年度缴纳过营业税的项目，开票确认收入均为零税率的免税收入；本年度新售房源预收账款317290元；本期其他类型为租赁商铺收入；应缴纳税金共计12632.22元。</t>
  </si>
  <si>
    <t>项目</t>
  </si>
  <si>
    <t>金额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</si>
  <si>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</si>
  <si>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</si>
  <si>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</si>
  <si>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</si>
  <si>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</si>
  <si>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</si>
  <si>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</si>
  <si>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</si>
  <si>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</si>
  <si>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</si>
  <si>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拜城世纪佳园销售台账</t>
  </si>
  <si>
    <t>序号</t>
  </si>
  <si>
    <t>房号</t>
  </si>
  <si>
    <t>姓名</t>
  </si>
  <si>
    <t>面积</t>
  </si>
  <si>
    <t>单价</t>
  </si>
  <si>
    <t>总价</t>
  </si>
  <si>
    <t>历次收
款合计</t>
  </si>
  <si>
    <t>欠款</t>
  </si>
  <si>
    <t>第1次</t>
  </si>
  <si>
    <t>第2次</t>
  </si>
  <si>
    <t>第3次</t>
  </si>
  <si>
    <t>第4次</t>
  </si>
  <si>
    <t>第5次</t>
  </si>
  <si>
    <t>备注</t>
  </si>
  <si>
    <t>交款</t>
  </si>
  <si>
    <t>7-2-1101</t>
  </si>
  <si>
    <t>艾克拜尔·依力亚司</t>
  </si>
  <si>
    <t>2023.6.26</t>
  </si>
  <si>
    <t>2023.12.6</t>
  </si>
  <si>
    <t>7-1-1602</t>
  </si>
  <si>
    <t>麦麦提·艾麦提</t>
  </si>
  <si>
    <t>2023.7.17</t>
  </si>
  <si>
    <t>2023.7.23</t>
  </si>
  <si>
    <t>2023.7.24</t>
  </si>
  <si>
    <t>7-2-1601</t>
  </si>
  <si>
    <t>艾克代·居来提</t>
  </si>
  <si>
    <t>2023.8.28</t>
  </si>
  <si>
    <t>2023.11.30</t>
  </si>
  <si>
    <t>18096975829/18096982760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</si>
</sst>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&quot;月份&quot;"/>
    <numFmt numFmtId="179" formatCode="yyyy/m/d;@"/>
    <numFmt numFmtId="180" formatCode="#,##0.00_ "/>
    <numFmt numFmtId="181" formatCode="0.0%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b/>
      <sz val="11"/>
      <color indexed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8" borderId="17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9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 shrinkToFit="1"/>
    </xf>
    <xf numFmtId="0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4" borderId="1" xfId="0" applyNumberFormat="1" applyFont="1" applyFill="1" applyBorder="1" applyAlignment="1">
      <alignment horizontal="center" vertical="center"/>
    </xf>
    <xf numFmtId="178" fontId="1" fillId="0" borderId="1" xfId="1" applyNumberFormat="1" applyFont="1" applyBorder="1" applyAlignment="1" applyProtection="1">
      <alignment horizontal="center" vertical="center"/>
    </xf>
    <xf numFmtId="179" fontId="1" fillId="0" borderId="1" xfId="1" applyNumberFormat="1" applyFont="1" applyBorder="1" applyAlignment="1" applyProtection="1">
      <alignment horizontal="center" vertical="center"/>
    </xf>
    <xf numFmtId="0" fontId="1" fillId="0" borderId="1" xfId="1" applyNumberFormat="1" applyFont="1" applyBorder="1" applyAlignment="1" applyProtection="1">
      <alignment horizontal="center" vertical="center" shrinkToFit="1"/>
    </xf>
    <xf numFmtId="0" fontId="5" fillId="0" borderId="1" xfId="1" applyNumberFormat="1" applyFont="1" applyBorder="1" applyAlignment="1" applyProtection="1">
      <alignment horizontal="center" vertical="center" wrapText="1"/>
    </xf>
    <xf numFmtId="179" fontId="1" fillId="0" borderId="1" xfId="1" applyNumberFormat="1" applyFont="1" applyBorder="1" applyAlignment="1" applyProtection="1">
      <alignment horizontal="center" vertical="center" shrinkToFit="1"/>
    </xf>
    <xf numFmtId="0" fontId="1" fillId="5" borderId="1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9" fontId="7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vertical="center"/>
    </xf>
    <xf numFmtId="9" fontId="7" fillId="0" borderId="1" xfId="3" applyFont="1" applyFill="1" applyBorder="1" applyAlignment="1">
      <alignment horizontal="center" vertical="center"/>
    </xf>
    <xf numFmtId="10" fontId="7" fillId="0" borderId="1" xfId="3" applyNumberFormat="1" applyFont="1" applyFill="1" applyBorder="1" applyAlignment="1">
      <alignment horizontal="center" vertical="center"/>
    </xf>
    <xf numFmtId="181" fontId="7" fillId="0" borderId="1" xfId="3" applyNumberFormat="1" applyFont="1" applyFill="1" applyBorder="1" applyAlignment="1">
      <alignment horizontal="center" vertical="center"/>
    </xf>
    <xf numFmtId="180" fontId="7" fillId="0" borderId="1" xfId="3" applyNumberFormat="1" applyFont="1" applyBorder="1">
      <alignment vertical="center"/>
    </xf>
    <xf numFmtId="180" fontId="7" fillId="0" borderId="3" xfId="0" applyNumberFormat="1" applyFont="1" applyFill="1" applyBorder="1" applyAlignment="1">
      <alignment horizontal="center" vertical="center" wrapText="1"/>
    </xf>
    <xf numFmtId="180" fontId="7" fillId="0" borderId="11" xfId="0" applyNumberFormat="1" applyFont="1" applyFill="1" applyBorder="1" applyAlignment="1">
      <alignment horizontal="center" vertical="center" wrapText="1"/>
    </xf>
    <xf numFmtId="180" fontId="7" fillId="0" borderId="9" xfId="0" applyNumberFormat="1" applyFont="1" applyFill="1" applyBorder="1" applyAlignment="1">
      <alignment horizontal="center" vertical="center" wrapText="1"/>
    </xf>
    <xf numFmtId="180" fontId="7" fillId="0" borderId="1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180" fontId="9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/>
    </xf>
    <xf numFmtId="180" fontId="9" fillId="0" borderId="1" xfId="0" applyNumberFormat="1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>
      <alignment vertical="center"/>
    </xf>
    <xf numFmtId="9" fontId="9" fillId="0" borderId="1" xfId="3" applyFont="1" applyFill="1" applyBorder="1" applyAlignment="1">
      <alignment horizontal="right" vertical="center"/>
    </xf>
    <xf numFmtId="180" fontId="2" fillId="0" borderId="0" xfId="0" applyNumberFormat="1" applyFont="1" applyFill="1" applyBorder="1" applyAlignment="1">
      <alignment vertical="center"/>
    </xf>
    <xf numFmtId="180" fontId="7" fillId="0" borderId="4" xfId="0" applyNumberFormat="1" applyFont="1" applyFill="1" applyBorder="1" applyAlignment="1">
      <alignment horizontal="center" vertical="center" wrapText="1"/>
    </xf>
    <xf numFmtId="180" fontId="7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32"/>
  <sheetViews>
    <sheetView tabSelected="1" workbookViewId="0">
      <selection activeCell="I16" sqref="I16"/>
    </sheetView>
  </sheetViews>
  <sheetFormatPr defaultColWidth="9" defaultRowHeight="14.25"/>
  <cols>
    <col min="1" max="1" width="4.25" style="26" customWidth="1"/>
    <col min="2" max="2" width="20.375" style="26" customWidth="1"/>
    <col min="3" max="3" width="16" style="26" customWidth="1"/>
    <col min="4" max="4" width="14.875" style="26" customWidth="1"/>
    <col min="5" max="5" width="12.625" style="26" customWidth="1"/>
    <col min="6" max="6" width="18.25" style="26" customWidth="1"/>
    <col min="7" max="7" width="13.75" style="26" customWidth="1"/>
    <col min="8" max="8" width="17.75" style="26" customWidth="1"/>
    <col min="9" max="9" width="22.625" style="26" customWidth="1"/>
    <col min="10" max="10" width="14.875" style="26" customWidth="1"/>
    <col min="11" max="11" width="12.625" style="26"/>
    <col min="12" max="16384" width="9" style="26"/>
  </cols>
  <sheetData>
    <row r="2" s="26" customFormat="1" ht="44" customHeight="1" spans="2:10">
      <c r="B2" s="27" t="s">
        <v>0</v>
      </c>
      <c r="C2" s="27"/>
      <c r="D2" s="27"/>
      <c r="E2" s="27"/>
      <c r="F2" s="27"/>
      <c r="G2" s="27"/>
      <c r="H2" s="27"/>
      <c r="I2" s="27"/>
      <c r="J2" s="27"/>
    </row>
    <row r="3" s="26" customFormat="1" ht="23" customHeight="1" spans="2:10">
      <c r="B3" s="28" t="s">
        <v>1</v>
      </c>
      <c r="D3" s="28" t="s">
        <v>2</v>
      </c>
      <c r="E3" s="29">
        <v>202312</v>
      </c>
      <c r="F3" s="29"/>
      <c r="G3" s="29"/>
      <c r="I3" s="28" t="s">
        <v>3</v>
      </c>
      <c r="J3" s="26" t="s">
        <v>4</v>
      </c>
    </row>
    <row r="4" s="26" customFormat="1" ht="25" customHeight="1" spans="2:10">
      <c r="B4" s="30" t="s">
        <v>5</v>
      </c>
      <c r="C4" s="31"/>
      <c r="D4" s="32" t="s">
        <v>6</v>
      </c>
      <c r="E4" s="32" t="s">
        <v>7</v>
      </c>
      <c r="F4" s="33" t="s">
        <v>6</v>
      </c>
      <c r="G4" s="33"/>
      <c r="H4" s="34" t="s">
        <v>8</v>
      </c>
      <c r="I4" s="34" t="s">
        <v>9</v>
      </c>
      <c r="J4" s="34" t="s">
        <v>10</v>
      </c>
    </row>
    <row r="5" s="26" customFormat="1" ht="25" customHeight="1" spans="2:10">
      <c r="B5" s="35"/>
      <c r="C5" s="36"/>
      <c r="D5" s="32" t="s">
        <v>11</v>
      </c>
      <c r="E5" s="32" t="s">
        <v>12</v>
      </c>
      <c r="F5" s="32" t="s">
        <v>13</v>
      </c>
      <c r="G5" s="32" t="s">
        <v>14</v>
      </c>
      <c r="H5" s="37"/>
      <c r="I5" s="37"/>
      <c r="J5" s="37"/>
    </row>
    <row r="6" s="26" customFormat="1" ht="25" customHeight="1" spans="2:11">
      <c r="B6" s="38"/>
      <c r="C6" s="39"/>
      <c r="D6" s="40">
        <v>7516403.56</v>
      </c>
      <c r="E6" s="40">
        <v>0</v>
      </c>
      <c r="F6" s="40">
        <f>'2023年尾盘销售台账'!F7</f>
        <v>972592.5</v>
      </c>
      <c r="G6" s="40">
        <f>'2023年尾盘销售台账'!G7</f>
        <v>317290</v>
      </c>
      <c r="H6" s="40">
        <v>0</v>
      </c>
      <c r="I6" s="40">
        <v>227533</v>
      </c>
      <c r="J6" s="40">
        <f>D6+E6+H6+I6</f>
        <v>7743936.56</v>
      </c>
      <c r="K6" s="61"/>
    </row>
    <row r="7" s="26" customFormat="1" ht="25" customHeight="1" spans="2:10">
      <c r="B7" s="32" t="s">
        <v>15</v>
      </c>
      <c r="C7" s="32" t="s">
        <v>16</v>
      </c>
      <c r="D7" s="40"/>
      <c r="E7" s="40"/>
      <c r="F7" s="40"/>
      <c r="G7" s="40"/>
      <c r="H7" s="40"/>
      <c r="I7" s="40"/>
      <c r="J7" s="40">
        <f>D7+E7+H7+I7+F7+G7</f>
        <v>0</v>
      </c>
    </row>
    <row r="8" s="26" customFormat="1" ht="25" customHeight="1" spans="2:10">
      <c r="B8" s="41" t="s">
        <v>17</v>
      </c>
      <c r="C8" s="42">
        <v>0</v>
      </c>
      <c r="D8" s="40">
        <f>D6*C8</f>
        <v>0</v>
      </c>
      <c r="E8" s="40">
        <v>0</v>
      </c>
      <c r="F8" s="40"/>
      <c r="G8" s="40"/>
      <c r="H8" s="40"/>
      <c r="I8" s="40"/>
      <c r="J8" s="40">
        <f t="shared" ref="J8:J17" si="0">D8+E8+H8+I8+F8+G8</f>
        <v>0</v>
      </c>
    </row>
    <row r="9" s="26" customFormat="1" ht="25" customHeight="1" spans="2:10">
      <c r="B9" s="41" t="s">
        <v>18</v>
      </c>
      <c r="C9" s="42">
        <v>0.05</v>
      </c>
      <c r="D9" s="40">
        <f>D6/1.09*$C$9*0</f>
        <v>0</v>
      </c>
      <c r="E9" s="40">
        <f>E6/1.09*$C$9</f>
        <v>0</v>
      </c>
      <c r="F9" s="40"/>
      <c r="G9" s="40"/>
      <c r="H9" s="40">
        <f>H6/1.09*$C$9</f>
        <v>0</v>
      </c>
      <c r="I9" s="40">
        <f>I6/1.05*C9</f>
        <v>10834.9047619048</v>
      </c>
      <c r="J9" s="40">
        <f t="shared" si="0"/>
        <v>10834.9047619048</v>
      </c>
    </row>
    <row r="10" s="26" customFormat="1" ht="25" customHeight="1" spans="2:10">
      <c r="B10" s="41" t="s">
        <v>19</v>
      </c>
      <c r="C10" s="42">
        <v>0.05</v>
      </c>
      <c r="D10" s="40">
        <f>D9*$C$10</f>
        <v>0</v>
      </c>
      <c r="E10" s="40">
        <f>E9*$C$10</f>
        <v>0</v>
      </c>
      <c r="F10" s="40"/>
      <c r="G10" s="40"/>
      <c r="H10" s="40">
        <f>H9*$C$10</f>
        <v>0</v>
      </c>
      <c r="I10" s="40">
        <f>I9*$C$10</f>
        <v>541.74523809524</v>
      </c>
      <c r="J10" s="40">
        <f t="shared" si="0"/>
        <v>541.74523809524</v>
      </c>
    </row>
    <row r="11" s="26" customFormat="1" ht="25" customHeight="1" spans="2:10">
      <c r="B11" s="41" t="s">
        <v>20</v>
      </c>
      <c r="C11" s="42">
        <v>0.02</v>
      </c>
      <c r="D11" s="40">
        <f>D9*$C$11</f>
        <v>0</v>
      </c>
      <c r="E11" s="40">
        <f>E9*$C$11</f>
        <v>0</v>
      </c>
      <c r="F11" s="40"/>
      <c r="G11" s="40"/>
      <c r="H11" s="40">
        <f>H9*$C$11</f>
        <v>0</v>
      </c>
      <c r="I11" s="40">
        <f>I9*$C$11</f>
        <v>216.698095238095</v>
      </c>
      <c r="J11" s="40">
        <f t="shared" si="0"/>
        <v>216.698095238095</v>
      </c>
    </row>
    <row r="12" s="26" customFormat="1" ht="25" customHeight="1" spans="2:10">
      <c r="B12" s="41" t="s">
        <v>21</v>
      </c>
      <c r="C12" s="42">
        <v>0.03</v>
      </c>
      <c r="D12" s="40">
        <f>D9*$C$12</f>
        <v>0</v>
      </c>
      <c r="E12" s="40">
        <f>E9*$C$12</f>
        <v>0</v>
      </c>
      <c r="F12" s="40"/>
      <c r="G12" s="40"/>
      <c r="H12" s="40">
        <f>H9*$C$12</f>
        <v>0</v>
      </c>
      <c r="I12" s="40">
        <f>I9*$C$12</f>
        <v>325.047142857143</v>
      </c>
      <c r="J12" s="40">
        <f t="shared" si="0"/>
        <v>325.047142857143</v>
      </c>
    </row>
    <row r="13" s="26" customFormat="1" ht="25" customHeight="1" spans="2:10">
      <c r="B13" s="43" t="s">
        <v>22</v>
      </c>
      <c r="C13" s="44">
        <v>0.01</v>
      </c>
      <c r="D13" s="40">
        <f>D10*$C$12</f>
        <v>0</v>
      </c>
      <c r="E13" s="45">
        <f>E6/1.09*$C$13</f>
        <v>0</v>
      </c>
      <c r="F13" s="45"/>
      <c r="G13" s="45"/>
      <c r="H13" s="45">
        <f>H6/1.09*$C$13</f>
        <v>0</v>
      </c>
      <c r="I13" s="45">
        <v>0</v>
      </c>
      <c r="J13" s="40">
        <f t="shared" si="0"/>
        <v>0</v>
      </c>
    </row>
    <row r="14" s="26" customFormat="1" ht="25" customHeight="1" spans="2:10">
      <c r="B14" s="43" t="s">
        <v>22</v>
      </c>
      <c r="C14" s="46">
        <v>0.03</v>
      </c>
      <c r="D14" s="45">
        <v>0</v>
      </c>
      <c r="E14" s="45">
        <f>E6/1.09*$C$14</f>
        <v>0</v>
      </c>
      <c r="F14" s="45"/>
      <c r="G14" s="45"/>
      <c r="H14" s="45">
        <v>0</v>
      </c>
      <c r="I14" s="45">
        <v>0</v>
      </c>
      <c r="J14" s="40">
        <f t="shared" si="0"/>
        <v>0</v>
      </c>
    </row>
    <row r="15" s="26" customFormat="1" ht="25" customHeight="1" spans="2:10">
      <c r="B15" s="43" t="s">
        <v>22</v>
      </c>
      <c r="C15" s="46">
        <v>0.04</v>
      </c>
      <c r="D15" s="45">
        <v>0</v>
      </c>
      <c r="E15" s="45">
        <f>E7/1.09*$C$14</f>
        <v>0</v>
      </c>
      <c r="F15" s="40"/>
      <c r="G15" s="40"/>
      <c r="H15" s="40">
        <f>H6/1.09*$C$15</f>
        <v>0</v>
      </c>
      <c r="I15" s="40">
        <v>0</v>
      </c>
      <c r="J15" s="40">
        <f t="shared" si="0"/>
        <v>0</v>
      </c>
    </row>
    <row r="16" s="26" customFormat="1" ht="25" customHeight="1" spans="2:10">
      <c r="B16" s="43" t="s">
        <v>23</v>
      </c>
      <c r="C16" s="47">
        <v>0.0005</v>
      </c>
      <c r="D16" s="45">
        <v>0</v>
      </c>
      <c r="E16" s="45">
        <f>E8/1.09*$C$14</f>
        <v>0</v>
      </c>
      <c r="F16" s="40">
        <f>F6*C16</f>
        <v>486.29625</v>
      </c>
      <c r="G16" s="40"/>
      <c r="H16" s="40"/>
      <c r="I16" s="40"/>
      <c r="J16" s="40">
        <f t="shared" si="0"/>
        <v>486.29625</v>
      </c>
    </row>
    <row r="17" s="26" customFormat="1" ht="25" customHeight="1" spans="2:10">
      <c r="B17" s="43" t="s">
        <v>24</v>
      </c>
      <c r="C17" s="48">
        <v>0.001</v>
      </c>
      <c r="D17" s="45">
        <v>0</v>
      </c>
      <c r="E17" s="45">
        <f>E9/1.09*$C$14</f>
        <v>0</v>
      </c>
      <c r="F17" s="40"/>
      <c r="G17" s="40"/>
      <c r="H17" s="40"/>
      <c r="I17" s="40">
        <f>I6*C17</f>
        <v>227.533</v>
      </c>
      <c r="J17" s="40">
        <f t="shared" si="0"/>
        <v>227.533</v>
      </c>
    </row>
    <row r="18" s="26" customFormat="1" ht="25" customHeight="1" spans="2:10">
      <c r="B18" s="43" t="s">
        <v>10</v>
      </c>
      <c r="C18" s="46"/>
      <c r="D18" s="49">
        <f>SUM(D8:D17)</f>
        <v>0</v>
      </c>
      <c r="E18" s="49">
        <f>SUM(E8:E17)</f>
        <v>0</v>
      </c>
      <c r="F18" s="49">
        <f>SUM(F8:F17)</f>
        <v>486.29625</v>
      </c>
      <c r="G18" s="49">
        <f>SUM(G8:G17)</f>
        <v>0</v>
      </c>
      <c r="H18" s="49">
        <f>SUM(H8:H17)</f>
        <v>0</v>
      </c>
      <c r="I18" s="49">
        <f>SUM(I8:I17)</f>
        <v>12145.9282380953</v>
      </c>
      <c r="J18" s="49">
        <f>SUM(J8:J17)</f>
        <v>12632.2244880953</v>
      </c>
    </row>
    <row r="19" s="26" customFormat="1" ht="25" customHeight="1" spans="2:10">
      <c r="B19" s="50" t="s">
        <v>25</v>
      </c>
      <c r="C19" s="51"/>
      <c r="D19" s="51"/>
      <c r="E19" s="51"/>
      <c r="F19" s="51"/>
      <c r="G19" s="51"/>
      <c r="H19" s="51"/>
      <c r="I19" s="51"/>
      <c r="J19" s="62"/>
    </row>
    <row r="20" s="26" customFormat="1" ht="42" customHeight="1" spans="2:10">
      <c r="B20" s="52"/>
      <c r="C20" s="53"/>
      <c r="D20" s="53"/>
      <c r="E20" s="53"/>
      <c r="F20" s="53"/>
      <c r="G20" s="53"/>
      <c r="H20" s="53"/>
      <c r="I20" s="53"/>
      <c r="J20" s="63"/>
    </row>
    <row r="21" s="26" customFormat="1" ht="15" spans="2:4">
      <c r="B21" s="54"/>
      <c r="C21" s="54"/>
      <c r="D21" s="55"/>
    </row>
    <row r="22" s="26" customFormat="1" spans="2:4">
      <c r="B22" s="56" t="s">
        <v>26</v>
      </c>
      <c r="C22" s="56" t="s">
        <v>27</v>
      </c>
      <c r="D22" s="55"/>
    </row>
    <row r="23" s="26" customFormat="1" spans="2:4">
      <c r="B23" s="57" t="s">
        <v>28</v>
      </c>
      <c r="C23" s="58">
        <v>7468403.56</v>
      </c>
      <c r="D23" s="55"/>
    </row>
    <row r="24" s="26" customFormat="1" spans="2:4">
      <c r="B24" s="56" t="s">
        <v>29</v>
      </c>
      <c r="C24" s="58">
        <v>216698.09</v>
      </c>
      <c r="D24" s="55"/>
    </row>
    <row r="25" s="26" customFormat="1" spans="2:4">
      <c r="B25" s="56" t="s">
        <v>30</v>
      </c>
      <c r="C25" s="58">
        <v>4136820.7</v>
      </c>
      <c r="D25" s="55"/>
    </row>
    <row r="26" s="26" customFormat="1" spans="2:4">
      <c r="B26" s="56" t="s">
        <v>31</v>
      </c>
      <c r="C26" s="58">
        <v>364419.92</v>
      </c>
      <c r="D26" s="55"/>
    </row>
    <row r="27" s="26" customFormat="1" spans="2:4">
      <c r="B27" s="56" t="s">
        <v>32</v>
      </c>
      <c r="C27" s="58">
        <v>28745.08</v>
      </c>
      <c r="D27" s="55"/>
    </row>
    <row r="28" s="26" customFormat="1" ht="15" spans="2:4">
      <c r="B28" s="56" t="s">
        <v>33</v>
      </c>
      <c r="C28" s="58">
        <v>-2862.9</v>
      </c>
      <c r="D28" s="59"/>
    </row>
    <row r="29" s="26" customFormat="1" ht="15" spans="2:4">
      <c r="B29" s="56" t="s">
        <v>34</v>
      </c>
      <c r="C29" s="58">
        <f>C23+C24-C25-C26-C27-C28</f>
        <v>3157978.85</v>
      </c>
      <c r="D29" s="59"/>
    </row>
    <row r="30" spans="2:3">
      <c r="B30" s="41" t="s">
        <v>35</v>
      </c>
      <c r="C30" s="60">
        <v>0.25</v>
      </c>
    </row>
    <row r="31" spans="2:3">
      <c r="B31" s="41" t="s">
        <v>36</v>
      </c>
      <c r="C31" s="58">
        <v>0</v>
      </c>
    </row>
    <row r="32" spans="2:3">
      <c r="B32" s="41" t="s">
        <v>37</v>
      </c>
      <c r="C32" s="58">
        <f>C29*C30-C31</f>
        <v>789494.7125</v>
      </c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zoomScale="145" zoomScaleNormal="145" workbookViewId="0">
      <selection activeCell="B21" sqref="B21"/>
    </sheetView>
  </sheetViews>
  <sheetFormatPr defaultColWidth="9" defaultRowHeight="13.5" outlineLevelRow="6"/>
  <cols>
    <col min="1" max="1" width="5.125" customWidth="1"/>
    <col min="2" max="2" width="9.375" customWidth="1"/>
    <col min="3" max="3" width="20.375" customWidth="1"/>
    <col min="4" max="4" width="7.375" customWidth="1"/>
    <col min="5" max="5" width="5.375" customWidth="1"/>
    <col min="6" max="6" width="10.375" customWidth="1"/>
    <col min="7" max="8" width="8.375" customWidth="1"/>
    <col min="9" max="9" width="10.375" customWidth="1"/>
    <col min="10" max="10" width="6.375" customWidth="1"/>
    <col min="11" max="11" width="10.375" customWidth="1"/>
    <col min="12" max="12" width="6.375" customWidth="1"/>
    <col min="13" max="13" width="10.375" customWidth="1"/>
    <col min="14" max="14" width="6.375" customWidth="1"/>
  </cols>
  <sheetData>
    <row r="1" s="1" customFormat="1" ht="32" customHeight="1" spans="1:19">
      <c r="A1" s="3"/>
      <c r="B1" s="4" t="s">
        <v>38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  <c r="P1" s="3"/>
      <c r="Q1" s="3"/>
      <c r="R1" s="3"/>
      <c r="S1" s="3"/>
    </row>
    <row r="2" s="1" customFormat="1" ht="32" customHeight="1" spans="1:19">
      <c r="A2" s="3" t="s">
        <v>39</v>
      </c>
      <c r="B2" s="6" t="s">
        <v>40</v>
      </c>
      <c r="C2" s="7" t="s">
        <v>41</v>
      </c>
      <c r="D2" s="8" t="s">
        <v>42</v>
      </c>
      <c r="E2" s="9" t="s">
        <v>43</v>
      </c>
      <c r="F2" s="9" t="s">
        <v>44</v>
      </c>
      <c r="G2" s="10" t="s">
        <v>45</v>
      </c>
      <c r="H2" s="11" t="s">
        <v>46</v>
      </c>
      <c r="I2" s="20" t="s">
        <v>47</v>
      </c>
      <c r="J2" s="20"/>
      <c r="K2" s="21" t="s">
        <v>48</v>
      </c>
      <c r="L2" s="20"/>
      <c r="M2" s="20" t="s">
        <v>49</v>
      </c>
      <c r="N2" s="20"/>
      <c r="O2" s="20" t="s">
        <v>50</v>
      </c>
      <c r="P2" s="20"/>
      <c r="Q2" s="20" t="s">
        <v>51</v>
      </c>
      <c r="R2" s="20"/>
      <c r="S2" s="25" t="s">
        <v>52</v>
      </c>
    </row>
    <row r="3" s="1" customFormat="1" ht="32" customHeight="1" spans="1:19">
      <c r="A3" s="3"/>
      <c r="B3" s="6"/>
      <c r="C3" s="7"/>
      <c r="D3" s="8"/>
      <c r="E3" s="9"/>
      <c r="F3" s="9"/>
      <c r="G3" s="10"/>
      <c r="H3" s="11"/>
      <c r="I3" s="22" t="s">
        <v>3</v>
      </c>
      <c r="J3" s="23" t="s">
        <v>53</v>
      </c>
      <c r="K3" s="24" t="s">
        <v>3</v>
      </c>
      <c r="L3" s="23" t="s">
        <v>53</v>
      </c>
      <c r="M3" s="22" t="s">
        <v>3</v>
      </c>
      <c r="N3" s="23" t="s">
        <v>53</v>
      </c>
      <c r="O3" s="22" t="s">
        <v>3</v>
      </c>
      <c r="P3" s="23" t="s">
        <v>53</v>
      </c>
      <c r="Q3" s="22" t="s">
        <v>3</v>
      </c>
      <c r="R3" s="23" t="s">
        <v>53</v>
      </c>
      <c r="S3" s="25"/>
    </row>
    <row r="4" s="2" customFormat="1" ht="32" customHeight="1" spans="1:19">
      <c r="A4" s="12">
        <v>1</v>
      </c>
      <c r="B4" s="13" t="s">
        <v>54</v>
      </c>
      <c r="C4" s="14" t="s">
        <v>55</v>
      </c>
      <c r="D4" s="14">
        <v>117.89</v>
      </c>
      <c r="E4" s="14">
        <v>2850</v>
      </c>
      <c r="F4" s="15">
        <f t="shared" ref="F4:F6" si="0">D4*E4</f>
        <v>335986.5</v>
      </c>
      <c r="G4" s="12">
        <f>J4+L4+N4+P4</f>
        <v>75987</v>
      </c>
      <c r="H4" s="16">
        <f t="shared" ref="H4:H7" si="1">F4-G4</f>
        <v>259999.5</v>
      </c>
      <c r="I4" s="12" t="s">
        <v>56</v>
      </c>
      <c r="J4" s="12">
        <v>52987</v>
      </c>
      <c r="K4" s="12" t="s">
        <v>57</v>
      </c>
      <c r="L4" s="12">
        <v>23000</v>
      </c>
      <c r="M4" s="12"/>
      <c r="N4" s="12"/>
      <c r="O4" s="12"/>
      <c r="P4" s="12"/>
      <c r="Q4" s="12"/>
      <c r="R4" s="12"/>
      <c r="S4" s="12"/>
    </row>
    <row r="5" s="2" customFormat="1" ht="32" customHeight="1" spans="1:19">
      <c r="A5" s="12">
        <v>2</v>
      </c>
      <c r="B5" s="17" t="s">
        <v>58</v>
      </c>
      <c r="C5" s="12" t="s">
        <v>59</v>
      </c>
      <c r="D5" s="14">
        <v>117.89</v>
      </c>
      <c r="E5" s="12">
        <v>2700</v>
      </c>
      <c r="F5" s="15">
        <f t="shared" si="0"/>
        <v>318303</v>
      </c>
      <c r="G5" s="12">
        <f>J5+L5+N5+P5</f>
        <v>68303</v>
      </c>
      <c r="H5" s="16">
        <f t="shared" si="1"/>
        <v>250000</v>
      </c>
      <c r="I5" s="12" t="s">
        <v>60</v>
      </c>
      <c r="J5" s="12">
        <v>5000</v>
      </c>
      <c r="K5" s="12" t="s">
        <v>61</v>
      </c>
      <c r="L5" s="12">
        <v>50000</v>
      </c>
      <c r="M5" s="12" t="s">
        <v>62</v>
      </c>
      <c r="N5" s="12">
        <v>13303</v>
      </c>
      <c r="O5" s="12"/>
      <c r="P5" s="12"/>
      <c r="Q5" s="12"/>
      <c r="R5" s="12"/>
      <c r="S5" s="12">
        <v>14799217157</v>
      </c>
    </row>
    <row r="6" s="2" customFormat="1" ht="32" customHeight="1" spans="1:19">
      <c r="A6" s="12">
        <v>3</v>
      </c>
      <c r="B6" s="17" t="s">
        <v>63</v>
      </c>
      <c r="C6" s="12" t="s">
        <v>64</v>
      </c>
      <c r="D6" s="14">
        <v>117.89</v>
      </c>
      <c r="E6" s="12">
        <v>2700</v>
      </c>
      <c r="F6" s="15">
        <f t="shared" si="0"/>
        <v>318303</v>
      </c>
      <c r="G6" s="12">
        <f>J6+L6+N6+P6+R6</f>
        <v>173000</v>
      </c>
      <c r="H6" s="16">
        <f t="shared" si="1"/>
        <v>145303</v>
      </c>
      <c r="I6" s="12" t="s">
        <v>60</v>
      </c>
      <c r="J6" s="12">
        <v>5000</v>
      </c>
      <c r="K6" s="12" t="s">
        <v>61</v>
      </c>
      <c r="L6" s="12">
        <v>40000</v>
      </c>
      <c r="M6" s="12" t="s">
        <v>65</v>
      </c>
      <c r="N6" s="12">
        <v>80000</v>
      </c>
      <c r="O6" s="12" t="s">
        <v>66</v>
      </c>
      <c r="P6" s="12">
        <v>48000</v>
      </c>
      <c r="Q6" s="12"/>
      <c r="R6" s="12"/>
      <c r="S6" s="12" t="s">
        <v>67</v>
      </c>
    </row>
    <row r="7" s="2" customFormat="1" ht="32" customHeight="1" spans="1:19">
      <c r="A7" s="12"/>
      <c r="B7" s="17"/>
      <c r="C7" s="12"/>
      <c r="D7" s="2">
        <f>SUM(D4:D6)</f>
        <v>353.67</v>
      </c>
      <c r="E7" s="12"/>
      <c r="F7" s="18">
        <f>SUM(F4:F6)</f>
        <v>972592.5</v>
      </c>
      <c r="G7" s="19">
        <f>SUM(G4:G6)</f>
        <v>317290</v>
      </c>
      <c r="H7" s="16">
        <f t="shared" si="1"/>
        <v>655302.5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</sheetData>
  <protectedRanges>
    <protectedRange sqref="D2:D3" name="区域1_1"/>
  </protectedRanges>
  <mergeCells count="15">
    <mergeCell ref="B1:N1"/>
    <mergeCell ref="I2:J2"/>
    <mergeCell ref="K2:L2"/>
    <mergeCell ref="M2:N2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S2:S3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/>
  <rangeList sheetStid="5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2023年12月税金</vt:lpstr>
      <vt:lpstr>2023年尾盘销售台账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2023-04-20T02:50:00Z</dcterms:created>
  <dcterms:modified xsi:type="dcterms:W3CDTF">2024-01-11T09:36:51Z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9EFAC74087DC4447AE51D45D89E6CFEB_13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