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8月工资" sheetId="1" r:id="rId1"/>
    <sheet name="8月回款提成明细" sheetId="2" r:id="rId2"/>
    <sheet name="8月销售明细" sheetId="3" r:id="rId3"/>
    <sheet name="预抵押证" sheetId="4" r:id="rId4"/>
    <sheet name="佣金比例总表" sheetId="5" r:id="rId5"/>
    <sheet name="Sheet1" sheetId="6" r:id="rId6"/>
  </sheets>
  <definedNames>
    <definedName name="_xlnm._FilterDatabase" localSheetId="0" hidden="1">'8月工资'!$A$3:$DG$32</definedName>
    <definedName name="_xlnm._FilterDatabase" localSheetId="1" hidden="1">'8月回款提成明细'!$A$2:$IK$40</definedName>
    <definedName name="_xlnm._FilterDatabase" localSheetId="2" hidden="1">'8月销售明细'!$A$2:$Q$60</definedName>
    <definedName name="_xlnm._FilterDatabase" localSheetId="5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<sst xmlns="http://schemas.openxmlformats.org/spreadsheetml/2006/main" count="814" uniqueCount="262">
  <si>
    <t>创智源画堂春·锦销售部8月份佣金</t>
  </si>
  <si>
    <t>2024/8/1-2024/8/31</t>
  </si>
  <si>
    <t>8月销售</t>
  </si>
  <si>
    <t>提成</t>
  </si>
  <si>
    <t>主管提成</t>
  </si>
  <si>
    <t>应发工资</t>
  </si>
  <si>
    <t>本月提成预
留5%</t>
  </si>
  <si>
    <t>累计扣预留</t>
  </si>
  <si>
    <t>扣除社保2个月</t>
  </si>
  <si>
    <t>扣个税</t>
  </si>
  <si>
    <t>扣5月7月多发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</si>
  <si>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</si>
  <si>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</si>
  <si>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</si>
  <si>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</si>
  <si>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</si>
  <si>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</si>
  <si>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</si>
  <si>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销售套数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</si>
  <si>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</si>
  <si>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</si>
  <si>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</si>
  <si>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</si>
  <si>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</si>
  <si>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</si>
  <si>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</si>
  <si>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</si>
  <si>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</si>
  <si>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</si>
  <si>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</si>
  <si>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张楚轩</t>
  </si>
  <si>
    <t>连阵阵</t>
  </si>
  <si>
    <t>张玉琴</t>
  </si>
  <si>
    <t>潘亦玹</t>
  </si>
  <si>
    <t>李世平</t>
  </si>
  <si>
    <t>王荣</t>
  </si>
  <si>
    <t>米云鹤</t>
  </si>
  <si>
    <t>刘宁宁</t>
  </si>
  <si>
    <t>李福晴</t>
  </si>
  <si>
    <t>林欢欢</t>
  </si>
  <si>
    <t>刘思汉</t>
  </si>
  <si>
    <t>刘伟杰</t>
  </si>
  <si>
    <t>张利玮</t>
  </si>
  <si>
    <t>张志慧</t>
  </si>
  <si>
    <t>内勤</t>
  </si>
  <si>
    <t>赵帆</t>
  </si>
  <si>
    <t>王士杰</t>
  </si>
  <si>
    <t>王尔东</t>
  </si>
  <si>
    <t>吴文强</t>
  </si>
  <si>
    <t>张新艳</t>
  </si>
  <si>
    <t>按揭专员</t>
  </si>
  <si>
    <t>合计：</t>
  </si>
  <si>
    <t>销售人员提成合计应发183606.55元； 扣除5%预留7180.51元，扣个税765.87元，应发174528.12元。</t>
  </si>
  <si>
    <t>制表人：王慧</t>
  </si>
  <si>
    <t>财务审核：</t>
  </si>
  <si>
    <t>画堂春锦苑住宅销售及回款月报表(8月）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</si>
  <si>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</si>
  <si>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</si>
  <si>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</si>
  <si>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</si>
  <si>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</si>
  <si>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</si>
  <si>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</si>
  <si>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</si>
  <si>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</si>
  <si>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</si>
  <si>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</si>
  <si>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</si>
  <si>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</si>
  <si>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</si>
  <si>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</si>
  <si>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</si>
  <si>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张欣</t>
  </si>
  <si>
    <t>1-1-301</t>
  </si>
  <si>
    <t>铁路公积金</t>
  </si>
  <si>
    <t>李秀莲7</t>
  </si>
  <si>
    <t>王峰</t>
  </si>
  <si>
    <t>2-2-201</t>
  </si>
  <si>
    <t>商贷</t>
  </si>
  <si>
    <t>王荣4</t>
  </si>
  <si>
    <t>褚桐菲</t>
  </si>
  <si>
    <t>2-2-302</t>
  </si>
  <si>
    <t>公积金</t>
  </si>
  <si>
    <t>潘亦玹4</t>
  </si>
  <si>
    <t>李康</t>
  </si>
  <si>
    <t>2-2-1501</t>
  </si>
  <si>
    <t>刘宁宁5</t>
  </si>
  <si>
    <t>刘士亮</t>
  </si>
  <si>
    <t>3-1-702</t>
  </si>
  <si>
    <t>连阵阵7</t>
  </si>
  <si>
    <t>乔杰</t>
  </si>
  <si>
    <t>3-1-801</t>
  </si>
  <si>
    <t>霍苒7</t>
  </si>
  <si>
    <t>陈新龙</t>
  </si>
  <si>
    <t>3-1-1001</t>
  </si>
  <si>
    <t>李福晴7</t>
  </si>
  <si>
    <t>刘理想</t>
  </si>
  <si>
    <t>3-3-201</t>
  </si>
  <si>
    <t>肖陶丽7</t>
  </si>
  <si>
    <t>申浩杰</t>
  </si>
  <si>
    <t>3-3-901</t>
  </si>
  <si>
    <t>罗霄</t>
  </si>
  <si>
    <t>5-1-602</t>
  </si>
  <si>
    <t>闫金秀7</t>
  </si>
  <si>
    <t>刘航</t>
  </si>
  <si>
    <t>5-2-302</t>
  </si>
  <si>
    <t>陶旭润</t>
  </si>
  <si>
    <t>5-2-502</t>
  </si>
  <si>
    <t>李福晴6</t>
  </si>
  <si>
    <t>刘文平</t>
  </si>
  <si>
    <t>5-2-702</t>
  </si>
  <si>
    <t>李志宏</t>
  </si>
  <si>
    <t>5-2-802</t>
  </si>
  <si>
    <t>白嘉辉</t>
  </si>
  <si>
    <t>5-2-902</t>
  </si>
  <si>
    <t>连阵阵4</t>
  </si>
  <si>
    <t>孙延鑫</t>
  </si>
  <si>
    <t>5-2-1001</t>
  </si>
  <si>
    <t>米云鹤7</t>
  </si>
  <si>
    <t>年泽润</t>
  </si>
  <si>
    <t>7-1-1101</t>
  </si>
  <si>
    <t>周枫</t>
  </si>
  <si>
    <t>8-1-102</t>
  </si>
  <si>
    <t>李秀莲5</t>
  </si>
  <si>
    <t>李海军</t>
  </si>
  <si>
    <t>8-1-302</t>
  </si>
  <si>
    <t>分期</t>
  </si>
  <si>
    <t>钟正</t>
  </si>
  <si>
    <t>8-1-402</t>
  </si>
  <si>
    <t>沈慧</t>
  </si>
  <si>
    <t>8-1-501</t>
  </si>
  <si>
    <t>刘思汉7</t>
  </si>
  <si>
    <t>刘冠宇</t>
  </si>
  <si>
    <t>8-1-502</t>
  </si>
  <si>
    <t>姚俊伟</t>
  </si>
  <si>
    <t>8-1-701</t>
  </si>
  <si>
    <t>张宏博</t>
  </si>
  <si>
    <t>8-1-802</t>
  </si>
  <si>
    <t>韩磊</t>
  </si>
  <si>
    <t>8-2-801</t>
  </si>
  <si>
    <t>王荣7</t>
  </si>
  <si>
    <t>宏格尔</t>
  </si>
  <si>
    <t>8-3-501</t>
  </si>
  <si>
    <t>画堂春锦苑商业销售及回款月报表(8月）</t>
  </si>
  <si>
    <t>梁杨敏芝</t>
  </si>
  <si>
    <t>14-1层11</t>
  </si>
  <si>
    <t>李强</t>
  </si>
  <si>
    <t>14-2层01</t>
  </si>
  <si>
    <t>赵中文</t>
  </si>
  <si>
    <t>14-2层12</t>
  </si>
  <si>
    <t>一次性</t>
  </si>
  <si>
    <t>王亮霞</t>
  </si>
  <si>
    <t>15-1层03</t>
  </si>
  <si>
    <t>张小凤</t>
  </si>
  <si>
    <t>15-1层09</t>
  </si>
  <si>
    <t>8月住宅结算回款金额：11646691元；
8月商业结算回款金额：6940511元；
办理预抵押证12个，佣金1680元。</t>
  </si>
  <si>
    <t>领导签字：</t>
  </si>
  <si>
    <t>营销总监：</t>
  </si>
  <si>
    <t>制表人：王玉慧</t>
  </si>
  <si>
    <t>画堂春锦2024年8月住宅销售明细</t>
  </si>
  <si>
    <t>客户姓名</t>
  </si>
  <si>
    <t>单价（元）</t>
  </si>
  <si>
    <t>总价（元）</t>
  </si>
  <si>
    <t>付款进度</t>
  </si>
  <si>
    <t>1-1-202</t>
  </si>
  <si>
    <t>孙乾</t>
  </si>
  <si>
    <t>州市公积金</t>
  </si>
  <si>
    <t>1-1-501</t>
  </si>
  <si>
    <t>张龙年</t>
  </si>
  <si>
    <t>农二师公积金</t>
  </si>
  <si>
    <t>1-1-901</t>
  </si>
  <si>
    <t>朱俞合</t>
  </si>
  <si>
    <t>1-1-1101</t>
  </si>
  <si>
    <t>刘雪薇</t>
  </si>
  <si>
    <t>合同已签</t>
  </si>
  <si>
    <t>8-1-901</t>
  </si>
  <si>
    <t>吴金涛</t>
  </si>
  <si>
    <t>8-2-701</t>
  </si>
  <si>
    <t>尹桂云</t>
  </si>
  <si>
    <t>12-3-1101</t>
  </si>
  <si>
    <t>陈洁茹</t>
  </si>
  <si>
    <t>8月住宅销售目标2500万，上浮20%下发任务3000万，置业顾问9人，主管4人，每人销售任务230.77万元</t>
  </si>
  <si>
    <t>画堂春锦2024年8月商业销售明细</t>
  </si>
  <si>
    <t>14-1层15</t>
  </si>
  <si>
    <t>牛燕</t>
  </si>
  <si>
    <t>14-2层03</t>
  </si>
  <si>
    <t>凌亚彬</t>
  </si>
  <si>
    <t>18-2层01</t>
  </si>
  <si>
    <t>王小红</t>
  </si>
  <si>
    <t>8月商业销售目标1000万，上浮20%下发任务1200万，置业顾问9人，主管4人，每人销售任务92.31万元</t>
  </si>
  <si>
    <t>住宅任务完成情况</t>
  </si>
  <si>
    <t>销售额（万）</t>
  </si>
  <si>
    <t>销售达成率</t>
  </si>
  <si>
    <t>达成率＜60%，
0.4%计佣</t>
  </si>
  <si>
    <t>60%≤达成率＜80%，
0.5%计佣</t>
  </si>
  <si>
    <t>80%≤达成率＜100%，
0.6%计佣</t>
  </si>
  <si>
    <t>达成率≥100%，0.7%计佣</t>
  </si>
  <si>
    <t>李佳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</si>
  <si>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</si>
  <si>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</si>
  <si>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</si>
  <si>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</si>
  <si>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</si>
  <si>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·</t>
  </si>
  <si>
    <t>闫金秀组任务：769.23万，肖陶丽组任务：769.23万, 赵江龙组任务：576.92万，霍苒组任务：384.62万。</t>
  </si>
  <si>
    <t>排名</t>
  </si>
  <si>
    <t>组</t>
  </si>
  <si>
    <t>住宅</t>
  </si>
  <si>
    <t>商业</t>
  </si>
  <si>
    <t>合计</t>
  </si>
  <si>
    <t>人均销售</t>
  </si>
  <si>
    <t>经理</t>
  </si>
  <si>
    <t>住宅销售额（万）</t>
  </si>
  <si>
    <t>销售任务</t>
  </si>
  <si>
    <t>住宅销售达成率</t>
  </si>
  <si>
    <t>达成率＜60%，
0.08%计佣</t>
  </si>
  <si>
    <t>60%≤达成率＜80%，
0.10%计佣</t>
  </si>
  <si>
    <t>80%≤达成率＜100%，
0.12%计佣</t>
  </si>
  <si>
    <t>达成率≥100%，0.14%计佣</t>
  </si>
  <si>
    <t>商业任务完成情况</t>
  </si>
  <si>
    <t>达成率＜50%，
0.8%计佣</t>
  </si>
  <si>
    <t>50%≤达成率＜80%，
0.9%计佣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</si>
  <si>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1%计佣</t>
    </r>
  </si>
  <si>
    <t>达成率＜50%，
0.13%计佣</t>
  </si>
  <si>
    <t>50%≤达成率＜80%，
0.15%计佣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</si>
  <si>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0.18%计佣</t>
    </r>
  </si>
  <si>
    <t>闫金秀组任务：307.69万，肖陶丽组任务：307.69万, 赵江龙组任务：230.77万，霍苒组任务：153.85万。</t>
  </si>
  <si>
    <t>商业销售额（万）</t>
  </si>
  <si>
    <t>销售任务（万）</t>
  </si>
  <si>
    <t>商业销售达成率</t>
  </si>
  <si>
    <t>达成率＜50%，
0.14%计佣</t>
  </si>
  <si>
    <t>50%≤达成率＜80%，
0.2%计佣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</si>
  <si>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0.25%计佣</t>
    </r>
  </si>
  <si>
    <t>画堂春锦预抵押证明细</t>
  </si>
  <si>
    <t>日期</t>
  </si>
  <si>
    <t>张芸宁</t>
  </si>
  <si>
    <t>7-3-302</t>
  </si>
  <si>
    <t>何林华</t>
  </si>
  <si>
    <t>8-1-1002</t>
  </si>
  <si>
    <t>刘美丽</t>
  </si>
  <si>
    <t>8-2-802</t>
  </si>
  <si>
    <t>徐胜宇</t>
  </si>
  <si>
    <t>2-2-1601</t>
  </si>
  <si>
    <t>徐永强</t>
  </si>
  <si>
    <t>2-3-1403</t>
  </si>
  <si>
    <t>刘彦平</t>
  </si>
  <si>
    <t>10-2-502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</si>
  <si>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</si>
  <si>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</si>
  <si>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</si>
  <si>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</si>
  <si>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</si>
  <si>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</si>
  <si>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</si>
  <si>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单小龙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</si>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</sst>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7" borderId="14" applyNumberFormat="0" applyAlignment="0" applyProtection="0">
      <alignment vertical="center"/>
    </xf>
    <xf numFmtId="0" fontId="28" fillId="8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31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14" fontId="14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3" fillId="0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31" fontId="9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G33"/>
  <sheetViews>
    <sheetView tabSelected="1" workbookViewId="0">
      <selection activeCell="I19" sqref="I19"/>
    </sheetView>
  </sheetViews>
  <sheetFormatPr defaultColWidth="9" defaultRowHeight="14.25"/>
  <cols>
    <col min="1" max="1" width="4.625" style="90" customWidth="1"/>
    <col min="2" max="2" width="8.25" style="90" customWidth="1"/>
    <col min="3" max="3" width="8.625" style="90" customWidth="1"/>
    <col min="4" max="4" width="4.375" style="90" customWidth="1"/>
    <col min="5" max="5" width="5.5" style="90" customWidth="1"/>
    <col min="6" max="6" width="6.75" style="90" customWidth="1"/>
    <col min="7" max="7" width="7" style="26" customWidth="1"/>
    <col min="8" max="8" width="9.625" style="91" customWidth="1"/>
    <col min="9" max="9" width="9.125" style="91" customWidth="1"/>
    <col min="10" max="10" width="11" style="91" customWidth="1"/>
    <col min="11" max="11" width="9.875" style="91" customWidth="1"/>
    <col min="12" max="12" width="10.125" style="91" customWidth="1"/>
    <col min="13" max="13" width="9" style="91" customWidth="1"/>
    <col min="14" max="14" width="7.5" style="91" customWidth="1"/>
    <col min="15" max="15" width="9.375" style="91" customWidth="1"/>
    <col min="16" max="16" width="11.75" style="91" customWidth="1"/>
    <col min="17" max="17" width="9" style="90"/>
    <col min="18" max="18" width="10.125" style="90"/>
    <col min="19" max="16384" width="9" style="90"/>
  </cols>
  <sheetData>
    <row r="1" s="90" customFormat="1" ht="24" customHeight="1" spans="1:16">
      <c r="A1" s="92" t="s">
        <v>0</v>
      </c>
      <c r="B1" s="92"/>
      <c r="C1" s="92"/>
      <c r="D1" s="92"/>
      <c r="E1" s="92"/>
      <c r="F1" s="92"/>
      <c r="G1" s="92"/>
      <c r="H1" s="93"/>
      <c r="I1" s="93"/>
      <c r="J1" s="93"/>
      <c r="K1" s="93"/>
      <c r="L1" s="93"/>
      <c r="M1" s="93"/>
      <c r="N1" s="93"/>
      <c r="O1" s="93"/>
      <c r="P1" s="93"/>
    </row>
    <row r="2" s="55" customFormat="1" ht="24" customHeight="1" spans="1:16">
      <c r="A2" s="7" t="s">
        <v>1</v>
      </c>
      <c r="B2" s="7"/>
      <c r="C2" s="7"/>
      <c r="D2" s="7"/>
      <c r="E2" s="7"/>
      <c r="F2" s="7"/>
      <c r="G2" s="94" t="s">
        <v>2</v>
      </c>
      <c r="H2" s="95" t="s">
        <v>3</v>
      </c>
      <c r="I2" s="95" t="s">
        <v>4</v>
      </c>
      <c r="J2" s="97" t="s">
        <v>5</v>
      </c>
      <c r="K2" s="95" t="s">
        <v>6</v>
      </c>
      <c r="L2" s="95" t="s">
        <v>7</v>
      </c>
      <c r="M2" s="100" t="s">
        <v>8</v>
      </c>
      <c r="N2" s="100" t="s">
        <v>9</v>
      </c>
      <c r="O2" s="100" t="s">
        <v>10</v>
      </c>
      <c r="P2" s="95" t="s">
        <v>11</v>
      </c>
    </row>
    <row r="3" s="55" customFormat="1" ht="32.1" customHeight="1" spans="1:16">
      <c r="A3" s="7" t="s">
        <v>12</v>
      </c>
      <c r="B3" s="7" t="s">
        <v>13</v>
      </c>
      <c r="C3" s="7" t="s">
        <v>14</v>
      </c>
      <c r="D3" s="94" t="s">
        <v>15</v>
      </c>
      <c r="E3" s="94" t="s">
        <v>16</v>
      </c>
      <c r="F3" s="94" t="s">
        <v>17</v>
      </c>
      <c r="G3" s="94" t="s">
        <v>18</v>
      </c>
      <c r="H3" s="95"/>
      <c r="I3" s="95"/>
      <c r="J3" s="97"/>
      <c r="K3" s="97"/>
      <c r="L3" s="95"/>
      <c r="M3" s="101"/>
      <c r="N3" s="101"/>
      <c r="O3" s="101"/>
      <c r="P3" s="97"/>
    </row>
    <row r="4" s="55" customFormat="1" ht="18" customHeight="1" spans="1:16">
      <c r="A4" s="7">
        <v>1</v>
      </c>
      <c r="B4" s="7" t="s">
        <v>19</v>
      </c>
      <c r="C4" s="7" t="s">
        <v>20</v>
      </c>
      <c r="D4" s="94"/>
      <c r="E4" s="94"/>
      <c r="F4" s="94"/>
      <c r="G4" s="94"/>
      <c r="H4" s="95"/>
      <c r="I4" s="95"/>
      <c r="J4" s="97">
        <f>H4+I4</f>
        <v>0</v>
      </c>
      <c r="K4" s="97"/>
      <c r="L4" s="95"/>
      <c r="M4" s="101"/>
      <c r="N4" s="101"/>
      <c r="O4" s="101"/>
      <c r="P4" s="97">
        <f>J4-K4-M4</f>
        <v>0</v>
      </c>
    </row>
    <row r="5" s="55" customFormat="1" ht="18" customHeight="1" spans="1:16">
      <c r="A5" s="7">
        <v>2</v>
      </c>
      <c r="B5" s="7" t="s">
        <v>21</v>
      </c>
      <c r="C5" s="7" t="s">
        <v>22</v>
      </c>
      <c r="D5" s="7"/>
      <c r="E5" s="7"/>
      <c r="F5" s="7"/>
      <c r="G5" s="7"/>
      <c r="H5" s="96"/>
      <c r="I5" s="97">
        <v>16937.36</v>
      </c>
      <c r="J5" s="97">
        <f>H5+I5</f>
        <v>16937.36</v>
      </c>
      <c r="K5" s="97"/>
      <c r="L5" s="97"/>
      <c r="M5" s="97"/>
      <c r="N5" s="97"/>
      <c r="O5" s="97">
        <v>1132.05</v>
      </c>
      <c r="P5" s="97">
        <f>J5-K5-M5-O5</f>
        <v>15805.31</v>
      </c>
    </row>
    <row r="6" s="55" customFormat="1" ht="18" customHeight="1" spans="1:16">
      <c r="A6" s="7">
        <v>3</v>
      </c>
      <c r="B6" s="7" t="s">
        <v>23</v>
      </c>
      <c r="C6" s="7" t="s">
        <v>24</v>
      </c>
      <c r="D6" s="7"/>
      <c r="E6" s="7"/>
      <c r="F6" s="7"/>
      <c r="G6" s="7"/>
      <c r="H6" s="97">
        <v>3990</v>
      </c>
      <c r="I6" s="97">
        <v>5802.21</v>
      </c>
      <c r="J6" s="97">
        <f>H6+I6</f>
        <v>9792.21</v>
      </c>
      <c r="K6" s="97">
        <f t="shared" ref="K6:K24" si="0">H6*0.05</f>
        <v>199.5</v>
      </c>
      <c r="L6" s="96">
        <v>15679.003</v>
      </c>
      <c r="M6" s="96"/>
      <c r="N6" s="96">
        <v>765.83</v>
      </c>
      <c r="O6" s="96"/>
      <c r="P6" s="97">
        <f>J6-K6-M6-N6</f>
        <v>8826.88</v>
      </c>
    </row>
    <row r="7" s="55" customFormat="1" ht="18" customHeight="1" spans="1:16">
      <c r="A7" s="7">
        <v>4</v>
      </c>
      <c r="B7" s="7" t="s">
        <v>25</v>
      </c>
      <c r="C7" s="7" t="s">
        <v>24</v>
      </c>
      <c r="D7" s="7"/>
      <c r="E7" s="7"/>
      <c r="F7" s="7"/>
      <c r="G7" s="7"/>
      <c r="H7" s="97">
        <v>21720</v>
      </c>
      <c r="I7" s="97">
        <v>4699.77</v>
      </c>
      <c r="J7" s="97">
        <f t="shared" ref="J7:J30" si="1">H7+I7</f>
        <v>26419.77</v>
      </c>
      <c r="K7" s="97">
        <f t="shared" si="0"/>
        <v>1086</v>
      </c>
      <c r="L7" s="96">
        <v>16327.6825</v>
      </c>
      <c r="M7" s="96"/>
      <c r="N7" s="96"/>
      <c r="O7" s="96"/>
      <c r="P7" s="97">
        <f>J7-K7-M7-N7</f>
        <v>25333.77</v>
      </c>
    </row>
    <row r="8" s="55" customFormat="1" ht="18" customHeight="1" spans="1:16">
      <c r="A8" s="7">
        <v>5</v>
      </c>
      <c r="B8" s="7" t="s">
        <v>26</v>
      </c>
      <c r="C8" s="7" t="s">
        <v>24</v>
      </c>
      <c r="D8" s="7"/>
      <c r="E8" s="7"/>
      <c r="F8" s="7"/>
      <c r="G8" s="7"/>
      <c r="H8" s="97"/>
      <c r="I8" s="97">
        <v>585.1</v>
      </c>
      <c r="J8" s="97">
        <f t="shared" si="1"/>
        <v>585.1</v>
      </c>
      <c r="K8" s="97">
        <f t="shared" si="0"/>
        <v>0</v>
      </c>
      <c r="L8" s="96">
        <v>631.421</v>
      </c>
      <c r="M8" s="96"/>
      <c r="N8" s="96"/>
      <c r="O8" s="96"/>
      <c r="P8" s="97">
        <f>J8-K8-M8-N8</f>
        <v>585.1</v>
      </c>
    </row>
    <row r="9" s="55" customFormat="1" ht="18" customHeight="1" spans="1:16">
      <c r="A9" s="7">
        <v>6</v>
      </c>
      <c r="B9" s="7" t="s">
        <v>27</v>
      </c>
      <c r="C9" s="7" t="s">
        <v>28</v>
      </c>
      <c r="D9" s="7"/>
      <c r="E9" s="7"/>
      <c r="F9" s="7"/>
      <c r="G9" s="7"/>
      <c r="H9" s="97">
        <v>19255.54</v>
      </c>
      <c r="I9" s="97"/>
      <c r="J9" s="97">
        <f t="shared" si="1"/>
        <v>19255.54</v>
      </c>
      <c r="K9" s="97">
        <f t="shared" si="0"/>
        <v>962.777</v>
      </c>
      <c r="L9" s="96">
        <v>16055.8875</v>
      </c>
      <c r="M9" s="96"/>
      <c r="N9" s="97">
        <v>0.04</v>
      </c>
      <c r="O9" s="96"/>
      <c r="P9" s="97">
        <f>J9-K9-M9-N9</f>
        <v>18292.723</v>
      </c>
    </row>
    <row r="10" s="55" customFormat="1" ht="18" customHeight="1" spans="1:16">
      <c r="A10" s="7">
        <v>7</v>
      </c>
      <c r="B10" s="7" t="s">
        <v>29</v>
      </c>
      <c r="C10" s="7" t="s">
        <v>24</v>
      </c>
      <c r="D10" s="7"/>
      <c r="E10" s="7"/>
      <c r="F10" s="7"/>
      <c r="G10" s="7"/>
      <c r="H10" s="97">
        <v>17353.93</v>
      </c>
      <c r="I10" s="97">
        <v>292</v>
      </c>
      <c r="J10" s="97">
        <f t="shared" si="1"/>
        <v>17645.93</v>
      </c>
      <c r="K10" s="97">
        <f t="shared" si="0"/>
        <v>867.6965</v>
      </c>
      <c r="L10" s="96">
        <v>17548.608</v>
      </c>
      <c r="M10" s="96"/>
      <c r="N10" s="96"/>
      <c r="O10" s="96"/>
      <c r="P10" s="97">
        <f t="shared" ref="P6:P30" si="2">J10-K10-M10</f>
        <v>16778.2335</v>
      </c>
    </row>
    <row r="11" s="55" customFormat="1" ht="18" hidden="1" customHeight="1" spans="1:16">
      <c r="A11" s="7">
        <v>8</v>
      </c>
      <c r="B11" s="7" t="s">
        <v>30</v>
      </c>
      <c r="C11" s="7" t="s">
        <v>28</v>
      </c>
      <c r="D11" s="7"/>
      <c r="E11" s="7"/>
      <c r="F11" s="7"/>
      <c r="G11" s="7"/>
      <c r="H11" s="97"/>
      <c r="I11" s="97"/>
      <c r="J11" s="97">
        <f t="shared" si="1"/>
        <v>0</v>
      </c>
      <c r="K11" s="97">
        <f t="shared" si="0"/>
        <v>0</v>
      </c>
      <c r="L11" s="96">
        <v>1964.4325</v>
      </c>
      <c r="M11" s="96"/>
      <c r="N11" s="96"/>
      <c r="O11" s="96"/>
      <c r="P11" s="97">
        <f t="shared" si="2"/>
        <v>0</v>
      </c>
    </row>
    <row r="12" s="55" customFormat="1" ht="18" customHeight="1" spans="1:16">
      <c r="A12" s="7">
        <v>9</v>
      </c>
      <c r="B12" s="7" t="s">
        <v>31</v>
      </c>
      <c r="C12" s="7" t="s">
        <v>28</v>
      </c>
      <c r="D12" s="7"/>
      <c r="E12" s="7"/>
      <c r="F12" s="7"/>
      <c r="G12" s="7"/>
      <c r="H12" s="97">
        <v>6956</v>
      </c>
      <c r="I12" s="97"/>
      <c r="J12" s="97">
        <f t="shared" si="1"/>
        <v>6956</v>
      </c>
      <c r="K12" s="97">
        <f t="shared" si="0"/>
        <v>347.8</v>
      </c>
      <c r="L12" s="96">
        <v>10362.764</v>
      </c>
      <c r="M12" s="96"/>
      <c r="N12" s="96"/>
      <c r="O12" s="96"/>
      <c r="P12" s="97">
        <f t="shared" si="2"/>
        <v>6608.2</v>
      </c>
    </row>
    <row r="13" s="55" customFormat="1" ht="18" customHeight="1" spans="1:16">
      <c r="A13" s="7">
        <v>10</v>
      </c>
      <c r="B13" s="7" t="s">
        <v>32</v>
      </c>
      <c r="C13" s="7" t="s">
        <v>28</v>
      </c>
      <c r="D13" s="7"/>
      <c r="E13" s="7"/>
      <c r="F13" s="7"/>
      <c r="G13" s="7"/>
      <c r="H13" s="97">
        <v>23000</v>
      </c>
      <c r="I13" s="97"/>
      <c r="J13" s="97">
        <f t="shared" si="1"/>
        <v>23000</v>
      </c>
      <c r="K13" s="97">
        <f t="shared" si="0"/>
        <v>1150</v>
      </c>
      <c r="L13" s="96">
        <v>5564.186</v>
      </c>
      <c r="M13" s="96"/>
      <c r="N13" s="96"/>
      <c r="O13" s="96"/>
      <c r="P13" s="97">
        <f t="shared" si="2"/>
        <v>21850</v>
      </c>
    </row>
    <row r="14" s="55" customFormat="1" ht="18" customHeight="1" spans="1:16">
      <c r="A14" s="7">
        <v>11</v>
      </c>
      <c r="B14" s="7" t="s">
        <v>33</v>
      </c>
      <c r="C14" s="7" t="s">
        <v>28</v>
      </c>
      <c r="D14" s="7"/>
      <c r="E14" s="7"/>
      <c r="F14" s="7"/>
      <c r="G14" s="7"/>
      <c r="H14" s="97">
        <v>25919.11</v>
      </c>
      <c r="I14" s="97"/>
      <c r="J14" s="97">
        <f t="shared" si="1"/>
        <v>25919.11</v>
      </c>
      <c r="K14" s="97">
        <f t="shared" si="0"/>
        <v>1295.9555</v>
      </c>
      <c r="L14" s="96">
        <v>9736.508</v>
      </c>
      <c r="M14" s="96"/>
      <c r="N14" s="96"/>
      <c r="O14" s="96"/>
      <c r="P14" s="97">
        <f t="shared" si="2"/>
        <v>24623.1545</v>
      </c>
    </row>
    <row r="15" s="55" customFormat="1" ht="18" hidden="1" customHeight="1" spans="1:16">
      <c r="A15" s="7">
        <v>12</v>
      </c>
      <c r="B15" s="7" t="s">
        <v>34</v>
      </c>
      <c r="C15" s="7" t="s">
        <v>28</v>
      </c>
      <c r="D15" s="7"/>
      <c r="E15" s="7"/>
      <c r="F15" s="7"/>
      <c r="G15" s="7"/>
      <c r="H15" s="97"/>
      <c r="I15" s="97"/>
      <c r="J15" s="97">
        <f t="shared" si="1"/>
        <v>0</v>
      </c>
      <c r="K15" s="97">
        <f t="shared" si="0"/>
        <v>0</v>
      </c>
      <c r="L15" s="96">
        <v>1276.4635</v>
      </c>
      <c r="M15" s="96"/>
      <c r="N15" s="96"/>
      <c r="O15" s="96"/>
      <c r="P15" s="97">
        <f t="shared" si="2"/>
        <v>0</v>
      </c>
    </row>
    <row r="16" s="55" customFormat="1" ht="18" customHeight="1" spans="1:16">
      <c r="A16" s="7">
        <v>13</v>
      </c>
      <c r="B16" s="7" t="s">
        <v>35</v>
      </c>
      <c r="C16" s="7" t="s">
        <v>28</v>
      </c>
      <c r="D16" s="7"/>
      <c r="E16" s="7"/>
      <c r="F16" s="7"/>
      <c r="G16" s="7"/>
      <c r="H16" s="97">
        <v>2736.77</v>
      </c>
      <c r="I16" s="97"/>
      <c r="J16" s="97">
        <f t="shared" si="1"/>
        <v>2736.77</v>
      </c>
      <c r="K16" s="97">
        <f t="shared" si="0"/>
        <v>136.8385</v>
      </c>
      <c r="L16" s="96">
        <v>18776.546</v>
      </c>
      <c r="M16" s="96"/>
      <c r="N16" s="96"/>
      <c r="O16" s="96"/>
      <c r="P16" s="97">
        <f t="shared" si="2"/>
        <v>2599.9315</v>
      </c>
    </row>
    <row r="17" s="55" customFormat="1" ht="18" customHeight="1" spans="1:16">
      <c r="A17" s="7">
        <v>14</v>
      </c>
      <c r="B17" s="7" t="s">
        <v>36</v>
      </c>
      <c r="C17" s="7" t="s">
        <v>28</v>
      </c>
      <c r="D17" s="7"/>
      <c r="E17" s="7"/>
      <c r="F17" s="7"/>
      <c r="G17" s="7"/>
      <c r="H17" s="97">
        <v>8521.66</v>
      </c>
      <c r="I17" s="97"/>
      <c r="J17" s="97">
        <f t="shared" si="1"/>
        <v>8521.66</v>
      </c>
      <c r="K17" s="97">
        <f t="shared" si="0"/>
        <v>426.083</v>
      </c>
      <c r="L17" s="96">
        <v>9315.139</v>
      </c>
      <c r="M17" s="96"/>
      <c r="N17" s="96"/>
      <c r="O17" s="96"/>
      <c r="P17" s="97">
        <f t="shared" si="2"/>
        <v>8095.577</v>
      </c>
    </row>
    <row r="18" s="55" customFormat="1" ht="18" customHeight="1" spans="1:16">
      <c r="A18" s="7">
        <v>15</v>
      </c>
      <c r="B18" s="7" t="s">
        <v>37</v>
      </c>
      <c r="C18" s="7" t="s">
        <v>28</v>
      </c>
      <c r="D18" s="7"/>
      <c r="E18" s="7"/>
      <c r="F18" s="7"/>
      <c r="G18" s="7"/>
      <c r="H18" s="97">
        <v>5497.1</v>
      </c>
      <c r="I18" s="97"/>
      <c r="J18" s="97">
        <f t="shared" si="1"/>
        <v>5497.1</v>
      </c>
      <c r="K18" s="97">
        <f t="shared" si="0"/>
        <v>274.855</v>
      </c>
      <c r="L18" s="96">
        <v>6745.736</v>
      </c>
      <c r="M18" s="96"/>
      <c r="N18" s="96"/>
      <c r="O18" s="96"/>
      <c r="P18" s="97">
        <f t="shared" si="2"/>
        <v>5222.245</v>
      </c>
    </row>
    <row r="19" s="55" customFormat="1" ht="18" customHeight="1" spans="1:16">
      <c r="A19" s="7">
        <v>16</v>
      </c>
      <c r="B19" s="7" t="s">
        <v>38</v>
      </c>
      <c r="C19" s="7" t="s">
        <v>28</v>
      </c>
      <c r="D19" s="7"/>
      <c r="E19" s="7"/>
      <c r="F19" s="7"/>
      <c r="G19" s="7"/>
      <c r="H19" s="97">
        <v>4530</v>
      </c>
      <c r="I19" s="97">
        <v>10000</v>
      </c>
      <c r="J19" s="97">
        <f t="shared" si="1"/>
        <v>14530</v>
      </c>
      <c r="K19" s="97">
        <f t="shared" si="0"/>
        <v>226.5</v>
      </c>
      <c r="L19" s="96">
        <v>2567.8825</v>
      </c>
      <c r="M19" s="96"/>
      <c r="N19" s="96"/>
      <c r="O19" s="96"/>
      <c r="P19" s="97">
        <f t="shared" si="2"/>
        <v>14303.5</v>
      </c>
    </row>
    <row r="20" s="55" customFormat="1" ht="18" hidden="1" customHeight="1" spans="1:16">
      <c r="A20" s="7">
        <v>17</v>
      </c>
      <c r="B20" s="7" t="s">
        <v>39</v>
      </c>
      <c r="C20" s="7" t="s">
        <v>28</v>
      </c>
      <c r="D20" s="7"/>
      <c r="E20" s="7"/>
      <c r="F20" s="7"/>
      <c r="G20" s="7"/>
      <c r="H20" s="97"/>
      <c r="I20" s="97"/>
      <c r="J20" s="97">
        <f t="shared" si="1"/>
        <v>0</v>
      </c>
      <c r="K20" s="97">
        <f t="shared" si="0"/>
        <v>0</v>
      </c>
      <c r="L20" s="96">
        <v>1192.618</v>
      </c>
      <c r="M20" s="96"/>
      <c r="N20" s="96"/>
      <c r="O20" s="96"/>
      <c r="P20" s="97">
        <f t="shared" si="2"/>
        <v>0</v>
      </c>
    </row>
    <row r="21" s="55" customFormat="1" ht="18" customHeight="1" spans="1:16">
      <c r="A21" s="7">
        <v>18</v>
      </c>
      <c r="B21" s="7" t="s">
        <v>40</v>
      </c>
      <c r="C21" s="7" t="s">
        <v>28</v>
      </c>
      <c r="D21" s="7"/>
      <c r="E21" s="7"/>
      <c r="F21" s="7"/>
      <c r="G21" s="7"/>
      <c r="H21" s="97">
        <v>4130</v>
      </c>
      <c r="I21" s="97"/>
      <c r="J21" s="97">
        <f t="shared" si="1"/>
        <v>4130</v>
      </c>
      <c r="K21" s="97">
        <f t="shared" si="0"/>
        <v>206.5</v>
      </c>
      <c r="L21" s="96">
        <v>2747.786</v>
      </c>
      <c r="M21" s="96"/>
      <c r="N21" s="96"/>
      <c r="O21" s="96"/>
      <c r="P21" s="97">
        <f t="shared" si="2"/>
        <v>3923.5</v>
      </c>
    </row>
    <row r="22" s="55" customFormat="1" ht="18" hidden="1" customHeight="1" spans="1:16">
      <c r="A22" s="7">
        <v>19</v>
      </c>
      <c r="B22" s="7" t="s">
        <v>41</v>
      </c>
      <c r="C22" s="7" t="s">
        <v>28</v>
      </c>
      <c r="D22" s="7"/>
      <c r="E22" s="7"/>
      <c r="F22" s="7"/>
      <c r="G22" s="7"/>
      <c r="H22" s="97"/>
      <c r="I22" s="97"/>
      <c r="J22" s="97">
        <f t="shared" si="1"/>
        <v>0</v>
      </c>
      <c r="K22" s="97">
        <f t="shared" si="0"/>
        <v>0</v>
      </c>
      <c r="L22" s="96">
        <v>1425.0115</v>
      </c>
      <c r="M22" s="96"/>
      <c r="N22" s="96"/>
      <c r="O22" s="96"/>
      <c r="P22" s="97">
        <f t="shared" si="2"/>
        <v>0</v>
      </c>
    </row>
    <row r="23" s="55" customFormat="1" ht="18" hidden="1" customHeight="1" spans="1:16">
      <c r="A23" s="7">
        <v>20</v>
      </c>
      <c r="B23" s="7" t="s">
        <v>42</v>
      </c>
      <c r="C23" s="7" t="s">
        <v>28</v>
      </c>
      <c r="D23" s="7"/>
      <c r="E23" s="7"/>
      <c r="F23" s="7"/>
      <c r="G23" s="7"/>
      <c r="H23" s="97"/>
      <c r="I23" s="97"/>
      <c r="J23" s="97">
        <f t="shared" si="1"/>
        <v>0</v>
      </c>
      <c r="K23" s="97">
        <f t="shared" si="0"/>
        <v>0</v>
      </c>
      <c r="L23" s="96">
        <v>336.192</v>
      </c>
      <c r="M23" s="96"/>
      <c r="N23" s="96"/>
      <c r="O23" s="96"/>
      <c r="P23" s="97">
        <f t="shared" si="2"/>
        <v>0</v>
      </c>
    </row>
    <row r="24" s="55" customFormat="1" ht="18" hidden="1" customHeight="1" spans="1:16">
      <c r="A24" s="7">
        <v>21</v>
      </c>
      <c r="B24" s="7" t="s">
        <v>43</v>
      </c>
      <c r="C24" s="7" t="s">
        <v>44</v>
      </c>
      <c r="D24" s="7"/>
      <c r="E24" s="7"/>
      <c r="F24" s="7"/>
      <c r="G24" s="7"/>
      <c r="H24" s="97"/>
      <c r="I24" s="97"/>
      <c r="J24" s="97">
        <f t="shared" si="1"/>
        <v>0</v>
      </c>
      <c r="K24" s="97">
        <v>0</v>
      </c>
      <c r="L24" s="96">
        <v>0</v>
      </c>
      <c r="M24" s="96"/>
      <c r="N24" s="96"/>
      <c r="O24" s="96"/>
      <c r="P24" s="97">
        <f t="shared" si="2"/>
        <v>0</v>
      </c>
    </row>
    <row r="25" s="55" customFormat="1" ht="18" hidden="1" customHeight="1" spans="1:16">
      <c r="A25" s="7">
        <v>22</v>
      </c>
      <c r="B25" s="7" t="s">
        <v>45</v>
      </c>
      <c r="C25" s="7" t="s">
        <v>28</v>
      </c>
      <c r="D25" s="7"/>
      <c r="E25" s="7"/>
      <c r="F25" s="7"/>
      <c r="G25" s="7"/>
      <c r="H25" s="97"/>
      <c r="I25" s="97"/>
      <c r="J25" s="97">
        <f t="shared" si="1"/>
        <v>0</v>
      </c>
      <c r="K25" s="97"/>
      <c r="L25" s="96">
        <v>396.2195</v>
      </c>
      <c r="M25" s="96"/>
      <c r="N25" s="96"/>
      <c r="O25" s="96"/>
      <c r="P25" s="97">
        <f t="shared" si="2"/>
        <v>0</v>
      </c>
    </row>
    <row r="26" s="55" customFormat="1" ht="18" hidden="1" customHeight="1" spans="1:16">
      <c r="A26" s="7">
        <v>23</v>
      </c>
      <c r="B26" s="7" t="s">
        <v>46</v>
      </c>
      <c r="C26" s="7" t="s">
        <v>28</v>
      </c>
      <c r="D26" s="7"/>
      <c r="E26" s="7"/>
      <c r="F26" s="7"/>
      <c r="G26" s="7"/>
      <c r="H26" s="97"/>
      <c r="I26" s="97"/>
      <c r="J26" s="97">
        <f t="shared" si="1"/>
        <v>0</v>
      </c>
      <c r="K26" s="97"/>
      <c r="L26" s="96">
        <v>565</v>
      </c>
      <c r="M26" s="96"/>
      <c r="N26" s="96"/>
      <c r="O26" s="96"/>
      <c r="P26" s="97">
        <f t="shared" si="2"/>
        <v>0</v>
      </c>
    </row>
    <row r="27" s="55" customFormat="1" ht="18" hidden="1" customHeight="1" spans="1:16">
      <c r="A27" s="7">
        <v>24</v>
      </c>
      <c r="B27" s="7" t="s">
        <v>47</v>
      </c>
      <c r="C27" s="7" t="s">
        <v>28</v>
      </c>
      <c r="D27" s="7"/>
      <c r="E27" s="7"/>
      <c r="F27" s="7"/>
      <c r="G27" s="7"/>
      <c r="H27" s="97"/>
      <c r="I27" s="97"/>
      <c r="J27" s="97">
        <f t="shared" si="1"/>
        <v>0</v>
      </c>
      <c r="K27" s="97"/>
      <c r="L27" s="96">
        <v>111.4</v>
      </c>
      <c r="M27" s="96"/>
      <c r="N27" s="96"/>
      <c r="O27" s="96"/>
      <c r="P27" s="97">
        <f t="shared" si="2"/>
        <v>0</v>
      </c>
    </row>
    <row r="28" s="55" customFormat="1" ht="18" hidden="1" customHeight="1" spans="1:16">
      <c r="A28" s="7">
        <v>25</v>
      </c>
      <c r="B28" s="7" t="s">
        <v>48</v>
      </c>
      <c r="C28" s="7" t="s">
        <v>28</v>
      </c>
      <c r="D28" s="7"/>
      <c r="E28" s="7"/>
      <c r="F28" s="7"/>
      <c r="G28" s="7"/>
      <c r="H28" s="97"/>
      <c r="I28" s="97"/>
      <c r="J28" s="97">
        <f t="shared" si="1"/>
        <v>0</v>
      </c>
      <c r="K28" s="97"/>
      <c r="L28" s="96">
        <v>113</v>
      </c>
      <c r="M28" s="96"/>
      <c r="N28" s="96"/>
      <c r="O28" s="96"/>
      <c r="P28" s="97">
        <f t="shared" si="2"/>
        <v>0</v>
      </c>
    </row>
    <row r="29" s="55" customFormat="1" ht="18" customHeight="1" spans="1:16">
      <c r="A29" s="7">
        <v>26</v>
      </c>
      <c r="B29" s="7" t="s">
        <v>49</v>
      </c>
      <c r="C29" s="7" t="s">
        <v>50</v>
      </c>
      <c r="D29" s="7"/>
      <c r="E29" s="7"/>
      <c r="F29" s="7"/>
      <c r="G29" s="7">
        <v>21</v>
      </c>
      <c r="H29" s="97">
        <f>G29*80</f>
        <v>1680</v>
      </c>
      <c r="I29" s="97"/>
      <c r="J29" s="97">
        <f t="shared" si="1"/>
        <v>1680</v>
      </c>
      <c r="K29" s="97"/>
      <c r="L29" s="97">
        <v>0</v>
      </c>
      <c r="M29" s="97"/>
      <c r="N29" s="97"/>
      <c r="O29" s="97"/>
      <c r="P29" s="97">
        <f t="shared" si="2"/>
        <v>1680</v>
      </c>
    </row>
    <row r="30" s="55" customFormat="1" ht="21" customHeight="1" spans="1:111">
      <c r="A30" s="7" t="s">
        <v>51</v>
      </c>
      <c r="B30" s="7"/>
      <c r="C30" s="7"/>
      <c r="D30" s="7"/>
      <c r="E30" s="7"/>
      <c r="F30" s="7"/>
      <c r="G30" s="7">
        <f>SUM(G5:G29)</f>
        <v>21</v>
      </c>
      <c r="H30" s="97">
        <f>SUM(H4:H29)</f>
        <v>145290.11</v>
      </c>
      <c r="I30" s="97">
        <f t="shared" ref="I30:P30" si="3">SUM(I4:I29)</f>
        <v>38316.44</v>
      </c>
      <c r="J30" s="97">
        <f t="shared" si="3"/>
        <v>183606.55</v>
      </c>
      <c r="K30" s="97">
        <f t="shared" si="3"/>
        <v>7180.5055</v>
      </c>
      <c r="L30" s="97">
        <f t="shared" si="3"/>
        <v>139439.4865</v>
      </c>
      <c r="M30" s="97">
        <f t="shared" si="3"/>
        <v>0</v>
      </c>
      <c r="N30" s="97">
        <f t="shared" si="3"/>
        <v>765.87</v>
      </c>
      <c r="O30" s="97">
        <f t="shared" si="3"/>
        <v>1132.05</v>
      </c>
      <c r="P30" s="97">
        <f t="shared" si="3"/>
        <v>174528.1245</v>
      </c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</row>
    <row r="31" s="55" customFormat="1" ht="36" customHeight="1" spans="1:111">
      <c r="A31" s="98" t="s">
        <v>52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  <c r="CS31" s="90"/>
      <c r="CT31" s="90"/>
      <c r="CU31" s="90"/>
      <c r="CV31" s="90"/>
      <c r="CW31" s="90"/>
      <c r="CX31" s="90"/>
      <c r="CY31" s="90"/>
      <c r="CZ31" s="90"/>
      <c r="DA31" s="90"/>
      <c r="DB31" s="90"/>
      <c r="DC31" s="90"/>
      <c r="DD31" s="90"/>
      <c r="DE31" s="90"/>
      <c r="DF31" s="90"/>
      <c r="DG31" s="90"/>
    </row>
    <row r="32" s="56" customFormat="1" ht="30" customHeight="1" spans="1:16">
      <c r="A32" s="99"/>
      <c r="B32" s="69" t="s">
        <v>53</v>
      </c>
      <c r="C32" s="69"/>
      <c r="D32" s="69"/>
      <c r="E32" s="69"/>
      <c r="F32" s="69"/>
      <c r="G32" s="69"/>
      <c r="H32" s="70" t="s">
        <v>54</v>
      </c>
      <c r="I32" s="70"/>
      <c r="J32" s="82"/>
      <c r="K32" s="82"/>
      <c r="L32" s="82"/>
      <c r="M32" s="82"/>
      <c r="N32" s="82"/>
      <c r="O32" s="82"/>
      <c r="P32" s="82"/>
    </row>
    <row r="33" s="56" customFormat="1" spans="1:16">
      <c r="A33" s="90"/>
      <c r="B33" s="90"/>
      <c r="C33" s="90"/>
      <c r="D33" s="90"/>
      <c r="E33" s="90"/>
      <c r="F33" s="90"/>
      <c r="G33" s="26"/>
      <c r="H33" s="91"/>
      <c r="I33" s="91"/>
      <c r="J33" s="91"/>
      <c r="K33" s="91"/>
      <c r="L33" s="91"/>
      <c r="M33" s="91"/>
      <c r="N33" s="91"/>
      <c r="O33" s="91"/>
      <c r="P33" s="91"/>
    </row>
  </sheetData>
  <autoFilter xmlns:etc="http://www.wps.cn/officeDocument/2017/etCustomData" ref="A3:DG32" etc:filterBottomFollowUsedRange="0">
    <extLst/>
  </autoFilter>
  <mergeCells count="13">
    <mergeCell ref="A1:P1"/>
    <mergeCell ref="A2:F2"/>
    <mergeCell ref="A30:C30"/>
    <mergeCell ref="A31:P31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40"/>
  <sheetViews>
    <sheetView workbookViewId="0">
      <pane xSplit="3" topLeftCell="D1" activePane="topRight" state="frozen"/>
      <selection/>
      <selection pane="topRight" activeCell="K18" sqref="K18"/>
    </sheetView>
  </sheetViews>
  <sheetFormatPr defaultColWidth="9" defaultRowHeight="12"/>
  <cols>
    <col min="1" max="1" width="4" style="54" customWidth="1"/>
    <col min="2" max="2" width="7.75" style="54" customWidth="1"/>
    <col min="3" max="3" width="8.75" style="54" customWidth="1"/>
    <col min="4" max="4" width="7.25" style="54" customWidth="1"/>
    <col min="5" max="5" width="9.375" style="54" customWidth="1"/>
    <col min="6" max="6" width="8.625" style="54" customWidth="1"/>
    <col min="7" max="7" width="8.86666666666667" style="54" customWidth="1"/>
    <col min="8" max="8" width="8.25" style="54" customWidth="1"/>
    <col min="9" max="9" width="7.625" style="54" customWidth="1"/>
    <col min="10" max="10" width="9.5" style="54" hidden="1" customWidth="1"/>
    <col min="11" max="11" width="10.625" style="54" customWidth="1"/>
    <col min="12" max="12" width="7.5" style="54" customWidth="1"/>
    <col min="13" max="13" width="10.75" style="54" customWidth="1"/>
    <col min="14" max="14" width="10.25" style="54" customWidth="1"/>
    <col min="15" max="15" width="9.75" style="54" customWidth="1"/>
    <col min="16" max="16" width="6.875" style="54" hidden="1" customWidth="1"/>
    <col min="17" max="17" width="9.875" style="54" customWidth="1"/>
    <col min="18" max="18" width="8.25" style="54" customWidth="1"/>
    <col min="19" max="19" width="8.5" style="54" customWidth="1"/>
    <col min="20" max="20" width="8.5" style="57" hidden="1" customWidth="1"/>
    <col min="21" max="245" width="9" style="54"/>
    <col min="246" max="16384" width="9" style="55"/>
  </cols>
  <sheetData>
    <row r="1" s="54" customFormat="1" ht="20.1" customHeight="1" spans="1:20">
      <c r="A1" s="58" t="s">
        <v>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="54" customFormat="1" ht="30" customHeight="1" spans="1:20">
      <c r="A2" s="59" t="s">
        <v>12</v>
      </c>
      <c r="B2" s="59" t="s">
        <v>13</v>
      </c>
      <c r="C2" s="59" t="s">
        <v>56</v>
      </c>
      <c r="D2" s="59" t="s">
        <v>57</v>
      </c>
      <c r="E2" s="59" t="s">
        <v>58</v>
      </c>
      <c r="F2" s="59" t="s">
        <v>59</v>
      </c>
      <c r="G2" s="59" t="s">
        <v>60</v>
      </c>
      <c r="H2" s="59" t="s">
        <v>61</v>
      </c>
      <c r="I2" s="59" t="s">
        <v>62</v>
      </c>
      <c r="J2" s="59" t="s">
        <v>63</v>
      </c>
      <c r="K2" s="59" t="s">
        <v>64</v>
      </c>
      <c r="L2" s="59" t="s">
        <v>65</v>
      </c>
      <c r="M2" s="71" t="s">
        <v>66</v>
      </c>
      <c r="N2" s="59" t="s">
        <v>67</v>
      </c>
      <c r="O2" s="59" t="s">
        <v>68</v>
      </c>
      <c r="P2" s="59" t="s">
        <v>69</v>
      </c>
      <c r="Q2" s="84" t="s">
        <v>70</v>
      </c>
      <c r="R2" s="59" t="s">
        <v>71</v>
      </c>
      <c r="S2" s="59" t="s">
        <v>22</v>
      </c>
      <c r="T2" s="61" t="s">
        <v>20</v>
      </c>
    </row>
    <row r="3" s="55" customFormat="1" spans="1:245">
      <c r="A3" s="59">
        <v>1</v>
      </c>
      <c r="B3" s="59" t="s">
        <v>72</v>
      </c>
      <c r="C3" s="59" t="s">
        <v>73</v>
      </c>
      <c r="D3" s="59">
        <v>117.91</v>
      </c>
      <c r="E3" s="60">
        <v>5784.07</v>
      </c>
      <c r="F3" s="59">
        <v>682000</v>
      </c>
      <c r="G3" s="59">
        <v>472000</v>
      </c>
      <c r="H3" s="59">
        <v>682000</v>
      </c>
      <c r="I3" s="59">
        <f t="shared" ref="I3:I8" si="0">F3-H3</f>
        <v>0</v>
      </c>
      <c r="J3" s="59" t="s">
        <v>74</v>
      </c>
      <c r="K3" s="72">
        <v>45506</v>
      </c>
      <c r="L3" s="59" t="s">
        <v>75</v>
      </c>
      <c r="M3" s="73">
        <v>20240003958</v>
      </c>
      <c r="N3" s="72">
        <v>45483</v>
      </c>
      <c r="O3" s="74">
        <v>45453</v>
      </c>
      <c r="P3" s="75"/>
      <c r="Q3" s="61">
        <f>G3*0.007</f>
        <v>3304</v>
      </c>
      <c r="R3" s="61">
        <f>G3*0.0003</f>
        <v>141.6</v>
      </c>
      <c r="S3" s="61">
        <f>G3*0.0008</f>
        <v>377.6</v>
      </c>
      <c r="T3" s="61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</row>
    <row r="4" s="55" customFormat="1" spans="1:245">
      <c r="A4" s="59">
        <v>2</v>
      </c>
      <c r="B4" s="59" t="s">
        <v>76</v>
      </c>
      <c r="C4" s="59" t="s">
        <v>77</v>
      </c>
      <c r="D4" s="59">
        <v>153.46</v>
      </c>
      <c r="E4" s="61">
        <v>4887.27</v>
      </c>
      <c r="F4" s="59">
        <v>750000</v>
      </c>
      <c r="G4" s="59">
        <v>150000</v>
      </c>
      <c r="H4" s="59">
        <v>150000</v>
      </c>
      <c r="I4" s="59">
        <f t="shared" si="0"/>
        <v>600000</v>
      </c>
      <c r="J4" s="59" t="s">
        <v>78</v>
      </c>
      <c r="K4" s="72">
        <v>45532</v>
      </c>
      <c r="L4" s="59" t="s">
        <v>79</v>
      </c>
      <c r="M4" s="73">
        <v>20240004924</v>
      </c>
      <c r="N4" s="72">
        <v>45532</v>
      </c>
      <c r="O4" s="72">
        <v>45518</v>
      </c>
      <c r="P4" s="76"/>
      <c r="Q4" s="61">
        <f>G4*0.004</f>
        <v>600</v>
      </c>
      <c r="R4" s="61">
        <f>G4*0.0002</f>
        <v>30</v>
      </c>
      <c r="S4" s="61">
        <f>G4*0.0008</f>
        <v>120</v>
      </c>
      <c r="T4" s="61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</row>
    <row r="5" s="55" customFormat="1" spans="1:245">
      <c r="A5" s="59">
        <v>3</v>
      </c>
      <c r="B5" s="59" t="s">
        <v>80</v>
      </c>
      <c r="C5" s="59" t="s">
        <v>81</v>
      </c>
      <c r="D5" s="59">
        <v>86.14</v>
      </c>
      <c r="E5" s="61">
        <v>4875.78</v>
      </c>
      <c r="F5" s="59">
        <v>420000</v>
      </c>
      <c r="G5" s="59">
        <v>336000</v>
      </c>
      <c r="H5" s="59">
        <v>420000</v>
      </c>
      <c r="I5" s="59">
        <f t="shared" si="0"/>
        <v>0</v>
      </c>
      <c r="J5" s="59" t="s">
        <v>82</v>
      </c>
      <c r="K5" s="72">
        <v>45523</v>
      </c>
      <c r="L5" s="59" t="s">
        <v>83</v>
      </c>
      <c r="M5" s="73">
        <v>20240003572</v>
      </c>
      <c r="N5" s="72">
        <v>45465</v>
      </c>
      <c r="O5" s="74">
        <v>45452</v>
      </c>
      <c r="P5" s="59"/>
      <c r="Q5" s="61">
        <f>G5*0.004</f>
        <v>1344</v>
      </c>
      <c r="R5" s="61">
        <f>G5*0.0002</f>
        <v>67.2</v>
      </c>
      <c r="S5" s="61">
        <f>G5*0.0008</f>
        <v>268.8</v>
      </c>
      <c r="T5" s="61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</row>
    <row r="6" s="55" customFormat="1" spans="1:245">
      <c r="A6" s="59">
        <v>4</v>
      </c>
      <c r="B6" s="59" t="s">
        <v>84</v>
      </c>
      <c r="C6" s="59" t="s">
        <v>85</v>
      </c>
      <c r="D6" s="59">
        <v>132.34</v>
      </c>
      <c r="E6" s="61">
        <v>5213.84</v>
      </c>
      <c r="F6" s="59">
        <v>690000</v>
      </c>
      <c r="G6" s="59">
        <v>140000</v>
      </c>
      <c r="H6" s="59">
        <v>140000</v>
      </c>
      <c r="I6" s="59">
        <f t="shared" si="0"/>
        <v>550000</v>
      </c>
      <c r="J6" s="59" t="s">
        <v>74</v>
      </c>
      <c r="K6" s="72">
        <v>45512</v>
      </c>
      <c r="L6" s="59" t="s">
        <v>86</v>
      </c>
      <c r="M6" s="73">
        <v>20240003053</v>
      </c>
      <c r="N6" s="72">
        <v>45434</v>
      </c>
      <c r="O6" s="74">
        <v>45432</v>
      </c>
      <c r="P6" s="76"/>
      <c r="Q6" s="61">
        <f>G6*0.005</f>
        <v>700</v>
      </c>
      <c r="R6" s="61">
        <f>G6*0.0002</f>
        <v>28</v>
      </c>
      <c r="S6" s="61">
        <f>G6*0.0008</f>
        <v>112</v>
      </c>
      <c r="T6" s="61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54"/>
    </row>
    <row r="7" s="55" customFormat="1" spans="1:245">
      <c r="A7" s="59">
        <v>5</v>
      </c>
      <c r="B7" s="59" t="s">
        <v>87</v>
      </c>
      <c r="C7" s="59" t="s">
        <v>88</v>
      </c>
      <c r="D7" s="59">
        <v>126.9</v>
      </c>
      <c r="E7" s="61">
        <v>5988.967</v>
      </c>
      <c r="F7" s="59">
        <v>760000</v>
      </c>
      <c r="G7" s="59">
        <v>608000</v>
      </c>
      <c r="H7" s="59">
        <v>760000</v>
      </c>
      <c r="I7" s="59">
        <f t="shared" si="0"/>
        <v>0</v>
      </c>
      <c r="J7" s="59" t="s">
        <v>82</v>
      </c>
      <c r="K7" s="72">
        <v>45520</v>
      </c>
      <c r="L7" s="59" t="s">
        <v>89</v>
      </c>
      <c r="M7" s="73">
        <v>20240001583</v>
      </c>
      <c r="N7" s="72">
        <v>45375</v>
      </c>
      <c r="O7" s="74">
        <v>45374</v>
      </c>
      <c r="P7" s="76"/>
      <c r="Q7" s="61">
        <f t="shared" ref="Q7:Q13" si="1">G7*0.007</f>
        <v>4256</v>
      </c>
      <c r="R7" s="61">
        <f>G7*0.0005</f>
        <v>304</v>
      </c>
      <c r="S7" s="61">
        <f>G7*0.0012</f>
        <v>729.6</v>
      </c>
      <c r="T7" s="61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</row>
    <row r="8" s="55" customFormat="1" spans="1:245">
      <c r="A8" s="59">
        <v>6</v>
      </c>
      <c r="B8" s="59" t="s">
        <v>90</v>
      </c>
      <c r="C8" s="59" t="s">
        <v>91</v>
      </c>
      <c r="D8" s="59">
        <v>126.5</v>
      </c>
      <c r="E8" s="61">
        <v>6017.38</v>
      </c>
      <c r="F8" s="59">
        <v>761199</v>
      </c>
      <c r="G8" s="59">
        <v>497000</v>
      </c>
      <c r="H8" s="59">
        <v>761199</v>
      </c>
      <c r="I8" s="59">
        <f t="shared" si="0"/>
        <v>0</v>
      </c>
      <c r="J8" s="59" t="s">
        <v>74</v>
      </c>
      <c r="K8" s="72">
        <v>45506</v>
      </c>
      <c r="L8" s="59" t="s">
        <v>92</v>
      </c>
      <c r="M8" s="73">
        <v>20240003569</v>
      </c>
      <c r="N8" s="72">
        <v>45476</v>
      </c>
      <c r="O8" s="74">
        <v>45443</v>
      </c>
      <c r="P8" s="76"/>
      <c r="Q8" s="61">
        <f t="shared" si="1"/>
        <v>3479</v>
      </c>
      <c r="R8" s="61"/>
      <c r="S8" s="61">
        <f>G8*0.0008</f>
        <v>397.6</v>
      </c>
      <c r="T8" s="61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</row>
    <row r="9" s="55" customFormat="1" spans="1:245">
      <c r="A9" s="59">
        <v>7</v>
      </c>
      <c r="B9" s="59" t="s">
        <v>93</v>
      </c>
      <c r="C9" s="59" t="s">
        <v>94</v>
      </c>
      <c r="D9" s="59">
        <v>126.5</v>
      </c>
      <c r="E9" s="61">
        <v>5849.8</v>
      </c>
      <c r="F9" s="59">
        <v>740000</v>
      </c>
      <c r="G9" s="59">
        <v>150000</v>
      </c>
      <c r="H9" s="59">
        <v>150000</v>
      </c>
      <c r="I9" s="59">
        <f t="shared" ref="I9:I20" si="2">F9-H9</f>
        <v>590000</v>
      </c>
      <c r="J9" s="59" t="s">
        <v>82</v>
      </c>
      <c r="K9" s="72">
        <v>45509</v>
      </c>
      <c r="L9" s="59" t="s">
        <v>95</v>
      </c>
      <c r="M9" s="73">
        <v>20240004484</v>
      </c>
      <c r="N9" s="72">
        <v>45509</v>
      </c>
      <c r="O9" s="72">
        <v>45500</v>
      </c>
      <c r="P9" s="76"/>
      <c r="Q9" s="61">
        <f t="shared" si="1"/>
        <v>1050</v>
      </c>
      <c r="R9" s="61">
        <f>G9*0.0004</f>
        <v>60</v>
      </c>
      <c r="S9" s="61">
        <f>G9*0.0008</f>
        <v>120</v>
      </c>
      <c r="T9" s="61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</row>
    <row r="10" s="55" customFormat="1" spans="1:245">
      <c r="A10" s="59">
        <v>8</v>
      </c>
      <c r="B10" s="59" t="s">
        <v>96</v>
      </c>
      <c r="C10" s="59" t="s">
        <v>97</v>
      </c>
      <c r="D10" s="59">
        <v>126.9</v>
      </c>
      <c r="E10" s="61">
        <v>5764.1</v>
      </c>
      <c r="F10" s="59">
        <v>731464</v>
      </c>
      <c r="G10" s="59">
        <v>570000</v>
      </c>
      <c r="H10" s="59">
        <v>731464</v>
      </c>
      <c r="I10" s="59">
        <f t="shared" si="2"/>
        <v>0</v>
      </c>
      <c r="J10" s="59" t="s">
        <v>82</v>
      </c>
      <c r="K10" s="72">
        <v>45513</v>
      </c>
      <c r="L10" s="59" t="s">
        <v>98</v>
      </c>
      <c r="M10" s="73">
        <v>20240003267</v>
      </c>
      <c r="N10" s="72">
        <v>45446</v>
      </c>
      <c r="O10" s="74">
        <v>45440</v>
      </c>
      <c r="P10" s="76"/>
      <c r="Q10" s="61">
        <f t="shared" si="1"/>
        <v>3990</v>
      </c>
      <c r="R10" s="61"/>
      <c r="S10" s="61">
        <f>G10*0.0008</f>
        <v>456</v>
      </c>
      <c r="T10" s="61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</row>
    <row r="11" s="55" customFormat="1" spans="1:245">
      <c r="A11" s="59">
        <v>9</v>
      </c>
      <c r="B11" s="59" t="s">
        <v>99</v>
      </c>
      <c r="C11" s="59" t="s">
        <v>100</v>
      </c>
      <c r="D11" s="59">
        <v>126.9</v>
      </c>
      <c r="E11" s="61">
        <v>6074.38</v>
      </c>
      <c r="F11" s="59">
        <v>770839</v>
      </c>
      <c r="G11" s="59">
        <v>370000</v>
      </c>
      <c r="H11" s="59">
        <v>770839</v>
      </c>
      <c r="I11" s="59">
        <f t="shared" si="2"/>
        <v>0</v>
      </c>
      <c r="J11" s="59" t="s">
        <v>82</v>
      </c>
      <c r="K11" s="72">
        <v>45513</v>
      </c>
      <c r="L11" s="59" t="s">
        <v>75</v>
      </c>
      <c r="M11" s="73">
        <v>20230008390</v>
      </c>
      <c r="N11" s="72">
        <v>45199</v>
      </c>
      <c r="O11" s="74">
        <v>45194</v>
      </c>
      <c r="P11" s="76"/>
      <c r="Q11" s="61">
        <f t="shared" si="1"/>
        <v>2590</v>
      </c>
      <c r="R11" s="61">
        <f>G11*0.0004</f>
        <v>148</v>
      </c>
      <c r="S11" s="61">
        <f>G11*0.0012</f>
        <v>444</v>
      </c>
      <c r="T11" s="61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</row>
    <row r="12" s="55" customFormat="1" spans="1:245">
      <c r="A12" s="59">
        <v>10</v>
      </c>
      <c r="B12" s="59" t="s">
        <v>101</v>
      </c>
      <c r="C12" s="59" t="s">
        <v>102</v>
      </c>
      <c r="D12" s="59">
        <v>137.88</v>
      </c>
      <c r="E12" s="61">
        <v>6000</v>
      </c>
      <c r="F12" s="59">
        <v>827280</v>
      </c>
      <c r="G12" s="59">
        <v>660000</v>
      </c>
      <c r="H12" s="59">
        <v>827280</v>
      </c>
      <c r="I12" s="59">
        <f t="shared" si="2"/>
        <v>0</v>
      </c>
      <c r="J12" s="59" t="s">
        <v>82</v>
      </c>
      <c r="K12" s="72">
        <v>45523</v>
      </c>
      <c r="L12" s="59" t="s">
        <v>103</v>
      </c>
      <c r="M12" s="73">
        <v>20240002622</v>
      </c>
      <c r="N12" s="72">
        <v>45417</v>
      </c>
      <c r="O12" s="74">
        <v>45198</v>
      </c>
      <c r="P12" s="76"/>
      <c r="Q12" s="61">
        <f t="shared" si="1"/>
        <v>4620</v>
      </c>
      <c r="R12" s="61"/>
      <c r="S12" s="61">
        <f>G12*0.0012</f>
        <v>792</v>
      </c>
      <c r="T12" s="61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54"/>
      <c r="HJ12" s="54"/>
      <c r="HK12" s="54"/>
      <c r="HL12" s="54"/>
      <c r="HM12" s="54"/>
      <c r="HN12" s="54"/>
      <c r="HO12" s="54"/>
      <c r="HP12" s="54"/>
      <c r="HQ12" s="54"/>
      <c r="HR12" s="54"/>
      <c r="HS12" s="54"/>
      <c r="HT12" s="54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54"/>
      <c r="IF12" s="54"/>
      <c r="IG12" s="54"/>
      <c r="IH12" s="54"/>
      <c r="II12" s="54"/>
      <c r="IJ12" s="54"/>
      <c r="IK12" s="54"/>
    </row>
    <row r="13" s="55" customFormat="1" spans="1:245">
      <c r="A13" s="59">
        <v>11</v>
      </c>
      <c r="B13" s="59" t="s">
        <v>104</v>
      </c>
      <c r="C13" s="59" t="s">
        <v>105</v>
      </c>
      <c r="D13" s="59">
        <v>138.37</v>
      </c>
      <c r="E13" s="61">
        <v>5510</v>
      </c>
      <c r="F13" s="59">
        <v>762419</v>
      </c>
      <c r="G13" s="59">
        <v>162419</v>
      </c>
      <c r="H13" s="59">
        <v>162419</v>
      </c>
      <c r="I13" s="59">
        <f t="shared" si="2"/>
        <v>600000</v>
      </c>
      <c r="J13" s="59" t="s">
        <v>82</v>
      </c>
      <c r="K13" s="72">
        <v>45497</v>
      </c>
      <c r="L13" s="59" t="s">
        <v>92</v>
      </c>
      <c r="M13" s="73">
        <v>20240004487</v>
      </c>
      <c r="N13" s="72">
        <v>45509</v>
      </c>
      <c r="O13" s="74">
        <v>45472</v>
      </c>
      <c r="P13" s="76"/>
      <c r="Q13" s="61">
        <f t="shared" si="1"/>
        <v>1136.933</v>
      </c>
      <c r="R13" s="61"/>
      <c r="S13" s="61">
        <f>G13*0.0008</f>
        <v>129.9352</v>
      </c>
      <c r="T13" s="61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54"/>
      <c r="HJ13" s="54"/>
      <c r="HK13" s="54"/>
      <c r="HL13" s="54"/>
      <c r="HM13" s="54"/>
      <c r="HN13" s="54"/>
      <c r="HO13" s="54"/>
      <c r="HP13" s="54"/>
      <c r="HQ13" s="54"/>
      <c r="HR13" s="54"/>
      <c r="HS13" s="54"/>
      <c r="HT13" s="54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54"/>
      <c r="IF13" s="54"/>
      <c r="IG13" s="54"/>
      <c r="IH13" s="54"/>
      <c r="II13" s="54"/>
      <c r="IJ13" s="54"/>
      <c r="IK13" s="54"/>
    </row>
    <row r="14" s="55" customFormat="1" spans="1:245">
      <c r="A14" s="59">
        <v>12</v>
      </c>
      <c r="B14" s="59" t="s">
        <v>106</v>
      </c>
      <c r="C14" s="59" t="s">
        <v>107</v>
      </c>
      <c r="D14" s="59">
        <v>138.37</v>
      </c>
      <c r="E14" s="61">
        <v>5626.14</v>
      </c>
      <c r="F14" s="59">
        <v>778489</v>
      </c>
      <c r="G14" s="59">
        <v>580000</v>
      </c>
      <c r="H14" s="59">
        <v>778489</v>
      </c>
      <c r="I14" s="59">
        <f t="shared" si="2"/>
        <v>0</v>
      </c>
      <c r="J14" s="59" t="s">
        <v>82</v>
      </c>
      <c r="K14" s="72">
        <v>45526</v>
      </c>
      <c r="L14" s="59" t="s">
        <v>108</v>
      </c>
      <c r="M14" s="73">
        <v>20240003720</v>
      </c>
      <c r="N14" s="72">
        <v>45472</v>
      </c>
      <c r="O14" s="74">
        <v>45462</v>
      </c>
      <c r="P14" s="76"/>
      <c r="Q14" s="61">
        <f>G14*0.006</f>
        <v>3480</v>
      </c>
      <c r="R14" s="61">
        <f>G14*0.0004</f>
        <v>232</v>
      </c>
      <c r="S14" s="61">
        <f t="shared" ref="S14:S20" si="3">G14*0.0008</f>
        <v>464</v>
      </c>
      <c r="T14" s="61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54"/>
      <c r="HJ14" s="54"/>
      <c r="HK14" s="54"/>
      <c r="HL14" s="54"/>
      <c r="HM14" s="54"/>
      <c r="HN14" s="54"/>
      <c r="HO14" s="54"/>
      <c r="HP14" s="54"/>
      <c r="HQ14" s="54"/>
      <c r="HR14" s="54"/>
      <c r="HS14" s="54"/>
      <c r="HT14" s="54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54"/>
      <c r="IF14" s="54"/>
      <c r="IG14" s="54"/>
      <c r="IH14" s="54"/>
      <c r="II14" s="54"/>
      <c r="IJ14" s="54"/>
      <c r="IK14" s="54"/>
    </row>
    <row r="15" s="55" customFormat="1" spans="1:245">
      <c r="A15" s="59">
        <v>13</v>
      </c>
      <c r="B15" s="59" t="s">
        <v>109</v>
      </c>
      <c r="C15" s="59" t="s">
        <v>110</v>
      </c>
      <c r="D15" s="59">
        <v>138.37</v>
      </c>
      <c r="E15" s="61">
        <v>6000</v>
      </c>
      <c r="F15" s="59">
        <v>830220</v>
      </c>
      <c r="G15" s="59">
        <v>830220</v>
      </c>
      <c r="H15" s="59">
        <v>830220</v>
      </c>
      <c r="I15" s="59">
        <f t="shared" si="2"/>
        <v>0</v>
      </c>
      <c r="J15" s="59" t="s">
        <v>82</v>
      </c>
      <c r="K15" s="72">
        <v>45523</v>
      </c>
      <c r="L15" s="59" t="s">
        <v>75</v>
      </c>
      <c r="M15" s="73">
        <v>20240002596</v>
      </c>
      <c r="N15" s="72">
        <v>45417</v>
      </c>
      <c r="O15" s="74">
        <v>45396</v>
      </c>
      <c r="P15" s="76"/>
      <c r="Q15" s="61">
        <f>G15*0.007</f>
        <v>5811.54</v>
      </c>
      <c r="R15" s="61">
        <f>G15*0.0005</f>
        <v>415.11</v>
      </c>
      <c r="S15" s="61">
        <f>G15*0.0012</f>
        <v>996.264</v>
      </c>
      <c r="T15" s="61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54"/>
      <c r="HJ15" s="54"/>
      <c r="HK15" s="54"/>
      <c r="HL15" s="54"/>
      <c r="HM15" s="54"/>
      <c r="HN15" s="54"/>
      <c r="HO15" s="54"/>
      <c r="HP15" s="54"/>
      <c r="HQ15" s="54"/>
      <c r="HR15" s="54"/>
      <c r="HS15" s="54"/>
      <c r="HT15" s="54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54"/>
      <c r="IF15" s="54"/>
      <c r="IG15" s="54"/>
      <c r="IH15" s="54"/>
      <c r="II15" s="54"/>
      <c r="IJ15" s="54"/>
      <c r="IK15" s="54"/>
    </row>
    <row r="16" s="55" customFormat="1" spans="1:245">
      <c r="A16" s="59">
        <v>14</v>
      </c>
      <c r="B16" s="59" t="s">
        <v>111</v>
      </c>
      <c r="C16" s="59" t="s">
        <v>112</v>
      </c>
      <c r="D16" s="59">
        <v>138.37</v>
      </c>
      <c r="E16" s="61">
        <v>5700</v>
      </c>
      <c r="F16" s="59">
        <v>788709</v>
      </c>
      <c r="G16" s="59">
        <v>788709</v>
      </c>
      <c r="H16" s="59">
        <v>788709</v>
      </c>
      <c r="I16" s="59">
        <f t="shared" si="2"/>
        <v>0</v>
      </c>
      <c r="J16" s="59" t="s">
        <v>78</v>
      </c>
      <c r="K16" s="72">
        <v>45518</v>
      </c>
      <c r="L16" s="59" t="s">
        <v>86</v>
      </c>
      <c r="M16" s="73">
        <v>20240004493</v>
      </c>
      <c r="N16" s="72">
        <v>45509</v>
      </c>
      <c r="O16" s="74">
        <v>45464</v>
      </c>
      <c r="P16" s="76"/>
      <c r="Q16" s="61">
        <f>G16*0.005</f>
        <v>3943.545</v>
      </c>
      <c r="R16" s="61">
        <f>G16*0.0002</f>
        <v>157.7418</v>
      </c>
      <c r="S16" s="61">
        <f t="shared" si="3"/>
        <v>630.9672</v>
      </c>
      <c r="T16" s="61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4"/>
      <c r="IF16" s="54"/>
      <c r="IG16" s="54"/>
      <c r="IH16" s="54"/>
      <c r="II16" s="54"/>
      <c r="IJ16" s="54"/>
      <c r="IK16" s="54"/>
    </row>
    <row r="17" s="55" customFormat="1" spans="1:245">
      <c r="A17" s="59">
        <v>15</v>
      </c>
      <c r="B17" s="59" t="s">
        <v>113</v>
      </c>
      <c r="C17" s="59" t="s">
        <v>114</v>
      </c>
      <c r="D17" s="59">
        <v>138.37</v>
      </c>
      <c r="E17" s="61">
        <v>6100</v>
      </c>
      <c r="F17" s="59">
        <v>844057</v>
      </c>
      <c r="G17" s="59">
        <v>675000</v>
      </c>
      <c r="H17" s="59">
        <v>844057</v>
      </c>
      <c r="I17" s="59">
        <f t="shared" si="2"/>
        <v>0</v>
      </c>
      <c r="J17" s="59" t="s">
        <v>82</v>
      </c>
      <c r="K17" s="72">
        <v>45517</v>
      </c>
      <c r="L17" s="59" t="s">
        <v>115</v>
      </c>
      <c r="M17" s="73">
        <v>20240004162</v>
      </c>
      <c r="N17" s="72">
        <v>45493</v>
      </c>
      <c r="O17" s="74">
        <v>45412</v>
      </c>
      <c r="P17" s="76"/>
      <c r="Q17" s="61">
        <f>G17*0.004</f>
        <v>2700</v>
      </c>
      <c r="R17" s="61">
        <f>G17*0.0005</f>
        <v>337.5</v>
      </c>
      <c r="S17" s="61">
        <f>G17*0.0012</f>
        <v>810</v>
      </c>
      <c r="T17" s="61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  <c r="HJ17" s="54"/>
      <c r="HK17" s="54"/>
      <c r="HL17" s="54"/>
      <c r="HM17" s="54"/>
      <c r="HN17" s="54"/>
      <c r="HO17" s="54"/>
      <c r="HP17" s="54"/>
      <c r="HQ17" s="54"/>
      <c r="HR17" s="54"/>
      <c r="HS17" s="54"/>
      <c r="HT17" s="54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54"/>
      <c r="IF17" s="54"/>
      <c r="IG17" s="54"/>
      <c r="IH17" s="54"/>
      <c r="II17" s="54"/>
      <c r="IJ17" s="54"/>
      <c r="IK17" s="54"/>
    </row>
    <row r="18" s="55" customFormat="1" spans="1:245">
      <c r="A18" s="59">
        <v>16</v>
      </c>
      <c r="B18" s="59" t="s">
        <v>116</v>
      </c>
      <c r="C18" s="59" t="s">
        <v>117</v>
      </c>
      <c r="D18" s="59">
        <v>137.88</v>
      </c>
      <c r="E18" s="61">
        <v>6017.2</v>
      </c>
      <c r="F18" s="59">
        <v>829652</v>
      </c>
      <c r="G18" s="59">
        <v>169652</v>
      </c>
      <c r="H18" s="59">
        <v>169652</v>
      </c>
      <c r="I18" s="59">
        <f t="shared" si="2"/>
        <v>660000</v>
      </c>
      <c r="J18" s="59" t="s">
        <v>82</v>
      </c>
      <c r="K18" s="72">
        <v>45537</v>
      </c>
      <c r="L18" s="59" t="s">
        <v>118</v>
      </c>
      <c r="M18" s="73">
        <v>20240004167</v>
      </c>
      <c r="N18" s="72">
        <v>45493</v>
      </c>
      <c r="O18" s="72">
        <v>45493</v>
      </c>
      <c r="P18" s="76"/>
      <c r="Q18" s="61">
        <f>G18*0.007</f>
        <v>1187.564</v>
      </c>
      <c r="R18" s="61">
        <f>G18*0.0003</f>
        <v>50.8956</v>
      </c>
      <c r="S18" s="61">
        <f t="shared" si="3"/>
        <v>135.7216</v>
      </c>
      <c r="T18" s="61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54"/>
      <c r="HJ18" s="54"/>
      <c r="HK18" s="54"/>
      <c r="HL18" s="54"/>
      <c r="HM18" s="54"/>
      <c r="HN18" s="54"/>
      <c r="HO18" s="54"/>
      <c r="HP18" s="54"/>
      <c r="HQ18" s="54"/>
      <c r="HR18" s="54"/>
      <c r="HS18" s="54"/>
      <c r="HT18" s="54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54"/>
      <c r="IF18" s="54"/>
      <c r="IG18" s="54"/>
      <c r="IH18" s="54"/>
      <c r="II18" s="54"/>
      <c r="IJ18" s="54"/>
      <c r="IK18" s="54"/>
    </row>
    <row r="19" s="55" customFormat="1" spans="1:245">
      <c r="A19" s="59">
        <v>17</v>
      </c>
      <c r="B19" s="59" t="s">
        <v>119</v>
      </c>
      <c r="C19" s="59" t="s">
        <v>120</v>
      </c>
      <c r="D19" s="59">
        <v>138.52</v>
      </c>
      <c r="E19" s="61">
        <v>7200</v>
      </c>
      <c r="F19" s="59">
        <v>997344</v>
      </c>
      <c r="G19" s="59">
        <v>700000</v>
      </c>
      <c r="H19" s="59">
        <v>997344</v>
      </c>
      <c r="I19" s="59">
        <f t="shared" si="2"/>
        <v>0</v>
      </c>
      <c r="J19" s="59" t="s">
        <v>82</v>
      </c>
      <c r="K19" s="72">
        <v>45509</v>
      </c>
      <c r="L19" s="59" t="s">
        <v>75</v>
      </c>
      <c r="M19" s="73">
        <v>20240003801</v>
      </c>
      <c r="N19" s="72">
        <v>45476</v>
      </c>
      <c r="O19" s="74">
        <v>45466</v>
      </c>
      <c r="P19" s="76"/>
      <c r="Q19" s="61">
        <f>G19*0.007</f>
        <v>4900</v>
      </c>
      <c r="R19" s="61">
        <f>G19*0.0003</f>
        <v>210</v>
      </c>
      <c r="S19" s="61">
        <f t="shared" si="3"/>
        <v>560</v>
      </c>
      <c r="T19" s="61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54"/>
      <c r="HJ19" s="54"/>
      <c r="HK19" s="54"/>
      <c r="HL19" s="54"/>
      <c r="HM19" s="54"/>
      <c r="HN19" s="54"/>
      <c r="HO19" s="54"/>
      <c r="HP19" s="54"/>
      <c r="HQ19" s="54"/>
      <c r="HR19" s="54"/>
      <c r="HS19" s="54"/>
      <c r="HT19" s="54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54"/>
      <c r="IF19" s="54"/>
      <c r="IG19" s="54"/>
      <c r="IH19" s="54"/>
      <c r="II19" s="54"/>
      <c r="IJ19" s="54"/>
      <c r="IK19" s="54"/>
    </row>
    <row r="20" s="55" customFormat="1" spans="1:245">
      <c r="A20" s="59">
        <v>18</v>
      </c>
      <c r="B20" s="59" t="s">
        <v>121</v>
      </c>
      <c r="C20" s="59" t="s">
        <v>122</v>
      </c>
      <c r="D20" s="59">
        <v>122.87</v>
      </c>
      <c r="E20" s="61">
        <v>7894.52</v>
      </c>
      <c r="F20" s="59">
        <v>970000</v>
      </c>
      <c r="G20" s="59">
        <v>270000</v>
      </c>
      <c r="H20" s="59">
        <v>270000</v>
      </c>
      <c r="I20" s="59">
        <f t="shared" si="2"/>
        <v>700000</v>
      </c>
      <c r="J20" s="59" t="s">
        <v>82</v>
      </c>
      <c r="K20" s="72">
        <v>45516</v>
      </c>
      <c r="L20" s="59" t="s">
        <v>123</v>
      </c>
      <c r="M20" s="73">
        <v>20240004628</v>
      </c>
      <c r="N20" s="72">
        <v>45516</v>
      </c>
      <c r="O20" s="72">
        <v>45503</v>
      </c>
      <c r="P20" s="76"/>
      <c r="Q20" s="61">
        <f>G20*0.005</f>
        <v>1350</v>
      </c>
      <c r="R20" s="61">
        <f>G20*0.0002</f>
        <v>54</v>
      </c>
      <c r="S20" s="61">
        <f t="shared" si="3"/>
        <v>216</v>
      </c>
      <c r="T20" s="61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54"/>
      <c r="HJ20" s="54"/>
      <c r="HK20" s="54"/>
      <c r="HL20" s="54"/>
      <c r="HM20" s="54"/>
      <c r="HN20" s="54"/>
      <c r="HO20" s="54"/>
      <c r="HP20" s="54"/>
      <c r="HQ20" s="54"/>
      <c r="HR20" s="54"/>
      <c r="HS20" s="54"/>
      <c r="HT20" s="54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54"/>
      <c r="IF20" s="54"/>
      <c r="IG20" s="54"/>
      <c r="IH20" s="54"/>
      <c r="II20" s="54"/>
      <c r="IJ20" s="54"/>
      <c r="IK20" s="54"/>
    </row>
    <row r="21" s="55" customFormat="1" spans="1:245">
      <c r="A21" s="59">
        <v>19</v>
      </c>
      <c r="B21" s="59" t="s">
        <v>124</v>
      </c>
      <c r="C21" s="59" t="s">
        <v>125</v>
      </c>
      <c r="D21" s="59">
        <v>139.33</v>
      </c>
      <c r="E21" s="61">
        <v>5839.41</v>
      </c>
      <c r="F21" s="59">
        <v>813605</v>
      </c>
      <c r="G21" s="59">
        <v>813605</v>
      </c>
      <c r="H21" s="59">
        <v>813605</v>
      </c>
      <c r="I21" s="59">
        <f t="shared" ref="I21:I25" si="4">F21-H21</f>
        <v>0</v>
      </c>
      <c r="J21" s="59" t="s">
        <v>126</v>
      </c>
      <c r="K21" s="72">
        <v>45533</v>
      </c>
      <c r="L21" s="59" t="s">
        <v>118</v>
      </c>
      <c r="M21" s="73">
        <v>20240002531</v>
      </c>
      <c r="N21" s="72">
        <v>45416</v>
      </c>
      <c r="O21" s="74">
        <v>45409</v>
      </c>
      <c r="P21" s="76"/>
      <c r="Q21" s="61">
        <f t="shared" ref="Q21:Q25" si="5">G21*0.007</f>
        <v>5695.235</v>
      </c>
      <c r="R21" s="61">
        <f>G21*0.0003</f>
        <v>244.0815</v>
      </c>
      <c r="S21" s="61">
        <f>G21*0.0012</f>
        <v>976.326</v>
      </c>
      <c r="T21" s="61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54"/>
      <c r="HJ21" s="54"/>
      <c r="HK21" s="54"/>
      <c r="HL21" s="54"/>
      <c r="HM21" s="54"/>
      <c r="HN21" s="54"/>
      <c r="HO21" s="54"/>
      <c r="HP21" s="54"/>
      <c r="HQ21" s="54"/>
      <c r="HR21" s="54"/>
      <c r="HS21" s="54"/>
      <c r="HT21" s="54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54"/>
      <c r="IF21" s="54"/>
      <c r="IG21" s="54"/>
      <c r="IH21" s="54"/>
      <c r="II21" s="54"/>
      <c r="IJ21" s="54"/>
      <c r="IK21" s="54"/>
    </row>
    <row r="22" s="55" customFormat="1" spans="1:245">
      <c r="A22" s="59">
        <v>20</v>
      </c>
      <c r="B22" s="59" t="s">
        <v>127</v>
      </c>
      <c r="C22" s="59" t="s">
        <v>128</v>
      </c>
      <c r="D22" s="59">
        <v>139.33</v>
      </c>
      <c r="E22" s="61">
        <v>5600</v>
      </c>
      <c r="F22" s="59">
        <v>780248</v>
      </c>
      <c r="G22" s="59">
        <v>624000</v>
      </c>
      <c r="H22" s="59">
        <v>780248</v>
      </c>
      <c r="I22" s="59">
        <f t="shared" si="4"/>
        <v>0</v>
      </c>
      <c r="J22" s="59" t="s">
        <v>82</v>
      </c>
      <c r="K22" s="72">
        <v>45527</v>
      </c>
      <c r="L22" s="59" t="s">
        <v>92</v>
      </c>
      <c r="M22" s="73">
        <v>20240003715</v>
      </c>
      <c r="N22" s="72">
        <v>45472</v>
      </c>
      <c r="O22" s="74">
        <v>45460</v>
      </c>
      <c r="P22" s="76"/>
      <c r="Q22" s="61">
        <f t="shared" si="5"/>
        <v>4368</v>
      </c>
      <c r="R22" s="61"/>
      <c r="S22" s="61">
        <f t="shared" ref="S22:S25" si="6">G22*0.0008</f>
        <v>499.2</v>
      </c>
      <c r="T22" s="61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54"/>
      <c r="HJ22" s="54"/>
      <c r="HK22" s="54"/>
      <c r="HL22" s="54"/>
      <c r="HM22" s="54"/>
      <c r="HN22" s="54"/>
      <c r="HO22" s="54"/>
      <c r="HP22" s="54"/>
      <c r="HQ22" s="54"/>
      <c r="HR22" s="54"/>
      <c r="HS22" s="54"/>
      <c r="HT22" s="54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54"/>
      <c r="IF22" s="54"/>
      <c r="IG22" s="54"/>
      <c r="IH22" s="54"/>
      <c r="II22" s="54"/>
      <c r="IJ22" s="54"/>
      <c r="IK22" s="54"/>
    </row>
    <row r="23" s="55" customFormat="1" spans="1:245">
      <c r="A23" s="59">
        <v>21</v>
      </c>
      <c r="B23" s="59" t="s">
        <v>129</v>
      </c>
      <c r="C23" s="59" t="s">
        <v>130</v>
      </c>
      <c r="D23" s="59">
        <v>148.64</v>
      </c>
      <c r="E23" s="61">
        <v>5897.806</v>
      </c>
      <c r="F23" s="59">
        <v>876650</v>
      </c>
      <c r="G23" s="59">
        <v>590000</v>
      </c>
      <c r="H23" s="59">
        <v>876650</v>
      </c>
      <c r="I23" s="59">
        <f t="shared" si="4"/>
        <v>0</v>
      </c>
      <c r="J23" s="59" t="s">
        <v>82</v>
      </c>
      <c r="K23" s="72">
        <v>45526</v>
      </c>
      <c r="L23" s="59" t="s">
        <v>131</v>
      </c>
      <c r="M23" s="73">
        <v>20240002559</v>
      </c>
      <c r="N23" s="72">
        <v>45416</v>
      </c>
      <c r="O23" s="74">
        <v>45412</v>
      </c>
      <c r="P23" s="76"/>
      <c r="Q23" s="61">
        <f t="shared" si="5"/>
        <v>4130</v>
      </c>
      <c r="R23" s="61">
        <f t="shared" ref="R23:R28" si="7">G23*0.0002</f>
        <v>118</v>
      </c>
      <c r="S23" s="61">
        <f>G23*0.0012</f>
        <v>708</v>
      </c>
      <c r="T23" s="61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54"/>
      <c r="HJ23" s="54"/>
      <c r="HK23" s="54"/>
      <c r="HL23" s="54"/>
      <c r="HM23" s="54"/>
      <c r="HN23" s="54"/>
      <c r="HO23" s="54"/>
      <c r="HP23" s="54"/>
      <c r="HQ23" s="54"/>
      <c r="HR23" s="54"/>
      <c r="HS23" s="54"/>
      <c r="HT23" s="54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54"/>
      <c r="IF23" s="54"/>
      <c r="IG23" s="54"/>
      <c r="IH23" s="54"/>
      <c r="II23" s="54"/>
      <c r="IJ23" s="54"/>
      <c r="IK23" s="54"/>
    </row>
    <row r="24" s="55" customFormat="1" spans="1:245">
      <c r="A24" s="59">
        <v>22</v>
      </c>
      <c r="B24" s="59" t="s">
        <v>132</v>
      </c>
      <c r="C24" s="59" t="s">
        <v>133</v>
      </c>
      <c r="D24" s="59">
        <v>139.33</v>
      </c>
      <c r="E24" s="61">
        <v>5946.365</v>
      </c>
      <c r="F24" s="59">
        <v>828507</v>
      </c>
      <c r="G24" s="59">
        <v>520000</v>
      </c>
      <c r="H24" s="59">
        <v>828507</v>
      </c>
      <c r="I24" s="59">
        <f t="shared" si="4"/>
        <v>0</v>
      </c>
      <c r="J24" s="59" t="s">
        <v>82</v>
      </c>
      <c r="K24" s="72">
        <v>45506</v>
      </c>
      <c r="L24" s="59" t="s">
        <v>92</v>
      </c>
      <c r="M24" s="73">
        <v>20240003719</v>
      </c>
      <c r="N24" s="72">
        <v>45472</v>
      </c>
      <c r="O24" s="74">
        <v>45430</v>
      </c>
      <c r="P24" s="76"/>
      <c r="Q24" s="61">
        <f t="shared" si="5"/>
        <v>3640</v>
      </c>
      <c r="R24" s="61"/>
      <c r="S24" s="61">
        <f t="shared" si="6"/>
        <v>416</v>
      </c>
      <c r="T24" s="61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54"/>
      <c r="HJ24" s="54"/>
      <c r="HK24" s="54"/>
      <c r="HL24" s="54"/>
      <c r="HM24" s="54"/>
      <c r="HN24" s="54"/>
      <c r="HO24" s="54"/>
      <c r="HP24" s="54"/>
      <c r="HQ24" s="54"/>
      <c r="HR24" s="54"/>
      <c r="HS24" s="54"/>
      <c r="HT24" s="54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54"/>
      <c r="IF24" s="54"/>
      <c r="IG24" s="54"/>
      <c r="IH24" s="54"/>
      <c r="II24" s="54"/>
      <c r="IJ24" s="54"/>
      <c r="IK24" s="54"/>
    </row>
    <row r="25" s="55" customFormat="1" spans="1:245">
      <c r="A25" s="59">
        <v>23</v>
      </c>
      <c r="B25" s="59" t="s">
        <v>134</v>
      </c>
      <c r="C25" s="59" t="s">
        <v>135</v>
      </c>
      <c r="D25" s="59">
        <v>148.64</v>
      </c>
      <c r="E25" s="61">
        <v>5948.08</v>
      </c>
      <c r="F25" s="59">
        <v>884123</v>
      </c>
      <c r="G25" s="59">
        <v>234123</v>
      </c>
      <c r="H25" s="59">
        <v>234123</v>
      </c>
      <c r="I25" s="59">
        <f t="shared" si="4"/>
        <v>650000</v>
      </c>
      <c r="J25" s="59" t="s">
        <v>82</v>
      </c>
      <c r="K25" s="72">
        <v>45506</v>
      </c>
      <c r="L25" s="59" t="s">
        <v>118</v>
      </c>
      <c r="M25" s="73">
        <v>20240004168</v>
      </c>
      <c r="N25" s="72">
        <v>45493</v>
      </c>
      <c r="O25" s="72">
        <v>45493</v>
      </c>
      <c r="P25" s="76"/>
      <c r="Q25" s="61">
        <f t="shared" si="5"/>
        <v>1638.861</v>
      </c>
      <c r="R25" s="61">
        <f>G25*0.0003</f>
        <v>70.2369</v>
      </c>
      <c r="S25" s="61">
        <f t="shared" si="6"/>
        <v>187.2984</v>
      </c>
      <c r="T25" s="61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</row>
    <row r="26" s="55" customFormat="1" spans="1:245">
      <c r="A26" s="59">
        <v>24</v>
      </c>
      <c r="B26" s="59" t="s">
        <v>136</v>
      </c>
      <c r="C26" s="59" t="s">
        <v>137</v>
      </c>
      <c r="D26" s="59">
        <v>139.33</v>
      </c>
      <c r="E26" s="61">
        <v>6091.365</v>
      </c>
      <c r="F26" s="59">
        <v>848710</v>
      </c>
      <c r="G26" s="59">
        <v>170710</v>
      </c>
      <c r="H26" s="59">
        <v>170710</v>
      </c>
      <c r="I26" s="59">
        <f t="shared" ref="I26:I28" si="8">F26-H26</f>
        <v>678000</v>
      </c>
      <c r="J26" s="59" t="s">
        <v>82</v>
      </c>
      <c r="K26" s="72">
        <v>45532</v>
      </c>
      <c r="L26" s="59" t="s">
        <v>86</v>
      </c>
      <c r="M26" s="73">
        <v>20240004164</v>
      </c>
      <c r="N26" s="72">
        <v>45493</v>
      </c>
      <c r="O26" s="74">
        <v>45414</v>
      </c>
      <c r="P26" s="76"/>
      <c r="Q26" s="61">
        <f>G26*0.005</f>
        <v>853.55</v>
      </c>
      <c r="R26" s="61">
        <f t="shared" si="7"/>
        <v>34.142</v>
      </c>
      <c r="S26" s="61">
        <f t="shared" ref="S26:S28" si="9">G26*0.0008</f>
        <v>136.568</v>
      </c>
      <c r="T26" s="61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54"/>
      <c r="IF26" s="54"/>
      <c r="IG26" s="54"/>
      <c r="IH26" s="54"/>
      <c r="II26" s="54"/>
      <c r="IJ26" s="54"/>
      <c r="IK26" s="54"/>
    </row>
    <row r="27" s="55" customFormat="1" spans="1:245">
      <c r="A27" s="59">
        <v>25</v>
      </c>
      <c r="B27" s="59" t="s">
        <v>138</v>
      </c>
      <c r="C27" s="59" t="s">
        <v>139</v>
      </c>
      <c r="D27" s="59">
        <v>117.84</v>
      </c>
      <c r="E27" s="61">
        <v>5984.835</v>
      </c>
      <c r="F27" s="59">
        <v>705253</v>
      </c>
      <c r="G27" s="59">
        <v>305253</v>
      </c>
      <c r="H27" s="59">
        <v>305253</v>
      </c>
      <c r="I27" s="59">
        <f t="shared" si="8"/>
        <v>400000</v>
      </c>
      <c r="J27" s="59" t="s">
        <v>82</v>
      </c>
      <c r="K27" s="72">
        <v>45511</v>
      </c>
      <c r="L27" s="77" t="s">
        <v>140</v>
      </c>
      <c r="M27" s="73">
        <v>20240004552</v>
      </c>
      <c r="N27" s="72">
        <v>45511</v>
      </c>
      <c r="O27" s="72">
        <v>45498</v>
      </c>
      <c r="P27" s="76"/>
      <c r="Q27" s="61">
        <f>G27*0.007</f>
        <v>2136.771</v>
      </c>
      <c r="R27" s="61">
        <f t="shared" si="7"/>
        <v>61.0506</v>
      </c>
      <c r="S27" s="61">
        <f t="shared" si="9"/>
        <v>244.2024</v>
      </c>
      <c r="T27" s="61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54"/>
      <c r="HJ27" s="54"/>
      <c r="HK27" s="54"/>
      <c r="HL27" s="54"/>
      <c r="HM27" s="54"/>
      <c r="HN27" s="54"/>
      <c r="HO27" s="54"/>
      <c r="HP27" s="54"/>
      <c r="HQ27" s="54"/>
      <c r="HR27" s="54"/>
      <c r="HS27" s="54"/>
      <c r="HT27" s="54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54"/>
      <c r="IF27" s="54"/>
      <c r="IG27" s="54"/>
      <c r="IH27" s="54"/>
      <c r="II27" s="54"/>
      <c r="IJ27" s="54"/>
      <c r="IK27" s="54"/>
    </row>
    <row r="28" s="55" customFormat="1" spans="1:245">
      <c r="A28" s="59">
        <v>26</v>
      </c>
      <c r="B28" s="59" t="s">
        <v>141</v>
      </c>
      <c r="C28" s="59" t="s">
        <v>142</v>
      </c>
      <c r="D28" s="59">
        <v>117.84</v>
      </c>
      <c r="E28" s="61">
        <v>5770.535</v>
      </c>
      <c r="F28" s="59">
        <v>680000</v>
      </c>
      <c r="G28" s="59">
        <v>260000</v>
      </c>
      <c r="H28" s="59">
        <v>260000</v>
      </c>
      <c r="I28" s="59">
        <f t="shared" si="8"/>
        <v>420000</v>
      </c>
      <c r="J28" s="59" t="s">
        <v>82</v>
      </c>
      <c r="K28" s="72">
        <v>45523</v>
      </c>
      <c r="L28" s="59" t="s">
        <v>123</v>
      </c>
      <c r="M28" s="78">
        <v>20240004547</v>
      </c>
      <c r="N28" s="72">
        <v>45511</v>
      </c>
      <c r="O28" s="72">
        <v>45502</v>
      </c>
      <c r="P28" s="79"/>
      <c r="Q28" s="61">
        <f>G28*0.005</f>
        <v>1300</v>
      </c>
      <c r="R28" s="61">
        <f t="shared" si="7"/>
        <v>52</v>
      </c>
      <c r="S28" s="61">
        <f t="shared" si="9"/>
        <v>208</v>
      </c>
      <c r="T28" s="61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54"/>
      <c r="HJ28" s="54"/>
      <c r="HK28" s="54"/>
      <c r="HL28" s="54"/>
      <c r="HM28" s="54"/>
      <c r="HN28" s="54"/>
      <c r="HO28" s="54"/>
      <c r="HP28" s="54"/>
      <c r="HQ28" s="54"/>
      <c r="HR28" s="54"/>
      <c r="HS28" s="54"/>
      <c r="HT28" s="54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54"/>
      <c r="IF28" s="54"/>
      <c r="IG28" s="54"/>
      <c r="IH28" s="54"/>
      <c r="II28" s="54"/>
      <c r="IJ28" s="54"/>
      <c r="IK28" s="54"/>
    </row>
    <row r="29" s="55" customFormat="1" customHeight="1" spans="1:20">
      <c r="A29" s="59"/>
      <c r="B29" s="59"/>
      <c r="C29" s="62"/>
      <c r="D29" s="59"/>
      <c r="E29" s="61"/>
      <c r="F29" s="59"/>
      <c r="G29" s="59">
        <f>SUM(G3:G28)</f>
        <v>11646691</v>
      </c>
      <c r="H29" s="59"/>
      <c r="I29" s="59">
        <f t="shared" ref="I29:I37" si="10">F29-H29</f>
        <v>0</v>
      </c>
      <c r="J29" s="59"/>
      <c r="K29" s="72"/>
      <c r="L29" s="59"/>
      <c r="M29" s="59"/>
      <c r="N29" s="72"/>
      <c r="O29" s="72"/>
      <c r="P29" s="59"/>
      <c r="Q29" s="61">
        <f>SUM(Q3:Q28)</f>
        <v>74204.999</v>
      </c>
      <c r="R29" s="61">
        <f>SUM(R3:R28)</f>
        <v>2815.5584</v>
      </c>
      <c r="S29" s="61">
        <f>SUM(S3:S28)</f>
        <v>11136.0828</v>
      </c>
      <c r="T29" s="61"/>
    </row>
    <row r="30" s="55" customFormat="1" ht="6" customHeight="1" spans="1:21">
      <c r="A30" s="54"/>
      <c r="B30" s="54"/>
      <c r="C30" s="63"/>
      <c r="D30" s="54"/>
      <c r="E30" s="57"/>
      <c r="F30" s="54"/>
      <c r="G30" s="54"/>
      <c r="H30" s="54"/>
      <c r="I30" s="54"/>
      <c r="J30" s="54"/>
      <c r="K30" s="80"/>
      <c r="L30" s="54"/>
      <c r="M30" s="54"/>
      <c r="N30" s="80"/>
      <c r="O30" s="80"/>
      <c r="P30" s="54"/>
      <c r="Q30" s="57"/>
      <c r="R30" s="57"/>
      <c r="S30" s="57"/>
      <c r="T30" s="57"/>
      <c r="U30" s="85"/>
    </row>
    <row r="31" s="54" customFormat="1" ht="20.1" customHeight="1" spans="1:20">
      <c r="A31" s="64" t="s">
        <v>143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86"/>
    </row>
    <row r="32" s="54" customFormat="1" spans="1:20">
      <c r="A32" s="59" t="s">
        <v>12</v>
      </c>
      <c r="B32" s="59" t="s">
        <v>13</v>
      </c>
      <c r="C32" s="59" t="s">
        <v>56</v>
      </c>
      <c r="D32" s="59" t="s">
        <v>57</v>
      </c>
      <c r="E32" s="59" t="s">
        <v>58</v>
      </c>
      <c r="F32" s="59" t="s">
        <v>59</v>
      </c>
      <c r="G32" s="59" t="s">
        <v>60</v>
      </c>
      <c r="H32" s="59" t="s">
        <v>61</v>
      </c>
      <c r="I32" s="59" t="s">
        <v>62</v>
      </c>
      <c r="J32" s="59" t="s">
        <v>63</v>
      </c>
      <c r="K32" s="59" t="s">
        <v>64</v>
      </c>
      <c r="L32" s="59" t="s">
        <v>65</v>
      </c>
      <c r="M32" s="59" t="s">
        <v>66</v>
      </c>
      <c r="N32" s="59" t="s">
        <v>67</v>
      </c>
      <c r="O32" s="59" t="s">
        <v>68</v>
      </c>
      <c r="P32" s="59" t="s">
        <v>69</v>
      </c>
      <c r="Q32" s="59" t="s">
        <v>3</v>
      </c>
      <c r="R32" s="59" t="s">
        <v>71</v>
      </c>
      <c r="S32" s="59" t="s">
        <v>22</v>
      </c>
      <c r="T32" s="59" t="s">
        <v>20</v>
      </c>
    </row>
    <row r="33" s="55" customFormat="1" ht="13.5" spans="1:245">
      <c r="A33" s="59">
        <v>1</v>
      </c>
      <c r="B33" s="66" t="s">
        <v>144</v>
      </c>
      <c r="C33" s="66" t="s">
        <v>145</v>
      </c>
      <c r="D33" s="59">
        <v>179.2</v>
      </c>
      <c r="E33" s="60">
        <v>25669.645</v>
      </c>
      <c r="F33" s="59">
        <v>4600000</v>
      </c>
      <c r="G33" s="59">
        <v>2300000</v>
      </c>
      <c r="H33" s="59">
        <v>2300000</v>
      </c>
      <c r="I33" s="59">
        <f t="shared" si="10"/>
        <v>2300000</v>
      </c>
      <c r="J33" s="59" t="s">
        <v>78</v>
      </c>
      <c r="K33" s="72">
        <v>45527</v>
      </c>
      <c r="L33" s="59" t="s">
        <v>32</v>
      </c>
      <c r="M33" s="78">
        <v>20240004826</v>
      </c>
      <c r="N33" s="72">
        <v>45527</v>
      </c>
      <c r="O33" s="72">
        <v>45134</v>
      </c>
      <c r="P33" s="75"/>
      <c r="Q33" s="61">
        <f>G33*0.01</f>
        <v>23000</v>
      </c>
      <c r="R33" s="61">
        <f>G33*0.0018</f>
        <v>4140</v>
      </c>
      <c r="S33" s="61">
        <f>G33*0.002</f>
        <v>4600</v>
      </c>
      <c r="T33" s="61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</row>
    <row r="34" s="55" customFormat="1" ht="13.5" spans="1:245">
      <c r="A34" s="59">
        <v>2</v>
      </c>
      <c r="B34" s="66" t="s">
        <v>146</v>
      </c>
      <c r="C34" s="66" t="s">
        <v>147</v>
      </c>
      <c r="D34" s="59">
        <v>125.8</v>
      </c>
      <c r="E34" s="61">
        <v>9538.95</v>
      </c>
      <c r="F34" s="59">
        <v>1200000</v>
      </c>
      <c r="G34" s="59">
        <v>800000</v>
      </c>
      <c r="H34" s="59">
        <v>800000</v>
      </c>
      <c r="I34" s="59">
        <f t="shared" si="10"/>
        <v>400000</v>
      </c>
      <c r="J34" s="59" t="s">
        <v>78</v>
      </c>
      <c r="K34" s="72">
        <v>45533</v>
      </c>
      <c r="L34" s="59" t="s">
        <v>25</v>
      </c>
      <c r="M34" s="81">
        <v>20240004964</v>
      </c>
      <c r="N34" s="72">
        <v>45534</v>
      </c>
      <c r="O34" s="72">
        <v>45529</v>
      </c>
      <c r="P34" s="59"/>
      <c r="Q34" s="61">
        <f>G34*0.01</f>
        <v>8000</v>
      </c>
      <c r="R34" s="61"/>
      <c r="S34" s="61">
        <f>G34*0.002</f>
        <v>1600</v>
      </c>
      <c r="T34" s="61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54"/>
      <c r="HJ34" s="54"/>
      <c r="HK34" s="54"/>
      <c r="HL34" s="54"/>
      <c r="HM34" s="54"/>
      <c r="HN34" s="54"/>
      <c r="HO34" s="54"/>
      <c r="HP34" s="54"/>
      <c r="HQ34" s="54"/>
      <c r="HR34" s="54"/>
      <c r="HS34" s="54"/>
      <c r="HT34" s="54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54"/>
      <c r="IF34" s="54"/>
      <c r="IG34" s="54"/>
      <c r="IH34" s="54"/>
      <c r="II34" s="54"/>
      <c r="IJ34" s="54"/>
      <c r="IK34" s="54"/>
    </row>
    <row r="35" s="55" customFormat="1" ht="13.5" spans="1:249">
      <c r="A35" s="59">
        <v>3</v>
      </c>
      <c r="B35" s="59" t="s">
        <v>148</v>
      </c>
      <c r="C35" s="66" t="s">
        <v>149</v>
      </c>
      <c r="D35" s="59">
        <v>207.21</v>
      </c>
      <c r="E35" s="61">
        <v>11860</v>
      </c>
      <c r="F35" s="59">
        <v>2457511</v>
      </c>
      <c r="G35" s="59">
        <v>2457511</v>
      </c>
      <c r="H35" s="59">
        <v>2457511</v>
      </c>
      <c r="I35" s="59">
        <f t="shared" si="10"/>
        <v>0</v>
      </c>
      <c r="J35" s="59" t="s">
        <v>150</v>
      </c>
      <c r="K35" s="72">
        <v>45513</v>
      </c>
      <c r="L35" s="59" t="s">
        <v>33</v>
      </c>
      <c r="M35" s="59">
        <v>20240000152</v>
      </c>
      <c r="N35" s="72">
        <v>45298</v>
      </c>
      <c r="O35" s="72">
        <v>45198</v>
      </c>
      <c r="P35" s="59"/>
      <c r="Q35" s="61">
        <f>G35*0.01</f>
        <v>24575.11</v>
      </c>
      <c r="R35" s="61">
        <f>G35*0.0018</f>
        <v>4423.5198</v>
      </c>
      <c r="S35" s="61">
        <f>G35*0.0025</f>
        <v>6143.7775</v>
      </c>
      <c r="T35" s="61"/>
      <c r="U35" s="54"/>
      <c r="V35" s="87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54"/>
      <c r="HJ35" s="54"/>
      <c r="HK35" s="54"/>
      <c r="HL35" s="54"/>
      <c r="HM35" s="54"/>
      <c r="HN35" s="54"/>
      <c r="HO35" s="54"/>
      <c r="HP35" s="54"/>
      <c r="HQ35" s="54"/>
      <c r="HR35" s="54"/>
      <c r="HS35" s="54"/>
      <c r="HT35" s="54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54"/>
      <c r="IF35" s="54"/>
      <c r="IG35" s="54"/>
      <c r="IH35" s="54"/>
      <c r="II35" s="54"/>
      <c r="IJ35" s="54"/>
      <c r="IK35" s="54"/>
      <c r="IL35" s="54"/>
      <c r="IM35" s="54"/>
      <c r="IN35" s="54"/>
      <c r="IO35" s="54"/>
    </row>
    <row r="36" s="55" customFormat="1" ht="13.5" spans="1:249">
      <c r="A36" s="59">
        <v>4</v>
      </c>
      <c r="B36" s="59" t="s">
        <v>151</v>
      </c>
      <c r="C36" s="66" t="s">
        <v>152</v>
      </c>
      <c r="D36" s="59">
        <v>50.67</v>
      </c>
      <c r="E36" s="61">
        <v>17959.34</v>
      </c>
      <c r="F36" s="59">
        <v>910000</v>
      </c>
      <c r="G36" s="59">
        <v>910000</v>
      </c>
      <c r="H36" s="59">
        <v>910000</v>
      </c>
      <c r="I36" s="59">
        <f t="shared" si="10"/>
        <v>0</v>
      </c>
      <c r="J36" s="59" t="s">
        <v>150</v>
      </c>
      <c r="K36" s="72">
        <v>45518</v>
      </c>
      <c r="L36" s="59" t="s">
        <v>25</v>
      </c>
      <c r="M36" s="59">
        <v>20240003564</v>
      </c>
      <c r="N36" s="72">
        <v>45464</v>
      </c>
      <c r="O36" s="72">
        <v>45435</v>
      </c>
      <c r="P36" s="59"/>
      <c r="Q36" s="61">
        <f>F36*0.01</f>
        <v>9100</v>
      </c>
      <c r="R36" s="61"/>
      <c r="S36" s="61">
        <f>G36*0.0025</f>
        <v>2275</v>
      </c>
      <c r="T36" s="61"/>
      <c r="U36" s="54"/>
      <c r="V36" s="87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54"/>
      <c r="HJ36" s="54"/>
      <c r="HK36" s="54"/>
      <c r="HL36" s="54"/>
      <c r="HM36" s="54"/>
      <c r="HN36" s="54"/>
      <c r="HO36" s="54"/>
      <c r="HP36" s="54"/>
      <c r="HQ36" s="54"/>
      <c r="HR36" s="54"/>
      <c r="HS36" s="54"/>
      <c r="HT36" s="54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54"/>
      <c r="IF36" s="54"/>
      <c r="IG36" s="54"/>
      <c r="IH36" s="54"/>
      <c r="II36" s="54"/>
      <c r="IJ36" s="54"/>
      <c r="IK36" s="54"/>
      <c r="IL36" s="54"/>
      <c r="IM36" s="54"/>
      <c r="IN36" s="54"/>
      <c r="IO36" s="54"/>
    </row>
    <row r="37" s="55" customFormat="1" ht="13.5" spans="1:245">
      <c r="A37" s="59">
        <v>5</v>
      </c>
      <c r="B37" s="66" t="s">
        <v>153</v>
      </c>
      <c r="C37" s="66" t="s">
        <v>154</v>
      </c>
      <c r="D37" s="59">
        <v>50.67</v>
      </c>
      <c r="E37" s="60">
        <v>18413.26</v>
      </c>
      <c r="F37" s="59">
        <v>933000</v>
      </c>
      <c r="G37" s="59">
        <v>473000</v>
      </c>
      <c r="H37" s="59">
        <v>473000</v>
      </c>
      <c r="I37" s="59">
        <f t="shared" si="10"/>
        <v>460000</v>
      </c>
      <c r="J37" s="59" t="s">
        <v>78</v>
      </c>
      <c r="K37" s="72">
        <v>45520</v>
      </c>
      <c r="L37" s="59" t="s">
        <v>29</v>
      </c>
      <c r="M37" s="59">
        <v>20240004709</v>
      </c>
      <c r="N37" s="72">
        <v>45520</v>
      </c>
      <c r="O37" s="72">
        <v>45432</v>
      </c>
      <c r="P37" s="75"/>
      <c r="Q37" s="61">
        <f>G37*0.01</f>
        <v>4730</v>
      </c>
      <c r="R37" s="61"/>
      <c r="S37" s="61">
        <f>G37*0.0025</f>
        <v>1182.5</v>
      </c>
      <c r="T37" s="61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54"/>
      <c r="HJ37" s="54"/>
      <c r="HK37" s="54"/>
      <c r="HL37" s="54"/>
      <c r="HM37" s="54"/>
      <c r="HN37" s="54"/>
      <c r="HO37" s="54"/>
      <c r="HP37" s="54"/>
      <c r="HQ37" s="54"/>
      <c r="HR37" s="54"/>
      <c r="HS37" s="54"/>
      <c r="HT37" s="54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54"/>
      <c r="IF37" s="54"/>
      <c r="IG37" s="54"/>
      <c r="IH37" s="54"/>
      <c r="II37" s="54"/>
      <c r="IJ37" s="54"/>
      <c r="IK37" s="54"/>
    </row>
    <row r="38" s="55" customFormat="1" spans="1:243">
      <c r="A38" s="59"/>
      <c r="B38" s="59"/>
      <c r="C38" s="59"/>
      <c r="D38" s="59"/>
      <c r="E38" s="60"/>
      <c r="F38" s="59"/>
      <c r="G38" s="59">
        <f>SUM(G33:G37)</f>
        <v>6940511</v>
      </c>
      <c r="H38" s="59"/>
      <c r="I38" s="59"/>
      <c r="J38" s="59"/>
      <c r="K38" s="72"/>
      <c r="L38" s="59"/>
      <c r="M38" s="59"/>
      <c r="N38" s="72"/>
      <c r="O38" s="72"/>
      <c r="P38" s="75"/>
      <c r="Q38" s="61">
        <f>SUM(Q33:Q37)</f>
        <v>69405.11</v>
      </c>
      <c r="R38" s="61">
        <f>SUM(R33:R37)</f>
        <v>8563.5198</v>
      </c>
      <c r="S38" s="61">
        <f>SUM(S33:S37)</f>
        <v>15801.2775</v>
      </c>
      <c r="T38" s="61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54"/>
      <c r="HJ38" s="54"/>
      <c r="HK38" s="54"/>
      <c r="HL38" s="54"/>
      <c r="HM38" s="54"/>
      <c r="HN38" s="54"/>
      <c r="HO38" s="54"/>
      <c r="HP38" s="54"/>
      <c r="HQ38" s="54"/>
      <c r="HR38" s="54"/>
      <c r="HS38" s="54"/>
      <c r="HT38" s="54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54"/>
      <c r="IF38" s="54"/>
      <c r="IG38" s="54"/>
      <c r="IH38" s="54"/>
      <c r="II38" s="54"/>
    </row>
    <row r="39" s="55" customFormat="1" ht="37" customHeight="1" spans="1:245">
      <c r="A39" s="67" t="s">
        <v>155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88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54"/>
      <c r="HJ39" s="54"/>
      <c r="HK39" s="54"/>
      <c r="HL39" s="54"/>
      <c r="HM39" s="54"/>
      <c r="HN39" s="54"/>
      <c r="HO39" s="54"/>
      <c r="HP39" s="54"/>
      <c r="HQ39" s="54"/>
      <c r="HR39" s="54"/>
      <c r="HS39" s="54"/>
      <c r="HT39" s="54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54"/>
      <c r="IF39" s="54"/>
      <c r="IG39" s="54"/>
      <c r="IH39" s="54"/>
      <c r="II39" s="54"/>
      <c r="IJ39" s="54"/>
      <c r="IK39" s="54"/>
    </row>
    <row r="40" s="56" customFormat="1" ht="21" customHeight="1" spans="2:20">
      <c r="B40" s="56" t="s">
        <v>156</v>
      </c>
      <c r="C40" s="69"/>
      <c r="D40" s="69"/>
      <c r="E40" s="70" t="s">
        <v>54</v>
      </c>
      <c r="H40" s="70" t="s">
        <v>54</v>
      </c>
      <c r="I40" s="70"/>
      <c r="J40" s="82"/>
      <c r="L40" s="70" t="s">
        <v>157</v>
      </c>
      <c r="M40" s="82"/>
      <c r="N40" s="83"/>
      <c r="O40" s="83"/>
      <c r="Q40" s="69" t="s">
        <v>158</v>
      </c>
      <c r="S40" s="89"/>
      <c r="T40" s="83"/>
    </row>
  </sheetData>
  <autoFilter xmlns:etc="http://www.wps.cn/officeDocument/2017/etCustomData" ref="A2:IK40" etc:filterBottomFollowUsedRange="0">
    <extLst/>
  </autoFilter>
  <mergeCells count="4">
    <mergeCell ref="A1:T1"/>
    <mergeCell ref="A31:T31"/>
    <mergeCell ref="A39:T39"/>
    <mergeCell ref="S40:T40"/>
  </mergeCells>
  <dataValidations count="1">
    <dataValidation type="decimal" operator="between" allowBlank="1" showInputMessage="1" showErrorMessage="1" promptTitle="输入数据" prompt="不得输入空格、字体、字母" sqref="N15 O16 O20 O10:O14 O22:O27">
      <formula1>-1000000</formula1>
      <formula2>100000000</formula2>
    </dataValidation>
  </dataValidations>
  <pageMargins left="0.0784722222222222" right="0.118055555555556" top="0.156944444444444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2"/>
  <sheetViews>
    <sheetView topLeftCell="A19" workbookViewId="0">
      <selection activeCell="J24" sqref="J24"/>
    </sheetView>
  </sheetViews>
  <sheetFormatPr defaultColWidth="9" defaultRowHeight="13.5"/>
  <cols>
    <col min="1" max="2" width="10.625" style="30" customWidth="1"/>
    <col min="3" max="3" width="11.75" style="30" customWidth="1"/>
    <col min="4" max="4" width="10.625" style="30" customWidth="1"/>
    <col min="5" max="5" width="12.125" style="30" customWidth="1"/>
    <col min="6" max="6" width="15.875" style="30" customWidth="1"/>
    <col min="7" max="9" width="10.625" style="30" customWidth="1"/>
    <col min="10" max="10" width="23.5" style="30" customWidth="1"/>
    <col min="11" max="11" width="8.125" style="30" customWidth="1"/>
    <col min="12" max="12" width="14.625" style="30" customWidth="1"/>
    <col min="13" max="13" width="8.125" style="30" customWidth="1"/>
    <col min="14" max="14" width="10" style="30" customWidth="1"/>
    <col min="15" max="16" width="10.5" style="30" customWidth="1"/>
    <col min="17" max="17" width="8.125" style="30" customWidth="1"/>
    <col min="18" max="251" width="10.625" style="30" customWidth="1"/>
    <col min="252" max="252" width="10.625" style="30"/>
    <col min="253" max="16383" width="9" style="30"/>
  </cols>
  <sheetData>
    <row r="1" s="30" customFormat="1" ht="30" customHeight="1" spans="1:10">
      <c r="A1" s="31" t="s">
        <v>159</v>
      </c>
      <c r="B1" s="31"/>
      <c r="C1" s="31"/>
      <c r="D1" s="31"/>
      <c r="E1" s="31"/>
      <c r="F1" s="31"/>
      <c r="G1" s="31"/>
      <c r="H1" s="31"/>
      <c r="I1" s="31"/>
      <c r="J1" s="48"/>
    </row>
    <row r="2" s="30" customFormat="1" ht="18" customHeight="1" spans="1:9">
      <c r="A2" s="32" t="s">
        <v>12</v>
      </c>
      <c r="B2" s="32" t="s">
        <v>56</v>
      </c>
      <c r="C2" s="32" t="s">
        <v>57</v>
      </c>
      <c r="D2" s="32" t="s">
        <v>160</v>
      </c>
      <c r="E2" s="32" t="s">
        <v>161</v>
      </c>
      <c r="F2" s="32" t="s">
        <v>162</v>
      </c>
      <c r="G2" s="32" t="s">
        <v>63</v>
      </c>
      <c r="H2" s="32" t="s">
        <v>163</v>
      </c>
      <c r="I2" s="32" t="s">
        <v>28</v>
      </c>
    </row>
    <row r="3" s="30" customFormat="1" ht="18" customHeight="1" spans="1:9">
      <c r="A3" s="32">
        <v>1</v>
      </c>
      <c r="B3" s="32" t="s">
        <v>164</v>
      </c>
      <c r="C3" s="32">
        <v>117.54</v>
      </c>
      <c r="D3" s="32" t="s">
        <v>165</v>
      </c>
      <c r="E3" s="32">
        <v>5410.92</v>
      </c>
      <c r="F3" s="33">
        <v>636000</v>
      </c>
      <c r="G3" s="32" t="s">
        <v>166</v>
      </c>
      <c r="H3" s="32"/>
      <c r="I3" s="32" t="s">
        <v>29</v>
      </c>
    </row>
    <row r="4" s="30" customFormat="1" ht="18" customHeight="1" spans="1:9">
      <c r="A4" s="32">
        <v>2</v>
      </c>
      <c r="B4" s="32" t="s">
        <v>167</v>
      </c>
      <c r="C4" s="32">
        <v>117.91</v>
      </c>
      <c r="D4" s="32" t="s">
        <v>168</v>
      </c>
      <c r="E4" s="32">
        <v>5549.996</v>
      </c>
      <c r="F4" s="33">
        <v>654400</v>
      </c>
      <c r="G4" s="32" t="s">
        <v>169</v>
      </c>
      <c r="H4" s="32"/>
      <c r="I4" s="32" t="s">
        <v>29</v>
      </c>
    </row>
    <row r="5" s="30" customFormat="1" ht="18" customHeight="1" spans="1:9">
      <c r="A5" s="32">
        <v>3</v>
      </c>
      <c r="B5" s="32" t="s">
        <v>170</v>
      </c>
      <c r="C5" s="32">
        <v>117.91</v>
      </c>
      <c r="D5" s="32" t="s">
        <v>171</v>
      </c>
      <c r="E5" s="32">
        <v>6139.91</v>
      </c>
      <c r="F5" s="33">
        <v>723957</v>
      </c>
      <c r="G5" s="32" t="s">
        <v>82</v>
      </c>
      <c r="H5" s="32"/>
      <c r="I5" s="32" t="s">
        <v>35</v>
      </c>
    </row>
    <row r="6" s="30" customFormat="1" ht="18" customHeight="1" spans="1:9">
      <c r="A6" s="32">
        <v>4</v>
      </c>
      <c r="B6" s="32" t="s">
        <v>172</v>
      </c>
      <c r="C6" s="32">
        <v>117.91</v>
      </c>
      <c r="D6" s="32" t="s">
        <v>173</v>
      </c>
      <c r="E6" s="32">
        <v>6784.835</v>
      </c>
      <c r="F6" s="33">
        <v>800000</v>
      </c>
      <c r="G6" s="32" t="s">
        <v>78</v>
      </c>
      <c r="H6" s="32"/>
      <c r="I6" s="32" t="s">
        <v>40</v>
      </c>
    </row>
    <row r="7" s="30" customFormat="1" ht="18" customHeight="1" spans="1:9">
      <c r="A7" s="32">
        <v>5</v>
      </c>
      <c r="B7" s="32" t="s">
        <v>77</v>
      </c>
      <c r="C7" s="32">
        <v>153.46</v>
      </c>
      <c r="D7" s="32" t="s">
        <v>76</v>
      </c>
      <c r="E7" s="32">
        <v>4887.27</v>
      </c>
      <c r="F7" s="33">
        <v>750000</v>
      </c>
      <c r="G7" s="32" t="s">
        <v>78</v>
      </c>
      <c r="H7" s="32" t="s">
        <v>174</v>
      </c>
      <c r="I7" s="32" t="s">
        <v>35</v>
      </c>
    </row>
    <row r="8" s="30" customFormat="1" ht="18" customHeight="1" spans="1:9">
      <c r="A8" s="32">
        <v>6</v>
      </c>
      <c r="B8" s="32" t="s">
        <v>175</v>
      </c>
      <c r="C8" s="32">
        <v>148.64</v>
      </c>
      <c r="D8" s="32" t="s">
        <v>176</v>
      </c>
      <c r="E8" s="32">
        <v>5920.345</v>
      </c>
      <c r="F8" s="33">
        <v>880000</v>
      </c>
      <c r="G8" s="32" t="s">
        <v>82</v>
      </c>
      <c r="H8" s="32"/>
      <c r="I8" s="32" t="s">
        <v>37</v>
      </c>
    </row>
    <row r="9" s="30" customFormat="1" ht="18" customHeight="1" spans="1:9">
      <c r="A9" s="32">
        <v>7</v>
      </c>
      <c r="B9" s="32" t="s">
        <v>177</v>
      </c>
      <c r="C9" s="32">
        <v>117.84</v>
      </c>
      <c r="D9" s="32" t="s">
        <v>178</v>
      </c>
      <c r="E9" s="32">
        <v>5757.67</v>
      </c>
      <c r="F9" s="32">
        <v>678484</v>
      </c>
      <c r="G9" s="32"/>
      <c r="H9" s="32"/>
      <c r="I9" s="32" t="s">
        <v>29</v>
      </c>
    </row>
    <row r="10" s="30" customFormat="1" ht="18" customHeight="1" spans="1:9">
      <c r="A10" s="32">
        <v>8</v>
      </c>
      <c r="B10" s="32" t="s">
        <v>179</v>
      </c>
      <c r="C10" s="32">
        <v>107.61</v>
      </c>
      <c r="D10" s="32" t="s">
        <v>180</v>
      </c>
      <c r="E10" s="32">
        <v>7155.47</v>
      </c>
      <c r="F10" s="33">
        <v>770000</v>
      </c>
      <c r="G10" s="32" t="s">
        <v>78</v>
      </c>
      <c r="H10" s="32" t="s">
        <v>174</v>
      </c>
      <c r="I10" s="32" t="s">
        <v>29</v>
      </c>
    </row>
    <row r="11" s="30" customFormat="1" ht="18" customHeight="1" spans="1:9">
      <c r="A11" s="32" t="s">
        <v>51</v>
      </c>
      <c r="B11" s="32"/>
      <c r="C11" s="32"/>
      <c r="D11" s="32"/>
      <c r="E11" s="32"/>
      <c r="F11" s="33">
        <f>SUM(F3:F10)</f>
        <v>5892841</v>
      </c>
      <c r="G11" s="32"/>
      <c r="H11" s="32"/>
      <c r="I11" s="32"/>
    </row>
    <row r="12" s="30" customFormat="1" ht="21" customHeight="1" spans="1:9">
      <c r="A12" s="32" t="s">
        <v>181</v>
      </c>
      <c r="B12" s="32"/>
      <c r="C12" s="32"/>
      <c r="D12" s="32"/>
      <c r="E12" s="32"/>
      <c r="F12" s="32"/>
      <c r="G12" s="32"/>
      <c r="H12" s="32"/>
      <c r="I12" s="32"/>
    </row>
    <row r="13" s="30" customFormat="1" ht="21" customHeight="1"/>
    <row r="14" s="30" customFormat="1" ht="29" customHeight="1" spans="1:9">
      <c r="A14" s="34" t="s">
        <v>182</v>
      </c>
      <c r="B14" s="34"/>
      <c r="C14" s="34"/>
      <c r="D14" s="34"/>
      <c r="E14" s="34"/>
      <c r="F14" s="34"/>
      <c r="G14" s="34"/>
      <c r="H14" s="34"/>
      <c r="I14" s="34"/>
    </row>
    <row r="15" s="30" customFormat="1" ht="19" customHeight="1" spans="1:10">
      <c r="A15" s="32" t="s">
        <v>12</v>
      </c>
      <c r="B15" s="32" t="s">
        <v>56</v>
      </c>
      <c r="C15" s="32" t="s">
        <v>57</v>
      </c>
      <c r="D15" s="32" t="s">
        <v>160</v>
      </c>
      <c r="E15" s="32" t="s">
        <v>161</v>
      </c>
      <c r="F15" s="32" t="s">
        <v>162</v>
      </c>
      <c r="G15" s="32" t="s">
        <v>63</v>
      </c>
      <c r="H15" s="32" t="s">
        <v>163</v>
      </c>
      <c r="I15" s="32" t="s">
        <v>28</v>
      </c>
      <c r="J15" s="48"/>
    </row>
    <row r="16" s="30" customFormat="1" ht="19" customHeight="1" spans="1:9">
      <c r="A16" s="32">
        <v>1</v>
      </c>
      <c r="B16" s="32" t="s">
        <v>183</v>
      </c>
      <c r="C16" s="32">
        <v>67.85</v>
      </c>
      <c r="D16" s="32" t="s">
        <v>184</v>
      </c>
      <c r="E16" s="32">
        <v>17479.73</v>
      </c>
      <c r="F16" s="33">
        <v>1186000</v>
      </c>
      <c r="G16" s="32" t="s">
        <v>78</v>
      </c>
      <c r="H16" s="35"/>
      <c r="I16" s="32" t="s">
        <v>25</v>
      </c>
    </row>
    <row r="17" s="30" customFormat="1" ht="19" customHeight="1" spans="1:9">
      <c r="A17" s="32">
        <v>2</v>
      </c>
      <c r="B17" s="36" t="s">
        <v>147</v>
      </c>
      <c r="C17" s="36">
        <v>125.8</v>
      </c>
      <c r="D17" s="36" t="s">
        <v>146</v>
      </c>
      <c r="E17" s="36">
        <v>9538.95</v>
      </c>
      <c r="F17" s="37">
        <v>1200000</v>
      </c>
      <c r="G17" s="36" t="s">
        <v>78</v>
      </c>
      <c r="H17" s="38" t="s">
        <v>174</v>
      </c>
      <c r="I17" s="36" t="s">
        <v>25</v>
      </c>
    </row>
    <row r="18" s="30" customFormat="1" ht="19" customHeight="1" spans="1:9">
      <c r="A18" s="32">
        <v>3</v>
      </c>
      <c r="B18" s="36" t="s">
        <v>185</v>
      </c>
      <c r="C18" s="36">
        <v>120.62</v>
      </c>
      <c r="D18" s="36" t="s">
        <v>186</v>
      </c>
      <c r="E18" s="36">
        <v>9000</v>
      </c>
      <c r="F18" s="37">
        <v>1085580</v>
      </c>
      <c r="G18" s="36" t="s">
        <v>78</v>
      </c>
      <c r="H18" s="38"/>
      <c r="I18" s="36" t="s">
        <v>25</v>
      </c>
    </row>
    <row r="19" s="30" customFormat="1" ht="19" customHeight="1" spans="1:9">
      <c r="A19" s="32">
        <v>4</v>
      </c>
      <c r="B19" s="36" t="s">
        <v>187</v>
      </c>
      <c r="C19" s="36">
        <v>354.69</v>
      </c>
      <c r="D19" s="36" t="s">
        <v>188</v>
      </c>
      <c r="E19" s="36">
        <v>9925</v>
      </c>
      <c r="F19" s="37">
        <v>3520298</v>
      </c>
      <c r="G19" s="36" t="s">
        <v>78</v>
      </c>
      <c r="H19" s="38"/>
      <c r="I19" s="36" t="s">
        <v>31</v>
      </c>
    </row>
    <row r="20" s="30" customFormat="1" ht="15" customHeight="1" spans="1:9">
      <c r="A20" s="36" t="s">
        <v>51</v>
      </c>
      <c r="B20" s="36"/>
      <c r="C20" s="36"/>
      <c r="D20" s="36"/>
      <c r="E20" s="36"/>
      <c r="F20" s="37">
        <f>SUM(F16:F19)</f>
        <v>6991878</v>
      </c>
      <c r="G20" s="36"/>
      <c r="H20" s="36"/>
      <c r="I20" s="36"/>
    </row>
    <row r="21" s="30" customFormat="1" ht="26" customHeight="1" spans="1:9">
      <c r="A21" s="32" t="s">
        <v>189</v>
      </c>
      <c r="B21" s="32"/>
      <c r="C21" s="32"/>
      <c r="D21" s="32"/>
      <c r="E21" s="32"/>
      <c r="F21" s="32"/>
      <c r="G21" s="32"/>
      <c r="H21" s="32"/>
      <c r="I21" s="32"/>
    </row>
    <row r="22" s="30" customFormat="1" ht="22" customHeight="1" spans="10:10">
      <c r="J22" s="49"/>
    </row>
    <row r="23" s="30" customFormat="1" ht="24.95" customHeight="1" spans="2:9">
      <c r="B23" s="39" t="s">
        <v>190</v>
      </c>
      <c r="C23" s="40"/>
      <c r="D23" s="40"/>
      <c r="E23" s="40"/>
      <c r="F23" s="40"/>
      <c r="G23" s="40"/>
      <c r="H23" s="40"/>
      <c r="I23" s="50"/>
    </row>
    <row r="24" s="30" customFormat="1" ht="40" customHeight="1" spans="2:18">
      <c r="B24" s="32" t="s">
        <v>28</v>
      </c>
      <c r="C24" s="32" t="s">
        <v>18</v>
      </c>
      <c r="D24" s="32" t="s">
        <v>191</v>
      </c>
      <c r="E24" s="32" t="s">
        <v>192</v>
      </c>
      <c r="F24" s="32" t="s">
        <v>193</v>
      </c>
      <c r="G24" s="32" t="s">
        <v>194</v>
      </c>
      <c r="H24" s="32" t="s">
        <v>195</v>
      </c>
      <c r="I24" s="32" t="s">
        <v>196</v>
      </c>
      <c r="K24" s="27" t="s">
        <v>23</v>
      </c>
      <c r="M24" s="27" t="s">
        <v>25</v>
      </c>
      <c r="O24" s="51" t="s">
        <v>26</v>
      </c>
      <c r="Q24" s="27" t="s">
        <v>29</v>
      </c>
      <c r="R24" s="30">
        <v>273.89</v>
      </c>
    </row>
    <row r="25" s="30" customFormat="1" ht="19" customHeight="1" spans="2:17">
      <c r="B25" s="32" t="s">
        <v>29</v>
      </c>
      <c r="C25" s="32">
        <v>4</v>
      </c>
      <c r="D25" s="32">
        <v>273.89</v>
      </c>
      <c r="E25" s="24">
        <f>D25/230.77</f>
        <v>1.18685271049096</v>
      </c>
      <c r="F25" s="24"/>
      <c r="G25" s="24"/>
      <c r="H25" s="24"/>
      <c r="I25" s="47">
        <v>0.007</v>
      </c>
      <c r="J25" s="52"/>
      <c r="K25" s="27" t="s">
        <v>197</v>
      </c>
      <c r="L25" s="30"/>
      <c r="M25" s="27" t="s">
        <v>35</v>
      </c>
      <c r="N25" s="30">
        <v>147.39</v>
      </c>
      <c r="O25" s="27" t="s">
        <v>36</v>
      </c>
      <c r="P25" s="30"/>
      <c r="Q25" s="27" t="s">
        <v>38</v>
      </c>
    </row>
    <row r="26" s="30" customFormat="1" ht="19" customHeight="1" spans="2:17">
      <c r="B26" s="32" t="s">
        <v>35</v>
      </c>
      <c r="C26" s="32">
        <v>2</v>
      </c>
      <c r="D26" s="32">
        <v>147.39</v>
      </c>
      <c r="E26" s="24">
        <f>D26/230.77</f>
        <v>0.63868787104043</v>
      </c>
      <c r="F26" s="24"/>
      <c r="G26" s="24">
        <v>0.005</v>
      </c>
      <c r="H26" s="24"/>
      <c r="I26" s="24"/>
      <c r="J26" s="52"/>
      <c r="K26" s="27" t="s">
        <v>31</v>
      </c>
      <c r="M26" s="27" t="s">
        <v>40</v>
      </c>
      <c r="N26" s="30">
        <v>80</v>
      </c>
      <c r="O26" s="27" t="s">
        <v>37</v>
      </c>
      <c r="P26" s="30">
        <v>88</v>
      </c>
      <c r="Q26" s="26"/>
    </row>
    <row r="27" s="30" customFormat="1" ht="19" customHeight="1" spans="2:17">
      <c r="B27" s="32" t="s">
        <v>40</v>
      </c>
      <c r="C27" s="32">
        <v>1</v>
      </c>
      <c r="D27" s="32">
        <v>80</v>
      </c>
      <c r="E27" s="24">
        <f>D27/230.77</f>
        <v>0.346665511114963</v>
      </c>
      <c r="F27" s="24">
        <v>0.004</v>
      </c>
      <c r="G27" s="24"/>
      <c r="H27" s="24"/>
      <c r="I27" s="24"/>
      <c r="J27" s="52"/>
      <c r="K27" s="27" t="s">
        <v>32</v>
      </c>
      <c r="M27" s="53" t="s">
        <v>33</v>
      </c>
      <c r="Q27" s="26"/>
    </row>
    <row r="28" s="30" customFormat="1" ht="19" customHeight="1" spans="2:17">
      <c r="B28" s="32" t="s">
        <v>37</v>
      </c>
      <c r="C28" s="32">
        <v>1</v>
      </c>
      <c r="D28" s="32">
        <v>88</v>
      </c>
      <c r="E28" s="24">
        <f>D28/230.77</f>
        <v>0.381332062226459</v>
      </c>
      <c r="F28" s="24">
        <v>0.004</v>
      </c>
      <c r="G28" s="24"/>
      <c r="H28" s="24"/>
      <c r="I28" s="24"/>
      <c r="J28" s="52"/>
      <c r="K28" s="26"/>
      <c r="M28" s="26"/>
      <c r="Q28" s="26"/>
    </row>
    <row r="29" s="30" customFormat="1" ht="19" customHeight="1" spans="2:17">
      <c r="B29" s="32" t="s">
        <v>51</v>
      </c>
      <c r="C29" s="32">
        <f>SUM(C25:C28)</f>
        <v>8</v>
      </c>
      <c r="D29" s="32">
        <f>SUM(D25:D28)</f>
        <v>589.28</v>
      </c>
      <c r="E29" s="41"/>
      <c r="F29" s="24"/>
      <c r="G29" s="32"/>
      <c r="H29" s="24"/>
      <c r="I29" s="24"/>
      <c r="J29" s="52"/>
      <c r="K29" s="27" t="s">
        <v>23</v>
      </c>
      <c r="M29" s="27" t="s">
        <v>25</v>
      </c>
      <c r="N29" s="30">
        <v>347.16</v>
      </c>
      <c r="O29" s="51" t="s">
        <v>26</v>
      </c>
      <c r="Q29" s="27" t="s">
        <v>29</v>
      </c>
    </row>
    <row r="30" s="30" customFormat="1" ht="19" customHeight="1" spans="10:17">
      <c r="J30" s="52"/>
      <c r="K30" s="27" t="s">
        <v>197</v>
      </c>
      <c r="M30" s="27" t="s">
        <v>35</v>
      </c>
      <c r="O30" s="27" t="s">
        <v>36</v>
      </c>
      <c r="P30" s="30"/>
      <c r="Q30" s="27" t="s">
        <v>38</v>
      </c>
    </row>
    <row r="31" s="30" customFormat="1" ht="39" customHeight="1" spans="2:15">
      <c r="B31" s="32" t="s">
        <v>198</v>
      </c>
      <c r="C31" s="32" t="s">
        <v>18</v>
      </c>
      <c r="D31" s="32" t="s">
        <v>191</v>
      </c>
      <c r="E31" s="32" t="s">
        <v>192</v>
      </c>
      <c r="F31" s="32" t="s">
        <v>199</v>
      </c>
      <c r="G31" s="32" t="s">
        <v>200</v>
      </c>
      <c r="H31" s="32" t="s">
        <v>201</v>
      </c>
      <c r="I31" s="32" t="s">
        <v>202</v>
      </c>
      <c r="J31" s="52"/>
      <c r="K31" s="27" t="s">
        <v>31</v>
      </c>
      <c r="L31" s="30">
        <v>352.03</v>
      </c>
      <c r="M31" s="27" t="s">
        <v>40</v>
      </c>
      <c r="O31" s="27" t="s">
        <v>37</v>
      </c>
    </row>
    <row r="32" s="30" customFormat="1" ht="19" customHeight="1" spans="2:13">
      <c r="B32" s="32" t="s">
        <v>23</v>
      </c>
      <c r="C32" s="32">
        <v>0</v>
      </c>
      <c r="D32" s="32"/>
      <c r="E32" s="24">
        <f>D32/707.69</f>
        <v>0</v>
      </c>
      <c r="F32" s="24"/>
      <c r="G32" s="42"/>
      <c r="H32" s="24"/>
      <c r="I32" s="24"/>
      <c r="J32" s="52"/>
      <c r="K32" s="27" t="s">
        <v>32</v>
      </c>
      <c r="M32" s="53" t="s">
        <v>33</v>
      </c>
    </row>
    <row r="33" s="30" customFormat="1" ht="19" customHeight="1" spans="2:18">
      <c r="B33" s="32" t="s">
        <v>25</v>
      </c>
      <c r="C33" s="32">
        <v>3</v>
      </c>
      <c r="D33" s="32">
        <v>227.39</v>
      </c>
      <c r="E33" s="24">
        <f>D33/769.23</f>
        <v>0.295607295607296</v>
      </c>
      <c r="F33" s="24">
        <v>0.0002</v>
      </c>
      <c r="G33" s="24"/>
      <c r="H33" s="24"/>
      <c r="I33" s="24"/>
      <c r="J33" s="52"/>
      <c r="K33" s="30" t="s">
        <v>51</v>
      </c>
      <c r="L33" s="30">
        <f>SUM(L24:L32)</f>
        <v>352.03</v>
      </c>
      <c r="N33" s="30">
        <f>SUM(N24:N32)</f>
        <v>574.55</v>
      </c>
      <c r="P33" s="30">
        <f>SUM(P24:P32)</f>
        <v>88</v>
      </c>
      <c r="R33" s="30">
        <f>SUM(R24:R32)</f>
        <v>273.89</v>
      </c>
    </row>
    <row r="34" s="30" customFormat="1" ht="21" customHeight="1" spans="2:10">
      <c r="B34" s="32" t="s">
        <v>26</v>
      </c>
      <c r="C34" s="32">
        <v>1</v>
      </c>
      <c r="D34" s="32">
        <v>88</v>
      </c>
      <c r="E34" s="24">
        <f>D34/576.92</f>
        <v>0.152534146848783</v>
      </c>
      <c r="F34" s="24">
        <v>0.0002</v>
      </c>
      <c r="G34" s="24"/>
      <c r="H34" s="24"/>
      <c r="I34" s="24"/>
      <c r="J34" s="52"/>
    </row>
    <row r="35" s="30" customFormat="1" ht="21" customHeight="1" spans="2:15">
      <c r="B35" s="32" t="s">
        <v>29</v>
      </c>
      <c r="C35" s="32">
        <v>4</v>
      </c>
      <c r="D35" s="32">
        <v>273.89</v>
      </c>
      <c r="E35" s="24">
        <f>D35/384.62</f>
        <v>0.712105454734543</v>
      </c>
      <c r="F35" s="24"/>
      <c r="G35" s="24">
        <v>0.0003</v>
      </c>
      <c r="H35" s="24"/>
      <c r="I35" s="24"/>
      <c r="O35" s="30" t="s">
        <v>203</v>
      </c>
    </row>
    <row r="36" s="30" customFormat="1" ht="24" customHeight="1" spans="2:9">
      <c r="B36" s="32" t="s">
        <v>51</v>
      </c>
      <c r="C36" s="32">
        <f>SUM(C32:C35)</f>
        <v>8</v>
      </c>
      <c r="D36" s="32">
        <f>SUM(D32:D35)</f>
        <v>589.28</v>
      </c>
      <c r="E36" s="43"/>
      <c r="F36" s="32"/>
      <c r="G36" s="24"/>
      <c r="H36" s="32"/>
      <c r="I36" s="32"/>
    </row>
    <row r="37" s="30" customFormat="1" ht="24" customHeight="1" spans="2:16">
      <c r="B37" s="44" t="s">
        <v>204</v>
      </c>
      <c r="C37" s="45"/>
      <c r="D37" s="45"/>
      <c r="E37" s="45"/>
      <c r="F37" s="45"/>
      <c r="G37" s="45"/>
      <c r="H37" s="45"/>
      <c r="I37" s="46"/>
      <c r="K37" s="34" t="s">
        <v>205</v>
      </c>
      <c r="L37" s="34" t="s">
        <v>206</v>
      </c>
      <c r="M37" s="34" t="s">
        <v>207</v>
      </c>
      <c r="N37" s="34" t="s">
        <v>208</v>
      </c>
      <c r="O37" s="34" t="s">
        <v>209</v>
      </c>
      <c r="P37" s="34" t="s">
        <v>210</v>
      </c>
    </row>
    <row r="38" s="30" customFormat="1" ht="20" customHeight="1" spans="11:16">
      <c r="K38" s="32">
        <v>3</v>
      </c>
      <c r="L38" s="32" t="s">
        <v>23</v>
      </c>
      <c r="M38" s="32">
        <v>0</v>
      </c>
      <c r="N38" s="32">
        <v>352.03</v>
      </c>
      <c r="O38" s="32">
        <f>M38+N38</f>
        <v>352.03</v>
      </c>
      <c r="P38" s="43">
        <f>O38/4</f>
        <v>88.0075</v>
      </c>
    </row>
    <row r="39" s="30" customFormat="1" ht="48" customHeight="1" spans="2:16">
      <c r="B39" s="32" t="s">
        <v>211</v>
      </c>
      <c r="C39" s="32" t="s">
        <v>212</v>
      </c>
      <c r="D39" s="46" t="s">
        <v>213</v>
      </c>
      <c r="E39" s="46" t="s">
        <v>214</v>
      </c>
      <c r="F39" s="32" t="s">
        <v>215</v>
      </c>
      <c r="G39" s="32" t="s">
        <v>216</v>
      </c>
      <c r="H39" s="32" t="s">
        <v>217</v>
      </c>
      <c r="I39" s="32" t="s">
        <v>218</v>
      </c>
      <c r="K39" s="32">
        <v>1</v>
      </c>
      <c r="L39" s="32" t="s">
        <v>25</v>
      </c>
      <c r="M39" s="32">
        <v>227.39</v>
      </c>
      <c r="N39" s="32">
        <v>347.16</v>
      </c>
      <c r="O39" s="32">
        <f>M39+N39</f>
        <v>574.55</v>
      </c>
      <c r="P39" s="43">
        <f>O39/4</f>
        <v>143.6375</v>
      </c>
    </row>
    <row r="40" s="30" customFormat="1" ht="21" customHeight="1" spans="2:16">
      <c r="B40" s="32" t="s">
        <v>21</v>
      </c>
      <c r="C40" s="32">
        <v>589.28</v>
      </c>
      <c r="D40" s="43">
        <v>2500</v>
      </c>
      <c r="E40" s="24">
        <f>C40/D40</f>
        <v>0.235712</v>
      </c>
      <c r="F40" s="24">
        <v>0.0008</v>
      </c>
      <c r="G40" s="24"/>
      <c r="H40" s="47"/>
      <c r="I40" s="24"/>
      <c r="K40" s="32">
        <v>4</v>
      </c>
      <c r="L40" s="32" t="s">
        <v>26</v>
      </c>
      <c r="M40" s="32">
        <v>88</v>
      </c>
      <c r="N40" s="32"/>
      <c r="O40" s="32">
        <f>M40+N40</f>
        <v>88</v>
      </c>
      <c r="P40" s="43">
        <f>O40/3</f>
        <v>29.3333333333333</v>
      </c>
    </row>
    <row r="41" s="30" customFormat="1" ht="20" customHeight="1" spans="11:16">
      <c r="K41" s="32">
        <v>2</v>
      </c>
      <c r="L41" s="32" t="s">
        <v>29</v>
      </c>
      <c r="M41" s="32">
        <v>273.89</v>
      </c>
      <c r="N41" s="32"/>
      <c r="O41" s="32">
        <f>M41+N41</f>
        <v>273.89</v>
      </c>
      <c r="P41" s="43">
        <f>O41/2</f>
        <v>136.945</v>
      </c>
    </row>
    <row r="42" s="30" customFormat="1" ht="54" customHeight="1" spans="13:15">
      <c r="M42" s="30">
        <f t="shared" ref="M42:O42" si="0">SUM(M38:M41)</f>
        <v>589.28</v>
      </c>
      <c r="N42" s="30">
        <f t="shared" si="0"/>
        <v>699.19</v>
      </c>
      <c r="O42" s="30">
        <f t="shared" si="0"/>
        <v>1288.47</v>
      </c>
    </row>
    <row r="43" s="30" customFormat="1" ht="26" customHeight="1" spans="2:8">
      <c r="B43" s="34" t="s">
        <v>219</v>
      </c>
      <c r="C43" s="34"/>
      <c r="D43" s="34"/>
      <c r="E43" s="34"/>
      <c r="F43" s="34"/>
      <c r="G43" s="34"/>
      <c r="H43" s="34"/>
    </row>
    <row r="44" s="30" customFormat="1" ht="42" customHeight="1" spans="2:16384">
      <c r="B44" s="32" t="s">
        <v>28</v>
      </c>
      <c r="C44" s="32" t="s">
        <v>18</v>
      </c>
      <c r="D44" s="32" t="s">
        <v>191</v>
      </c>
      <c r="E44" s="32" t="s">
        <v>192</v>
      </c>
      <c r="F44" s="32" t="s">
        <v>220</v>
      </c>
      <c r="G44" s="32" t="s">
        <v>221</v>
      </c>
      <c r="H44" s="32" t="s">
        <v>222</v>
      </c>
      <c r="XFD44"/>
    </row>
    <row r="45" s="30" customFormat="1" ht="22" customHeight="1" spans="2:8">
      <c r="B45" s="32" t="s">
        <v>25</v>
      </c>
      <c r="C45" s="32">
        <v>3</v>
      </c>
      <c r="D45" s="32">
        <v>347.16</v>
      </c>
      <c r="E45" s="41">
        <f>D45/92.31</f>
        <v>3.7608059798505</v>
      </c>
      <c r="F45" s="24"/>
      <c r="G45" s="32"/>
      <c r="H45" s="24">
        <v>0.01</v>
      </c>
    </row>
    <row r="46" s="30" customFormat="1" ht="22" customHeight="1" spans="2:8">
      <c r="B46" s="32" t="s">
        <v>31</v>
      </c>
      <c r="C46" s="32">
        <v>1</v>
      </c>
      <c r="D46" s="32">
        <v>352.03</v>
      </c>
      <c r="E46" s="41">
        <f>D46/92.31</f>
        <v>3.81356299425848</v>
      </c>
      <c r="F46" s="24"/>
      <c r="G46" s="32"/>
      <c r="H46" s="24">
        <v>0.01</v>
      </c>
    </row>
    <row r="47" s="30" customFormat="1" ht="24" customHeight="1" spans="2:8">
      <c r="B47" s="32" t="s">
        <v>51</v>
      </c>
      <c r="C47" s="32">
        <f>SUM(C45:C46)</f>
        <v>4</v>
      </c>
      <c r="D47" s="32">
        <f>SUM(D45:D46)</f>
        <v>699.19</v>
      </c>
      <c r="E47" s="41"/>
      <c r="F47" s="24"/>
      <c r="G47" s="24"/>
      <c r="H47" s="24"/>
    </row>
    <row r="48" s="30" customFormat="1" ht="49" customHeight="1"/>
    <row r="49" s="30" customFormat="1" ht="24" customHeight="1"/>
    <row r="50" s="30" customFormat="1" ht="46" customHeight="1" spans="2:8">
      <c r="B50" s="32" t="s">
        <v>198</v>
      </c>
      <c r="C50" s="32" t="s">
        <v>18</v>
      </c>
      <c r="D50" s="32" t="s">
        <v>191</v>
      </c>
      <c r="E50" s="32" t="s">
        <v>192</v>
      </c>
      <c r="F50" s="32" t="s">
        <v>223</v>
      </c>
      <c r="G50" s="32" t="s">
        <v>224</v>
      </c>
      <c r="H50" s="32" t="s">
        <v>225</v>
      </c>
    </row>
    <row r="51" s="30" customFormat="1" ht="17" customHeight="1" spans="2:8">
      <c r="B51" s="32" t="s">
        <v>23</v>
      </c>
      <c r="C51" s="32">
        <v>1</v>
      </c>
      <c r="D51" s="32">
        <v>352.03</v>
      </c>
      <c r="E51" s="24">
        <f>D51/307.69</f>
        <v>1.14410608079561</v>
      </c>
      <c r="F51" s="32"/>
      <c r="G51" s="24"/>
      <c r="H51" s="24">
        <v>0.0018</v>
      </c>
    </row>
    <row r="52" s="30" customFormat="1" ht="21" customHeight="1" spans="2:8">
      <c r="B52" s="32" t="s">
        <v>51</v>
      </c>
      <c r="C52" s="32">
        <f>SUM(C51:C51)</f>
        <v>1</v>
      </c>
      <c r="D52" s="32">
        <f>SUM(D51:D51)</f>
        <v>352.03</v>
      </c>
      <c r="E52" s="24"/>
      <c r="F52" s="24"/>
      <c r="G52" s="24"/>
      <c r="H52" s="24"/>
    </row>
    <row r="53" s="30" customFormat="1" ht="27" customHeight="1" spans="2:16384">
      <c r="B53" s="44" t="s">
        <v>226</v>
      </c>
      <c r="C53" s="45"/>
      <c r="D53" s="45"/>
      <c r="E53" s="45"/>
      <c r="F53" s="45"/>
      <c r="G53" s="45"/>
      <c r="H53" s="46"/>
      <c r="XFD53"/>
    </row>
    <row r="54" s="30" customFormat="1" ht="27" customHeight="1"/>
    <row r="55" s="30" customFormat="1" ht="53" customHeight="1" spans="2:8">
      <c r="B55" s="32" t="s">
        <v>211</v>
      </c>
      <c r="C55" s="32" t="s">
        <v>227</v>
      </c>
      <c r="D55" s="46" t="s">
        <v>228</v>
      </c>
      <c r="E55" s="46" t="s">
        <v>229</v>
      </c>
      <c r="F55" s="32" t="s">
        <v>230</v>
      </c>
      <c r="G55" s="32" t="s">
        <v>231</v>
      </c>
      <c r="H55" s="32" t="s">
        <v>232</v>
      </c>
    </row>
    <row r="56" s="30" customFormat="1" ht="26" customHeight="1" spans="2:8">
      <c r="B56" s="32" t="s">
        <v>21</v>
      </c>
      <c r="C56" s="32">
        <v>699.19</v>
      </c>
      <c r="D56" s="43">
        <v>1000</v>
      </c>
      <c r="E56" s="24">
        <f>C56/D56</f>
        <v>0.69919</v>
      </c>
      <c r="F56" s="24"/>
      <c r="G56" s="24">
        <v>0.002</v>
      </c>
      <c r="H56" s="24"/>
    </row>
    <row r="57" s="30" customFormat="1" ht="28" customHeight="1"/>
    <row r="58" s="30" customFormat="1" ht="47" customHeight="1"/>
    <row r="59" s="30" customFormat="1" ht="42" customHeight="1"/>
    <row r="60" s="30" customFormat="1" ht="18" customHeight="1" spans="16384:16384">
      <c r="XFD60"/>
    </row>
    <row r="61" s="30" customFormat="1" spans="16384:16384">
      <c r="XFD61"/>
    </row>
    <row r="62" s="30" customFormat="1" ht="20" customHeight="1"/>
  </sheetData>
  <autoFilter xmlns:etc="http://www.wps.cn/officeDocument/2017/etCustomData" ref="A2:Q60" etc:filterBottomFollowUsedRange="0">
    <extLst/>
  </autoFilter>
  <mergeCells count="8">
    <mergeCell ref="A1:I1"/>
    <mergeCell ref="A12:I12"/>
    <mergeCell ref="A14:I14"/>
    <mergeCell ref="A21:I21"/>
    <mergeCell ref="B23:I23"/>
    <mergeCell ref="B37:I37"/>
    <mergeCell ref="B43:H43"/>
    <mergeCell ref="B53:H5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I18" sqref="I18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4" width="14.5" style="26" customWidth="1"/>
    <col min="5" max="16384" width="9" style="26"/>
  </cols>
  <sheetData>
    <row r="1" s="25" customFormat="1" ht="25" customHeight="1" spans="1:1">
      <c r="A1" s="25" t="s">
        <v>233</v>
      </c>
    </row>
    <row r="2" s="26" customFormat="1" ht="25" customHeight="1" spans="1:4">
      <c r="A2" s="27" t="s">
        <v>12</v>
      </c>
      <c r="B2" s="27" t="s">
        <v>13</v>
      </c>
      <c r="C2" s="27" t="s">
        <v>56</v>
      </c>
      <c r="D2" s="27" t="s">
        <v>234</v>
      </c>
    </row>
    <row r="3" s="26" customFormat="1" ht="25" customHeight="1" spans="1:4">
      <c r="A3" s="27">
        <v>1</v>
      </c>
      <c r="B3" s="27" t="s">
        <v>90</v>
      </c>
      <c r="C3" s="27" t="s">
        <v>91</v>
      </c>
      <c r="D3" s="28">
        <v>45502</v>
      </c>
    </row>
    <row r="4" s="26" customFormat="1" ht="25" customHeight="1" spans="1:4">
      <c r="A4" s="27">
        <v>2</v>
      </c>
      <c r="B4" s="27" t="s">
        <v>235</v>
      </c>
      <c r="C4" s="27" t="s">
        <v>236</v>
      </c>
      <c r="D4" s="28">
        <v>45502</v>
      </c>
    </row>
    <row r="5" s="26" customFormat="1" ht="25" customHeight="1" spans="1:4">
      <c r="A5" s="27">
        <v>3</v>
      </c>
      <c r="B5" s="27" t="s">
        <v>132</v>
      </c>
      <c r="C5" s="27" t="s">
        <v>133</v>
      </c>
      <c r="D5" s="28">
        <v>45502</v>
      </c>
    </row>
    <row r="6" s="26" customFormat="1" ht="25" customHeight="1" spans="1:4">
      <c r="A6" s="27">
        <v>4</v>
      </c>
      <c r="B6" s="27" t="s">
        <v>237</v>
      </c>
      <c r="C6" s="27" t="s">
        <v>238</v>
      </c>
      <c r="D6" s="28">
        <v>45499</v>
      </c>
    </row>
    <row r="7" s="26" customFormat="1" ht="25" customHeight="1" spans="1:4">
      <c r="A7" s="27">
        <v>5</v>
      </c>
      <c r="B7" s="27" t="s">
        <v>239</v>
      </c>
      <c r="C7" s="27" t="s">
        <v>240</v>
      </c>
      <c r="D7" s="28">
        <v>45499</v>
      </c>
    </row>
    <row r="8" s="26" customFormat="1" ht="25" customHeight="1" spans="1:4">
      <c r="A8" s="27">
        <v>6</v>
      </c>
      <c r="B8" s="27" t="s">
        <v>241</v>
      </c>
      <c r="C8" s="27" t="s">
        <v>242</v>
      </c>
      <c r="D8" s="28">
        <v>45503</v>
      </c>
    </row>
    <row r="9" s="26" customFormat="1" ht="25" customHeight="1" spans="1:4">
      <c r="A9" s="27">
        <v>7</v>
      </c>
      <c r="B9" s="27" t="s">
        <v>243</v>
      </c>
      <c r="C9" s="27" t="s">
        <v>244</v>
      </c>
      <c r="D9" s="28">
        <v>45502</v>
      </c>
    </row>
    <row r="10" s="26" customFormat="1" ht="25" customHeight="1" spans="1:4">
      <c r="A10" s="27">
        <v>8</v>
      </c>
      <c r="B10" s="27" t="s">
        <v>72</v>
      </c>
      <c r="C10" s="27" t="s">
        <v>73</v>
      </c>
      <c r="D10" s="28">
        <v>45503</v>
      </c>
    </row>
    <row r="11" s="26" customFormat="1" ht="25" customHeight="1" spans="1:4">
      <c r="A11" s="27">
        <v>9</v>
      </c>
      <c r="B11" s="27" t="s">
        <v>99</v>
      </c>
      <c r="C11" s="27" t="s">
        <v>100</v>
      </c>
      <c r="D11" s="28">
        <v>45504</v>
      </c>
    </row>
    <row r="12" s="26" customFormat="1" ht="25" customHeight="1" spans="1:4">
      <c r="A12" s="27">
        <v>10</v>
      </c>
      <c r="B12" s="27" t="s">
        <v>119</v>
      </c>
      <c r="C12" s="27" t="s">
        <v>120</v>
      </c>
      <c r="D12" s="28">
        <v>45504</v>
      </c>
    </row>
    <row r="13" s="26" customFormat="1" ht="25" customHeight="1" spans="1:4">
      <c r="A13" s="27">
        <v>11</v>
      </c>
      <c r="B13" s="27" t="s">
        <v>96</v>
      </c>
      <c r="C13" s="27" t="s">
        <v>97</v>
      </c>
      <c r="D13" s="28">
        <v>45510</v>
      </c>
    </row>
    <row r="14" s="26" customFormat="1" ht="25" customHeight="1" spans="1:4">
      <c r="A14" s="27">
        <v>12</v>
      </c>
      <c r="B14" s="27" t="s">
        <v>87</v>
      </c>
      <c r="C14" s="27" t="s">
        <v>88</v>
      </c>
      <c r="D14" s="28">
        <v>45511</v>
      </c>
    </row>
    <row r="15" s="26" customFormat="1" ht="25" customHeight="1" spans="1:4">
      <c r="A15" s="27">
        <v>13</v>
      </c>
      <c r="B15" s="27" t="s">
        <v>127</v>
      </c>
      <c r="C15" s="27" t="s">
        <v>128</v>
      </c>
      <c r="D15" s="28">
        <v>45518</v>
      </c>
    </row>
    <row r="16" s="26" customFormat="1" ht="25" customHeight="1" spans="1:4">
      <c r="A16" s="27">
        <v>14</v>
      </c>
      <c r="B16" s="27" t="s">
        <v>129</v>
      </c>
      <c r="C16" s="27" t="s">
        <v>130</v>
      </c>
      <c r="D16" s="28">
        <v>45518</v>
      </c>
    </row>
    <row r="17" s="26" customFormat="1" ht="25" customHeight="1" spans="1:4">
      <c r="A17" s="27">
        <v>15</v>
      </c>
      <c r="B17" s="27" t="s">
        <v>106</v>
      </c>
      <c r="C17" s="27" t="s">
        <v>107</v>
      </c>
      <c r="D17" s="28">
        <v>45511</v>
      </c>
    </row>
    <row r="18" s="26" customFormat="1" ht="25" customHeight="1" spans="1:4">
      <c r="A18" s="27">
        <v>16</v>
      </c>
      <c r="B18" s="27" t="s">
        <v>113</v>
      </c>
      <c r="C18" s="27" t="s">
        <v>114</v>
      </c>
      <c r="D18" s="28">
        <v>45523</v>
      </c>
    </row>
    <row r="19" s="26" customFormat="1" ht="25" customHeight="1" spans="1:4">
      <c r="A19" s="27">
        <v>17</v>
      </c>
      <c r="B19" s="27" t="s">
        <v>245</v>
      </c>
      <c r="C19" s="27" t="s">
        <v>246</v>
      </c>
      <c r="D19" s="28">
        <v>45499</v>
      </c>
    </row>
    <row r="20" s="26" customFormat="1" ht="25" customHeight="1" spans="1:4">
      <c r="A20" s="27">
        <v>18</v>
      </c>
      <c r="B20" s="27" t="s">
        <v>111</v>
      </c>
      <c r="C20" s="27" t="s">
        <v>112</v>
      </c>
      <c r="D20" s="28">
        <v>45523</v>
      </c>
    </row>
    <row r="21" s="26" customFormat="1" ht="25" customHeight="1" spans="1:4">
      <c r="A21" s="27">
        <v>19</v>
      </c>
      <c r="B21" s="27" t="s">
        <v>109</v>
      </c>
      <c r="C21" s="27" t="s">
        <v>110</v>
      </c>
      <c r="D21" s="28">
        <v>45509</v>
      </c>
    </row>
    <row r="22" s="26" customFormat="1" ht="25" customHeight="1" spans="1:4">
      <c r="A22" s="27">
        <v>20</v>
      </c>
      <c r="B22" s="27" t="s">
        <v>101</v>
      </c>
      <c r="C22" s="27" t="s">
        <v>102</v>
      </c>
      <c r="D22" s="28">
        <v>45510</v>
      </c>
    </row>
    <row r="23" s="26" customFormat="1" ht="25" customHeight="1" spans="1:4">
      <c r="A23" s="27">
        <v>21</v>
      </c>
      <c r="B23" s="27" t="s">
        <v>80</v>
      </c>
      <c r="C23" s="27" t="s">
        <v>81</v>
      </c>
      <c r="D23" s="28">
        <v>45509</v>
      </c>
    </row>
    <row r="24" s="26" customFormat="1" customHeight="1" spans="3:4">
      <c r="C24" s="29">
        <v>45542</v>
      </c>
      <c r="D24" s="29"/>
    </row>
  </sheetData>
  <mergeCells count="2">
    <mergeCell ref="A1:D1"/>
    <mergeCell ref="C24:D24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1"/>
  <sheetViews>
    <sheetView workbookViewId="0">
      <selection activeCell="F86" sqref="F86"/>
    </sheetView>
  </sheetViews>
  <sheetFormatPr defaultColWidth="9" defaultRowHeight="13.5"/>
  <cols>
    <col min="1" max="2" width="9" style="1"/>
    <col min="3" max="3" width="8" style="1" customWidth="1"/>
    <col min="4" max="4" width="6.75" style="1" customWidth="1"/>
    <col min="5" max="14" width="8" style="1" customWidth="1"/>
    <col min="15" max="16384" width="9" style="1"/>
  </cols>
  <sheetData>
    <row r="1" s="1" customFormat="1" ht="33" customHeight="1" spans="1:14">
      <c r="A1" s="3" t="s">
        <v>247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14</v>
      </c>
      <c r="B2" s="5" t="s">
        <v>13</v>
      </c>
      <c r="C2" s="4" t="s">
        <v>248</v>
      </c>
      <c r="D2" s="4"/>
      <c r="E2" s="4" t="s">
        <v>249</v>
      </c>
      <c r="F2" s="4"/>
      <c r="G2" s="4" t="s">
        <v>250</v>
      </c>
      <c r="H2" s="4"/>
      <c r="I2" s="4" t="s">
        <v>251</v>
      </c>
      <c r="J2" s="4"/>
      <c r="K2" s="4" t="s">
        <v>252</v>
      </c>
      <c r="L2" s="4"/>
      <c r="M2" s="4" t="s">
        <v>253</v>
      </c>
      <c r="N2" s="4"/>
    </row>
    <row r="3" s="1" customFormat="1" ht="16" customHeight="1" spans="1:14">
      <c r="A3" s="4"/>
      <c r="B3" s="6"/>
      <c r="C3" s="4" t="s">
        <v>207</v>
      </c>
      <c r="D3" s="4" t="s">
        <v>208</v>
      </c>
      <c r="E3" s="4" t="s">
        <v>207</v>
      </c>
      <c r="F3" s="4" t="s">
        <v>208</v>
      </c>
      <c r="G3" s="4" t="s">
        <v>207</v>
      </c>
      <c r="H3" s="4" t="s">
        <v>208</v>
      </c>
      <c r="I3" s="4" t="s">
        <v>207</v>
      </c>
      <c r="J3" s="4" t="s">
        <v>208</v>
      </c>
      <c r="K3" s="4" t="s">
        <v>207</v>
      </c>
      <c r="L3" s="4" t="s">
        <v>208</v>
      </c>
      <c r="M3" s="4" t="s">
        <v>207</v>
      </c>
      <c r="N3" s="4" t="s">
        <v>208</v>
      </c>
    </row>
    <row r="4" s="1" customFormat="1" ht="16" customHeight="1" spans="1:14">
      <c r="A4" s="7" t="s">
        <v>22</v>
      </c>
      <c r="B4" s="7" t="s">
        <v>21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28</v>
      </c>
      <c r="B5" s="7" t="s">
        <v>23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28</v>
      </c>
      <c r="B6" s="7" t="s">
        <v>25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28</v>
      </c>
      <c r="B7" s="7" t="s">
        <v>26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28</v>
      </c>
      <c r="B8" s="7" t="s">
        <v>27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28</v>
      </c>
      <c r="B9" s="7" t="s">
        <v>29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28</v>
      </c>
      <c r="B10" s="7" t="s">
        <v>30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28</v>
      </c>
      <c r="B11" s="7" t="s">
        <v>31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28</v>
      </c>
      <c r="B12" s="7" t="s">
        <v>32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28</v>
      </c>
      <c r="B13" s="7" t="s">
        <v>33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28</v>
      </c>
      <c r="B14" s="7" t="s">
        <v>34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28</v>
      </c>
      <c r="B15" s="7" t="s">
        <v>35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28</v>
      </c>
      <c r="B16" s="7" t="s">
        <v>36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28</v>
      </c>
      <c r="B17" s="7" t="s">
        <v>37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28</v>
      </c>
      <c r="B18" s="7" t="s">
        <v>254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28</v>
      </c>
      <c r="B19" s="7" t="s">
        <v>39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28</v>
      </c>
      <c r="B20" s="7" t="s">
        <v>41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28</v>
      </c>
      <c r="B21" s="7" t="s">
        <v>42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28</v>
      </c>
      <c r="B22" s="7" t="s">
        <v>45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28</v>
      </c>
      <c r="B23" s="7" t="s">
        <v>46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28</v>
      </c>
      <c r="B24" s="7" t="s">
        <v>47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28</v>
      </c>
      <c r="B25" s="7" t="s">
        <v>48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14</v>
      </c>
      <c r="B26" s="4" t="s">
        <v>13</v>
      </c>
      <c r="C26" s="10" t="s">
        <v>255</v>
      </c>
      <c r="D26" s="10"/>
      <c r="E26" s="10" t="s">
        <v>256</v>
      </c>
      <c r="F26" s="10"/>
      <c r="G26" s="10" t="s">
        <v>257</v>
      </c>
      <c r="H26" s="10"/>
      <c r="I26" s="10" t="s">
        <v>258</v>
      </c>
      <c r="J26" s="10"/>
      <c r="K26" s="10" t="s">
        <v>259</v>
      </c>
      <c r="L26" s="10"/>
      <c r="M26" s="10" t="s">
        <v>260</v>
      </c>
      <c r="N26" s="10"/>
    </row>
    <row r="27" s="1" customFormat="1" ht="16" customHeight="1" spans="1:14">
      <c r="A27" s="4"/>
      <c r="B27" s="4"/>
      <c r="C27" s="10" t="s">
        <v>207</v>
      </c>
      <c r="D27" s="10" t="s">
        <v>208</v>
      </c>
      <c r="E27" s="10" t="s">
        <v>207</v>
      </c>
      <c r="F27" s="10" t="s">
        <v>208</v>
      </c>
      <c r="G27" s="10" t="s">
        <v>207</v>
      </c>
      <c r="H27" s="10" t="s">
        <v>208</v>
      </c>
      <c r="I27" s="10" t="s">
        <v>207</v>
      </c>
      <c r="J27" s="10" t="s">
        <v>208</v>
      </c>
      <c r="K27" s="10" t="s">
        <v>207</v>
      </c>
      <c r="L27" s="10" t="s">
        <v>208</v>
      </c>
      <c r="M27" s="10" t="s">
        <v>207</v>
      </c>
      <c r="N27" s="10" t="s">
        <v>208</v>
      </c>
    </row>
    <row r="28" s="1" customFormat="1" ht="16" customHeight="1" spans="1:14">
      <c r="A28" s="7" t="s">
        <v>22</v>
      </c>
      <c r="B28" s="7" t="s">
        <v>21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28</v>
      </c>
      <c r="B29" s="7" t="s">
        <v>23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28</v>
      </c>
      <c r="B30" s="7" t="s">
        <v>25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28</v>
      </c>
      <c r="B31" s="7" t="s">
        <v>26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28</v>
      </c>
      <c r="B32" s="7" t="s">
        <v>27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28</v>
      </c>
      <c r="B33" s="7" t="s">
        <v>29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28</v>
      </c>
      <c r="B34" s="7" t="s">
        <v>30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28</v>
      </c>
      <c r="B35" s="7" t="s">
        <v>31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28</v>
      </c>
      <c r="B36" s="7" t="s">
        <v>32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28</v>
      </c>
      <c r="B37" s="7" t="s">
        <v>33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28</v>
      </c>
      <c r="B38" s="7" t="s">
        <v>34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28</v>
      </c>
      <c r="B39" s="7" t="s">
        <v>35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28</v>
      </c>
      <c r="B40" s="7" t="s">
        <v>36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28</v>
      </c>
      <c r="B41" s="7" t="s">
        <v>37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28</v>
      </c>
      <c r="B42" s="7" t="s">
        <v>40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28</v>
      </c>
      <c r="B43" s="7" t="s">
        <v>254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28</v>
      </c>
      <c r="B44" s="7" t="s">
        <v>39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28</v>
      </c>
      <c r="B45" s="7" t="s">
        <v>41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28</v>
      </c>
      <c r="B46" s="7" t="s">
        <v>42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28</v>
      </c>
      <c r="B47" s="7" t="s">
        <v>45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28</v>
      </c>
      <c r="B48" s="7" t="s">
        <v>46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28</v>
      </c>
      <c r="B49" s="7" t="s">
        <v>47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28</v>
      </c>
      <c r="B50" s="7" t="s">
        <v>48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14</v>
      </c>
      <c r="B52" s="11" t="s">
        <v>13</v>
      </c>
      <c r="C52" s="12" t="s">
        <v>248</v>
      </c>
      <c r="D52" s="12"/>
      <c r="E52" s="12" t="s">
        <v>249</v>
      </c>
      <c r="F52" s="12"/>
      <c r="G52" s="12" t="s">
        <v>250</v>
      </c>
      <c r="H52" s="12"/>
      <c r="I52" s="12" t="s">
        <v>251</v>
      </c>
      <c r="J52" s="12"/>
      <c r="K52" s="12" t="s">
        <v>252</v>
      </c>
      <c r="L52" s="12"/>
      <c r="M52" s="12" t="s">
        <v>253</v>
      </c>
      <c r="N52" s="12"/>
    </row>
    <row r="53" s="1" customFormat="1" ht="16" customHeight="1" spans="1:14">
      <c r="A53" s="13"/>
      <c r="B53" s="13"/>
      <c r="C53" s="12" t="s">
        <v>207</v>
      </c>
      <c r="D53" s="12" t="s">
        <v>208</v>
      </c>
      <c r="E53" s="12" t="s">
        <v>207</v>
      </c>
      <c r="F53" s="12" t="s">
        <v>208</v>
      </c>
      <c r="G53" s="12" t="s">
        <v>207</v>
      </c>
      <c r="H53" s="12" t="s">
        <v>208</v>
      </c>
      <c r="I53" s="12" t="s">
        <v>207</v>
      </c>
      <c r="J53" s="12" t="s">
        <v>208</v>
      </c>
      <c r="K53" s="12" t="s">
        <v>207</v>
      </c>
      <c r="L53" s="12" t="s">
        <v>208</v>
      </c>
      <c r="M53" s="12" t="s">
        <v>207</v>
      </c>
      <c r="N53" s="12" t="s">
        <v>208</v>
      </c>
    </row>
    <row r="54" s="1" customFormat="1" ht="16" customHeight="1" spans="1:14">
      <c r="A54" s="7" t="s">
        <v>20</v>
      </c>
      <c r="B54" s="7" t="s">
        <v>19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22</v>
      </c>
      <c r="B55" s="15" t="s">
        <v>21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24</v>
      </c>
      <c r="B56" s="15" t="s">
        <v>23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24</v>
      </c>
      <c r="B57" s="15" t="s">
        <v>25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24</v>
      </c>
      <c r="B58" s="15" t="s">
        <v>26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14</v>
      </c>
      <c r="B59" s="11" t="s">
        <v>13</v>
      </c>
      <c r="C59" s="17" t="s">
        <v>255</v>
      </c>
      <c r="D59" s="17"/>
      <c r="E59" s="17" t="s">
        <v>256</v>
      </c>
      <c r="F59" s="17"/>
      <c r="G59" s="17" t="s">
        <v>257</v>
      </c>
      <c r="H59" s="17"/>
      <c r="I59" s="17" t="s">
        <v>258</v>
      </c>
      <c r="J59" s="17"/>
      <c r="K59" s="17" t="s">
        <v>259</v>
      </c>
      <c r="L59" s="17"/>
      <c r="M59" s="17" t="s">
        <v>260</v>
      </c>
      <c r="N59" s="17"/>
    </row>
    <row r="60" s="1" customFormat="1" ht="16" customHeight="1" spans="1:14">
      <c r="A60" s="12"/>
      <c r="B60" s="13"/>
      <c r="C60" s="17" t="s">
        <v>207</v>
      </c>
      <c r="D60" s="17" t="s">
        <v>208</v>
      </c>
      <c r="E60" s="17" t="s">
        <v>207</v>
      </c>
      <c r="F60" s="17" t="s">
        <v>208</v>
      </c>
      <c r="G60" s="17" t="s">
        <v>207</v>
      </c>
      <c r="H60" s="17" t="s">
        <v>208</v>
      </c>
      <c r="I60" s="17" t="s">
        <v>207</v>
      </c>
      <c r="J60" s="17" t="s">
        <v>208</v>
      </c>
      <c r="K60" s="17" t="s">
        <v>207</v>
      </c>
      <c r="L60" s="17" t="s">
        <v>208</v>
      </c>
      <c r="M60" s="17" t="s">
        <v>207</v>
      </c>
      <c r="N60" s="17" t="s">
        <v>208</v>
      </c>
    </row>
    <row r="61" s="1" customFormat="1" ht="16" customHeight="1" spans="1:14">
      <c r="A61" s="7" t="s">
        <v>22</v>
      </c>
      <c r="B61" s="15" t="s">
        <v>21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24</v>
      </c>
      <c r="B62" s="15" t="s">
        <v>23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24</v>
      </c>
      <c r="B63" s="15" t="s">
        <v>25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24</v>
      </c>
      <c r="B64" s="15" t="s">
        <v>26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261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14</v>
      </c>
      <c r="B67" s="5" t="s">
        <v>13</v>
      </c>
      <c r="C67" s="4" t="s">
        <v>248</v>
      </c>
      <c r="D67" s="4"/>
      <c r="E67" s="4" t="s">
        <v>249</v>
      </c>
      <c r="F67" s="4"/>
      <c r="G67" s="4" t="s">
        <v>250</v>
      </c>
      <c r="H67" s="4"/>
      <c r="I67" s="4" t="s">
        <v>251</v>
      </c>
      <c r="J67" s="4"/>
      <c r="K67" s="4" t="s">
        <v>252</v>
      </c>
      <c r="L67" s="4"/>
      <c r="M67" s="4" t="s">
        <v>253</v>
      </c>
      <c r="N67" s="4"/>
    </row>
    <row r="68" s="1" customFormat="1" ht="16" customHeight="1" spans="1:14">
      <c r="A68" s="21"/>
      <c r="B68" s="6"/>
      <c r="C68" s="4" t="s">
        <v>207</v>
      </c>
      <c r="D68" s="4" t="s">
        <v>208</v>
      </c>
      <c r="E68" s="4" t="s">
        <v>207</v>
      </c>
      <c r="F68" s="4" t="s">
        <v>208</v>
      </c>
      <c r="G68" s="4" t="s">
        <v>207</v>
      </c>
      <c r="H68" s="4" t="s">
        <v>208</v>
      </c>
      <c r="I68" s="4" t="s">
        <v>207</v>
      </c>
      <c r="J68" s="4" t="s">
        <v>208</v>
      </c>
      <c r="K68" s="4" t="s">
        <v>207</v>
      </c>
      <c r="L68" s="4" t="s">
        <v>208</v>
      </c>
      <c r="M68" s="4" t="s">
        <v>207</v>
      </c>
      <c r="N68" s="4" t="s">
        <v>208</v>
      </c>
    </row>
    <row r="69" s="1" customFormat="1" ht="16" customHeight="1" spans="1:14">
      <c r="A69" s="7" t="s">
        <v>22</v>
      </c>
      <c r="B69" s="7" t="s">
        <v>21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28</v>
      </c>
      <c r="B70" s="7" t="s">
        <v>23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28</v>
      </c>
      <c r="B71" s="7" t="s">
        <v>25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28</v>
      </c>
      <c r="B72" s="7" t="s">
        <v>26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28</v>
      </c>
      <c r="B73" s="7" t="s">
        <v>27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28</v>
      </c>
      <c r="B74" s="7" t="s">
        <v>29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28</v>
      </c>
      <c r="B75" s="7" t="s">
        <v>31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28</v>
      </c>
      <c r="B76" s="7" t="s">
        <v>35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0.005</v>
      </c>
      <c r="N76" s="9"/>
    </row>
    <row r="77" s="1" customFormat="1" ht="16" customHeight="1" spans="1:14">
      <c r="A77" s="7" t="s">
        <v>28</v>
      </c>
      <c r="B77" s="7" t="s">
        <v>36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28</v>
      </c>
      <c r="B78" s="7" t="s">
        <v>37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28</v>
      </c>
      <c r="B79" s="7" t="s">
        <v>40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28</v>
      </c>
      <c r="B80" s="22" t="s">
        <v>33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28</v>
      </c>
      <c r="B81" s="22" t="s">
        <v>38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14</v>
      </c>
      <c r="B82" s="5" t="s">
        <v>13</v>
      </c>
      <c r="C82" s="10" t="s">
        <v>255</v>
      </c>
      <c r="D82" s="10"/>
      <c r="E82" s="10" t="s">
        <v>256</v>
      </c>
      <c r="F82" s="10"/>
      <c r="G82" s="10" t="s">
        <v>257</v>
      </c>
      <c r="H82" s="10"/>
      <c r="I82" s="10" t="s">
        <v>258</v>
      </c>
      <c r="J82" s="10"/>
      <c r="K82" s="10" t="s">
        <v>259</v>
      </c>
      <c r="L82" s="10"/>
      <c r="M82" s="10" t="s">
        <v>260</v>
      </c>
      <c r="N82" s="10"/>
    </row>
    <row r="83" s="1" customFormat="1" ht="16" customHeight="1" spans="1:14">
      <c r="A83" s="21"/>
      <c r="B83" s="6"/>
      <c r="C83" s="10" t="s">
        <v>207</v>
      </c>
      <c r="D83" s="10" t="s">
        <v>208</v>
      </c>
      <c r="E83" s="10" t="s">
        <v>207</v>
      </c>
      <c r="F83" s="10" t="s">
        <v>208</v>
      </c>
      <c r="G83" s="10" t="s">
        <v>207</v>
      </c>
      <c r="H83" s="10" t="s">
        <v>208</v>
      </c>
      <c r="I83" s="10" t="s">
        <v>207</v>
      </c>
      <c r="J83" s="10" t="s">
        <v>208</v>
      </c>
      <c r="K83" s="10" t="s">
        <v>207</v>
      </c>
      <c r="L83" s="10" t="s">
        <v>208</v>
      </c>
      <c r="M83" s="10" t="s">
        <v>207</v>
      </c>
      <c r="N83" s="10" t="s">
        <v>208</v>
      </c>
    </row>
    <row r="84" s="1" customFormat="1" ht="16" customHeight="1" spans="1:14">
      <c r="A84" s="7" t="s">
        <v>22</v>
      </c>
      <c r="B84" s="7" t="s">
        <v>21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28</v>
      </c>
      <c r="B85" s="7" t="s">
        <v>23</v>
      </c>
      <c r="C85" s="9"/>
      <c r="D85" s="8"/>
      <c r="E85" s="9"/>
      <c r="F85" s="8"/>
      <c r="G85" s="8"/>
      <c r="H85" s="9"/>
      <c r="I85" s="9"/>
      <c r="J85" s="9"/>
      <c r="K85" s="18"/>
      <c r="L85" s="8"/>
      <c r="M85" s="8"/>
      <c r="N85" s="8"/>
    </row>
    <row r="86" s="1" customFormat="1" ht="16" customHeight="1" spans="1:14">
      <c r="A86" s="7" t="s">
        <v>28</v>
      </c>
      <c r="B86" s="7" t="s">
        <v>25</v>
      </c>
      <c r="C86" s="9"/>
      <c r="D86" s="8"/>
      <c r="E86" s="8"/>
      <c r="F86" s="8">
        <v>0.01</v>
      </c>
      <c r="G86" s="9"/>
      <c r="H86" s="9"/>
      <c r="I86" s="9"/>
      <c r="J86" s="9"/>
      <c r="K86" s="8"/>
      <c r="L86" s="18"/>
      <c r="M86" s="8"/>
      <c r="N86" s="8"/>
    </row>
    <row r="87" s="1" customFormat="1" ht="16" customHeight="1" spans="1:14">
      <c r="A87" s="7" t="s">
        <v>28</v>
      </c>
      <c r="B87" s="7" t="s">
        <v>26</v>
      </c>
      <c r="C87" s="8"/>
      <c r="D87" s="8"/>
      <c r="E87" s="8"/>
      <c r="F87" s="8"/>
      <c r="G87" s="8"/>
      <c r="H87" s="8"/>
      <c r="I87" s="9"/>
      <c r="J87" s="8"/>
      <c r="K87" s="8"/>
      <c r="L87" s="8"/>
      <c r="M87" s="8"/>
      <c r="N87" s="8"/>
    </row>
    <row r="88" s="1" customFormat="1" ht="16" customHeight="1" spans="1:14">
      <c r="A88" s="7" t="s">
        <v>28</v>
      </c>
      <c r="B88" s="7" t="s">
        <v>27</v>
      </c>
      <c r="C88" s="9">
        <v>0.005</v>
      </c>
      <c r="D88" s="8"/>
      <c r="E88" s="9"/>
      <c r="F88" s="8"/>
      <c r="G88" s="9"/>
      <c r="H88" s="9"/>
      <c r="I88" s="9"/>
      <c r="J88" s="8"/>
      <c r="K88" s="18"/>
      <c r="L88" s="8"/>
      <c r="M88" s="8"/>
      <c r="N88" s="8"/>
    </row>
    <row r="89" s="1" customFormat="1" ht="16" customHeight="1" spans="1:14">
      <c r="A89" s="7" t="s">
        <v>28</v>
      </c>
      <c r="B89" s="7" t="s">
        <v>29</v>
      </c>
      <c r="C89" s="9"/>
      <c r="D89" s="8"/>
      <c r="E89" s="9">
        <v>0.007</v>
      </c>
      <c r="F89" s="8"/>
      <c r="G89" s="9"/>
      <c r="H89" s="9"/>
      <c r="I89" s="8"/>
      <c r="J89" s="9"/>
      <c r="K89" s="18"/>
      <c r="L89" s="8"/>
      <c r="M89" s="8"/>
      <c r="N89" s="8"/>
    </row>
    <row r="90" s="1" customFormat="1" ht="16" customHeight="1" spans="1:14">
      <c r="A90" s="7" t="s">
        <v>28</v>
      </c>
      <c r="B90" s="7" t="s">
        <v>31</v>
      </c>
      <c r="C90" s="8"/>
      <c r="D90" s="8"/>
      <c r="E90" s="8"/>
      <c r="F90" s="8">
        <v>0.01</v>
      </c>
      <c r="G90" s="8"/>
      <c r="H90" s="8"/>
      <c r="I90" s="8"/>
      <c r="J90" s="8"/>
      <c r="K90" s="8"/>
      <c r="L90" s="8"/>
      <c r="M90" s="8"/>
      <c r="N90" s="8"/>
    </row>
    <row r="91" s="1" customFormat="1" ht="16" customHeight="1" spans="1:14">
      <c r="A91" s="7" t="s">
        <v>28</v>
      </c>
      <c r="B91" s="7" t="s">
        <v>35</v>
      </c>
      <c r="C91" s="9">
        <v>0.007</v>
      </c>
      <c r="D91" s="8"/>
      <c r="E91" s="9">
        <v>0.005</v>
      </c>
      <c r="F91" s="8"/>
      <c r="G91" s="9"/>
      <c r="H91" s="9"/>
      <c r="I91" s="19"/>
      <c r="J91" s="8"/>
      <c r="K91" s="18"/>
      <c r="L91" s="8"/>
      <c r="M91" s="8"/>
      <c r="N91" s="8"/>
    </row>
    <row r="92" s="1" customFormat="1" ht="16" customHeight="1" spans="1:14">
      <c r="A92" s="7" t="s">
        <v>28</v>
      </c>
      <c r="B92" s="7" t="s">
        <v>36</v>
      </c>
      <c r="C92" s="9">
        <v>0.007</v>
      </c>
      <c r="D92" s="9"/>
      <c r="E92" s="9"/>
      <c r="F92" s="8"/>
      <c r="G92" s="9"/>
      <c r="H92" s="8"/>
      <c r="I92" s="8"/>
      <c r="J92" s="8"/>
      <c r="K92" s="8"/>
      <c r="L92" s="8"/>
      <c r="M92" s="8"/>
      <c r="N92" s="8"/>
    </row>
    <row r="93" s="1" customFormat="1" ht="16" customHeight="1" spans="1:14">
      <c r="A93" s="7" t="s">
        <v>28</v>
      </c>
      <c r="B93" s="7" t="s">
        <v>37</v>
      </c>
      <c r="C93" s="9">
        <v>0.004</v>
      </c>
      <c r="D93" s="8"/>
      <c r="E93" s="9">
        <v>0.004</v>
      </c>
      <c r="F93" s="8"/>
      <c r="G93" s="8"/>
      <c r="H93" s="9"/>
      <c r="I93" s="8"/>
      <c r="J93" s="8"/>
      <c r="K93" s="8"/>
      <c r="L93" s="8"/>
      <c r="M93" s="8"/>
      <c r="N93" s="8"/>
    </row>
    <row r="94" s="1" customFormat="1" ht="16" customHeight="1" spans="1:14">
      <c r="A94" s="7" t="s">
        <v>28</v>
      </c>
      <c r="B94" s="7" t="s">
        <v>40</v>
      </c>
      <c r="C94" s="8"/>
      <c r="D94" s="8"/>
      <c r="E94" s="8">
        <v>0.004</v>
      </c>
      <c r="F94" s="8"/>
      <c r="G94" s="8"/>
      <c r="H94" s="8"/>
      <c r="I94" s="8"/>
      <c r="J94" s="8"/>
      <c r="K94" s="8"/>
      <c r="L94" s="8"/>
      <c r="M94" s="8"/>
      <c r="N94" s="8"/>
    </row>
    <row r="95" s="1" customFormat="1" ht="16" customHeight="1" spans="1:14">
      <c r="A95" s="7" t="s">
        <v>28</v>
      </c>
      <c r="B95" s="22" t="s">
        <v>33</v>
      </c>
      <c r="C95" s="8"/>
      <c r="D95" s="8"/>
      <c r="E95" s="9"/>
      <c r="F95" s="8"/>
      <c r="G95" s="8"/>
      <c r="H95" s="8"/>
      <c r="I95" s="8"/>
      <c r="J95" s="8"/>
      <c r="K95" s="8"/>
      <c r="L95" s="8"/>
      <c r="M95" s="9"/>
      <c r="N95" s="8"/>
    </row>
    <row r="96" s="1" customFormat="1" ht="16" customHeight="1" spans="1:14">
      <c r="A96" s="7" t="s">
        <v>28</v>
      </c>
      <c r="B96" s="7" t="s">
        <v>38</v>
      </c>
      <c r="C96" s="9">
        <v>0.007</v>
      </c>
      <c r="D96" s="8"/>
      <c r="E96" s="9"/>
      <c r="F96" s="8"/>
      <c r="G96" s="8"/>
      <c r="H96" s="8"/>
      <c r="I96" s="8"/>
      <c r="J96" s="8"/>
      <c r="K96" s="8"/>
      <c r="L96" s="8"/>
      <c r="M96" s="9"/>
      <c r="N96" s="8"/>
    </row>
    <row r="98" s="1" customFormat="1" ht="16" customHeight="1" spans="1:14">
      <c r="A98" s="11" t="s">
        <v>14</v>
      </c>
      <c r="B98" s="11" t="s">
        <v>13</v>
      </c>
      <c r="C98" s="12" t="s">
        <v>248</v>
      </c>
      <c r="D98" s="12"/>
      <c r="E98" s="12" t="s">
        <v>249</v>
      </c>
      <c r="F98" s="12"/>
      <c r="G98" s="12" t="s">
        <v>250</v>
      </c>
      <c r="H98" s="12"/>
      <c r="I98" s="12" t="s">
        <v>251</v>
      </c>
      <c r="J98" s="12"/>
      <c r="K98" s="12" t="s">
        <v>252</v>
      </c>
      <c r="L98" s="12"/>
      <c r="M98" s="12" t="s">
        <v>253</v>
      </c>
      <c r="N98" s="12"/>
    </row>
    <row r="99" s="1" customFormat="1" ht="16" customHeight="1" spans="1:14">
      <c r="A99" s="13"/>
      <c r="B99" s="13"/>
      <c r="C99" s="12" t="s">
        <v>207</v>
      </c>
      <c r="D99" s="12" t="s">
        <v>208</v>
      </c>
      <c r="E99" s="12" t="s">
        <v>207</v>
      </c>
      <c r="F99" s="12" t="s">
        <v>208</v>
      </c>
      <c r="G99" s="12" t="s">
        <v>207</v>
      </c>
      <c r="H99" s="12" t="s">
        <v>208</v>
      </c>
      <c r="I99" s="12" t="s">
        <v>207</v>
      </c>
      <c r="J99" s="12" t="s">
        <v>208</v>
      </c>
      <c r="K99" s="12" t="s">
        <v>207</v>
      </c>
      <c r="L99" s="12" t="s">
        <v>208</v>
      </c>
      <c r="M99" s="12" t="s">
        <v>207</v>
      </c>
      <c r="N99" s="12" t="s">
        <v>208</v>
      </c>
    </row>
    <row r="100" s="1" customFormat="1" ht="16" customHeight="1" spans="1:14">
      <c r="A100" s="7" t="s">
        <v>22</v>
      </c>
      <c r="B100" s="15" t="s">
        <v>21</v>
      </c>
      <c r="C100" s="8">
        <v>0.0012</v>
      </c>
      <c r="D100" s="8">
        <v>0.0025</v>
      </c>
      <c r="E100" s="8">
        <v>0.0014</v>
      </c>
      <c r="F100" s="8">
        <v>0.0025</v>
      </c>
      <c r="G100" s="8">
        <v>0.0012</v>
      </c>
      <c r="H100" s="8">
        <v>0.002</v>
      </c>
      <c r="I100" s="8">
        <v>0.0012</v>
      </c>
      <c r="J100" s="8">
        <v>0.0014</v>
      </c>
      <c r="K100" s="8">
        <v>0.0008</v>
      </c>
      <c r="L100" s="8">
        <v>0.0025</v>
      </c>
      <c r="M100" s="8">
        <v>0.0008</v>
      </c>
      <c r="N100" s="8">
        <v>0.0025</v>
      </c>
    </row>
    <row r="101" s="1" customFormat="1" spans="1:14">
      <c r="A101" s="7" t="s">
        <v>24</v>
      </c>
      <c r="B101" s="15" t="s">
        <v>23</v>
      </c>
      <c r="C101" s="8">
        <v>0.0004</v>
      </c>
      <c r="D101" s="16"/>
      <c r="E101" s="8">
        <v>0.0005</v>
      </c>
      <c r="F101" s="16"/>
      <c r="G101" s="8">
        <v>0.0005</v>
      </c>
      <c r="H101" s="8">
        <v>0.0018</v>
      </c>
      <c r="I101" s="8">
        <v>0.0005</v>
      </c>
      <c r="J101" s="16"/>
      <c r="K101" s="8">
        <v>0.0003</v>
      </c>
      <c r="L101" s="8">
        <v>0.0018</v>
      </c>
      <c r="M101" s="8">
        <v>0.0003</v>
      </c>
      <c r="N101" s="8">
        <v>0.0018</v>
      </c>
    </row>
    <row r="102" s="1" customFormat="1" spans="1:14">
      <c r="A102" s="7" t="s">
        <v>24</v>
      </c>
      <c r="B102" s="15" t="s">
        <v>25</v>
      </c>
      <c r="C102" s="8">
        <v>0.0002</v>
      </c>
      <c r="D102" s="16"/>
      <c r="E102" s="8">
        <v>0.0004</v>
      </c>
      <c r="F102" s="16"/>
      <c r="G102" s="8">
        <v>0.0003</v>
      </c>
      <c r="H102" s="16"/>
      <c r="I102" s="24">
        <v>0.0002</v>
      </c>
      <c r="J102" s="16"/>
      <c r="K102" s="8">
        <v>0.0002</v>
      </c>
      <c r="L102" s="8">
        <v>0.0018</v>
      </c>
      <c r="M102" s="8">
        <v>0.0002</v>
      </c>
      <c r="N102" s="8"/>
    </row>
    <row r="103" s="1" customFormat="1" spans="1:14">
      <c r="A103" s="7" t="s">
        <v>24</v>
      </c>
      <c r="B103" s="15" t="s">
        <v>26</v>
      </c>
      <c r="C103" s="8">
        <v>0.0003</v>
      </c>
      <c r="D103" s="16"/>
      <c r="E103" s="8">
        <v>0.0004</v>
      </c>
      <c r="F103" s="8">
        <v>0.0018</v>
      </c>
      <c r="G103" s="8">
        <v>0.0004</v>
      </c>
      <c r="H103" s="16"/>
      <c r="I103" s="8">
        <v>0.0003</v>
      </c>
      <c r="J103" s="16"/>
      <c r="K103" s="8">
        <v>0.0002</v>
      </c>
      <c r="L103" s="16"/>
      <c r="M103" s="8">
        <v>0.0002</v>
      </c>
      <c r="N103" s="8"/>
    </row>
    <row r="104" s="1" customFormat="1" spans="1:14">
      <c r="A104" s="7" t="s">
        <v>24</v>
      </c>
      <c r="B104" s="23" t="s">
        <v>29</v>
      </c>
      <c r="C104" s="8"/>
      <c r="D104" s="16"/>
      <c r="E104" s="8"/>
      <c r="F104" s="8"/>
      <c r="G104" s="8"/>
      <c r="H104" s="16"/>
      <c r="I104" s="8">
        <v>0.0002</v>
      </c>
      <c r="J104" s="16"/>
      <c r="K104" s="8">
        <v>0.0002</v>
      </c>
      <c r="L104" s="8">
        <v>0.0018</v>
      </c>
      <c r="M104" s="8">
        <v>0.0004</v>
      </c>
      <c r="N104" s="8"/>
    </row>
    <row r="105" s="1" customFormat="1" ht="16" customHeight="1" spans="1:14">
      <c r="A105" s="12" t="s">
        <v>14</v>
      </c>
      <c r="B105" s="11" t="s">
        <v>13</v>
      </c>
      <c r="C105" s="17" t="s">
        <v>255</v>
      </c>
      <c r="D105" s="17"/>
      <c r="E105" s="17" t="s">
        <v>256</v>
      </c>
      <c r="F105" s="17"/>
      <c r="G105" s="17" t="s">
        <v>257</v>
      </c>
      <c r="H105" s="17"/>
      <c r="I105" s="17" t="s">
        <v>258</v>
      </c>
      <c r="J105" s="17"/>
      <c r="K105" s="17" t="s">
        <v>259</v>
      </c>
      <c r="L105" s="17"/>
      <c r="M105" s="17" t="s">
        <v>260</v>
      </c>
      <c r="N105" s="17"/>
    </row>
    <row r="106" s="1" customFormat="1" ht="16" customHeight="1" spans="1:14">
      <c r="A106" s="12"/>
      <c r="B106" s="13"/>
      <c r="C106" s="12" t="s">
        <v>207</v>
      </c>
      <c r="D106" s="12" t="s">
        <v>208</v>
      </c>
      <c r="E106" s="12" t="s">
        <v>207</v>
      </c>
      <c r="F106" s="12" t="s">
        <v>208</v>
      </c>
      <c r="G106" s="12" t="s">
        <v>207</v>
      </c>
      <c r="H106" s="12" t="s">
        <v>208</v>
      </c>
      <c r="I106" s="12" t="s">
        <v>207</v>
      </c>
      <c r="J106" s="12" t="s">
        <v>208</v>
      </c>
      <c r="K106" s="12" t="s">
        <v>207</v>
      </c>
      <c r="L106" s="12" t="s">
        <v>208</v>
      </c>
      <c r="M106" s="12" t="s">
        <v>207</v>
      </c>
      <c r="N106" s="12" t="s">
        <v>208</v>
      </c>
    </row>
    <row r="107" s="1" customFormat="1" ht="16" customHeight="1" spans="1:14">
      <c r="A107" s="7" t="s">
        <v>22</v>
      </c>
      <c r="B107" s="15" t="s">
        <v>21</v>
      </c>
      <c r="C107" s="9">
        <v>0.0008</v>
      </c>
      <c r="D107" s="9">
        <v>0.0014</v>
      </c>
      <c r="E107" s="9">
        <v>0.0008</v>
      </c>
      <c r="F107" s="8">
        <v>0.002</v>
      </c>
      <c r="G107" s="9"/>
      <c r="H107" s="9"/>
      <c r="I107" s="9"/>
      <c r="J107" s="9"/>
      <c r="K107" s="18"/>
      <c r="L107" s="18"/>
      <c r="M107" s="8"/>
      <c r="N107" s="8"/>
    </row>
    <row r="108" s="1" customFormat="1" ht="14.25" spans="1:14">
      <c r="A108" s="7" t="s">
        <v>24</v>
      </c>
      <c r="B108" s="15" t="s">
        <v>23</v>
      </c>
      <c r="C108" s="9">
        <v>0.0002</v>
      </c>
      <c r="D108" s="9"/>
      <c r="E108" s="9"/>
      <c r="F108" s="8">
        <v>0.0018</v>
      </c>
      <c r="G108" s="8"/>
      <c r="H108" s="9"/>
      <c r="I108" s="9"/>
      <c r="J108" s="9"/>
      <c r="K108" s="18"/>
      <c r="L108" s="8"/>
      <c r="M108" s="8"/>
      <c r="N108" s="8"/>
    </row>
    <row r="109" s="1" customFormat="1" ht="14.25" spans="1:14">
      <c r="A109" s="7" t="s">
        <v>24</v>
      </c>
      <c r="B109" s="15" t="s">
        <v>25</v>
      </c>
      <c r="C109" s="9">
        <v>0.0002</v>
      </c>
      <c r="D109" s="16"/>
      <c r="E109" s="9">
        <v>0.0002</v>
      </c>
      <c r="F109" s="16"/>
      <c r="G109" s="9"/>
      <c r="H109" s="9"/>
      <c r="I109" s="9"/>
      <c r="J109" s="8"/>
      <c r="K109" s="18"/>
      <c r="L109" s="8"/>
      <c r="M109" s="8"/>
      <c r="N109" s="8"/>
    </row>
    <row r="110" s="1" customFormat="1" ht="14.25" spans="1:14">
      <c r="A110" s="7" t="s">
        <v>24</v>
      </c>
      <c r="B110" s="15" t="s">
        <v>26</v>
      </c>
      <c r="C110" s="9">
        <v>0.0003</v>
      </c>
      <c r="D110" s="8">
        <v>0.0015</v>
      </c>
      <c r="E110" s="9">
        <v>0.0002</v>
      </c>
      <c r="F110" s="16"/>
      <c r="G110" s="8"/>
      <c r="H110" s="9"/>
      <c r="I110" s="9"/>
      <c r="J110" s="16"/>
      <c r="K110" s="18"/>
      <c r="L110" s="8"/>
      <c r="M110" s="8"/>
      <c r="N110" s="16"/>
    </row>
    <row r="111" s="2" customFormat="1" ht="14.25" spans="1:14">
      <c r="A111" s="7" t="s">
        <v>24</v>
      </c>
      <c r="B111" s="16" t="s">
        <v>29</v>
      </c>
      <c r="C111" s="9">
        <v>0.0004</v>
      </c>
      <c r="D111" s="16"/>
      <c r="E111" s="9">
        <v>0.0003</v>
      </c>
      <c r="F111" s="16"/>
      <c r="G111" s="8"/>
      <c r="H111" s="9"/>
      <c r="I111" s="9"/>
      <c r="J111" s="16"/>
      <c r="K111" s="18"/>
      <c r="L111" s="8"/>
      <c r="M111" s="8"/>
      <c r="N111" s="16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8:D98"/>
    <mergeCell ref="E98:F98"/>
    <mergeCell ref="G98:H98"/>
    <mergeCell ref="I98:J98"/>
    <mergeCell ref="K98:L98"/>
    <mergeCell ref="M98:N98"/>
    <mergeCell ref="C105:D105"/>
    <mergeCell ref="E105:F105"/>
    <mergeCell ref="G105:H105"/>
    <mergeCell ref="I105:J105"/>
    <mergeCell ref="K105:L105"/>
    <mergeCell ref="M105:N105"/>
    <mergeCell ref="A2:A3"/>
    <mergeCell ref="A26:A27"/>
    <mergeCell ref="A52:A53"/>
    <mergeCell ref="A59:A60"/>
    <mergeCell ref="A67:A68"/>
    <mergeCell ref="A82:A83"/>
    <mergeCell ref="A98:A99"/>
    <mergeCell ref="A105:A106"/>
    <mergeCell ref="B2:B3"/>
    <mergeCell ref="B26:B27"/>
    <mergeCell ref="B52:B53"/>
    <mergeCell ref="B59:B60"/>
    <mergeCell ref="B67:B68"/>
    <mergeCell ref="B82:B83"/>
    <mergeCell ref="B98:B99"/>
    <mergeCell ref="B105:B10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5" sqref="N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8月工资</vt:lpstr>
      <vt:lpstr>8月回款提成明细</vt:lpstr>
      <vt:lpstr>8月销售明细</vt:lpstr>
      <vt:lpstr>预抵押证</vt:lpstr>
      <vt:lpstr>佣金比例总表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2024-09-24T11:29:48Z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