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12" r:id="rId1"/>
    <sheet name="4#" sheetId="2" r:id="rId2"/>
    <sheet name="6#" sheetId="20" r:id="rId3"/>
    <sheet name="16#" sheetId="21" r:id="rId4"/>
    <sheet name="19# " sheetId="2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<sst xmlns="http://schemas.openxmlformats.org/spreadsheetml/2006/main" count="308" uniqueCount="121">
  <si>
    <t>画堂春锦4#、6#住宅楼及16#、19#商业楼型材门、窗制作及安装汇总表</t>
  </si>
  <si>
    <t>序号</t>
  </si>
  <si>
    <t>楼号</t>
  </si>
  <si>
    <t>单位</t>
  </si>
  <si>
    <t>总金额</t>
  </si>
  <si>
    <t>备注</t>
  </si>
  <si>
    <t>4#楼</t>
  </si>
  <si>
    <t>元</t>
  </si>
  <si>
    <t>6#楼</t>
  </si>
  <si>
    <t>16#楼</t>
  </si>
  <si>
    <t>19#楼</t>
  </si>
  <si>
    <t>合计</t>
  </si>
  <si>
    <t>注1：全费用单价包含所有人工费、材料费、机械费、措施、检测、税金等全部费用。</t>
  </si>
  <si>
    <t>画堂春锦4#楼住宅型材门、窗 清单表</t>
  </si>
  <si>
    <t>类型</t>
  </si>
  <si>
    <t>名称</t>
  </si>
  <si>
    <t>尺寸</t>
  </si>
  <si>
    <t>数量</t>
  </si>
  <si>
    <t>面积</t>
  </si>
  <si>
    <t>单价</t>
  </si>
  <si>
    <t>合价</t>
  </si>
  <si>
    <t>65系列断桥隔热铝合金窗</t>
  </si>
  <si>
    <t>C0614</t>
  </si>
  <si>
    <t>m2</t>
  </si>
  <si>
    <t>卫生间、瞭望间</t>
  </si>
  <si>
    <t>C0813</t>
  </si>
  <si>
    <t>首层楼梯间</t>
  </si>
  <si>
    <t>C0914</t>
  </si>
  <si>
    <t>楼梯间两侧</t>
  </si>
  <si>
    <t>C0920</t>
  </si>
  <si>
    <t>地下室楼梯间两侧</t>
  </si>
  <si>
    <t>C1020</t>
  </si>
  <si>
    <t>地下室</t>
  </si>
  <si>
    <t>C1506</t>
  </si>
  <si>
    <t>C1512</t>
  </si>
  <si>
    <t>首层以上楼梯间</t>
  </si>
  <si>
    <t>C1514</t>
  </si>
  <si>
    <t>厨房、小卧室</t>
  </si>
  <si>
    <t>C1520</t>
  </si>
  <si>
    <t>C1817</t>
  </si>
  <si>
    <t>单元入户面：卧室、12
层瞭望间</t>
  </si>
  <si>
    <t>C1820</t>
  </si>
  <si>
    <t>C2317</t>
  </si>
  <si>
    <t>单元入户面：卧室</t>
  </si>
  <si>
    <t>C2320</t>
  </si>
  <si>
    <t>C3017</t>
  </si>
  <si>
    <t>二层以上客厅</t>
  </si>
  <si>
    <t>C3120</t>
  </si>
  <si>
    <t>合计：</t>
  </si>
  <si>
    <t>断桥隔热铝合金门</t>
  </si>
  <si>
    <t>LM3024</t>
  </si>
  <si>
    <t>首层客厅通花园</t>
  </si>
  <si>
    <t>单元门1524</t>
  </si>
  <si>
    <t>单元门</t>
  </si>
  <si>
    <t>注2：窗：断桥铝合金窗65系列（5+12A+5）壁厚1.5mm，门：成品铝合金断桥隔热门65型材(5+18A+5)壁厚2.0mm</t>
  </si>
  <si>
    <t>画堂春锦6#楼住宅型材门、窗 清单表</t>
  </si>
  <si>
    <t>C0514</t>
  </si>
  <si>
    <t>二层以上楼梯间两侧</t>
  </si>
  <si>
    <t>卫生间</t>
  </si>
  <si>
    <t>C0815</t>
  </si>
  <si>
    <t>C0906</t>
  </si>
  <si>
    <t>公区、卫生间</t>
  </si>
  <si>
    <t>C0921</t>
  </si>
  <si>
    <t>C1214</t>
  </si>
  <si>
    <t>首层主卫</t>
  </si>
  <si>
    <t>C1508</t>
  </si>
  <si>
    <t>C1515</t>
  </si>
  <si>
    <t>C1714</t>
  </si>
  <si>
    <t>C1717</t>
  </si>
  <si>
    <t>C1814</t>
  </si>
  <si>
    <t>地下室、首层以上厨房</t>
  </si>
  <si>
    <t>C2214</t>
  </si>
  <si>
    <t>C2217</t>
  </si>
  <si>
    <t>C3317</t>
  </si>
  <si>
    <t>二层以上c1户型客厅</t>
  </si>
  <si>
    <t>C3917</t>
  </si>
  <si>
    <t>二层以上B1户型客厅</t>
  </si>
  <si>
    <t>MC1</t>
  </si>
  <si>
    <t>MC2</t>
  </si>
  <si>
    <t>MC3</t>
  </si>
  <si>
    <t>画堂春锦16#楼商业型材门、窗 清单表</t>
  </si>
  <si>
    <t>C1209</t>
  </si>
  <si>
    <t>一层卫生间</t>
  </si>
  <si>
    <t>C1212</t>
  </si>
  <si>
    <t>屋顶楼梯间</t>
  </si>
  <si>
    <t>C1218</t>
  </si>
  <si>
    <t>商铺、负一层</t>
  </si>
  <si>
    <t>C1812</t>
  </si>
  <si>
    <t>C3418</t>
  </si>
  <si>
    <t>三层商业</t>
  </si>
  <si>
    <t>C3918</t>
  </si>
  <si>
    <t>C6718</t>
  </si>
  <si>
    <t>C6736</t>
  </si>
  <si>
    <t>一二层商业</t>
  </si>
  <si>
    <t>C7318</t>
  </si>
  <si>
    <t>C7618</t>
  </si>
  <si>
    <t>C10218</t>
  </si>
  <si>
    <t>XFJYC7618</t>
  </si>
  <si>
    <t>XFJYC17718</t>
  </si>
  <si>
    <t>成品铝合金断桥隔热门</t>
  </si>
  <si>
    <t>商业</t>
  </si>
  <si>
    <t>MC4</t>
  </si>
  <si>
    <t>MC5</t>
  </si>
  <si>
    <t>6504+2623</t>
  </si>
  <si>
    <t>MC6</t>
  </si>
  <si>
    <t>2623+2804</t>
  </si>
  <si>
    <t>MC7</t>
  </si>
  <si>
    <t>MC8</t>
  </si>
  <si>
    <t>MC9</t>
  </si>
  <si>
    <t>MC10</t>
  </si>
  <si>
    <t>MC11</t>
  </si>
  <si>
    <t>MC12</t>
  </si>
  <si>
    <t>MC13</t>
  </si>
  <si>
    <t>壁挂炉排烟窗</t>
  </si>
  <si>
    <t>C0708</t>
  </si>
  <si>
    <t>注2：窗：断桥铝合金窗65系列（5+6A+4+9A+5）壁厚1.5mm，门：成品铝合金断桥隔热门65型材(5+18A+5)壁厚2.0mm</t>
  </si>
  <si>
    <t>画堂春锦19#楼商业型材门、窗 清单表</t>
  </si>
  <si>
    <t>窗</t>
  </si>
  <si>
    <t>C7536</t>
  </si>
  <si>
    <t>注：全费用单价包含所有人工费、材料费、机械费、措施、检测、税金等全部费用。</t>
  </si>
  <si>
    <t>注2：窗：断桥铝合金窗65系列（5+6A+4+9A+5），门：成品铝合金断桥隔热门65型材(5+18A+5)壁厚2.0mm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</si>
</sst>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7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255"/>
    </xf>
    <xf numFmtId="0" fontId="4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N6" sqref="M6:N6"/>
    </sheetView>
  </sheetViews>
  <sheetFormatPr defaultColWidth="9" defaultRowHeight="13.5"/>
  <cols>
    <col min="1" max="1" width="15.25" customWidth="1"/>
    <col min="2" max="3" width="15.625" customWidth="1"/>
    <col min="4" max="4" width="24.625" style="56" customWidth="1"/>
    <col min="5" max="5" width="15.625" style="56" customWidth="1"/>
    <col min="8" max="8" width="12.625"/>
    <col min="10" max="10" width="12.625"/>
  </cols>
  <sheetData>
    <row r="1" ht="53" customHeight="1" spans="1:5">
      <c r="A1" s="57" t="s">
        <v>0</v>
      </c>
      <c r="B1" s="58"/>
      <c r="C1" s="58"/>
      <c r="D1" s="58"/>
      <c r="E1" s="58"/>
    </row>
    <row r="2" ht="54" customHeight="1" spans="1:5">
      <c r="A2" s="59" t="s">
        <v>1</v>
      </c>
      <c r="B2" s="60" t="s">
        <v>2</v>
      </c>
      <c r="C2" s="61" t="s">
        <v>3</v>
      </c>
      <c r="D2" s="61" t="s">
        <v>4</v>
      </c>
      <c r="E2" s="62" t="s">
        <v>5</v>
      </c>
    </row>
    <row r="3" ht="54" customHeight="1" spans="1:5">
      <c r="A3" s="59">
        <v>1</v>
      </c>
      <c r="B3" s="60" t="s">
        <v>6</v>
      </c>
      <c r="C3" s="61" t="s">
        <v>7</v>
      </c>
      <c r="D3" s="63">
        <f>'4#'!J18+'4#'!J21</f>
        <v>737185.8</v>
      </c>
      <c r="E3" s="62"/>
    </row>
    <row r="4" ht="54" customHeight="1" spans="1:5">
      <c r="A4" s="59">
        <v>2</v>
      </c>
      <c r="B4" s="60" t="s">
        <v>8</v>
      </c>
      <c r="C4" s="61" t="s">
        <v>7</v>
      </c>
      <c r="D4" s="63">
        <f>'6#'!J24+'6#'!J29</f>
        <v>782717.992</v>
      </c>
      <c r="E4" s="64"/>
    </row>
    <row r="5" ht="54" customHeight="1" spans="1:5">
      <c r="A5" s="59">
        <v>3</v>
      </c>
      <c r="B5" s="60" t="s">
        <v>9</v>
      </c>
      <c r="C5" s="61" t="s">
        <v>7</v>
      </c>
      <c r="D5" s="63">
        <f ca="1">'16#'!J16+'16#'!J30+'16#'!J31</f>
        <v>546817.8584</v>
      </c>
      <c r="E5" s="62"/>
    </row>
    <row r="6" ht="54" customHeight="1" spans="1:5">
      <c r="A6" s="59">
        <v>4</v>
      </c>
      <c r="B6" s="60" t="s">
        <v>10</v>
      </c>
      <c r="C6" s="61" t="s">
        <v>7</v>
      </c>
      <c r="D6" s="63">
        <f ca="1">'19# '!J5+'19# '!J12+'19# '!J13</f>
        <v>525853.68</v>
      </c>
      <c r="E6" s="62"/>
    </row>
    <row r="7" ht="54" customHeight="1" spans="1:5">
      <c r="A7" s="59">
        <v>5</v>
      </c>
      <c r="B7" s="60" t="s">
        <v>11</v>
      </c>
      <c r="C7" s="61" t="s">
        <v>7</v>
      </c>
      <c r="D7" s="65">
        <v>2592687.8</v>
      </c>
      <c r="E7" s="62"/>
    </row>
    <row r="8" ht="40" customHeight="1" spans="1:5">
      <c r="A8" s="61"/>
      <c r="B8" s="61"/>
      <c r="C8" s="61"/>
      <c r="D8" s="61"/>
      <c r="E8" s="64"/>
    </row>
    <row r="9" ht="27" customHeight="1" spans="1:9">
      <c r="A9" s="12" t="s">
        <v>12</v>
      </c>
      <c r="B9" s="12"/>
      <c r="C9" s="12"/>
      <c r="D9" s="12"/>
      <c r="E9" s="12"/>
      <c r="F9" s="56"/>
      <c r="G9" s="56"/>
      <c r="H9" s="56"/>
      <c r="I9" s="56"/>
    </row>
    <row r="10" ht="45" customHeight="1" spans="1:9">
      <c r="A10" s="13"/>
      <c r="B10" s="13"/>
      <c r="C10" s="13"/>
      <c r="D10" s="13"/>
      <c r="E10" s="13"/>
      <c r="F10" s="56"/>
      <c r="G10" s="56"/>
      <c r="H10" s="56"/>
      <c r="I10" s="56"/>
    </row>
  </sheetData>
  <mergeCells count="3">
    <mergeCell ref="A1:E1"/>
    <mergeCell ref="A9:E9"/>
    <mergeCell ref="A10:E1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selection activeCell="A22" sqref="A22:L22"/>
    </sheetView>
  </sheetViews>
  <sheetFormatPr defaultColWidth="9" defaultRowHeight="13.5"/>
  <cols>
    <col min="1" max="1" width="6.875" style="2" customWidth="1"/>
    <col min="2" max="2" width="6" style="2" customWidth="1"/>
    <col min="3" max="3" width="10.375" style="2" customWidth="1"/>
    <col min="4" max="5" width="8.625" style="2" customWidth="1"/>
    <col min="6" max="6" width="8.375" style="2" customWidth="1"/>
    <col min="7" max="7" width="7.625" style="2" customWidth="1"/>
    <col min="8" max="8" width="9.875" style="2" customWidth="1"/>
    <col min="9" max="10" width="8.25" style="2" customWidth="1"/>
    <col min="11" max="11" width="10.375" style="2"/>
    <col min="15" max="15" width="12.625"/>
  </cols>
  <sheetData>
    <row r="1" ht="38" customHeight="1" spans="1:14">
      <c r="A1" s="41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55"/>
      <c r="N1" s="55"/>
    </row>
    <row r="2" ht="35" customHeight="1" spans="1:12">
      <c r="A2" s="16" t="s">
        <v>14</v>
      </c>
      <c r="B2" s="16" t="s">
        <v>1</v>
      </c>
      <c r="C2" s="16" t="s">
        <v>15</v>
      </c>
      <c r="D2" s="16" t="s">
        <v>16</v>
      </c>
      <c r="E2" s="16"/>
      <c r="F2" s="16" t="s">
        <v>17</v>
      </c>
      <c r="G2" s="16" t="s">
        <v>3</v>
      </c>
      <c r="H2" s="16" t="s">
        <v>18</v>
      </c>
      <c r="I2" s="16" t="s">
        <v>19</v>
      </c>
      <c r="J2" s="16" t="s">
        <v>20</v>
      </c>
      <c r="K2" s="16" t="s">
        <v>5</v>
      </c>
      <c r="L2" s="16"/>
    </row>
    <row r="3" s="1" customFormat="1" ht="26" customHeight="1" spans="1:12">
      <c r="A3" s="54" t="s">
        <v>21</v>
      </c>
      <c r="B3" s="16">
        <v>1</v>
      </c>
      <c r="C3" s="16" t="s">
        <v>22</v>
      </c>
      <c r="D3" s="16">
        <v>600</v>
      </c>
      <c r="E3" s="16">
        <v>1400</v>
      </c>
      <c r="F3" s="16">
        <f>12*11+6</f>
        <v>138</v>
      </c>
      <c r="G3" s="16" t="s">
        <v>23</v>
      </c>
      <c r="H3" s="16">
        <f>(D3*E3*F3)/1000000</f>
        <v>115.92</v>
      </c>
      <c r="I3" s="16">
        <f>490</f>
        <v>490</v>
      </c>
      <c r="J3" s="16">
        <f>H3*I3</f>
        <v>56800.8</v>
      </c>
      <c r="K3" s="16" t="s">
        <v>24</v>
      </c>
      <c r="L3" s="16"/>
    </row>
    <row r="4" s="1" customFormat="1" ht="26" customHeight="1" spans="1:12">
      <c r="A4" s="54"/>
      <c r="B4" s="16">
        <v>2</v>
      </c>
      <c r="C4" s="16" t="s">
        <v>25</v>
      </c>
      <c r="D4" s="16">
        <v>800</v>
      </c>
      <c r="E4" s="16">
        <v>1300</v>
      </c>
      <c r="F4" s="16">
        <v>3</v>
      </c>
      <c r="G4" s="16" t="s">
        <v>23</v>
      </c>
      <c r="H4" s="16">
        <f t="shared" ref="H4:H19" si="0">(D4*E4*F4)/1000000</f>
        <v>3.12</v>
      </c>
      <c r="I4" s="16">
        <f t="shared" ref="I4:I18" si="1">490</f>
        <v>490</v>
      </c>
      <c r="J4" s="16">
        <f t="shared" ref="J4:J20" si="2">H4*I4</f>
        <v>1528.8</v>
      </c>
      <c r="K4" s="16" t="s">
        <v>26</v>
      </c>
      <c r="L4" s="16"/>
    </row>
    <row r="5" s="1" customFormat="1" ht="26" customHeight="1" spans="1:12">
      <c r="A5" s="54"/>
      <c r="B5" s="16">
        <v>3</v>
      </c>
      <c r="C5" s="16" t="s">
        <v>27</v>
      </c>
      <c r="D5" s="16">
        <v>900</v>
      </c>
      <c r="E5" s="16">
        <v>1400</v>
      </c>
      <c r="F5" s="16">
        <f>3+6+6*9</f>
        <v>63</v>
      </c>
      <c r="G5" s="16" t="s">
        <v>23</v>
      </c>
      <c r="H5" s="16">
        <f t="shared" si="0"/>
        <v>79.38</v>
      </c>
      <c r="I5" s="16">
        <f t="shared" si="1"/>
        <v>490</v>
      </c>
      <c r="J5" s="16">
        <f t="shared" si="2"/>
        <v>38896.2</v>
      </c>
      <c r="K5" s="16" t="s">
        <v>28</v>
      </c>
      <c r="L5" s="16"/>
    </row>
    <row r="6" s="1" customFormat="1" ht="26" customHeight="1" spans="1:12">
      <c r="A6" s="54"/>
      <c r="B6" s="16">
        <v>4</v>
      </c>
      <c r="C6" s="16" t="s">
        <v>29</v>
      </c>
      <c r="D6" s="16">
        <v>900</v>
      </c>
      <c r="E6" s="16">
        <v>2000</v>
      </c>
      <c r="F6" s="16">
        <v>6</v>
      </c>
      <c r="G6" s="16" t="s">
        <v>23</v>
      </c>
      <c r="H6" s="16">
        <f t="shared" si="0"/>
        <v>10.8</v>
      </c>
      <c r="I6" s="16">
        <f t="shared" si="1"/>
        <v>490</v>
      </c>
      <c r="J6" s="16">
        <f t="shared" si="2"/>
        <v>5292</v>
      </c>
      <c r="K6" s="16" t="s">
        <v>30</v>
      </c>
      <c r="L6" s="16"/>
    </row>
    <row r="7" s="1" customFormat="1" ht="26" customHeight="1" spans="1:12">
      <c r="A7" s="54"/>
      <c r="B7" s="16">
        <v>5</v>
      </c>
      <c r="C7" s="16" t="s">
        <v>31</v>
      </c>
      <c r="D7" s="16">
        <v>1000</v>
      </c>
      <c r="E7" s="16">
        <v>2000</v>
      </c>
      <c r="F7" s="16">
        <v>4</v>
      </c>
      <c r="G7" s="16" t="s">
        <v>23</v>
      </c>
      <c r="H7" s="16">
        <f t="shared" si="0"/>
        <v>8</v>
      </c>
      <c r="I7" s="16">
        <f t="shared" si="1"/>
        <v>490</v>
      </c>
      <c r="J7" s="16">
        <f t="shared" si="2"/>
        <v>3920</v>
      </c>
      <c r="K7" s="16" t="s">
        <v>32</v>
      </c>
      <c r="L7" s="16"/>
    </row>
    <row r="8" s="1" customFormat="1" ht="26" customHeight="1" spans="1:12">
      <c r="A8" s="54"/>
      <c r="B8" s="16">
        <v>6</v>
      </c>
      <c r="C8" s="16" t="s">
        <v>33</v>
      </c>
      <c r="D8" s="16">
        <v>1500</v>
      </c>
      <c r="E8" s="16">
        <v>600</v>
      </c>
      <c r="F8" s="16">
        <v>8</v>
      </c>
      <c r="G8" s="16" t="s">
        <v>23</v>
      </c>
      <c r="H8" s="16">
        <f t="shared" si="0"/>
        <v>7.2</v>
      </c>
      <c r="I8" s="16">
        <f t="shared" si="1"/>
        <v>490</v>
      </c>
      <c r="J8" s="16">
        <f t="shared" si="2"/>
        <v>3528</v>
      </c>
      <c r="K8" s="16" t="s">
        <v>32</v>
      </c>
      <c r="L8" s="16"/>
    </row>
    <row r="9" s="1" customFormat="1" ht="26" customHeight="1" spans="1:12">
      <c r="A9" s="54"/>
      <c r="B9" s="16">
        <v>7</v>
      </c>
      <c r="C9" s="16" t="s">
        <v>34</v>
      </c>
      <c r="D9" s="16">
        <v>1500</v>
      </c>
      <c r="E9" s="16">
        <v>1200</v>
      </c>
      <c r="F9" s="16">
        <f>3*12</f>
        <v>36</v>
      </c>
      <c r="G9" s="16" t="s">
        <v>23</v>
      </c>
      <c r="H9" s="16">
        <f t="shared" si="0"/>
        <v>64.8</v>
      </c>
      <c r="I9" s="16">
        <f t="shared" si="1"/>
        <v>490</v>
      </c>
      <c r="J9" s="16">
        <f t="shared" si="2"/>
        <v>31752</v>
      </c>
      <c r="K9" s="16" t="s">
        <v>35</v>
      </c>
      <c r="L9" s="16"/>
    </row>
    <row r="10" s="1" customFormat="1" ht="26" customHeight="1" spans="1:12">
      <c r="A10" s="54"/>
      <c r="B10" s="16">
        <v>8</v>
      </c>
      <c r="C10" s="16" t="s">
        <v>36</v>
      </c>
      <c r="D10" s="16">
        <v>1500</v>
      </c>
      <c r="E10" s="16">
        <v>1400</v>
      </c>
      <c r="F10" s="16">
        <f>12+12+12*9</f>
        <v>132</v>
      </c>
      <c r="G10" s="16" t="s">
        <v>23</v>
      </c>
      <c r="H10" s="16">
        <f t="shared" si="0"/>
        <v>277.2</v>
      </c>
      <c r="I10" s="16">
        <f t="shared" si="1"/>
        <v>490</v>
      </c>
      <c r="J10" s="16">
        <f t="shared" si="2"/>
        <v>135828</v>
      </c>
      <c r="K10" s="16" t="s">
        <v>37</v>
      </c>
      <c r="L10" s="16"/>
    </row>
    <row r="11" s="1" customFormat="1" ht="26" customHeight="1" spans="1:12">
      <c r="A11" s="54"/>
      <c r="B11" s="16">
        <v>9</v>
      </c>
      <c r="C11" s="16" t="s">
        <v>38</v>
      </c>
      <c r="D11" s="16">
        <v>1500</v>
      </c>
      <c r="E11" s="16">
        <v>2000</v>
      </c>
      <c r="F11" s="16">
        <v>4</v>
      </c>
      <c r="G11" s="16" t="s">
        <v>23</v>
      </c>
      <c r="H11" s="16">
        <f t="shared" si="0"/>
        <v>12</v>
      </c>
      <c r="I11" s="16">
        <f t="shared" si="1"/>
        <v>490</v>
      </c>
      <c r="J11" s="16">
        <f t="shared" si="2"/>
        <v>5880</v>
      </c>
      <c r="K11" s="16" t="s">
        <v>32</v>
      </c>
      <c r="L11" s="16"/>
    </row>
    <row r="12" s="1" customFormat="1" ht="45" customHeight="1" spans="1:12">
      <c r="A12" s="54"/>
      <c r="B12" s="16">
        <v>10</v>
      </c>
      <c r="C12" s="16" t="s">
        <v>39</v>
      </c>
      <c r="D12" s="16">
        <v>1800</v>
      </c>
      <c r="E12" s="16">
        <v>1700</v>
      </c>
      <c r="F12" s="16">
        <f>3+6*10+6</f>
        <v>69</v>
      </c>
      <c r="G12" s="16" t="s">
        <v>23</v>
      </c>
      <c r="H12" s="16">
        <f t="shared" si="0"/>
        <v>211.14</v>
      </c>
      <c r="I12" s="16">
        <f t="shared" si="1"/>
        <v>490</v>
      </c>
      <c r="J12" s="16">
        <f t="shared" si="2"/>
        <v>103458.6</v>
      </c>
      <c r="K12" s="48" t="s">
        <v>40</v>
      </c>
      <c r="L12" s="16"/>
    </row>
    <row r="13" s="1" customFormat="1" ht="26" customHeight="1" spans="1:12">
      <c r="A13" s="54"/>
      <c r="B13" s="16">
        <v>11</v>
      </c>
      <c r="C13" s="16" t="s">
        <v>41</v>
      </c>
      <c r="D13" s="16">
        <v>1800</v>
      </c>
      <c r="E13" s="16">
        <v>2000</v>
      </c>
      <c r="F13" s="16">
        <v>6</v>
      </c>
      <c r="G13" s="16" t="s">
        <v>23</v>
      </c>
      <c r="H13" s="16">
        <f t="shared" si="0"/>
        <v>21.6</v>
      </c>
      <c r="I13" s="16">
        <f t="shared" si="1"/>
        <v>490</v>
      </c>
      <c r="J13" s="16">
        <f t="shared" si="2"/>
        <v>10584</v>
      </c>
      <c r="K13" s="16" t="s">
        <v>32</v>
      </c>
      <c r="L13" s="16"/>
    </row>
    <row r="14" s="1" customFormat="1" ht="26" customHeight="1" spans="1:12">
      <c r="A14" s="54"/>
      <c r="B14" s="16">
        <v>12</v>
      </c>
      <c r="C14" s="16" t="s">
        <v>42</v>
      </c>
      <c r="D14" s="16">
        <v>2300</v>
      </c>
      <c r="E14" s="16">
        <v>1700</v>
      </c>
      <c r="F14" s="16">
        <f>6*11</f>
        <v>66</v>
      </c>
      <c r="G14" s="16" t="s">
        <v>23</v>
      </c>
      <c r="H14" s="16">
        <f t="shared" si="0"/>
        <v>258.06</v>
      </c>
      <c r="I14" s="16">
        <f t="shared" si="1"/>
        <v>490</v>
      </c>
      <c r="J14" s="16">
        <f t="shared" si="2"/>
        <v>126449.4</v>
      </c>
      <c r="K14" s="16" t="s">
        <v>43</v>
      </c>
      <c r="L14" s="16"/>
    </row>
    <row r="15" s="1" customFormat="1" ht="26" customHeight="1" spans="1:12">
      <c r="A15" s="54"/>
      <c r="B15" s="16">
        <v>13</v>
      </c>
      <c r="C15" s="16" t="s">
        <v>44</v>
      </c>
      <c r="D15" s="16">
        <v>2300</v>
      </c>
      <c r="E15" s="16">
        <v>2000</v>
      </c>
      <c r="F15" s="16">
        <v>6</v>
      </c>
      <c r="G15" s="16" t="s">
        <v>23</v>
      </c>
      <c r="H15" s="16">
        <f t="shared" si="0"/>
        <v>27.6</v>
      </c>
      <c r="I15" s="16">
        <f t="shared" si="1"/>
        <v>490</v>
      </c>
      <c r="J15" s="16">
        <f t="shared" si="2"/>
        <v>13524</v>
      </c>
      <c r="K15" s="16" t="s">
        <v>32</v>
      </c>
      <c r="L15" s="16"/>
    </row>
    <row r="16" s="1" customFormat="1" ht="26" customHeight="1" spans="1:12">
      <c r="A16" s="54"/>
      <c r="B16" s="16">
        <v>14</v>
      </c>
      <c r="C16" s="16" t="s">
        <v>45</v>
      </c>
      <c r="D16" s="16">
        <v>3000</v>
      </c>
      <c r="E16" s="16">
        <v>1700</v>
      </c>
      <c r="F16" s="16">
        <f>6*10</f>
        <v>60</v>
      </c>
      <c r="G16" s="16" t="s">
        <v>23</v>
      </c>
      <c r="H16" s="16">
        <f t="shared" si="0"/>
        <v>306</v>
      </c>
      <c r="I16" s="16">
        <f t="shared" si="1"/>
        <v>490</v>
      </c>
      <c r="J16" s="16">
        <f t="shared" si="2"/>
        <v>149940</v>
      </c>
      <c r="K16" s="16" t="s">
        <v>46</v>
      </c>
      <c r="L16" s="16"/>
    </row>
    <row r="17" s="1" customFormat="1" ht="26" customHeight="1" spans="1:12">
      <c r="A17" s="54"/>
      <c r="B17" s="16">
        <v>15</v>
      </c>
      <c r="C17" s="16" t="s">
        <v>47</v>
      </c>
      <c r="D17" s="16">
        <v>3100</v>
      </c>
      <c r="E17" s="16">
        <v>2000</v>
      </c>
      <c r="F17" s="16">
        <v>5</v>
      </c>
      <c r="G17" s="16" t="s">
        <v>23</v>
      </c>
      <c r="H17" s="16">
        <f t="shared" si="0"/>
        <v>31</v>
      </c>
      <c r="I17" s="16">
        <f t="shared" si="1"/>
        <v>490</v>
      </c>
      <c r="J17" s="16">
        <f t="shared" si="2"/>
        <v>15190</v>
      </c>
      <c r="K17" s="16" t="s">
        <v>32</v>
      </c>
      <c r="L17" s="16"/>
    </row>
    <row r="18" s="1" customFormat="1" ht="26" customHeight="1" spans="1:12">
      <c r="A18" s="54"/>
      <c r="B18" s="20">
        <v>16</v>
      </c>
      <c r="C18" s="20" t="s">
        <v>48</v>
      </c>
      <c r="D18" s="20"/>
      <c r="E18" s="20"/>
      <c r="F18" s="20"/>
      <c r="G18" s="20" t="s">
        <v>23</v>
      </c>
      <c r="H18" s="20">
        <f>SUM(H3:H17)</f>
        <v>1433.82</v>
      </c>
      <c r="I18" s="20">
        <f t="shared" si="1"/>
        <v>490</v>
      </c>
      <c r="J18" s="20">
        <f t="shared" si="2"/>
        <v>702571.8</v>
      </c>
      <c r="K18" s="21"/>
      <c r="L18" s="23"/>
    </row>
    <row r="19" s="1" customFormat="1" ht="44" customHeight="1" spans="1:12">
      <c r="A19" s="25" t="s">
        <v>49</v>
      </c>
      <c r="B19" s="16">
        <v>1</v>
      </c>
      <c r="C19" s="16" t="s">
        <v>50</v>
      </c>
      <c r="D19" s="16">
        <v>3000</v>
      </c>
      <c r="E19" s="16">
        <v>2400</v>
      </c>
      <c r="F19" s="16">
        <v>6</v>
      </c>
      <c r="G19" s="16" t="s">
        <v>23</v>
      </c>
      <c r="H19" s="16">
        <f>(D19*E19*F19)/1000000</f>
        <v>43.2</v>
      </c>
      <c r="I19" s="16">
        <f>641</f>
        <v>641</v>
      </c>
      <c r="J19" s="16">
        <f t="shared" si="2"/>
        <v>27691.2</v>
      </c>
      <c r="K19" s="16" t="s">
        <v>51</v>
      </c>
      <c r="L19" s="16"/>
    </row>
    <row r="20" s="1" customFormat="1" ht="44" customHeight="1" spans="1:12">
      <c r="A20" s="26"/>
      <c r="B20" s="16">
        <v>2</v>
      </c>
      <c r="C20" s="16" t="s">
        <v>52</v>
      </c>
      <c r="D20" s="16">
        <v>1500</v>
      </c>
      <c r="E20" s="16">
        <v>2400</v>
      </c>
      <c r="F20" s="16">
        <v>3</v>
      </c>
      <c r="G20" s="16" t="s">
        <v>23</v>
      </c>
      <c r="H20" s="16">
        <f>(D20*E20*F20)/1000000</f>
        <v>10.8</v>
      </c>
      <c r="I20" s="16">
        <f>641</f>
        <v>641</v>
      </c>
      <c r="J20" s="16">
        <f t="shared" si="2"/>
        <v>6922.8</v>
      </c>
      <c r="K20" s="16" t="s">
        <v>53</v>
      </c>
      <c r="L20" s="16"/>
    </row>
    <row r="21" s="1" customFormat="1" ht="30" customHeight="1" spans="1:15">
      <c r="A21" s="27"/>
      <c r="B21" s="20">
        <v>3</v>
      </c>
      <c r="C21" s="21" t="s">
        <v>11</v>
      </c>
      <c r="D21" s="22"/>
      <c r="E21" s="23"/>
      <c r="F21" s="20">
        <f>SUM(F19:F20)</f>
        <v>9</v>
      </c>
      <c r="G21" s="20" t="s">
        <v>23</v>
      </c>
      <c r="H21" s="20">
        <f>SUM(H19:H20)</f>
        <v>54</v>
      </c>
      <c r="I21" s="20">
        <f>641</f>
        <v>641</v>
      </c>
      <c r="J21" s="20">
        <f>SUM(J19:J20)</f>
        <v>34614</v>
      </c>
      <c r="K21" s="20"/>
      <c r="L21" s="20"/>
      <c r="O21" s="39">
        <f>J18+J21</f>
        <v>737185.8</v>
      </c>
    </row>
    <row r="22" ht="23" customHeight="1" spans="1:12">
      <c r="A22" s="12" t="s">
        <v>12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ht="37" customHeight="1" spans="1:12">
      <c r="A23" s="13" t="s">
        <v>54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</sheetData>
  <mergeCells count="28">
    <mergeCell ref="A1:L1"/>
    <mergeCell ref="D2:E2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C18:F18"/>
    <mergeCell ref="K18:L18"/>
    <mergeCell ref="K19:L19"/>
    <mergeCell ref="K20:L20"/>
    <mergeCell ref="C21:E21"/>
    <mergeCell ref="K21:L21"/>
    <mergeCell ref="A22:L22"/>
    <mergeCell ref="A23:L23"/>
    <mergeCell ref="A3:A18"/>
    <mergeCell ref="A19:A2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opLeftCell="A14" workbookViewId="0">
      <selection activeCell="F3" sqref="F3"/>
    </sheetView>
  </sheetViews>
  <sheetFormatPr defaultColWidth="9" defaultRowHeight="13.5"/>
  <cols>
    <col min="1" max="1" width="6.875" style="2" customWidth="1"/>
    <col min="2" max="2" width="4.875" style="2" customWidth="1"/>
    <col min="3" max="3" width="10.75" style="2" customWidth="1"/>
    <col min="4" max="5" width="8.625" style="2" customWidth="1"/>
    <col min="6" max="6" width="8.375" style="2" customWidth="1"/>
    <col min="7" max="7" width="7.625" style="2" customWidth="1"/>
    <col min="8" max="8" width="9.875" style="2" customWidth="1"/>
    <col min="9" max="10" width="8.25" style="2" customWidth="1"/>
    <col min="11" max="11" width="10.375" style="2"/>
    <col min="13" max="13" width="7.375" customWidth="1"/>
    <col min="15" max="15" width="12.625"/>
  </cols>
  <sheetData>
    <row r="1" ht="33" customHeight="1" spans="1:15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4"/>
      <c r="O1" s="14"/>
    </row>
    <row r="2" ht="30" customHeight="1" spans="1:13">
      <c r="A2" s="42" t="s">
        <v>14</v>
      </c>
      <c r="B2" s="16" t="s">
        <v>1</v>
      </c>
      <c r="C2" s="16" t="s">
        <v>15</v>
      </c>
      <c r="D2" s="37" t="s">
        <v>16</v>
      </c>
      <c r="E2" s="38"/>
      <c r="F2" s="16" t="s">
        <v>17</v>
      </c>
      <c r="G2" s="16" t="s">
        <v>3</v>
      </c>
      <c r="H2" s="42" t="s">
        <v>18</v>
      </c>
      <c r="I2" s="42" t="s">
        <v>19</v>
      </c>
      <c r="J2" s="42" t="s">
        <v>20</v>
      </c>
      <c r="K2" s="49" t="s">
        <v>5</v>
      </c>
      <c r="L2" s="43"/>
      <c r="M2" s="50"/>
    </row>
    <row r="3" customFormat="1" ht="20" customHeight="1" spans="1:13">
      <c r="A3" s="17" t="s">
        <v>21</v>
      </c>
      <c r="B3" s="42">
        <v>1</v>
      </c>
      <c r="C3" s="16" t="s">
        <v>56</v>
      </c>
      <c r="D3" s="16">
        <v>500</v>
      </c>
      <c r="E3" s="16">
        <v>1400</v>
      </c>
      <c r="F3" s="16">
        <f>2*10</f>
        <v>20</v>
      </c>
      <c r="G3" s="43" t="s">
        <v>23</v>
      </c>
      <c r="H3" s="42">
        <f>(D3*E3*F3)/1000000</f>
        <v>14</v>
      </c>
      <c r="I3" s="49">
        <f>490</f>
        <v>490</v>
      </c>
      <c r="J3" s="49">
        <f>H3*I3</f>
        <v>6860</v>
      </c>
      <c r="K3" s="51" t="s">
        <v>57</v>
      </c>
      <c r="L3" s="30"/>
      <c r="M3" s="52"/>
    </row>
    <row r="4" s="1" customFormat="1" ht="26" customHeight="1" spans="1:13">
      <c r="A4" s="18"/>
      <c r="B4" s="42">
        <v>2</v>
      </c>
      <c r="C4" s="16" t="s">
        <v>22</v>
      </c>
      <c r="D4" s="16">
        <v>600</v>
      </c>
      <c r="E4" s="16">
        <v>1400</v>
      </c>
      <c r="F4" s="16">
        <f>4*11</f>
        <v>44</v>
      </c>
      <c r="G4" s="43" t="s">
        <v>23</v>
      </c>
      <c r="H4" s="42">
        <f t="shared" ref="H4:H27" si="0">(D4*E4*F4)/1000000</f>
        <v>36.96</v>
      </c>
      <c r="I4" s="49">
        <f t="shared" ref="I4:I13" si="1">490</f>
        <v>490</v>
      </c>
      <c r="J4" s="49">
        <f t="shared" ref="J4:J29" si="2">H4*I4</f>
        <v>18110.4</v>
      </c>
      <c r="K4" s="51" t="s">
        <v>58</v>
      </c>
      <c r="L4" s="53"/>
      <c r="M4" s="52"/>
    </row>
    <row r="5" s="1" customFormat="1" ht="26" customHeight="1" spans="1:13">
      <c r="A5" s="18"/>
      <c r="B5" s="42">
        <v>3</v>
      </c>
      <c r="C5" s="42" t="s">
        <v>59</v>
      </c>
      <c r="D5" s="42">
        <v>800</v>
      </c>
      <c r="E5" s="16">
        <v>1500</v>
      </c>
      <c r="F5" s="16">
        <v>3</v>
      </c>
      <c r="G5" s="43" t="s">
        <v>23</v>
      </c>
      <c r="H5" s="42">
        <f t="shared" si="0"/>
        <v>3.6</v>
      </c>
      <c r="I5" s="49">
        <f t="shared" si="1"/>
        <v>490</v>
      </c>
      <c r="J5" s="49">
        <f t="shared" si="2"/>
        <v>1764</v>
      </c>
      <c r="K5" s="49" t="s">
        <v>26</v>
      </c>
      <c r="L5" s="43"/>
      <c r="M5" s="50"/>
    </row>
    <row r="6" s="1" customFormat="1" ht="26" customHeight="1" spans="1:13">
      <c r="A6" s="18"/>
      <c r="B6" s="42">
        <v>4</v>
      </c>
      <c r="C6" s="42" t="s">
        <v>60</v>
      </c>
      <c r="D6" s="42">
        <v>900</v>
      </c>
      <c r="E6" s="16">
        <v>600</v>
      </c>
      <c r="F6" s="16">
        <v>1</v>
      </c>
      <c r="G6" s="43" t="s">
        <v>23</v>
      </c>
      <c r="H6" s="42">
        <f t="shared" si="0"/>
        <v>0.54</v>
      </c>
      <c r="I6" s="49">
        <f t="shared" si="1"/>
        <v>490</v>
      </c>
      <c r="J6" s="49">
        <f t="shared" si="2"/>
        <v>264.6</v>
      </c>
      <c r="K6" s="49" t="s">
        <v>32</v>
      </c>
      <c r="L6" s="43"/>
      <c r="M6" s="50"/>
    </row>
    <row r="7" s="1" customFormat="1" ht="26" customHeight="1" spans="1:13">
      <c r="A7" s="18"/>
      <c r="B7" s="42">
        <v>5</v>
      </c>
      <c r="C7" s="42" t="s">
        <v>27</v>
      </c>
      <c r="D7" s="42">
        <v>900</v>
      </c>
      <c r="E7" s="16">
        <v>1400</v>
      </c>
      <c r="F7" s="16">
        <f>5+7*10</f>
        <v>75</v>
      </c>
      <c r="G7" s="43" t="s">
        <v>23</v>
      </c>
      <c r="H7" s="42">
        <f t="shared" si="0"/>
        <v>94.5</v>
      </c>
      <c r="I7" s="49">
        <f t="shared" si="1"/>
        <v>490</v>
      </c>
      <c r="J7" s="49">
        <f t="shared" si="2"/>
        <v>46305</v>
      </c>
      <c r="K7" s="49" t="s">
        <v>61</v>
      </c>
      <c r="L7" s="43"/>
      <c r="M7" s="50"/>
    </row>
    <row r="8" s="1" customFormat="1" ht="26" customHeight="1" spans="1:13">
      <c r="A8" s="18"/>
      <c r="B8" s="42">
        <v>6</v>
      </c>
      <c r="C8" s="42" t="s">
        <v>62</v>
      </c>
      <c r="D8" s="42">
        <v>900</v>
      </c>
      <c r="E8" s="16">
        <v>2100</v>
      </c>
      <c r="F8" s="16">
        <v>2</v>
      </c>
      <c r="G8" s="43" t="s">
        <v>23</v>
      </c>
      <c r="H8" s="42">
        <f t="shared" si="0"/>
        <v>3.78</v>
      </c>
      <c r="I8" s="49">
        <f t="shared" si="1"/>
        <v>490</v>
      </c>
      <c r="J8" s="49">
        <f t="shared" si="2"/>
        <v>1852.2</v>
      </c>
      <c r="K8" s="49" t="s">
        <v>32</v>
      </c>
      <c r="L8" s="43"/>
      <c r="M8" s="50"/>
    </row>
    <row r="9" s="1" customFormat="1" ht="26" customHeight="1" spans="1:13">
      <c r="A9" s="18"/>
      <c r="B9" s="42">
        <v>7</v>
      </c>
      <c r="C9" s="42" t="s">
        <v>63</v>
      </c>
      <c r="D9" s="42">
        <v>1200</v>
      </c>
      <c r="E9" s="16">
        <v>1400</v>
      </c>
      <c r="F9" s="16">
        <f>1*11</f>
        <v>11</v>
      </c>
      <c r="G9" s="43" t="s">
        <v>23</v>
      </c>
      <c r="H9" s="42">
        <f t="shared" si="0"/>
        <v>18.48</v>
      </c>
      <c r="I9" s="49">
        <f t="shared" si="1"/>
        <v>490</v>
      </c>
      <c r="J9" s="49">
        <f t="shared" si="2"/>
        <v>9055.2</v>
      </c>
      <c r="K9" s="49" t="s">
        <v>32</v>
      </c>
      <c r="L9" s="43"/>
      <c r="M9" s="50"/>
    </row>
    <row r="10" s="1" customFormat="1" ht="26" customHeight="1" spans="1:13">
      <c r="A10" s="18"/>
      <c r="B10" s="42">
        <v>8</v>
      </c>
      <c r="C10" s="42" t="s">
        <v>33</v>
      </c>
      <c r="D10" s="42">
        <v>1500</v>
      </c>
      <c r="E10" s="16">
        <v>600</v>
      </c>
      <c r="F10" s="16">
        <v>8</v>
      </c>
      <c r="G10" s="16" t="s">
        <v>23</v>
      </c>
      <c r="H10" s="42">
        <f t="shared" si="0"/>
        <v>7.2</v>
      </c>
      <c r="I10" s="49">
        <f t="shared" si="1"/>
        <v>490</v>
      </c>
      <c r="J10" s="49">
        <f t="shared" si="2"/>
        <v>3528</v>
      </c>
      <c r="K10" s="49" t="s">
        <v>64</v>
      </c>
      <c r="L10" s="43"/>
      <c r="M10" s="50"/>
    </row>
    <row r="11" s="1" customFormat="1" ht="26" customHeight="1" spans="1:13">
      <c r="A11" s="18"/>
      <c r="B11" s="42">
        <v>9</v>
      </c>
      <c r="C11" s="42" t="s">
        <v>65</v>
      </c>
      <c r="D11" s="42">
        <v>1500</v>
      </c>
      <c r="E11" s="16">
        <v>800</v>
      </c>
      <c r="F11" s="16">
        <v>3</v>
      </c>
      <c r="G11" s="16" t="s">
        <v>23</v>
      </c>
      <c r="H11" s="42">
        <f t="shared" si="0"/>
        <v>3.6</v>
      </c>
      <c r="I11" s="49">
        <f t="shared" si="1"/>
        <v>490</v>
      </c>
      <c r="J11" s="49">
        <f t="shared" si="2"/>
        <v>1764</v>
      </c>
      <c r="K11" s="49" t="s">
        <v>26</v>
      </c>
      <c r="L11" s="43"/>
      <c r="M11" s="50"/>
    </row>
    <row r="12" s="1" customFormat="1" ht="26" customHeight="1" spans="1:13">
      <c r="A12" s="18"/>
      <c r="B12" s="42">
        <v>10</v>
      </c>
      <c r="C12" s="16" t="s">
        <v>34</v>
      </c>
      <c r="D12" s="16">
        <v>1500</v>
      </c>
      <c r="E12" s="16">
        <v>1200</v>
      </c>
      <c r="F12" s="16">
        <f>3*11</f>
        <v>33</v>
      </c>
      <c r="G12" s="16" t="s">
        <v>23</v>
      </c>
      <c r="H12" s="42">
        <f t="shared" si="0"/>
        <v>59.4</v>
      </c>
      <c r="I12" s="49">
        <f t="shared" si="1"/>
        <v>490</v>
      </c>
      <c r="J12" s="49">
        <f t="shared" si="2"/>
        <v>29106</v>
      </c>
      <c r="K12" s="49" t="s">
        <v>35</v>
      </c>
      <c r="L12" s="43"/>
      <c r="M12" s="50"/>
    </row>
    <row r="13" s="1" customFormat="1" ht="26" customHeight="1" spans="1:13">
      <c r="A13" s="18"/>
      <c r="B13" s="42">
        <v>11</v>
      </c>
      <c r="C13" s="16" t="s">
        <v>36</v>
      </c>
      <c r="D13" s="16">
        <v>1500</v>
      </c>
      <c r="E13" s="16">
        <v>1400</v>
      </c>
      <c r="F13" s="16">
        <f>6*11</f>
        <v>66</v>
      </c>
      <c r="G13" s="16" t="s">
        <v>23</v>
      </c>
      <c r="H13" s="42">
        <f t="shared" si="0"/>
        <v>138.6</v>
      </c>
      <c r="I13" s="49">
        <f t="shared" si="1"/>
        <v>490</v>
      </c>
      <c r="J13" s="49">
        <f t="shared" si="2"/>
        <v>67914</v>
      </c>
      <c r="K13" s="49" t="s">
        <v>37</v>
      </c>
      <c r="L13" s="43"/>
      <c r="M13" s="50"/>
    </row>
    <row r="14" s="1" customFormat="1" ht="26" customHeight="1" spans="1:13">
      <c r="A14" s="18"/>
      <c r="B14" s="42">
        <v>12</v>
      </c>
      <c r="C14" s="16" t="s">
        <v>66</v>
      </c>
      <c r="D14" s="16">
        <v>1500</v>
      </c>
      <c r="E14" s="16">
        <v>1500</v>
      </c>
      <c r="F14" s="16">
        <v>4</v>
      </c>
      <c r="G14" s="16" t="s">
        <v>23</v>
      </c>
      <c r="H14" s="42">
        <f t="shared" si="0"/>
        <v>9</v>
      </c>
      <c r="I14" s="49">
        <f t="shared" ref="I14:I24" si="3">490</f>
        <v>490</v>
      </c>
      <c r="J14" s="49">
        <f t="shared" si="2"/>
        <v>4410</v>
      </c>
      <c r="K14" s="49" t="s">
        <v>32</v>
      </c>
      <c r="L14" s="43"/>
      <c r="M14" s="50"/>
    </row>
    <row r="15" s="1" customFormat="1" ht="26" customHeight="1" spans="1:13">
      <c r="A15" s="18"/>
      <c r="B15" s="42">
        <v>13</v>
      </c>
      <c r="C15" s="16" t="s">
        <v>67</v>
      </c>
      <c r="D15" s="16">
        <v>1700</v>
      </c>
      <c r="E15" s="16">
        <v>1400</v>
      </c>
      <c r="F15" s="16">
        <v>2</v>
      </c>
      <c r="G15" s="16" t="s">
        <v>23</v>
      </c>
      <c r="H15" s="42">
        <f t="shared" si="0"/>
        <v>4.76</v>
      </c>
      <c r="I15" s="49">
        <f t="shared" si="3"/>
        <v>490</v>
      </c>
      <c r="J15" s="49">
        <f t="shared" si="2"/>
        <v>2332.4</v>
      </c>
      <c r="K15" s="49" t="s">
        <v>32</v>
      </c>
      <c r="L15" s="43"/>
      <c r="M15" s="50"/>
    </row>
    <row r="16" s="1" customFormat="1" ht="33" customHeight="1" spans="1:13">
      <c r="A16" s="18"/>
      <c r="B16" s="42">
        <v>14</v>
      </c>
      <c r="C16" s="16" t="s">
        <v>68</v>
      </c>
      <c r="D16" s="16">
        <v>1700</v>
      </c>
      <c r="E16" s="16">
        <v>1700</v>
      </c>
      <c r="F16" s="16">
        <f>2*12</f>
        <v>24</v>
      </c>
      <c r="G16" s="16" t="s">
        <v>23</v>
      </c>
      <c r="H16" s="42">
        <f t="shared" si="0"/>
        <v>69.36</v>
      </c>
      <c r="I16" s="49">
        <f t="shared" si="3"/>
        <v>490</v>
      </c>
      <c r="J16" s="49">
        <f t="shared" si="2"/>
        <v>33986.4</v>
      </c>
      <c r="K16" s="31" t="s">
        <v>40</v>
      </c>
      <c r="L16" s="43"/>
      <c r="M16" s="50"/>
    </row>
    <row r="17" s="1" customFormat="1" ht="41" customHeight="1" spans="1:13">
      <c r="A17" s="18"/>
      <c r="B17" s="42">
        <v>15</v>
      </c>
      <c r="C17" s="16" t="s">
        <v>69</v>
      </c>
      <c r="D17" s="16">
        <v>1800</v>
      </c>
      <c r="E17" s="16">
        <v>1400</v>
      </c>
      <c r="F17" s="16">
        <f>6+6+8*10</f>
        <v>92</v>
      </c>
      <c r="G17" s="16" t="s">
        <v>23</v>
      </c>
      <c r="H17" s="42">
        <f t="shared" si="0"/>
        <v>231.84</v>
      </c>
      <c r="I17" s="49">
        <f t="shared" si="3"/>
        <v>490</v>
      </c>
      <c r="J17" s="49">
        <f t="shared" si="2"/>
        <v>113601.6</v>
      </c>
      <c r="K17" s="31" t="s">
        <v>70</v>
      </c>
      <c r="L17" s="43"/>
      <c r="M17" s="50"/>
    </row>
    <row r="18" s="1" customFormat="1" ht="39" customHeight="1" spans="1:13">
      <c r="A18" s="18"/>
      <c r="B18" s="42">
        <v>16</v>
      </c>
      <c r="C18" s="16" t="s">
        <v>39</v>
      </c>
      <c r="D18" s="16">
        <v>1800</v>
      </c>
      <c r="E18" s="16">
        <v>1700</v>
      </c>
      <c r="F18" s="16">
        <f>6*11+4</f>
        <v>70</v>
      </c>
      <c r="G18" s="16" t="s">
        <v>23</v>
      </c>
      <c r="H18" s="42">
        <f t="shared" si="0"/>
        <v>214.2</v>
      </c>
      <c r="I18" s="49">
        <f t="shared" si="3"/>
        <v>490</v>
      </c>
      <c r="J18" s="49">
        <f t="shared" si="2"/>
        <v>104958</v>
      </c>
      <c r="K18" s="31" t="s">
        <v>40</v>
      </c>
      <c r="L18" s="43"/>
      <c r="M18" s="50"/>
    </row>
    <row r="19" s="1" customFormat="1" ht="26" customHeight="1" spans="1:13">
      <c r="A19" s="18"/>
      <c r="B19" s="42">
        <v>17</v>
      </c>
      <c r="C19" s="16" t="s">
        <v>71</v>
      </c>
      <c r="D19" s="16">
        <v>2200</v>
      </c>
      <c r="E19" s="16">
        <v>1400</v>
      </c>
      <c r="F19" s="16">
        <v>6</v>
      </c>
      <c r="G19" s="16" t="s">
        <v>23</v>
      </c>
      <c r="H19" s="42">
        <f t="shared" si="0"/>
        <v>18.48</v>
      </c>
      <c r="I19" s="49">
        <f t="shared" si="3"/>
        <v>490</v>
      </c>
      <c r="J19" s="49">
        <f t="shared" si="2"/>
        <v>9055.2</v>
      </c>
      <c r="K19" s="49" t="s">
        <v>32</v>
      </c>
      <c r="L19" s="43"/>
      <c r="M19" s="50"/>
    </row>
    <row r="20" s="1" customFormat="1" ht="26" customHeight="1" spans="1:13">
      <c r="A20" s="18"/>
      <c r="B20" s="42">
        <v>18</v>
      </c>
      <c r="C20" s="16" t="s">
        <v>72</v>
      </c>
      <c r="D20" s="16">
        <v>2200</v>
      </c>
      <c r="E20" s="16">
        <v>1700</v>
      </c>
      <c r="F20" s="16">
        <f>6+6*11</f>
        <v>72</v>
      </c>
      <c r="G20" s="16" t="s">
        <v>23</v>
      </c>
      <c r="H20" s="42">
        <f t="shared" si="0"/>
        <v>269.28</v>
      </c>
      <c r="I20" s="49">
        <f t="shared" si="3"/>
        <v>490</v>
      </c>
      <c r="J20" s="49">
        <f t="shared" si="2"/>
        <v>131947.2</v>
      </c>
      <c r="K20" s="49" t="s">
        <v>43</v>
      </c>
      <c r="L20" s="43"/>
      <c r="M20" s="50"/>
    </row>
    <row r="21" s="1" customFormat="1" ht="26" customHeight="1" spans="1:13">
      <c r="A21" s="18"/>
      <c r="B21" s="42">
        <v>19</v>
      </c>
      <c r="C21" s="16" t="s">
        <v>45</v>
      </c>
      <c r="D21" s="16">
        <v>3000</v>
      </c>
      <c r="E21" s="16">
        <v>1700</v>
      </c>
      <c r="F21" s="16">
        <f>4*10</f>
        <v>40</v>
      </c>
      <c r="G21" s="16" t="s">
        <v>23</v>
      </c>
      <c r="H21" s="42">
        <f t="shared" si="0"/>
        <v>204</v>
      </c>
      <c r="I21" s="49">
        <f t="shared" si="3"/>
        <v>490</v>
      </c>
      <c r="J21" s="49">
        <f t="shared" si="2"/>
        <v>99960</v>
      </c>
      <c r="K21" s="49" t="s">
        <v>46</v>
      </c>
      <c r="L21" s="43"/>
      <c r="M21" s="50"/>
    </row>
    <row r="22" s="1" customFormat="1" ht="26" customHeight="1" spans="1:13">
      <c r="A22" s="18"/>
      <c r="B22" s="42">
        <v>20</v>
      </c>
      <c r="C22" s="16" t="s">
        <v>73</v>
      </c>
      <c r="D22" s="16">
        <v>3300</v>
      </c>
      <c r="E22" s="16">
        <v>1700</v>
      </c>
      <c r="F22" s="16">
        <f>1*10</f>
        <v>10</v>
      </c>
      <c r="G22" s="16" t="s">
        <v>23</v>
      </c>
      <c r="H22" s="42">
        <f t="shared" si="0"/>
        <v>56.1</v>
      </c>
      <c r="I22" s="49">
        <f t="shared" si="3"/>
        <v>490</v>
      </c>
      <c r="J22" s="49">
        <f t="shared" si="2"/>
        <v>27489</v>
      </c>
      <c r="K22" s="49" t="s">
        <v>74</v>
      </c>
      <c r="L22" s="43"/>
      <c r="M22" s="50"/>
    </row>
    <row r="23" s="1" customFormat="1" ht="26" customHeight="1" spans="1:13">
      <c r="A23" s="18"/>
      <c r="B23" s="42">
        <v>21</v>
      </c>
      <c r="C23" s="16" t="s">
        <v>75</v>
      </c>
      <c r="D23" s="16">
        <v>3900</v>
      </c>
      <c r="E23" s="16">
        <v>1700</v>
      </c>
      <c r="F23" s="16">
        <f>1*10</f>
        <v>10</v>
      </c>
      <c r="G23" s="16" t="s">
        <v>23</v>
      </c>
      <c r="H23" s="42">
        <f t="shared" si="0"/>
        <v>66.3</v>
      </c>
      <c r="I23" s="49">
        <f t="shared" si="3"/>
        <v>490</v>
      </c>
      <c r="J23" s="49">
        <f t="shared" si="2"/>
        <v>32487</v>
      </c>
      <c r="K23" s="49" t="s">
        <v>76</v>
      </c>
      <c r="L23" s="43"/>
      <c r="M23" s="50"/>
    </row>
    <row r="24" s="1" customFormat="1" ht="30" customHeight="1" spans="1:13">
      <c r="A24" s="18"/>
      <c r="B24" s="44">
        <v>22</v>
      </c>
      <c r="C24" s="45" t="s">
        <v>48</v>
      </c>
      <c r="D24" s="46"/>
      <c r="E24" s="47"/>
      <c r="F24" s="20">
        <f>SUM(F3:F23)</f>
        <v>596</v>
      </c>
      <c r="G24" s="20" t="s">
        <v>23</v>
      </c>
      <c r="H24" s="44">
        <f>SUM(H3:H23)</f>
        <v>1523.98</v>
      </c>
      <c r="I24" s="49">
        <f t="shared" si="3"/>
        <v>490</v>
      </c>
      <c r="J24" s="45">
        <f t="shared" si="2"/>
        <v>746750.2</v>
      </c>
      <c r="K24" s="45"/>
      <c r="L24" s="46"/>
      <c r="M24" s="47"/>
    </row>
    <row r="25" s="1" customFormat="1" ht="44" customHeight="1" spans="1:13">
      <c r="A25" s="48" t="s">
        <v>49</v>
      </c>
      <c r="B25" s="16">
        <v>1</v>
      </c>
      <c r="C25" s="16" t="s">
        <v>77</v>
      </c>
      <c r="D25" s="16">
        <v>3900</v>
      </c>
      <c r="E25" s="16">
        <v>2360</v>
      </c>
      <c r="F25" s="16">
        <v>1</v>
      </c>
      <c r="G25" s="16" t="s">
        <v>23</v>
      </c>
      <c r="H25" s="16">
        <f>(D25*E25*F25)/1000000</f>
        <v>9.204</v>
      </c>
      <c r="I25" s="16">
        <f>641</f>
        <v>641</v>
      </c>
      <c r="J25" s="16">
        <f t="shared" si="2"/>
        <v>5899.764</v>
      </c>
      <c r="K25" s="16" t="s">
        <v>51</v>
      </c>
      <c r="L25" s="16"/>
      <c r="M25" s="16"/>
    </row>
    <row r="26" s="1" customFormat="1" ht="28" customHeight="1" spans="1:13">
      <c r="A26" s="48"/>
      <c r="B26" s="16">
        <v>2</v>
      </c>
      <c r="C26" s="16" t="s">
        <v>78</v>
      </c>
      <c r="D26" s="16">
        <v>3300</v>
      </c>
      <c r="E26" s="16">
        <v>2360</v>
      </c>
      <c r="F26" s="16">
        <v>1</v>
      </c>
      <c r="G26" s="16" t="s">
        <v>23</v>
      </c>
      <c r="H26" s="16">
        <f>(D26*E26*F26)/1000000</f>
        <v>7.788</v>
      </c>
      <c r="I26" s="16">
        <f>641</f>
        <v>641</v>
      </c>
      <c r="J26" s="16">
        <f t="shared" si="2"/>
        <v>4992.108</v>
      </c>
      <c r="K26" s="16" t="s">
        <v>51</v>
      </c>
      <c r="L26" s="16"/>
      <c r="M26" s="16"/>
    </row>
    <row r="27" s="1" customFormat="1" ht="28" customHeight="1" spans="1:13">
      <c r="A27" s="48"/>
      <c r="B27" s="16">
        <v>3</v>
      </c>
      <c r="C27" s="16" t="s">
        <v>79</v>
      </c>
      <c r="D27" s="16">
        <v>3000</v>
      </c>
      <c r="E27" s="16">
        <v>2360</v>
      </c>
      <c r="F27" s="16">
        <v>4</v>
      </c>
      <c r="G27" s="16" t="s">
        <v>23</v>
      </c>
      <c r="H27" s="16">
        <f>(D27*E27*F27)/1000000</f>
        <v>28.32</v>
      </c>
      <c r="I27" s="16">
        <f>641</f>
        <v>641</v>
      </c>
      <c r="J27" s="16">
        <f t="shared" si="2"/>
        <v>18153.12</v>
      </c>
      <c r="K27" s="16" t="s">
        <v>51</v>
      </c>
      <c r="L27" s="16"/>
      <c r="M27" s="16"/>
    </row>
    <row r="28" s="1" customFormat="1" ht="44" customHeight="1" spans="1:13">
      <c r="A28" s="48"/>
      <c r="B28" s="16">
        <v>4</v>
      </c>
      <c r="C28" s="16" t="s">
        <v>52</v>
      </c>
      <c r="D28" s="16">
        <v>1500</v>
      </c>
      <c r="E28" s="16">
        <v>2400</v>
      </c>
      <c r="F28" s="16">
        <v>3</v>
      </c>
      <c r="G28" s="16" t="s">
        <v>23</v>
      </c>
      <c r="H28" s="16">
        <f>(D28*E28*F28)/1000000</f>
        <v>10.8</v>
      </c>
      <c r="I28" s="16">
        <f>641</f>
        <v>641</v>
      </c>
      <c r="J28" s="16">
        <f t="shared" si="2"/>
        <v>6922.8</v>
      </c>
      <c r="K28" s="16" t="s">
        <v>53</v>
      </c>
      <c r="L28" s="16"/>
      <c r="M28" s="16"/>
    </row>
    <row r="29" s="1" customFormat="1" ht="26" customHeight="1" spans="1:15">
      <c r="A29" s="48"/>
      <c r="B29" s="20">
        <v>5</v>
      </c>
      <c r="C29" s="21" t="s">
        <v>11</v>
      </c>
      <c r="D29" s="22"/>
      <c r="E29" s="23"/>
      <c r="F29" s="20">
        <f>SUM(F25:F28)</f>
        <v>9</v>
      </c>
      <c r="G29" s="20" t="s">
        <v>23</v>
      </c>
      <c r="H29" s="20">
        <f>SUM(H25:H28)</f>
        <v>56.112</v>
      </c>
      <c r="I29" s="16">
        <f>641</f>
        <v>641</v>
      </c>
      <c r="J29" s="20">
        <f t="shared" si="2"/>
        <v>35967.792</v>
      </c>
      <c r="K29" s="20"/>
      <c r="L29" s="20"/>
      <c r="M29" s="20"/>
      <c r="O29" s="39">
        <f>J24+J29</f>
        <v>782717.992</v>
      </c>
    </row>
    <row r="30" ht="21" customHeight="1" spans="1:13">
      <c r="A30" s="12" t="s">
        <v>12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ht="42" customHeight="1" spans="1:13">
      <c r="A31" s="13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</sheetData>
  <mergeCells count="36">
    <mergeCell ref="A1:M1"/>
    <mergeCell ref="D2:E2"/>
    <mergeCell ref="K2:M2"/>
    <mergeCell ref="K3:M3"/>
    <mergeCell ref="K4:M4"/>
    <mergeCell ref="K5:M5"/>
    <mergeCell ref="K6:M6"/>
    <mergeCell ref="K7:M7"/>
    <mergeCell ref="K8:M8"/>
    <mergeCell ref="K9:M9"/>
    <mergeCell ref="K10:M10"/>
    <mergeCell ref="K11:M11"/>
    <mergeCell ref="K12:M12"/>
    <mergeCell ref="K13:M13"/>
    <mergeCell ref="K14:M14"/>
    <mergeCell ref="K15:M15"/>
    <mergeCell ref="K16:M16"/>
    <mergeCell ref="K17:M17"/>
    <mergeCell ref="K18:M18"/>
    <mergeCell ref="K19:M19"/>
    <mergeCell ref="K20:M20"/>
    <mergeCell ref="K21:M21"/>
    <mergeCell ref="K22:M22"/>
    <mergeCell ref="K23:M23"/>
    <mergeCell ref="C24:E24"/>
    <mergeCell ref="K24:M24"/>
    <mergeCell ref="K25:M25"/>
    <mergeCell ref="K26:M26"/>
    <mergeCell ref="K27:M27"/>
    <mergeCell ref="K28:M28"/>
    <mergeCell ref="C29:E29"/>
    <mergeCell ref="K29:M29"/>
    <mergeCell ref="A30:M30"/>
    <mergeCell ref="A31:M31"/>
    <mergeCell ref="A3:A24"/>
    <mergeCell ref="A25:A2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opLeftCell="A19" workbookViewId="0">
      <selection activeCell="D33" sqref="D33"/>
    </sheetView>
  </sheetViews>
  <sheetFormatPr defaultColWidth="9" defaultRowHeight="13.5"/>
  <cols>
    <col min="1" max="1" width="6.875" style="2" customWidth="1"/>
    <col min="2" max="2" width="6" style="2" customWidth="1"/>
    <col min="3" max="3" width="12.875" style="2" customWidth="1"/>
    <col min="4" max="4" width="12.25" style="2" customWidth="1"/>
    <col min="5" max="5" width="8.625" style="2" customWidth="1"/>
    <col min="6" max="6" width="8.375" style="2" customWidth="1"/>
    <col min="7" max="7" width="7.625" style="2" customWidth="1"/>
    <col min="8" max="8" width="15.125" style="2" customWidth="1"/>
    <col min="9" max="10" width="8.25" style="2" customWidth="1"/>
    <col min="11" max="11" width="10.375" style="2"/>
    <col min="14" max="14" width="12.625"/>
  </cols>
  <sheetData>
    <row r="1" ht="36" customHeight="1" spans="1:14">
      <c r="A1" s="15" t="s">
        <v>80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4"/>
      <c r="N1" s="14"/>
    </row>
    <row r="2" ht="31" customHeight="1" spans="1:12">
      <c r="A2" s="16" t="s">
        <v>14</v>
      </c>
      <c r="B2" s="16" t="s">
        <v>1</v>
      </c>
      <c r="C2" s="16" t="s">
        <v>15</v>
      </c>
      <c r="D2" s="16" t="s">
        <v>16</v>
      </c>
      <c r="E2" s="16"/>
      <c r="F2" s="16" t="s">
        <v>17</v>
      </c>
      <c r="G2" s="16" t="s">
        <v>3</v>
      </c>
      <c r="H2" s="16" t="s">
        <v>18</v>
      </c>
      <c r="I2" s="16" t="s">
        <v>19</v>
      </c>
      <c r="J2" s="16" t="s">
        <v>20</v>
      </c>
      <c r="K2" s="16" t="s">
        <v>5</v>
      </c>
      <c r="L2" s="16"/>
    </row>
    <row r="3" customFormat="1" ht="20" customHeight="1" spans="1:12">
      <c r="A3" s="17" t="s">
        <v>21</v>
      </c>
      <c r="B3" s="16">
        <v>1</v>
      </c>
      <c r="C3" s="16" t="s">
        <v>81</v>
      </c>
      <c r="D3" s="16">
        <v>1200</v>
      </c>
      <c r="E3" s="16">
        <v>900</v>
      </c>
      <c r="F3" s="16">
        <v>5</v>
      </c>
      <c r="G3" s="16" t="s">
        <v>23</v>
      </c>
      <c r="H3" s="16">
        <f t="shared" ref="H3:H15" si="0">(D3*E3*F3)/1000000</f>
        <v>5.4</v>
      </c>
      <c r="I3" s="16">
        <f>515</f>
        <v>515</v>
      </c>
      <c r="J3" s="16">
        <f>H3*I3</f>
        <v>2781</v>
      </c>
      <c r="K3" s="16" t="s">
        <v>82</v>
      </c>
      <c r="L3" s="16"/>
    </row>
    <row r="4" s="1" customFormat="1" ht="26" customHeight="1" spans="1:12">
      <c r="A4" s="18"/>
      <c r="B4" s="16">
        <v>2</v>
      </c>
      <c r="C4" s="16" t="s">
        <v>83</v>
      </c>
      <c r="D4" s="16">
        <v>1200</v>
      </c>
      <c r="E4" s="16">
        <v>1200</v>
      </c>
      <c r="F4" s="16">
        <f>4*11</f>
        <v>44</v>
      </c>
      <c r="G4" s="16" t="s">
        <v>23</v>
      </c>
      <c r="H4" s="16">
        <f t="shared" si="0"/>
        <v>63.36</v>
      </c>
      <c r="I4" s="16">
        <f t="shared" ref="I4:I16" si="1">515</f>
        <v>515</v>
      </c>
      <c r="J4" s="16">
        <f t="shared" ref="J4:J17" si="2">H4*I4</f>
        <v>32630.4</v>
      </c>
      <c r="K4" s="16" t="s">
        <v>84</v>
      </c>
      <c r="L4" s="16"/>
    </row>
    <row r="5" s="1" customFormat="1" ht="26" customHeight="1" spans="1:12">
      <c r="A5" s="18"/>
      <c r="B5" s="16">
        <v>3</v>
      </c>
      <c r="C5" s="16" t="s">
        <v>85</v>
      </c>
      <c r="D5" s="16">
        <v>1200</v>
      </c>
      <c r="E5" s="16">
        <v>1800</v>
      </c>
      <c r="F5" s="16">
        <f>23+30+13+2</f>
        <v>68</v>
      </c>
      <c r="G5" s="16" t="s">
        <v>23</v>
      </c>
      <c r="H5" s="16">
        <f t="shared" si="0"/>
        <v>146.88</v>
      </c>
      <c r="I5" s="16">
        <f t="shared" si="1"/>
        <v>515</v>
      </c>
      <c r="J5" s="16">
        <f t="shared" si="2"/>
        <v>75643.2</v>
      </c>
      <c r="K5" s="16" t="s">
        <v>86</v>
      </c>
      <c r="L5" s="16"/>
    </row>
    <row r="6" s="1" customFormat="1" ht="26" customHeight="1" spans="1:12">
      <c r="A6" s="18"/>
      <c r="B6" s="16">
        <v>4</v>
      </c>
      <c r="C6" s="16" t="s">
        <v>87</v>
      </c>
      <c r="D6" s="16">
        <v>1800</v>
      </c>
      <c r="E6" s="16">
        <v>1200</v>
      </c>
      <c r="F6" s="16">
        <v>1</v>
      </c>
      <c r="G6" s="16" t="s">
        <v>23</v>
      </c>
      <c r="H6" s="16">
        <f t="shared" si="0"/>
        <v>2.16</v>
      </c>
      <c r="I6" s="16">
        <f t="shared" si="1"/>
        <v>515</v>
      </c>
      <c r="J6" s="16">
        <f t="shared" si="2"/>
        <v>1112.4</v>
      </c>
      <c r="K6" s="16" t="s">
        <v>84</v>
      </c>
      <c r="L6" s="16"/>
    </row>
    <row r="7" s="1" customFormat="1" ht="26" customHeight="1" spans="1:12">
      <c r="A7" s="18"/>
      <c r="B7" s="16">
        <v>5</v>
      </c>
      <c r="C7" s="16" t="s">
        <v>88</v>
      </c>
      <c r="D7" s="16">
        <v>3400</v>
      </c>
      <c r="E7" s="16">
        <v>1800</v>
      </c>
      <c r="F7" s="16">
        <v>1</v>
      </c>
      <c r="G7" s="16" t="s">
        <v>23</v>
      </c>
      <c r="H7" s="16">
        <f t="shared" si="0"/>
        <v>6.12</v>
      </c>
      <c r="I7" s="16">
        <f t="shared" si="1"/>
        <v>515</v>
      </c>
      <c r="J7" s="16">
        <f t="shared" si="2"/>
        <v>3151.8</v>
      </c>
      <c r="K7" s="16" t="s">
        <v>89</v>
      </c>
      <c r="L7" s="16"/>
    </row>
    <row r="8" s="1" customFormat="1" ht="26" customHeight="1" spans="1:12">
      <c r="A8" s="18"/>
      <c r="B8" s="16">
        <v>6</v>
      </c>
      <c r="C8" s="16" t="s">
        <v>90</v>
      </c>
      <c r="D8" s="16">
        <v>3900</v>
      </c>
      <c r="E8" s="16">
        <v>1800</v>
      </c>
      <c r="F8" s="16">
        <v>1</v>
      </c>
      <c r="G8" s="16" t="s">
        <v>23</v>
      </c>
      <c r="H8" s="16">
        <f t="shared" si="0"/>
        <v>7.02</v>
      </c>
      <c r="I8" s="16">
        <f t="shared" si="1"/>
        <v>515</v>
      </c>
      <c r="J8" s="16">
        <f t="shared" si="2"/>
        <v>3615.3</v>
      </c>
      <c r="K8" s="16" t="s">
        <v>89</v>
      </c>
      <c r="L8" s="16"/>
    </row>
    <row r="9" s="1" customFormat="1" ht="26" customHeight="1" spans="1:12">
      <c r="A9" s="18"/>
      <c r="B9" s="16">
        <v>7</v>
      </c>
      <c r="C9" s="16" t="s">
        <v>91</v>
      </c>
      <c r="D9" s="16">
        <v>6700</v>
      </c>
      <c r="E9" s="16">
        <v>1800</v>
      </c>
      <c r="F9" s="16">
        <v>1</v>
      </c>
      <c r="G9" s="16" t="s">
        <v>23</v>
      </c>
      <c r="H9" s="16">
        <f t="shared" si="0"/>
        <v>12.06</v>
      </c>
      <c r="I9" s="16">
        <f t="shared" si="1"/>
        <v>515</v>
      </c>
      <c r="J9" s="16">
        <f t="shared" si="2"/>
        <v>6210.9</v>
      </c>
      <c r="K9" s="16" t="s">
        <v>89</v>
      </c>
      <c r="L9" s="16"/>
    </row>
    <row r="10" s="1" customFormat="1" ht="26" customHeight="1" spans="1:12">
      <c r="A10" s="18"/>
      <c r="B10" s="16">
        <v>8</v>
      </c>
      <c r="C10" s="16" t="s">
        <v>92</v>
      </c>
      <c r="D10" s="16">
        <v>6700</v>
      </c>
      <c r="E10" s="16">
        <v>3600</v>
      </c>
      <c r="F10" s="16">
        <v>2</v>
      </c>
      <c r="G10" s="16" t="s">
        <v>23</v>
      </c>
      <c r="H10" s="16">
        <f t="shared" si="0"/>
        <v>48.24</v>
      </c>
      <c r="I10" s="16">
        <f t="shared" si="1"/>
        <v>515</v>
      </c>
      <c r="J10" s="16">
        <f t="shared" si="2"/>
        <v>24843.6</v>
      </c>
      <c r="K10" s="16" t="s">
        <v>93</v>
      </c>
      <c r="L10" s="16"/>
    </row>
    <row r="11" s="1" customFormat="1" ht="26" customHeight="1" spans="1:12">
      <c r="A11" s="18"/>
      <c r="B11" s="16">
        <v>9</v>
      </c>
      <c r="C11" s="16" t="s">
        <v>94</v>
      </c>
      <c r="D11" s="16">
        <v>7300</v>
      </c>
      <c r="E11" s="16">
        <v>1800</v>
      </c>
      <c r="F11" s="16">
        <v>1</v>
      </c>
      <c r="G11" s="16" t="s">
        <v>23</v>
      </c>
      <c r="H11" s="16">
        <f t="shared" si="0"/>
        <v>13.14</v>
      </c>
      <c r="I11" s="16">
        <f t="shared" si="1"/>
        <v>515</v>
      </c>
      <c r="J11" s="16">
        <f t="shared" si="2"/>
        <v>6767.1</v>
      </c>
      <c r="K11" s="16" t="s">
        <v>89</v>
      </c>
      <c r="L11" s="16"/>
    </row>
    <row r="12" s="1" customFormat="1" ht="26" customHeight="1" spans="1:12">
      <c r="A12" s="18"/>
      <c r="B12" s="16">
        <v>10</v>
      </c>
      <c r="C12" s="16" t="s">
        <v>95</v>
      </c>
      <c r="D12" s="16">
        <v>7600</v>
      </c>
      <c r="E12" s="16">
        <v>1800</v>
      </c>
      <c r="F12" s="16">
        <v>2</v>
      </c>
      <c r="G12" s="16" t="s">
        <v>23</v>
      </c>
      <c r="H12" s="16">
        <f t="shared" si="0"/>
        <v>27.36</v>
      </c>
      <c r="I12" s="16">
        <f t="shared" si="1"/>
        <v>515</v>
      </c>
      <c r="J12" s="16">
        <f t="shared" si="2"/>
        <v>14090.4</v>
      </c>
      <c r="K12" s="16" t="s">
        <v>89</v>
      </c>
      <c r="L12" s="16"/>
    </row>
    <row r="13" s="1" customFormat="1" ht="26" customHeight="1" spans="1:12">
      <c r="A13" s="18"/>
      <c r="B13" s="16">
        <v>11</v>
      </c>
      <c r="C13" s="16" t="s">
        <v>96</v>
      </c>
      <c r="D13" s="16">
        <v>10150</v>
      </c>
      <c r="E13" s="16">
        <v>1800</v>
      </c>
      <c r="F13" s="16">
        <v>1</v>
      </c>
      <c r="G13" s="16" t="s">
        <v>23</v>
      </c>
      <c r="H13" s="16">
        <f t="shared" si="0"/>
        <v>18.27</v>
      </c>
      <c r="I13" s="16">
        <f t="shared" si="1"/>
        <v>515</v>
      </c>
      <c r="J13" s="16">
        <f t="shared" si="2"/>
        <v>9409.05</v>
      </c>
      <c r="K13" s="16" t="s">
        <v>89</v>
      </c>
      <c r="L13" s="16"/>
    </row>
    <row r="14" s="1" customFormat="1" ht="26" customHeight="1" spans="1:12">
      <c r="A14" s="18"/>
      <c r="B14" s="16">
        <v>12</v>
      </c>
      <c r="C14" s="16" t="s">
        <v>97</v>
      </c>
      <c r="D14" s="16">
        <v>7600</v>
      </c>
      <c r="E14" s="16">
        <v>1800</v>
      </c>
      <c r="F14" s="16">
        <v>1</v>
      </c>
      <c r="G14" s="16" t="s">
        <v>23</v>
      </c>
      <c r="H14" s="16">
        <f t="shared" si="0"/>
        <v>13.68</v>
      </c>
      <c r="I14" s="16">
        <f t="shared" si="1"/>
        <v>515</v>
      </c>
      <c r="J14" s="16">
        <f t="shared" si="2"/>
        <v>7045.2</v>
      </c>
      <c r="K14" s="16" t="s">
        <v>89</v>
      </c>
      <c r="L14" s="16"/>
    </row>
    <row r="15" s="1" customFormat="1" ht="26" customHeight="1" spans="1:12">
      <c r="A15" s="18"/>
      <c r="B15" s="16">
        <v>13</v>
      </c>
      <c r="C15" s="16" t="s">
        <v>98</v>
      </c>
      <c r="D15" s="16">
        <v>17700</v>
      </c>
      <c r="E15" s="16">
        <v>1800</v>
      </c>
      <c r="F15" s="16">
        <v>1</v>
      </c>
      <c r="G15" s="16" t="s">
        <v>23</v>
      </c>
      <c r="H15" s="16">
        <f t="shared" si="0"/>
        <v>31.86</v>
      </c>
      <c r="I15" s="16">
        <f t="shared" si="1"/>
        <v>515</v>
      </c>
      <c r="J15" s="16">
        <f t="shared" si="2"/>
        <v>16407.9</v>
      </c>
      <c r="K15" s="16" t="s">
        <v>89</v>
      </c>
      <c r="L15" s="16"/>
    </row>
    <row r="16" s="1" customFormat="1" ht="26" customHeight="1" spans="1:12">
      <c r="A16" s="19"/>
      <c r="B16" s="20">
        <v>14</v>
      </c>
      <c r="C16" s="21" t="s">
        <v>48</v>
      </c>
      <c r="D16" s="22"/>
      <c r="E16" s="23"/>
      <c r="F16" s="24">
        <f>SUM(F3:F15)</f>
        <v>129</v>
      </c>
      <c r="G16" s="24"/>
      <c r="H16" s="20">
        <f>SUM(H3:H15)</f>
        <v>395.55</v>
      </c>
      <c r="I16" s="20">
        <f t="shared" si="1"/>
        <v>515</v>
      </c>
      <c r="J16" s="20">
        <f t="shared" si="2"/>
        <v>203708.25</v>
      </c>
      <c r="K16" s="21"/>
      <c r="L16" s="23"/>
    </row>
    <row r="17" s="1" customFormat="1" ht="33" customHeight="1" spans="1:12">
      <c r="A17" s="25" t="s">
        <v>99</v>
      </c>
      <c r="B17" s="16">
        <v>1</v>
      </c>
      <c r="C17" s="16" t="s">
        <v>77</v>
      </c>
      <c r="D17" s="16">
        <v>10150</v>
      </c>
      <c r="E17" s="16">
        <v>3600</v>
      </c>
      <c r="F17" s="16">
        <v>1</v>
      </c>
      <c r="G17" s="16" t="s">
        <v>23</v>
      </c>
      <c r="H17" s="16">
        <f t="shared" ref="H17:H29" si="3">(D17*E17*F17)/1000000</f>
        <v>36.54</v>
      </c>
      <c r="I17" s="16">
        <f>641</f>
        <v>641</v>
      </c>
      <c r="J17" s="16">
        <f t="shared" si="2"/>
        <v>23422.14</v>
      </c>
      <c r="K17" s="31" t="s">
        <v>100</v>
      </c>
      <c r="L17" s="32"/>
    </row>
    <row r="18" s="1" customFormat="1" ht="41" customHeight="1" spans="1:12">
      <c r="A18" s="26"/>
      <c r="B18" s="16">
        <v>2</v>
      </c>
      <c r="C18" s="16" t="s">
        <v>78</v>
      </c>
      <c r="D18" s="16">
        <v>6050</v>
      </c>
      <c r="E18" s="16">
        <v>3600</v>
      </c>
      <c r="F18" s="16">
        <v>2</v>
      </c>
      <c r="G18" s="16" t="s">
        <v>23</v>
      </c>
      <c r="H18" s="16">
        <f t="shared" si="3"/>
        <v>43.56</v>
      </c>
      <c r="I18" s="16">
        <f t="shared" ref="I18:I31" si="4">641</f>
        <v>641</v>
      </c>
      <c r="J18" s="16">
        <f t="shared" ref="J18:J31" si="5">H18*I18</f>
        <v>27921.96</v>
      </c>
      <c r="K18" s="33"/>
      <c r="L18" s="34"/>
    </row>
    <row r="19" s="1" customFormat="1" ht="39" customHeight="1" spans="1:12">
      <c r="A19" s="26"/>
      <c r="B19" s="16">
        <v>3</v>
      </c>
      <c r="C19" s="16" t="s">
        <v>79</v>
      </c>
      <c r="D19" s="16">
        <v>3900</v>
      </c>
      <c r="E19" s="16">
        <v>3600</v>
      </c>
      <c r="F19" s="16">
        <v>1</v>
      </c>
      <c r="G19" s="16" t="s">
        <v>23</v>
      </c>
      <c r="H19" s="16">
        <f t="shared" si="3"/>
        <v>14.04</v>
      </c>
      <c r="I19" s="16">
        <f t="shared" si="4"/>
        <v>641</v>
      </c>
      <c r="J19" s="16">
        <f t="shared" si="5"/>
        <v>8999.64</v>
      </c>
      <c r="K19" s="33"/>
      <c r="L19" s="34"/>
    </row>
    <row r="20" s="1" customFormat="1" ht="26" customHeight="1" spans="1:12">
      <c r="A20" s="26"/>
      <c r="B20" s="16">
        <v>4</v>
      </c>
      <c r="C20" s="16" t="s">
        <v>101</v>
      </c>
      <c r="D20" s="16">
        <v>3400</v>
      </c>
      <c r="E20" s="16">
        <v>3600</v>
      </c>
      <c r="F20" s="16">
        <v>2</v>
      </c>
      <c r="G20" s="16" t="s">
        <v>23</v>
      </c>
      <c r="H20" s="16">
        <f t="shared" si="3"/>
        <v>24.48</v>
      </c>
      <c r="I20" s="16">
        <f t="shared" si="4"/>
        <v>641</v>
      </c>
      <c r="J20" s="16">
        <f t="shared" si="5"/>
        <v>15691.68</v>
      </c>
      <c r="K20" s="33"/>
      <c r="L20" s="34"/>
    </row>
    <row r="21" s="1" customFormat="1" ht="26" customHeight="1" spans="1:12">
      <c r="A21" s="26"/>
      <c r="B21" s="16">
        <v>5</v>
      </c>
      <c r="C21" s="16" t="s">
        <v>102</v>
      </c>
      <c r="D21" s="16" t="s">
        <v>103</v>
      </c>
      <c r="E21" s="16">
        <v>3600</v>
      </c>
      <c r="F21" s="16">
        <v>1</v>
      </c>
      <c r="G21" s="16" t="s">
        <v>23</v>
      </c>
      <c r="H21" s="16">
        <f ca="1">(EVALUATE(D21)*E21*F21/1000000)</f>
        <v>32.8572</v>
      </c>
      <c r="I21" s="16">
        <f t="shared" si="4"/>
        <v>641</v>
      </c>
      <c r="J21" s="16">
        <f ca="1" t="shared" si="5"/>
        <v>21061.4652</v>
      </c>
      <c r="K21" s="33"/>
      <c r="L21" s="34"/>
    </row>
    <row r="22" s="1" customFormat="1" ht="26" customHeight="1" spans="1:12">
      <c r="A22" s="26"/>
      <c r="B22" s="16">
        <v>6</v>
      </c>
      <c r="C22" s="16" t="s">
        <v>104</v>
      </c>
      <c r="D22" s="16" t="s">
        <v>105</v>
      </c>
      <c r="E22" s="16">
        <v>3600</v>
      </c>
      <c r="F22" s="16">
        <v>1</v>
      </c>
      <c r="G22" s="16" t="s">
        <v>23</v>
      </c>
      <c r="H22" s="16">
        <f ca="1">(EVALUATE(D22)*E22*F22/1000000)</f>
        <v>19.5372</v>
      </c>
      <c r="I22" s="16">
        <f t="shared" si="4"/>
        <v>641</v>
      </c>
      <c r="J22" s="16">
        <f ca="1" t="shared" si="5"/>
        <v>12523.3452</v>
      </c>
      <c r="K22" s="33"/>
      <c r="L22" s="34"/>
    </row>
    <row r="23" s="1" customFormat="1" ht="26" customHeight="1" spans="1:12">
      <c r="A23" s="26"/>
      <c r="B23" s="16">
        <v>7</v>
      </c>
      <c r="C23" s="16" t="s">
        <v>106</v>
      </c>
      <c r="D23" s="16">
        <v>7800</v>
      </c>
      <c r="E23" s="16">
        <v>3600</v>
      </c>
      <c r="F23" s="16">
        <v>4</v>
      </c>
      <c r="G23" s="16" t="s">
        <v>23</v>
      </c>
      <c r="H23" s="16">
        <f t="shared" si="3"/>
        <v>112.32</v>
      </c>
      <c r="I23" s="16">
        <f t="shared" si="4"/>
        <v>641</v>
      </c>
      <c r="J23" s="16">
        <f t="shared" si="5"/>
        <v>71997.12</v>
      </c>
      <c r="K23" s="33"/>
      <c r="L23" s="34"/>
    </row>
    <row r="24" s="1" customFormat="1" ht="26" customHeight="1" spans="1:12">
      <c r="A24" s="26"/>
      <c r="B24" s="16">
        <v>8</v>
      </c>
      <c r="C24" s="16" t="s">
        <v>107</v>
      </c>
      <c r="D24" s="16">
        <v>7300</v>
      </c>
      <c r="E24" s="16">
        <v>3600</v>
      </c>
      <c r="F24" s="16">
        <v>1</v>
      </c>
      <c r="G24" s="16" t="s">
        <v>23</v>
      </c>
      <c r="H24" s="16">
        <f t="shared" si="3"/>
        <v>26.28</v>
      </c>
      <c r="I24" s="16">
        <f t="shared" si="4"/>
        <v>641</v>
      </c>
      <c r="J24" s="16">
        <f t="shared" si="5"/>
        <v>16845.48</v>
      </c>
      <c r="K24" s="33"/>
      <c r="L24" s="34"/>
    </row>
    <row r="25" s="1" customFormat="1" ht="44" customHeight="1" spans="1:12">
      <c r="A25" s="26"/>
      <c r="B25" s="16">
        <v>9</v>
      </c>
      <c r="C25" s="16" t="s">
        <v>108</v>
      </c>
      <c r="D25" s="16">
        <v>7900</v>
      </c>
      <c r="E25" s="16">
        <v>3600</v>
      </c>
      <c r="F25" s="16">
        <v>2</v>
      </c>
      <c r="G25" s="16" t="s">
        <v>23</v>
      </c>
      <c r="H25" s="16">
        <f t="shared" si="3"/>
        <v>56.88</v>
      </c>
      <c r="I25" s="16">
        <f t="shared" si="4"/>
        <v>641</v>
      </c>
      <c r="J25" s="16">
        <f t="shared" si="5"/>
        <v>36460.08</v>
      </c>
      <c r="K25" s="33"/>
      <c r="L25" s="34"/>
    </row>
    <row r="26" s="1" customFormat="1" ht="28" customHeight="1" spans="1:12">
      <c r="A26" s="26"/>
      <c r="B26" s="16">
        <v>10</v>
      </c>
      <c r="C26" s="16" t="s">
        <v>109</v>
      </c>
      <c r="D26" s="16">
        <v>4050</v>
      </c>
      <c r="E26" s="16">
        <v>3600</v>
      </c>
      <c r="F26" s="16">
        <v>2</v>
      </c>
      <c r="G26" s="16" t="s">
        <v>23</v>
      </c>
      <c r="H26" s="16">
        <f t="shared" si="3"/>
        <v>29.16</v>
      </c>
      <c r="I26" s="16">
        <f t="shared" si="4"/>
        <v>641</v>
      </c>
      <c r="J26" s="16">
        <f t="shared" si="5"/>
        <v>18691.56</v>
      </c>
      <c r="K26" s="33"/>
      <c r="L26" s="34"/>
    </row>
    <row r="27" s="1" customFormat="1" ht="28" customHeight="1" spans="1:12">
      <c r="A27" s="26"/>
      <c r="B27" s="16">
        <v>11</v>
      </c>
      <c r="C27" s="16" t="s">
        <v>110</v>
      </c>
      <c r="D27" s="16">
        <v>7400</v>
      </c>
      <c r="E27" s="16">
        <v>3600</v>
      </c>
      <c r="F27" s="16">
        <v>2</v>
      </c>
      <c r="G27" s="16" t="s">
        <v>23</v>
      </c>
      <c r="H27" s="16">
        <f t="shared" si="3"/>
        <v>53.28</v>
      </c>
      <c r="I27" s="16">
        <f t="shared" si="4"/>
        <v>641</v>
      </c>
      <c r="J27" s="16">
        <f t="shared" si="5"/>
        <v>34152.48</v>
      </c>
      <c r="K27" s="33"/>
      <c r="L27" s="34"/>
    </row>
    <row r="28" s="1" customFormat="1" ht="28" customHeight="1" spans="1:12">
      <c r="A28" s="26"/>
      <c r="B28" s="16">
        <v>12</v>
      </c>
      <c r="C28" s="16" t="s">
        <v>111</v>
      </c>
      <c r="D28" s="16">
        <v>4100</v>
      </c>
      <c r="E28" s="16">
        <v>3600</v>
      </c>
      <c r="F28" s="16">
        <v>1</v>
      </c>
      <c r="G28" s="16" t="s">
        <v>23</v>
      </c>
      <c r="H28" s="16">
        <f t="shared" si="3"/>
        <v>14.76</v>
      </c>
      <c r="I28" s="16">
        <f t="shared" si="4"/>
        <v>641</v>
      </c>
      <c r="J28" s="16">
        <f t="shared" si="5"/>
        <v>9461.16</v>
      </c>
      <c r="K28" s="33"/>
      <c r="L28" s="34"/>
    </row>
    <row r="29" s="1" customFormat="1" ht="28" customHeight="1" spans="1:12">
      <c r="A29" s="26"/>
      <c r="B29" s="16">
        <v>13</v>
      </c>
      <c r="C29" s="16" t="s">
        <v>112</v>
      </c>
      <c r="D29" s="16">
        <v>17705</v>
      </c>
      <c r="E29" s="16">
        <v>3600</v>
      </c>
      <c r="F29" s="16">
        <v>1</v>
      </c>
      <c r="G29" s="16" t="s">
        <v>23</v>
      </c>
      <c r="H29" s="16">
        <f t="shared" si="3"/>
        <v>63.738</v>
      </c>
      <c r="I29" s="16">
        <f t="shared" si="4"/>
        <v>641</v>
      </c>
      <c r="J29" s="16">
        <f t="shared" si="5"/>
        <v>40856.058</v>
      </c>
      <c r="K29" s="35"/>
      <c r="L29" s="36"/>
    </row>
    <row r="30" s="1" customFormat="1" ht="26" customHeight="1" spans="1:12">
      <c r="A30" s="27"/>
      <c r="B30" s="20">
        <v>14</v>
      </c>
      <c r="C30" s="21" t="s">
        <v>11</v>
      </c>
      <c r="D30" s="22"/>
      <c r="E30" s="23"/>
      <c r="F30" s="20">
        <f>SUM(F17:F29)</f>
        <v>21</v>
      </c>
      <c r="G30" s="20" t="s">
        <v>23</v>
      </c>
      <c r="H30" s="20">
        <f ca="1">SUM(H17:H29)</f>
        <v>527.4324</v>
      </c>
      <c r="I30" s="20">
        <f t="shared" si="4"/>
        <v>641</v>
      </c>
      <c r="J30" s="20">
        <f ca="1" t="shared" si="5"/>
        <v>338084.1684</v>
      </c>
      <c r="K30" s="16"/>
      <c r="L30" s="16"/>
    </row>
    <row r="31" s="1" customFormat="1" ht="39" customHeight="1" spans="1:14">
      <c r="A31" s="28" t="s">
        <v>113</v>
      </c>
      <c r="B31" s="20">
        <v>1</v>
      </c>
      <c r="C31" s="20" t="s">
        <v>114</v>
      </c>
      <c r="D31" s="20">
        <v>700</v>
      </c>
      <c r="E31" s="20">
        <v>800</v>
      </c>
      <c r="F31" s="20">
        <v>14</v>
      </c>
      <c r="G31" s="20" t="s">
        <v>23</v>
      </c>
      <c r="H31" s="20">
        <f>(D31*E31*F31)/1000000</f>
        <v>7.84</v>
      </c>
      <c r="I31" s="20">
        <f t="shared" si="4"/>
        <v>641</v>
      </c>
      <c r="J31" s="20">
        <f t="shared" si="5"/>
        <v>5025.44</v>
      </c>
      <c r="K31" s="37"/>
      <c r="L31" s="38"/>
      <c r="N31" s="39">
        <f ca="1">J16+J30+J31</f>
        <v>546817.8584</v>
      </c>
    </row>
    <row r="32" s="1" customFormat="1" ht="26" customHeight="1" spans="1:12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="1" customFormat="1" ht="26" customHeight="1" spans="1:1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ht="21" customHeight="1" spans="1:12">
      <c r="A34" s="12" t="s">
        <v>12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ht="33" customHeight="1" spans="1:12">
      <c r="A35" s="13" t="s">
        <v>115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customFormat="1" ht="54" customHeight="1" spans="1:1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40"/>
    </row>
  </sheetData>
  <mergeCells count="27">
    <mergeCell ref="A1:L1"/>
    <mergeCell ref="D2:E2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C16:E16"/>
    <mergeCell ref="K16:L16"/>
    <mergeCell ref="C30:E30"/>
    <mergeCell ref="K30:L30"/>
    <mergeCell ref="K31:L31"/>
    <mergeCell ref="A34:L34"/>
    <mergeCell ref="A35:L35"/>
    <mergeCell ref="A36:L36"/>
    <mergeCell ref="A3:A16"/>
    <mergeCell ref="A17:A30"/>
    <mergeCell ref="K17:L29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N15" sqref="N15"/>
    </sheetView>
  </sheetViews>
  <sheetFormatPr defaultColWidth="9" defaultRowHeight="13.5"/>
  <cols>
    <col min="1" max="1" width="6.875" style="2" customWidth="1"/>
    <col min="2" max="2" width="6" style="2" customWidth="1"/>
    <col min="3" max="3" width="12.875" style="2" customWidth="1"/>
    <col min="4" max="4" width="12.25" style="2" customWidth="1"/>
    <col min="5" max="5" width="8.625" style="2" customWidth="1"/>
    <col min="6" max="6" width="8.375" style="2" customWidth="1"/>
    <col min="7" max="7" width="7.625" style="2" customWidth="1"/>
    <col min="8" max="8" width="15.125" style="2" customWidth="1"/>
    <col min="9" max="10" width="8.25" style="2" customWidth="1"/>
    <col min="11" max="11" width="10.375" style="2"/>
    <col min="14" max="14" width="12.625"/>
  </cols>
  <sheetData>
    <row r="1" ht="33" customHeight="1" spans="1:14">
      <c r="A1" s="3" t="s">
        <v>116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4"/>
      <c r="N1" s="14"/>
    </row>
    <row r="2" ht="20" customHeight="1" spans="1:12">
      <c r="A2" s="4" t="s">
        <v>14</v>
      </c>
      <c r="B2" s="4" t="s">
        <v>1</v>
      </c>
      <c r="C2" s="4" t="s">
        <v>15</v>
      </c>
      <c r="D2" s="4" t="s">
        <v>16</v>
      </c>
      <c r="E2" s="4"/>
      <c r="F2" s="4" t="s">
        <v>17</v>
      </c>
      <c r="G2" s="4" t="s">
        <v>3</v>
      </c>
      <c r="H2" s="4" t="s">
        <v>18</v>
      </c>
      <c r="I2" s="4" t="s">
        <v>19</v>
      </c>
      <c r="J2" s="4" t="s">
        <v>20</v>
      </c>
      <c r="K2" s="4" t="s">
        <v>5</v>
      </c>
      <c r="L2" s="4"/>
    </row>
    <row r="3" s="1" customFormat="1" ht="22" customHeight="1" spans="1:12">
      <c r="A3" s="5" t="s">
        <v>117</v>
      </c>
      <c r="B3" s="4">
        <v>1</v>
      </c>
      <c r="C3" s="4" t="s">
        <v>83</v>
      </c>
      <c r="D3" s="4">
        <v>1200</v>
      </c>
      <c r="E3" s="4">
        <v>1200</v>
      </c>
      <c r="F3" s="4">
        <v>2</v>
      </c>
      <c r="G3" s="4" t="s">
        <v>23</v>
      </c>
      <c r="H3" s="4">
        <f>(D3*E3*F3)/1000000</f>
        <v>2.88</v>
      </c>
      <c r="I3" s="4">
        <f>515</f>
        <v>515</v>
      </c>
      <c r="J3" s="4">
        <f>H3*I3</f>
        <v>1483.2</v>
      </c>
      <c r="K3" s="4"/>
      <c r="L3" s="4"/>
    </row>
    <row r="4" s="1" customFormat="1" ht="26" customHeight="1" spans="1:12">
      <c r="A4" s="5"/>
      <c r="B4" s="4">
        <v>2</v>
      </c>
      <c r="C4" s="4" t="s">
        <v>118</v>
      </c>
      <c r="D4" s="4">
        <v>7500</v>
      </c>
      <c r="E4" s="4">
        <v>3600</v>
      </c>
      <c r="F4" s="4">
        <v>4</v>
      </c>
      <c r="G4" s="4" t="s">
        <v>23</v>
      </c>
      <c r="H4" s="4">
        <f>(D4*E4*F4)/1000000</f>
        <v>108</v>
      </c>
      <c r="I4" s="4">
        <f>515</f>
        <v>515</v>
      </c>
      <c r="J4" s="4">
        <f>H4*I4</f>
        <v>55620</v>
      </c>
      <c r="K4" s="4"/>
      <c r="L4" s="4"/>
    </row>
    <row r="5" s="1" customFormat="1" ht="26" customHeight="1" spans="1:12">
      <c r="A5" s="5"/>
      <c r="B5" s="6">
        <v>3</v>
      </c>
      <c r="C5" s="7" t="s">
        <v>48</v>
      </c>
      <c r="D5" s="8"/>
      <c r="E5" s="9"/>
      <c r="F5" s="6">
        <f>SUM(F3:F4)</f>
        <v>6</v>
      </c>
      <c r="G5" s="10" t="s">
        <v>23</v>
      </c>
      <c r="H5" s="6">
        <f>SUM(H3:H4)</f>
        <v>110.88</v>
      </c>
      <c r="I5" s="6">
        <f>515</f>
        <v>515</v>
      </c>
      <c r="J5" s="6">
        <f>H5*I5</f>
        <v>57103.2</v>
      </c>
      <c r="K5" s="6"/>
      <c r="L5" s="6"/>
    </row>
    <row r="6" s="1" customFormat="1" ht="33" customHeight="1" spans="1:12">
      <c r="A6" s="11" t="s">
        <v>99</v>
      </c>
      <c r="B6" s="4">
        <v>1</v>
      </c>
      <c r="C6" s="4" t="s">
        <v>77</v>
      </c>
      <c r="D6" s="4">
        <v>7750</v>
      </c>
      <c r="E6" s="4">
        <v>3600</v>
      </c>
      <c r="F6" s="4">
        <v>4</v>
      </c>
      <c r="G6" s="4" t="s">
        <v>23</v>
      </c>
      <c r="H6" s="4">
        <f>(D6*E6*F6)/1000000</f>
        <v>111.6</v>
      </c>
      <c r="I6" s="4">
        <f>641</f>
        <v>641</v>
      </c>
      <c r="J6" s="4">
        <f>H6*I6</f>
        <v>71535.6</v>
      </c>
      <c r="K6" s="11"/>
      <c r="L6" s="4"/>
    </row>
    <row r="7" s="1" customFormat="1" ht="41" customHeight="1" spans="1:12">
      <c r="A7" s="11"/>
      <c r="B7" s="4">
        <v>2</v>
      </c>
      <c r="C7" s="4" t="s">
        <v>78</v>
      </c>
      <c r="D7" s="4">
        <v>7800</v>
      </c>
      <c r="E7" s="4">
        <v>3600</v>
      </c>
      <c r="F7" s="4">
        <v>4</v>
      </c>
      <c r="G7" s="4" t="s">
        <v>23</v>
      </c>
      <c r="H7" s="4">
        <f>(D7*E7*F7)/1000000</f>
        <v>112.32</v>
      </c>
      <c r="I7" s="4">
        <f t="shared" ref="I7:I13" si="0">641</f>
        <v>641</v>
      </c>
      <c r="J7" s="4">
        <f t="shared" ref="J7:J13" si="1">H7*I7</f>
        <v>71997.12</v>
      </c>
      <c r="K7" s="11"/>
      <c r="L7" s="4"/>
    </row>
    <row r="8" s="1" customFormat="1" ht="39" customHeight="1" spans="1:12">
      <c r="A8" s="11"/>
      <c r="B8" s="4">
        <v>3</v>
      </c>
      <c r="C8" s="4" t="s">
        <v>79</v>
      </c>
      <c r="D8" s="4">
        <v>8200</v>
      </c>
      <c r="E8" s="4">
        <v>3600</v>
      </c>
      <c r="F8" s="4">
        <v>4</v>
      </c>
      <c r="G8" s="4" t="s">
        <v>23</v>
      </c>
      <c r="H8" s="4">
        <f>(D8*E8*F8)/1000000</f>
        <v>118.08</v>
      </c>
      <c r="I8" s="4">
        <f t="shared" si="0"/>
        <v>641</v>
      </c>
      <c r="J8" s="4">
        <f t="shared" si="1"/>
        <v>75689.28</v>
      </c>
      <c r="K8" s="11"/>
      <c r="L8" s="4"/>
    </row>
    <row r="9" s="1" customFormat="1" ht="26" customHeight="1" spans="1:12">
      <c r="A9" s="11"/>
      <c r="B9" s="4">
        <v>4</v>
      </c>
      <c r="C9" s="4" t="s">
        <v>101</v>
      </c>
      <c r="D9" s="4">
        <v>3400</v>
      </c>
      <c r="E9" s="4">
        <v>3600</v>
      </c>
      <c r="F9" s="4">
        <v>4</v>
      </c>
      <c r="G9" s="4" t="s">
        <v>23</v>
      </c>
      <c r="H9" s="4">
        <f>(D9*E9*F9)/1000000</f>
        <v>48.96</v>
      </c>
      <c r="I9" s="4">
        <f t="shared" si="0"/>
        <v>641</v>
      </c>
      <c r="J9" s="4">
        <f t="shared" si="1"/>
        <v>31383.36</v>
      </c>
      <c r="K9" s="4"/>
      <c r="L9" s="4"/>
    </row>
    <row r="10" s="1" customFormat="1" ht="26" customHeight="1" spans="1:12">
      <c r="A10" s="11"/>
      <c r="B10" s="4">
        <v>5</v>
      </c>
      <c r="C10" s="4" t="s">
        <v>102</v>
      </c>
      <c r="D10" s="4">
        <v>7600</v>
      </c>
      <c r="E10" s="4">
        <v>3600</v>
      </c>
      <c r="F10" s="4">
        <v>8</v>
      </c>
      <c r="G10" s="4" t="s">
        <v>23</v>
      </c>
      <c r="H10" s="4">
        <f ca="1">(EVALUATE(D10)*E10*F10/1000000)</f>
        <v>218.88</v>
      </c>
      <c r="I10" s="4">
        <f t="shared" si="0"/>
        <v>641</v>
      </c>
      <c r="J10" s="4">
        <f ca="1" t="shared" si="1"/>
        <v>140302.08</v>
      </c>
      <c r="K10" s="4"/>
      <c r="L10" s="4"/>
    </row>
    <row r="11" s="1" customFormat="1" ht="26" customHeight="1" spans="1:12">
      <c r="A11" s="11"/>
      <c r="B11" s="4">
        <v>6</v>
      </c>
      <c r="C11" s="4" t="s">
        <v>104</v>
      </c>
      <c r="D11" s="4">
        <v>7500</v>
      </c>
      <c r="E11" s="4">
        <v>3600</v>
      </c>
      <c r="F11" s="4">
        <v>4</v>
      </c>
      <c r="G11" s="4" t="s">
        <v>23</v>
      </c>
      <c r="H11" s="4">
        <f ca="1">(EVALUATE(D11)*E11*F11/1000000)</f>
        <v>108</v>
      </c>
      <c r="I11" s="4">
        <f t="shared" si="0"/>
        <v>641</v>
      </c>
      <c r="J11" s="4">
        <f ca="1" t="shared" si="1"/>
        <v>69228</v>
      </c>
      <c r="K11" s="4"/>
      <c r="L11" s="4"/>
    </row>
    <row r="12" s="1" customFormat="1" ht="26" customHeight="1" spans="1:12">
      <c r="A12" s="11"/>
      <c r="B12" s="6">
        <v>7</v>
      </c>
      <c r="C12" s="7" t="s">
        <v>11</v>
      </c>
      <c r="D12" s="8"/>
      <c r="E12" s="9"/>
      <c r="F12" s="6">
        <f>SUM(F6:F11)</f>
        <v>28</v>
      </c>
      <c r="G12" s="10" t="s">
        <v>23</v>
      </c>
      <c r="H12" s="6">
        <f ca="1">SUM(H6:H11)</f>
        <v>717.84</v>
      </c>
      <c r="I12" s="6">
        <f t="shared" si="0"/>
        <v>641</v>
      </c>
      <c r="J12" s="6">
        <f ca="1" t="shared" si="1"/>
        <v>460135.44</v>
      </c>
      <c r="K12" s="4"/>
      <c r="L12" s="4"/>
    </row>
    <row r="13" s="1" customFormat="1" ht="43" customHeight="1" spans="1:12">
      <c r="A13" s="11" t="s">
        <v>113</v>
      </c>
      <c r="B13" s="6">
        <v>1</v>
      </c>
      <c r="C13" s="10" t="s">
        <v>114</v>
      </c>
      <c r="D13" s="6">
        <v>700</v>
      </c>
      <c r="E13" s="6">
        <v>800</v>
      </c>
      <c r="F13" s="6">
        <v>24</v>
      </c>
      <c r="G13" s="10" t="s">
        <v>23</v>
      </c>
      <c r="H13" s="6">
        <f>(D13*E13*F13)/1000000</f>
        <v>13.44</v>
      </c>
      <c r="I13" s="6">
        <f t="shared" si="0"/>
        <v>641</v>
      </c>
      <c r="J13" s="6">
        <f t="shared" si="1"/>
        <v>8615.04</v>
      </c>
      <c r="K13" s="4"/>
      <c r="L13" s="4"/>
    </row>
    <row r="14" ht="23" customHeight="1" spans="1:12">
      <c r="A14" s="12" t="s">
        <v>119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ht="29" customHeight="1" spans="1:12">
      <c r="A15" s="13" t="s">
        <v>120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51" customHeight="1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</sheetData>
  <mergeCells count="21">
    <mergeCell ref="A1:L1"/>
    <mergeCell ref="D2:E2"/>
    <mergeCell ref="K2:L2"/>
    <mergeCell ref="K3:L3"/>
    <mergeCell ref="K4:L4"/>
    <mergeCell ref="C5:E5"/>
    <mergeCell ref="K5:L5"/>
    <mergeCell ref="K6:L6"/>
    <mergeCell ref="K7:L7"/>
    <mergeCell ref="K8:L8"/>
    <mergeCell ref="K9:L9"/>
    <mergeCell ref="K10:L10"/>
    <mergeCell ref="K11:L11"/>
    <mergeCell ref="C12:E12"/>
    <mergeCell ref="K12:L12"/>
    <mergeCell ref="K13:L13"/>
    <mergeCell ref="A14:L14"/>
    <mergeCell ref="A15:L15"/>
    <mergeCell ref="A16:L16"/>
    <mergeCell ref="A3:A5"/>
    <mergeCell ref="A6:A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4#</vt:lpstr>
      <vt:lpstr>6#</vt:lpstr>
      <vt:lpstr>16#</vt:lpstr>
      <vt:lpstr>19#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WPS_1598868827</cp:lastModifiedBy>
  <dcterms:created xsi:type="dcterms:W3CDTF">2022-07-21T08:25:00Z</dcterms:created>
  <dcterms:modified xsi:type="dcterms:W3CDTF">2024-10-11T08:11:55Z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63A91E5F305C40228CDE9DD950DEA58E_13</vt:lpwstr>
  </property>
  <property fmtid="{D5CDD505-2E9C-101B-9397-08002B2CF9AE}" pid="3" name="KSOProductBuildVer">
    <vt:lpwstr>2052-12.1.0.18276</vt:lpwstr>
  </property>
</Properties>
</file>