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 (2)" sheetId="4" r:id="rId1"/>
    <sheet name="按这个走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  <author>Win7w</author>
    <author>thinkpad</author>
  </authors>
  <commentList>
    <comment ref="A2" authorId="0">
      <text>
        <r>
          <rPr>
            <sz val="8"/>
            <rFont val="Tahoma"/>
            <charset val="134"/>
          </rPr>
          <t>被审计单位：@系统字段(帐套名称)</t>
        </r>
      </text>
    </comment>
    <comment ref="P2" authorId="0">
      <text>
        <r>
          <rPr>
            <sz val="8"/>
            <rFont val="Tahoma"/>
            <charset val="134"/>
          </rPr>
          <t>索引号</t>
        </r>
      </text>
    </comment>
    <comment ref="P3" authorId="0">
      <text>
        <r>
          <rPr>
            <sz val="8"/>
            <rFont val="Tahoma"/>
            <charset val="134"/>
          </rPr>
          <t>报表截止日：@系统字段(截止日期)</t>
        </r>
      </text>
    </comment>
    <comment ref="A4" authorId="0">
      <text>
        <r>
          <rPr>
            <sz val="8"/>
            <rFont val="Tahoma"/>
            <charset val="134"/>
          </rPr>
          <t>编制人：@系统字段(编制人)</t>
        </r>
      </text>
    </comment>
    <comment ref="P4" authorId="0">
      <text>
        <r>
          <rPr>
            <sz val="8"/>
            <rFont val="Tahoma"/>
            <charset val="134"/>
          </rPr>
          <t>复核人：@系统字段(复核人)</t>
        </r>
      </text>
    </comment>
    <comment ref="A5" authorId="0">
      <text>
        <r>
          <rPr>
            <sz val="8"/>
            <rFont val="Tahoma"/>
            <charset val="134"/>
          </rPr>
          <t>编制日期：@系统字段(编制日期)</t>
        </r>
      </text>
    </comment>
    <comment ref="P5" authorId="0">
      <text>
        <r>
          <rPr>
            <sz val="8"/>
            <rFont val="Tahoma"/>
            <charset val="134"/>
          </rPr>
          <t>复核日期：@系统字段(复核日期)</t>
        </r>
      </text>
    </comment>
    <comment ref="A10" authorId="0">
      <text>
        <r>
          <rPr>
            <sz val="8"/>
            <rFont val="Tahoma"/>
            <charset val="134"/>
          </rPr>
          <t>@数据源(资产类二级科目审定表2010YY1,在建工程|技改工程|,10</t>
        </r>
      </text>
    </comment>
    <comment ref="A21" authorId="1">
      <text>
        <r>
          <rPr>
            <b/>
            <sz val="9"/>
            <rFont val="Tahoma"/>
            <charset val="134"/>
          </rPr>
          <t>@数据源(负债(权益)二级科目审定表YY1,在建工程减值准备|,4)</t>
        </r>
      </text>
    </comment>
    <comment ref="B33" authorId="2">
      <text>
        <r>
          <rPr>
            <b/>
            <sz val="9"/>
            <rFont val="Tahoma"/>
            <charset val="134"/>
          </rPr>
          <t>@</t>
        </r>
        <r>
          <rPr>
            <b/>
            <sz val="9"/>
            <rFont val="宋体"/>
            <charset val="134"/>
          </rPr>
          <t>报表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年初</t>
        </r>
        <r>
          <rPr>
            <b/>
            <sz val="9"/>
            <rFont val="Tahoma"/>
            <charset val="134"/>
          </rPr>
          <t>_</t>
        </r>
        <r>
          <rPr>
            <b/>
            <sz val="9"/>
            <rFont val="宋体"/>
            <charset val="134"/>
          </rPr>
          <t>未审数</t>
        </r>
        <r>
          <rPr>
            <b/>
            <sz val="9"/>
            <rFont val="Tahoma"/>
            <charset val="134"/>
          </rPr>
          <t>,Z,1604)-@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年初未审数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</t>
        </r>
        <r>
          <rPr>
            <b/>
            <sz val="9"/>
            <rFont val="Tahoma"/>
            <charset val="134"/>
          </rPr>
          <t>|)+@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年初未审数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工程物资减值准备</t>
        </r>
        <r>
          <rPr>
            <b/>
            <sz val="9"/>
            <rFont val="Tahoma"/>
            <charset val="134"/>
          </rPr>
          <t>|)</t>
        </r>
      </text>
    </comment>
    <comment ref="D33" authorId="1">
      <text>
        <r>
          <rPr>
            <b/>
            <sz val="9"/>
            <rFont val="Tahoma"/>
            <charset val="134"/>
          </rPr>
          <t>@</t>
        </r>
        <r>
          <rPr>
            <b/>
            <sz val="9"/>
            <rFont val="宋体"/>
            <charset val="134"/>
          </rPr>
          <t>报表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年初</t>
        </r>
        <r>
          <rPr>
            <b/>
            <sz val="9"/>
            <rFont val="Tahoma"/>
            <charset val="134"/>
          </rPr>
          <t>_</t>
        </r>
        <r>
          <rPr>
            <b/>
            <sz val="9"/>
            <rFont val="宋体"/>
            <charset val="134"/>
          </rPr>
          <t>审定数</t>
        </r>
        <r>
          <rPr>
            <b/>
            <sz val="9"/>
            <rFont val="Tahoma"/>
            <charset val="134"/>
          </rPr>
          <t>,Z,1604)-@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年初审定数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</t>
        </r>
        <r>
          <rPr>
            <b/>
            <sz val="9"/>
            <rFont val="Tahoma"/>
            <charset val="134"/>
          </rPr>
          <t>|)+@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年初审定数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工程物资减值准备</t>
        </r>
        <r>
          <rPr>
            <b/>
            <sz val="9"/>
            <rFont val="Tahoma"/>
            <charset val="134"/>
          </rPr>
          <t>|)</t>
        </r>
      </text>
    </comment>
    <comment ref="G33" authorId="1">
      <text>
        <r>
          <rPr>
            <b/>
            <sz val="9"/>
            <rFont val="Tahoma"/>
            <charset val="134"/>
          </rPr>
          <t>@</t>
        </r>
        <r>
          <rPr>
            <b/>
            <sz val="9"/>
            <rFont val="宋体"/>
            <charset val="134"/>
          </rPr>
          <t>报表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期末</t>
        </r>
        <r>
          <rPr>
            <b/>
            <sz val="9"/>
            <rFont val="Tahoma"/>
            <charset val="134"/>
          </rPr>
          <t>_</t>
        </r>
        <r>
          <rPr>
            <b/>
            <sz val="9"/>
            <rFont val="宋体"/>
            <charset val="134"/>
          </rPr>
          <t>未审数</t>
        </r>
        <r>
          <rPr>
            <b/>
            <sz val="9"/>
            <rFont val="Tahoma"/>
            <charset val="134"/>
          </rPr>
          <t>,Z,1604)-@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期末未审数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</t>
        </r>
        <r>
          <rPr>
            <b/>
            <sz val="9"/>
            <rFont val="Tahoma"/>
            <charset val="134"/>
          </rPr>
          <t>|)+@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期末未审数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工程物资减值准备</t>
        </r>
        <r>
          <rPr>
            <b/>
            <sz val="9"/>
            <rFont val="Tahoma"/>
            <charset val="134"/>
          </rPr>
          <t>|)</t>
        </r>
      </text>
    </comment>
    <comment ref="L33" authorId="1">
      <text>
        <r>
          <rPr>
            <b/>
            <sz val="9"/>
            <rFont val="Tahoma"/>
            <charset val="134"/>
          </rPr>
          <t>@</t>
        </r>
        <r>
          <rPr>
            <b/>
            <sz val="9"/>
            <rFont val="宋体"/>
            <charset val="134"/>
          </rPr>
          <t>报表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期末</t>
        </r>
        <r>
          <rPr>
            <b/>
            <sz val="9"/>
            <rFont val="Tahoma"/>
            <charset val="134"/>
          </rPr>
          <t>_</t>
        </r>
        <r>
          <rPr>
            <b/>
            <sz val="9"/>
            <rFont val="宋体"/>
            <charset val="134"/>
          </rPr>
          <t>审定数</t>
        </r>
        <r>
          <rPr>
            <b/>
            <sz val="9"/>
            <rFont val="Tahoma"/>
            <charset val="134"/>
          </rPr>
          <t>,Z,1604)-@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期末审定数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</t>
        </r>
        <r>
          <rPr>
            <b/>
            <sz val="9"/>
            <rFont val="Tahoma"/>
            <charset val="134"/>
          </rPr>
          <t>|)+@</t>
        </r>
        <r>
          <rPr>
            <b/>
            <sz val="9"/>
            <rFont val="宋体"/>
            <charset val="134"/>
          </rPr>
          <t>调整</t>
        </r>
        <r>
          <rPr>
            <b/>
            <sz val="9"/>
            <rFont val="Tahoma"/>
            <charset val="134"/>
          </rPr>
          <t>(</t>
        </r>
        <r>
          <rPr>
            <b/>
            <sz val="9"/>
            <rFont val="宋体"/>
            <charset val="134"/>
          </rPr>
          <t>期末审定数</t>
        </r>
        <r>
          <rPr>
            <b/>
            <sz val="9"/>
            <rFont val="Tahoma"/>
            <charset val="134"/>
          </rPr>
          <t>,</t>
        </r>
        <r>
          <rPr>
            <b/>
            <sz val="9"/>
            <rFont val="宋体"/>
            <charset val="134"/>
          </rPr>
          <t>工程物资减值准备</t>
        </r>
        <r>
          <rPr>
            <b/>
            <sz val="9"/>
            <rFont val="Tahoma"/>
            <charset val="134"/>
          </rPr>
          <t>|)</t>
        </r>
      </text>
    </comment>
    <comment ref="A36" authorId="0">
      <text>
        <r>
          <rPr>
            <sz val="8"/>
            <rFont val="Tahoma"/>
            <charset val="134"/>
          </rPr>
          <t>@</t>
        </r>
        <r>
          <rPr>
            <sz val="8"/>
            <rFont val="宋体"/>
            <charset val="134"/>
          </rPr>
          <t>数据源</t>
        </r>
        <r>
          <rPr>
            <sz val="8"/>
            <rFont val="Tahoma"/>
            <charset val="134"/>
          </rPr>
          <t>(</t>
        </r>
        <r>
          <rPr>
            <sz val="8"/>
            <rFont val="宋体"/>
            <charset val="134"/>
          </rPr>
          <t>审计调整说明及分录</t>
        </r>
        <r>
          <rPr>
            <sz val="8"/>
            <rFont val="Tahoma"/>
            <charset val="134"/>
          </rPr>
          <t>,</t>
        </r>
        <r>
          <rPr>
            <sz val="8"/>
            <rFont val="宋体"/>
            <charset val="134"/>
          </rPr>
          <t>在建工程</t>
        </r>
        <r>
          <rPr>
            <sz val="8"/>
            <rFont val="Tahoma"/>
            <charset val="134"/>
          </rPr>
          <t>|</t>
        </r>
        <r>
          <rPr>
            <sz val="8"/>
            <rFont val="宋体"/>
            <charset val="134"/>
          </rPr>
          <t>在建工程减值准备</t>
        </r>
        <r>
          <rPr>
            <sz val="8"/>
            <rFont val="Tahoma"/>
            <charset val="134"/>
          </rPr>
          <t>|</t>
        </r>
        <r>
          <rPr>
            <sz val="8"/>
            <rFont val="宋体"/>
            <charset val="134"/>
          </rPr>
          <t>技改工程</t>
        </r>
        <r>
          <rPr>
            <sz val="8"/>
            <rFont val="Tahoma"/>
            <charset val="134"/>
          </rPr>
          <t>|,4)</t>
        </r>
      </text>
    </comment>
  </commentList>
</comments>
</file>

<file path=xl/sharedStrings.xml><?xml version="1.0" encoding="utf-8"?>
<sst xmlns="http://schemas.openxmlformats.org/spreadsheetml/2006/main" count="141" uniqueCount="69">
  <si>
    <t>新疆通力塔格拉克水电站固定资产折旧测算表</t>
  </si>
  <si>
    <t>序号</t>
  </si>
  <si>
    <t>设备种类</t>
  </si>
  <si>
    <t>设备名称</t>
  </si>
  <si>
    <t>购置日期</t>
  </si>
  <si>
    <t>数量</t>
  </si>
  <si>
    <t>固定资产原值（元）</t>
  </si>
  <si>
    <t>使用年限</t>
  </si>
  <si>
    <t>残值率</t>
  </si>
  <si>
    <t>净残值</t>
  </si>
  <si>
    <t>月折旧额</t>
  </si>
  <si>
    <t>固定资产净值</t>
  </si>
  <si>
    <t>房屋</t>
  </si>
  <si>
    <t>建筑工程</t>
  </si>
  <si>
    <t>2018.1.1</t>
  </si>
  <si>
    <t>达汗渠</t>
  </si>
  <si>
    <t>公路</t>
  </si>
  <si>
    <t>在安装设备</t>
  </si>
  <si>
    <t>钻井</t>
  </si>
  <si>
    <t>10KV输电线路</t>
  </si>
  <si>
    <t>工程款</t>
  </si>
  <si>
    <t>其他支出</t>
  </si>
  <si>
    <t>一二级水电站退水渠工程</t>
  </si>
  <si>
    <t>管理房建筑物</t>
  </si>
  <si>
    <t>预估成本</t>
  </si>
  <si>
    <t>固定资产合计</t>
  </si>
  <si>
    <t>截至2023年12月应计提月数</t>
  </si>
  <si>
    <t>截至2023年12月应计提折旧</t>
  </si>
  <si>
    <t>截至2023年11月已计提折旧</t>
  </si>
  <si>
    <t>2023年12月应调整数</t>
  </si>
  <si>
    <t>房屋及建筑物</t>
  </si>
  <si>
    <t>2022.1.1</t>
  </si>
  <si>
    <t>机器设备</t>
  </si>
  <si>
    <t>2010年</t>
  </si>
  <si>
    <t>电子设备</t>
  </si>
  <si>
    <t>运输设备</t>
  </si>
  <si>
    <t>期初导入不区分</t>
  </si>
  <si>
    <t>在建工程审定表</t>
  </si>
  <si>
    <t>被审计单位：新疆通力塔格拉克水电有限公司</t>
  </si>
  <si>
    <r>
      <rPr>
        <sz val="10"/>
        <rFont val="宋体"/>
        <charset val="134"/>
      </rPr>
      <t>索引号：</t>
    </r>
    <r>
      <rPr>
        <sz val="10"/>
        <rFont val="Arial Narrow"/>
        <charset val="0"/>
      </rPr>
      <t xml:space="preserve"> ZP1        </t>
    </r>
  </si>
  <si>
    <r>
      <rPr>
        <sz val="10"/>
        <rFont val="宋体"/>
        <charset val="134"/>
      </rPr>
      <t>项目：</t>
    </r>
    <r>
      <rPr>
        <sz val="10"/>
        <rFont val="Arial Narrow"/>
        <charset val="0"/>
      </rPr>
      <t xml:space="preserve"> </t>
    </r>
    <r>
      <rPr>
        <sz val="10"/>
        <rFont val="宋体"/>
        <charset val="134"/>
      </rPr>
      <t>在建工程审定表</t>
    </r>
  </si>
  <si>
    <t>报表截止日：2021/12/31</t>
  </si>
  <si>
    <t>编制人：李侦、张玮</t>
  </si>
  <si>
    <t>复核人：周国柱</t>
  </si>
  <si>
    <t>编制日期：2022/3/1</t>
  </si>
  <si>
    <t>复核日期：2022/3/18</t>
  </si>
  <si>
    <t>项目名称</t>
  </si>
  <si>
    <t>期初</t>
  </si>
  <si>
    <t>本期增加</t>
  </si>
  <si>
    <t>本期减少</t>
  </si>
  <si>
    <t>期末</t>
  </si>
  <si>
    <t>本期未审数与上期
未审数的比较</t>
  </si>
  <si>
    <t>本期审定数与上期
审定数的比较</t>
  </si>
  <si>
    <t>备注</t>
  </si>
  <si>
    <t>未审数</t>
  </si>
  <si>
    <t>调整数</t>
  </si>
  <si>
    <t>审定数</t>
  </si>
  <si>
    <t>账项调整</t>
  </si>
  <si>
    <t>重分类调整</t>
  </si>
  <si>
    <t>借方</t>
  </si>
  <si>
    <t>贷方</t>
  </si>
  <si>
    <t>变动额</t>
  </si>
  <si>
    <t>变动率</t>
  </si>
  <si>
    <t>一、在建工程账面余额合计</t>
  </si>
  <si>
    <t>二、在建工程减值准备合计</t>
  </si>
  <si>
    <t>三、在建工程账面价值合计</t>
  </si>
  <si>
    <t>报表数：</t>
  </si>
  <si>
    <t>差异数：</t>
  </si>
  <si>
    <r>
      <rPr>
        <b/>
        <sz val="10"/>
        <rFont val="宋体"/>
        <charset val="134"/>
      </rPr>
      <t>审计结论</t>
    </r>
    <r>
      <rPr>
        <b/>
        <sz val="10"/>
        <rFont val="Arial Narrow"/>
        <charset val="0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</si>
</sst>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-* #,##0.00_-;\-* #,##0.00_-;_-* &quot;-&quot;??_-;_-@_-"/>
    <numFmt numFmtId="178" formatCode="0_ "/>
  </numFmts>
  <fonts count="38">
    <font>
      <sz val="11"/>
      <color theme="1"/>
      <name val="宋体"/>
      <charset val="134"/>
      <scheme val="minor"/>
    </font>
    <font>
      <sz val="10"/>
      <name val="Arial Narrow"/>
      <charset val="0"/>
    </font>
    <font>
      <b/>
      <sz val="14"/>
      <name val="楷体_GB2312"/>
      <charset val="134"/>
    </font>
    <font>
      <b/>
      <sz val="14"/>
      <name val="Arial Narrow"/>
      <charset val="0"/>
    </font>
    <font>
      <sz val="10"/>
      <name val="宋体"/>
      <charset val="134"/>
    </font>
    <font>
      <sz val="12"/>
      <name val="Arial Narrow"/>
      <charset val="0"/>
    </font>
    <font>
      <sz val="9"/>
      <name val="宋体"/>
      <charset val="134"/>
    </font>
    <font>
      <sz val="9"/>
      <name val="Arial Narrow"/>
      <charset val="0"/>
    </font>
    <font>
      <b/>
      <sz val="10"/>
      <color indexed="10"/>
      <name val="Arial Narrow"/>
      <charset val="0"/>
    </font>
    <font>
      <b/>
      <sz val="10"/>
      <name val="宋体"/>
      <charset val="134"/>
    </font>
    <font>
      <b/>
      <sz val="10"/>
      <name val="Arial Narrow"/>
      <charset val="0"/>
    </font>
    <font>
      <sz val="12"/>
      <name val="宋体"/>
      <charset val="134"/>
    </font>
    <font>
      <sz val="28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ahoma"/>
      <charset val="134"/>
    </font>
    <font>
      <sz val="8"/>
      <name val="宋体"/>
      <charset val="134"/>
    </font>
    <font>
      <b/>
      <sz val="9"/>
      <name val="Tahoma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38" applyNumberFormat="0" applyAlignment="0" applyProtection="0">
      <alignment vertical="center"/>
    </xf>
    <xf numFmtId="0" fontId="24" fillId="6" borderId="39" applyNumberFormat="0" applyAlignment="0" applyProtection="0">
      <alignment vertical="center"/>
    </xf>
    <xf numFmtId="0" fontId="25" fillId="6" borderId="38" applyNumberFormat="0" applyAlignment="0" applyProtection="0">
      <alignment vertical="center"/>
    </xf>
    <xf numFmtId="0" fontId="26" fillId="7" borderId="40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43" fontId="2" fillId="0" borderId="0" xfId="1" applyNumberFormat="1" applyFont="1" applyFill="1" applyBorder="1" applyAlignment="1">
      <alignment horizontal="center" vertical="center"/>
    </xf>
    <xf numFmtId="43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10" xfId="49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6" fillId="0" borderId="13" xfId="49" applyNumberFormat="1" applyFont="1" applyFill="1" applyBorder="1" applyAlignment="1" applyProtection="1">
      <alignment horizontal="left" vertical="center" wrapText="1"/>
    </xf>
    <xf numFmtId="176" fontId="7" fillId="0" borderId="14" xfId="49" applyNumberFormat="1" applyFont="1" applyFill="1" applyBorder="1" applyAlignment="1" applyProtection="1">
      <alignment horizontal="right" vertical="center" shrinkToFit="1"/>
    </xf>
    <xf numFmtId="49" fontId="4" fillId="0" borderId="15" xfId="49" applyNumberFormat="1" applyFont="1" applyFill="1" applyBorder="1" applyAlignment="1" applyProtection="1">
      <alignment horizontal="left" vertical="center" wrapText="1"/>
    </xf>
    <xf numFmtId="176" fontId="7" fillId="0" borderId="16" xfId="1" applyNumberFormat="1" applyFont="1" applyFill="1" applyBorder="1" applyAlignment="1" applyProtection="1">
      <alignment horizontal="right" vertical="center" shrinkToFit="1"/>
    </xf>
    <xf numFmtId="0" fontId="4" fillId="0" borderId="17" xfId="50" applyNumberFormat="1" applyFont="1" applyFill="1" applyBorder="1" applyAlignment="1" applyProtection="1">
      <alignment horizontal="center" vertical="center" wrapText="1"/>
    </xf>
    <xf numFmtId="43" fontId="8" fillId="0" borderId="0" xfId="50" applyNumberFormat="1" applyFont="1" applyFill="1" applyBorder="1" applyAlignment="1" applyProtection="1">
      <alignment horizontal="center" vertical="center" shrinkToFit="1"/>
    </xf>
    <xf numFmtId="43" fontId="1" fillId="0" borderId="0" xfId="50" applyNumberFormat="1" applyFont="1" applyFill="1" applyBorder="1" applyAlignment="1" applyProtection="1">
      <alignment horizontal="right" vertical="center" shrinkToFit="1"/>
    </xf>
    <xf numFmtId="0" fontId="4" fillId="0" borderId="17" xfId="50" applyNumberFormat="1" applyFont="1" applyFill="1" applyBorder="1" applyAlignment="1" applyProtection="1">
      <alignment horizontal="right" vertical="center"/>
    </xf>
    <xf numFmtId="43" fontId="1" fillId="3" borderId="0" xfId="50" applyNumberFormat="1" applyFont="1" applyFill="1" applyBorder="1" applyAlignment="1" applyProtection="1">
      <alignment horizontal="right" vertical="center" shrinkToFit="1"/>
    </xf>
    <xf numFmtId="0" fontId="9" fillId="0" borderId="18" xfId="49" applyFont="1" applyFill="1" applyBorder="1" applyAlignment="1">
      <alignment horizontal="left" vertical="center"/>
    </xf>
    <xf numFmtId="0" fontId="10" fillId="0" borderId="19" xfId="49" applyFont="1" applyFill="1" applyBorder="1" applyAlignment="1">
      <alignment horizontal="left" vertical="center"/>
    </xf>
    <xf numFmtId="176" fontId="1" fillId="0" borderId="19" xfId="49" applyNumberFormat="1" applyFont="1" applyFill="1" applyBorder="1" applyAlignment="1">
      <alignment horizontal="right" vertical="center"/>
    </xf>
    <xf numFmtId="0" fontId="4" fillId="0" borderId="17" xfId="49" applyFont="1" applyFill="1" applyBorder="1" applyAlignment="1">
      <alignment horizontal="left" vertical="center"/>
    </xf>
    <xf numFmtId="0" fontId="1" fillId="0" borderId="0" xfId="49" applyFont="1" applyFill="1" applyBorder="1" applyAlignment="1">
      <alignment horizontal="left" vertical="center"/>
    </xf>
    <xf numFmtId="176" fontId="1" fillId="0" borderId="0" xfId="49" applyNumberFormat="1" applyFont="1" applyFill="1" applyBorder="1" applyAlignment="1">
      <alignment horizontal="right" vertical="center"/>
    </xf>
    <xf numFmtId="49" fontId="1" fillId="0" borderId="17" xfId="49" applyNumberFormat="1" applyFont="1" applyFill="1" applyBorder="1" applyAlignment="1">
      <alignment horizontal="left" vertical="center"/>
    </xf>
    <xf numFmtId="49" fontId="1" fillId="0" borderId="0" xfId="49" applyNumberFormat="1" applyFont="1" applyFill="1" applyBorder="1" applyAlignment="1">
      <alignment horizontal="left" vertical="center"/>
    </xf>
    <xf numFmtId="49" fontId="1" fillId="0" borderId="20" xfId="49" applyNumberFormat="1" applyFont="1" applyFill="1" applyBorder="1" applyAlignment="1">
      <alignment horizontal="left" vertical="center"/>
    </xf>
    <xf numFmtId="49" fontId="1" fillId="0" borderId="21" xfId="49" applyNumberFormat="1" applyFont="1" applyFill="1" applyBorder="1" applyAlignment="1">
      <alignment horizontal="left" vertical="center"/>
    </xf>
    <xf numFmtId="0" fontId="1" fillId="0" borderId="0" xfId="49" applyFont="1" applyFill="1" applyBorder="1" applyAlignment="1">
      <alignment vertical="center"/>
    </xf>
    <xf numFmtId="0" fontId="1" fillId="0" borderId="0" xfId="49" applyFont="1" applyFill="1" applyBorder="1" applyAlignment="1">
      <alignment horizontal="center" vertical="center"/>
    </xf>
    <xf numFmtId="0" fontId="1" fillId="0" borderId="0" xfId="49" applyFont="1" applyFill="1" applyBorder="1" applyAlignment="1">
      <alignment vertical="center" wrapText="1"/>
    </xf>
    <xf numFmtId="177" fontId="1" fillId="0" borderId="0" xfId="49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 applyProtection="1">
      <alignment horizontal="center" vertical="center" wrapText="1"/>
    </xf>
    <xf numFmtId="0" fontId="4" fillId="2" borderId="23" xfId="0" applyNumberFormat="1" applyFont="1" applyFill="1" applyBorder="1" applyAlignment="1" applyProtection="1">
      <alignment horizontal="center" vertical="center" wrapText="1"/>
    </xf>
    <xf numFmtId="0" fontId="4" fillId="2" borderId="24" xfId="0" applyNumberFormat="1" applyFont="1" applyFill="1" applyBorder="1" applyAlignment="1" applyProtection="1">
      <alignment horizontal="center" vertical="center" wrapText="1"/>
    </xf>
    <xf numFmtId="0" fontId="4" fillId="2" borderId="25" xfId="0" applyNumberFormat="1" applyFont="1" applyFill="1" applyBorder="1" applyAlignment="1" applyProtection="1">
      <alignment horizontal="center" vertical="center" wrapText="1"/>
    </xf>
    <xf numFmtId="0" fontId="4" fillId="2" borderId="26" xfId="0" applyNumberFormat="1" applyFont="1" applyFill="1" applyBorder="1" applyAlignment="1" applyProtection="1">
      <alignment horizontal="center" vertical="center" wrapText="1"/>
    </xf>
    <xf numFmtId="10" fontId="7" fillId="0" borderId="14" xfId="49" applyNumberFormat="1" applyFont="1" applyFill="1" applyBorder="1" applyAlignment="1" applyProtection="1">
      <alignment horizontal="center" vertical="center" shrinkToFit="1"/>
    </xf>
    <xf numFmtId="176" fontId="7" fillId="0" borderId="16" xfId="49" applyNumberFormat="1" applyFont="1" applyFill="1" applyBorder="1" applyAlignment="1" applyProtection="1">
      <alignment horizontal="right" vertical="center" shrinkToFit="1"/>
    </xf>
    <xf numFmtId="10" fontId="7" fillId="0" borderId="16" xfId="1" applyNumberFormat="1" applyFont="1" applyFill="1" applyBorder="1" applyAlignment="1" applyProtection="1">
      <alignment horizontal="center" vertical="center" shrinkToFit="1"/>
    </xf>
    <xf numFmtId="10" fontId="7" fillId="0" borderId="16" xfId="49" applyNumberFormat="1" applyFont="1" applyFill="1" applyBorder="1" applyAlignment="1" applyProtection="1">
      <alignment horizontal="center" vertical="center" shrinkToFit="1"/>
    </xf>
    <xf numFmtId="176" fontId="1" fillId="0" borderId="19" xfId="1" applyNumberFormat="1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horizontal="right" vertical="center"/>
    </xf>
    <xf numFmtId="0" fontId="4" fillId="0" borderId="27" xfId="0" applyNumberFormat="1" applyFont="1" applyFill="1" applyBorder="1" applyAlignment="1" applyProtection="1">
      <alignment horizontal="center" vertical="center" wrapText="1"/>
    </xf>
    <xf numFmtId="0" fontId="1" fillId="0" borderId="0" xfId="49" applyFont="1" applyFill="1" applyAlignment="1">
      <alignment horizontal="right"/>
    </xf>
    <xf numFmtId="0" fontId="4" fillId="0" borderId="28" xfId="0" applyNumberFormat="1" applyFont="1" applyFill="1" applyBorder="1" applyAlignment="1" applyProtection="1">
      <alignment horizontal="center" vertical="center" wrapText="1"/>
    </xf>
    <xf numFmtId="0" fontId="4" fillId="0" borderId="29" xfId="0" applyNumberFormat="1" applyFont="1" applyFill="1" applyBorder="1" applyAlignment="1" applyProtection="1">
      <alignment horizontal="center" vertical="center" wrapText="1"/>
    </xf>
    <xf numFmtId="176" fontId="1" fillId="0" borderId="30" xfId="1" applyNumberFormat="1" applyFont="1" applyFill="1" applyBorder="1" applyAlignment="1" applyProtection="1">
      <alignment horizontal="right" vertical="center" shrinkToFit="1"/>
    </xf>
    <xf numFmtId="0" fontId="1" fillId="0" borderId="0" xfId="49" applyFont="1"/>
    <xf numFmtId="176" fontId="1" fillId="0" borderId="30" xfId="49" applyNumberFormat="1" applyFont="1" applyFill="1" applyBorder="1" applyAlignment="1" applyProtection="1">
      <alignment horizontal="right" vertical="center" shrinkToFit="1"/>
    </xf>
    <xf numFmtId="176" fontId="1" fillId="0" borderId="31" xfId="49" applyNumberFormat="1" applyFont="1" applyFill="1" applyBorder="1" applyAlignment="1" applyProtection="1">
      <alignment horizontal="right" vertical="center" shrinkToFit="1"/>
    </xf>
    <xf numFmtId="43" fontId="8" fillId="0" borderId="32" xfId="50" applyNumberFormat="1" applyFont="1" applyFill="1" applyBorder="1" applyAlignment="1" applyProtection="1">
      <alignment horizontal="center" vertical="center" shrinkToFit="1"/>
    </xf>
    <xf numFmtId="0" fontId="1" fillId="0" borderId="0" xfId="50" applyNumberFormat="1" applyFont="1" applyFill="1" applyBorder="1" applyAlignment="1" applyProtection="1">
      <alignment horizontal="right" vertical="center" wrapText="1"/>
    </xf>
    <xf numFmtId="43" fontId="1" fillId="0" borderId="33" xfId="50" applyNumberFormat="1" applyFont="1" applyFill="1" applyBorder="1" applyAlignment="1" applyProtection="1">
      <alignment horizontal="right" vertical="center" shrinkToFit="1"/>
    </xf>
    <xf numFmtId="43" fontId="1" fillId="0" borderId="34" xfId="50" applyNumberFormat="1" applyFont="1" applyFill="1" applyBorder="1" applyAlignment="1" applyProtection="1">
      <alignment horizontal="right" vertical="center" shrinkToFit="1"/>
    </xf>
    <xf numFmtId="176" fontId="1" fillId="0" borderId="32" xfId="1" applyNumberFormat="1" applyFont="1" applyFill="1" applyBorder="1" applyAlignment="1">
      <alignment horizontal="right" vertical="center"/>
    </xf>
    <xf numFmtId="176" fontId="1" fillId="0" borderId="33" xfId="1" applyNumberFormat="1" applyFont="1" applyFill="1" applyBorder="1" applyAlignment="1">
      <alignment horizontal="right" vertical="center"/>
    </xf>
    <xf numFmtId="49" fontId="1" fillId="0" borderId="33" xfId="49" applyNumberFormat="1" applyFont="1" applyFill="1" applyBorder="1" applyAlignment="1">
      <alignment horizontal="left" vertical="center"/>
    </xf>
    <xf numFmtId="49" fontId="1" fillId="0" borderId="34" xfId="49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43" fontId="0" fillId="0" borderId="14" xfId="1" applyNumberFormat="1" applyFont="1" applyBorder="1" applyAlignment="1">
      <alignment horizontal="center" vertical="center" wrapText="1"/>
    </xf>
    <xf numFmtId="176" fontId="0" fillId="0" borderId="14" xfId="1" applyNumberFormat="1" applyFont="1" applyBorder="1" applyAlignment="1">
      <alignment horizontal="center" vertical="center" wrapText="1"/>
    </xf>
    <xf numFmtId="178" fontId="0" fillId="0" borderId="14" xfId="1" applyNumberFormat="1" applyFont="1" applyBorder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vertical="center"/>
    </xf>
    <xf numFmtId="43" fontId="14" fillId="0" borderId="14" xfId="1" applyNumberFormat="1" applyFont="1" applyBorder="1">
      <alignment vertical="center"/>
    </xf>
    <xf numFmtId="0" fontId="0" fillId="0" borderId="14" xfId="1" applyNumberFormat="1" applyFont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vertical="center"/>
    </xf>
    <xf numFmtId="9" fontId="0" fillId="0" borderId="14" xfId="1" applyNumberFormat="1" applyFont="1" applyBorder="1" applyAlignment="1">
      <alignment horizontal="center" vertical="center"/>
    </xf>
    <xf numFmtId="176" fontId="0" fillId="0" borderId="14" xfId="1" applyNumberFormat="1" applyFont="1" applyBorder="1">
      <alignment vertical="center"/>
    </xf>
    <xf numFmtId="43" fontId="0" fillId="0" borderId="14" xfId="1" applyNumberFormat="1" applyFont="1" applyBorder="1" applyAlignment="1">
      <alignment horizontal="left" vertical="center"/>
    </xf>
    <xf numFmtId="43" fontId="14" fillId="0" borderId="14" xfId="1" applyNumberFormat="1" applyFont="1" applyBorder="1" applyAlignment="1">
      <alignment horizontal="center" vertical="center"/>
    </xf>
    <xf numFmtId="43" fontId="0" fillId="0" borderId="14" xfId="1" applyNumberFormat="1" applyFont="1" applyFill="1" applyBorder="1" applyAlignment="1">
      <alignment horizontal="center" vertical="center" wrapText="1"/>
    </xf>
    <xf numFmtId="43" fontId="0" fillId="0" borderId="14" xfId="1" applyNumberFormat="1" applyFont="1" applyBorder="1" applyAlignment="1">
      <alignment vertical="center"/>
    </xf>
    <xf numFmtId="43" fontId="0" fillId="0" borderId="14" xfId="1" applyNumberFormat="1" applyFont="1" applyBorder="1" applyAlignment="1">
      <alignment horizontal="right" vertical="center"/>
    </xf>
    <xf numFmtId="43" fontId="0" fillId="0" borderId="14" xfId="1" applyNumberFormat="1" applyFont="1" applyBorder="1" applyAlignment="1">
      <alignment horizontal="center" vertical="center"/>
    </xf>
    <xf numFmtId="4" fontId="11" fillId="0" borderId="0" xfId="0" applyNumberFormat="1" applyFont="1" applyFill="1" applyBorder="1" applyAlignment="1">
      <alignment vertical="center"/>
    </xf>
    <xf numFmtId="0" fontId="0" fillId="0" borderId="14" xfId="1" applyNumberFormat="1" applyFont="1" applyBorder="1">
      <alignment vertical="center"/>
    </xf>
    <xf numFmtId="4" fontId="0" fillId="0" borderId="14" xfId="1" applyNumberFormat="1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货币资金C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J16" sqref="J16"/>
    </sheetView>
  </sheetViews>
  <sheetFormatPr defaultColWidth="9" defaultRowHeight="14.25"/>
  <cols>
    <col min="1" max="1" width="6.25" style="69" customWidth="1"/>
    <col min="2" max="2" width="7.75" style="70" customWidth="1"/>
    <col min="3" max="3" width="31.25" style="69" customWidth="1"/>
    <col min="4" max="4" width="13.6333333333333" style="69" customWidth="1"/>
    <col min="5" max="5" width="6.13333333333333" style="70" customWidth="1"/>
    <col min="6" max="6" width="17" style="69" customWidth="1"/>
    <col min="7" max="7" width="6.75" style="70" customWidth="1"/>
    <col min="8" max="8" width="6.38333333333333" style="70" customWidth="1"/>
    <col min="9" max="9" width="15.775" style="69" customWidth="1"/>
    <col min="10" max="10" width="15.225" style="69" customWidth="1"/>
    <col min="11" max="11" width="17" style="69" customWidth="1"/>
    <col min="12" max="12" width="9" style="69"/>
    <col min="13" max="13" width="19.3833333333333" style="69" customWidth="1"/>
    <col min="14" max="16377" width="9" style="69"/>
  </cols>
  <sheetData>
    <row r="1" s="69" customFormat="1" ht="54" customHeight="1" spans="1:1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="69" customFormat="1" ht="35" customHeight="1" spans="1:11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4" t="s">
        <v>6</v>
      </c>
      <c r="G2" s="74" t="s">
        <v>7</v>
      </c>
      <c r="H2" s="74" t="s">
        <v>8</v>
      </c>
      <c r="I2" s="74" t="s">
        <v>9</v>
      </c>
      <c r="J2" s="74" t="s">
        <v>10</v>
      </c>
      <c r="K2" s="86" t="s">
        <v>11</v>
      </c>
    </row>
    <row r="3" s="69" customFormat="1" ht="35" customHeight="1" spans="1:11">
      <c r="A3" s="74"/>
      <c r="B3" s="74"/>
      <c r="C3" s="74"/>
      <c r="D3" s="74"/>
      <c r="E3" s="74"/>
      <c r="F3" s="74"/>
      <c r="G3" s="74"/>
      <c r="H3" s="74"/>
      <c r="I3" s="74"/>
      <c r="J3" s="74"/>
      <c r="K3" s="86"/>
    </row>
    <row r="4" s="69" customFormat="1" ht="35" customHeight="1" spans="1:11">
      <c r="A4" s="76">
        <v>1</v>
      </c>
      <c r="B4" s="77" t="s">
        <v>12</v>
      </c>
      <c r="C4" s="78" t="s">
        <v>13</v>
      </c>
      <c r="D4" s="79" t="s">
        <v>14</v>
      </c>
      <c r="E4" s="80">
        <v>1</v>
      </c>
      <c r="F4" s="81">
        <v>197655.5</v>
      </c>
      <c r="G4" s="80">
        <v>25</v>
      </c>
      <c r="H4" s="82">
        <v>0.05</v>
      </c>
      <c r="I4" s="87">
        <f t="shared" ref="I4:I14" si="0">F4*H4</f>
        <v>9882.775</v>
      </c>
      <c r="J4" s="88">
        <f t="shared" ref="J4:J6" si="1">F4*0.95/25/12</f>
        <v>625.909083333333</v>
      </c>
      <c r="K4" s="87">
        <f t="shared" ref="K4:K14" si="2">F4-I4</f>
        <v>187772.725</v>
      </c>
    </row>
    <row r="5" s="69" customFormat="1" ht="35" customHeight="1" spans="1:11">
      <c r="A5" s="76">
        <v>2</v>
      </c>
      <c r="B5" s="77"/>
      <c r="C5" s="78" t="s">
        <v>15</v>
      </c>
      <c r="D5" s="79" t="s">
        <v>14</v>
      </c>
      <c r="E5" s="80">
        <v>1</v>
      </c>
      <c r="F5" s="81">
        <v>1221640.69</v>
      </c>
      <c r="G5" s="80">
        <v>25</v>
      </c>
      <c r="H5" s="82">
        <v>0.05</v>
      </c>
      <c r="I5" s="87">
        <f t="shared" si="0"/>
        <v>61082.0345</v>
      </c>
      <c r="J5" s="88">
        <f t="shared" si="1"/>
        <v>3868.52885166667</v>
      </c>
      <c r="K5" s="87">
        <f t="shared" si="2"/>
        <v>1160558.6555</v>
      </c>
    </row>
    <row r="6" s="69" customFormat="1" ht="35" customHeight="1" spans="1:11">
      <c r="A6" s="76">
        <v>3</v>
      </c>
      <c r="B6" s="77"/>
      <c r="C6" s="78" t="s">
        <v>16</v>
      </c>
      <c r="D6" s="79" t="s">
        <v>14</v>
      </c>
      <c r="E6" s="80">
        <v>1</v>
      </c>
      <c r="F6" s="81">
        <v>10000</v>
      </c>
      <c r="G6" s="80">
        <v>25</v>
      </c>
      <c r="H6" s="82">
        <v>0.05</v>
      </c>
      <c r="I6" s="87">
        <f t="shared" si="0"/>
        <v>500</v>
      </c>
      <c r="J6" s="88">
        <f t="shared" si="1"/>
        <v>31.6666666666667</v>
      </c>
      <c r="K6" s="87">
        <f t="shared" si="2"/>
        <v>9500</v>
      </c>
    </row>
    <row r="7" s="69" customFormat="1" ht="35" customHeight="1" spans="1:11">
      <c r="A7" s="76">
        <v>4</v>
      </c>
      <c r="B7" s="77"/>
      <c r="C7" s="78" t="s">
        <v>17</v>
      </c>
      <c r="D7" s="79" t="s">
        <v>14</v>
      </c>
      <c r="E7" s="80">
        <v>1</v>
      </c>
      <c r="F7" s="81">
        <v>3991841.74</v>
      </c>
      <c r="G7" s="80">
        <v>10</v>
      </c>
      <c r="H7" s="82">
        <v>0.05</v>
      </c>
      <c r="I7" s="87">
        <f t="shared" si="0"/>
        <v>199592.087</v>
      </c>
      <c r="J7" s="88">
        <f>F7*0.95/10/12</f>
        <v>31602.0804416667</v>
      </c>
      <c r="K7" s="87">
        <f t="shared" si="2"/>
        <v>3792249.653</v>
      </c>
    </row>
    <row r="8" s="69" customFormat="1" ht="35" customHeight="1" spans="1:11">
      <c r="A8" s="76">
        <v>5</v>
      </c>
      <c r="B8" s="77"/>
      <c r="C8" s="78" t="s">
        <v>18</v>
      </c>
      <c r="D8" s="79" t="s">
        <v>14</v>
      </c>
      <c r="E8" s="80">
        <v>1</v>
      </c>
      <c r="F8" s="81">
        <v>276400</v>
      </c>
      <c r="G8" s="80">
        <v>25</v>
      </c>
      <c r="H8" s="82">
        <v>0.05</v>
      </c>
      <c r="I8" s="87">
        <f t="shared" si="0"/>
        <v>13820</v>
      </c>
      <c r="J8" s="88">
        <f t="shared" ref="J8:J14" si="3">F8*0.95/25/12</f>
        <v>875.266666666667</v>
      </c>
      <c r="K8" s="87">
        <f t="shared" si="2"/>
        <v>262580</v>
      </c>
    </row>
    <row r="9" s="69" customFormat="1" ht="35" customHeight="1" spans="1:11">
      <c r="A9" s="76">
        <v>6</v>
      </c>
      <c r="B9" s="77"/>
      <c r="C9" s="78" t="s">
        <v>19</v>
      </c>
      <c r="D9" s="79" t="s">
        <v>14</v>
      </c>
      <c r="E9" s="80">
        <v>1</v>
      </c>
      <c r="F9" s="81">
        <v>452000</v>
      </c>
      <c r="G9" s="80">
        <v>25</v>
      </c>
      <c r="H9" s="82">
        <v>0.05</v>
      </c>
      <c r="I9" s="87">
        <f t="shared" si="0"/>
        <v>22600</v>
      </c>
      <c r="J9" s="88">
        <f t="shared" si="3"/>
        <v>1431.33333333333</v>
      </c>
      <c r="K9" s="87">
        <f t="shared" si="2"/>
        <v>429400</v>
      </c>
    </row>
    <row r="10" s="69" customFormat="1" ht="35" customHeight="1" spans="1:11">
      <c r="A10" s="76">
        <v>7</v>
      </c>
      <c r="B10" s="77"/>
      <c r="C10" s="78" t="s">
        <v>20</v>
      </c>
      <c r="D10" s="79" t="s">
        <v>14</v>
      </c>
      <c r="E10" s="80">
        <v>1</v>
      </c>
      <c r="F10" s="91">
        <v>54829046.56</v>
      </c>
      <c r="G10" s="80">
        <v>15</v>
      </c>
      <c r="H10" s="82">
        <v>0.05</v>
      </c>
      <c r="I10" s="87">
        <f t="shared" si="0"/>
        <v>2741452.328</v>
      </c>
      <c r="J10" s="88">
        <f t="shared" ref="J10:J12" si="4">F10*0.95/15/12</f>
        <v>289375.523511111</v>
      </c>
      <c r="K10" s="87">
        <f t="shared" si="2"/>
        <v>52087594.232</v>
      </c>
    </row>
    <row r="11" s="69" customFormat="1" ht="35" customHeight="1" spans="1:11">
      <c r="A11" s="76">
        <v>8</v>
      </c>
      <c r="B11" s="89"/>
      <c r="C11" s="84" t="s">
        <v>21</v>
      </c>
      <c r="D11" s="79" t="s">
        <v>14</v>
      </c>
      <c r="E11" s="80">
        <v>1</v>
      </c>
      <c r="F11" s="91">
        <v>9968669.01</v>
      </c>
      <c r="G11" s="80">
        <v>15</v>
      </c>
      <c r="H11" s="82">
        <v>0.05</v>
      </c>
      <c r="I11" s="87">
        <f t="shared" si="0"/>
        <v>498433.4505</v>
      </c>
      <c r="J11" s="88">
        <f t="shared" si="4"/>
        <v>52612.419775</v>
      </c>
      <c r="K11" s="87">
        <f t="shared" si="2"/>
        <v>9470235.5595</v>
      </c>
    </row>
    <row r="12" s="69" customFormat="1" ht="35" customHeight="1" spans="1:11">
      <c r="A12" s="76">
        <v>9</v>
      </c>
      <c r="B12" s="89"/>
      <c r="C12" s="84" t="s">
        <v>22</v>
      </c>
      <c r="D12" s="79" t="s">
        <v>14</v>
      </c>
      <c r="E12" s="80">
        <v>1</v>
      </c>
      <c r="F12" s="91">
        <v>20181691.9</v>
      </c>
      <c r="G12" s="80">
        <v>15</v>
      </c>
      <c r="H12" s="82">
        <v>0.05</v>
      </c>
      <c r="I12" s="87">
        <f t="shared" si="0"/>
        <v>1009084.595</v>
      </c>
      <c r="J12" s="88">
        <f t="shared" si="4"/>
        <v>106514.485027778</v>
      </c>
      <c r="K12" s="87">
        <f t="shared" si="2"/>
        <v>19172607.305</v>
      </c>
    </row>
    <row r="13" s="69" customFormat="1" ht="35" customHeight="1" spans="1:11">
      <c r="A13" s="76">
        <v>10</v>
      </c>
      <c r="B13" s="89"/>
      <c r="C13" s="84" t="s">
        <v>23</v>
      </c>
      <c r="D13" s="79" t="s">
        <v>14</v>
      </c>
      <c r="E13" s="80">
        <v>1</v>
      </c>
      <c r="F13" s="91">
        <v>1093271.08</v>
      </c>
      <c r="G13" s="80">
        <v>25</v>
      </c>
      <c r="H13" s="82">
        <v>0.05</v>
      </c>
      <c r="I13" s="87">
        <f t="shared" si="0"/>
        <v>54663.554</v>
      </c>
      <c r="J13" s="88">
        <f t="shared" si="3"/>
        <v>3462.02508666667</v>
      </c>
      <c r="K13" s="87">
        <f t="shared" si="2"/>
        <v>1038607.526</v>
      </c>
    </row>
    <row r="14" s="69" customFormat="1" ht="35" customHeight="1" spans="1:11">
      <c r="A14" s="76">
        <v>11</v>
      </c>
      <c r="B14" s="89"/>
      <c r="C14" s="84" t="s">
        <v>24</v>
      </c>
      <c r="D14" s="79" t="s">
        <v>14</v>
      </c>
      <c r="E14" s="80">
        <v>1</v>
      </c>
      <c r="F14" s="92">
        <v>7777783.52</v>
      </c>
      <c r="G14" s="80">
        <v>25</v>
      </c>
      <c r="H14" s="82">
        <v>0.05</v>
      </c>
      <c r="I14" s="87">
        <f t="shared" si="0"/>
        <v>388889.176</v>
      </c>
      <c r="J14" s="88">
        <f t="shared" si="3"/>
        <v>24629.6478133333</v>
      </c>
      <c r="K14" s="87">
        <f t="shared" si="2"/>
        <v>7388894.344</v>
      </c>
    </row>
    <row r="15" s="69" customFormat="1" ht="35" customHeight="1" spans="1:11">
      <c r="A15" s="76"/>
      <c r="B15" s="89"/>
      <c r="C15" s="89"/>
      <c r="D15" s="79"/>
      <c r="E15" s="80"/>
      <c r="F15" s="91"/>
      <c r="G15" s="80"/>
      <c r="H15" s="82"/>
      <c r="I15" s="84"/>
      <c r="J15" s="84"/>
      <c r="K15" s="84"/>
    </row>
    <row r="16" s="69" customFormat="1" ht="41" customHeight="1" spans="1:11">
      <c r="A16" s="85" t="s">
        <v>25</v>
      </c>
      <c r="B16" s="85"/>
      <c r="C16" s="85"/>
      <c r="D16" s="79" t="s">
        <v>14</v>
      </c>
      <c r="E16" s="80">
        <f>SUM(E4:E12)</f>
        <v>9</v>
      </c>
      <c r="F16" s="83">
        <f>SUM(F4:F15)</f>
        <v>100000000</v>
      </c>
      <c r="G16" s="80">
        <v>25</v>
      </c>
      <c r="H16" s="82">
        <v>0.05</v>
      </c>
      <c r="I16" s="84">
        <f>F16*H16</f>
        <v>5000000</v>
      </c>
      <c r="J16" s="84">
        <f>F16*0.95/25/12</f>
        <v>316666.666666667</v>
      </c>
      <c r="K16" s="84">
        <f>F16-I16</f>
        <v>95000000</v>
      </c>
    </row>
  </sheetData>
  <mergeCells count="13">
    <mergeCell ref="A1:K1"/>
    <mergeCell ref="A16:C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zoomScale="85" zoomScaleNormal="85" workbookViewId="0">
      <selection activeCell="I12" sqref="I12"/>
    </sheetView>
  </sheetViews>
  <sheetFormatPr defaultColWidth="9" defaultRowHeight="14.25"/>
  <cols>
    <col min="1" max="1" width="6.25" style="69" customWidth="1"/>
    <col min="2" max="2" width="15" style="70" customWidth="1"/>
    <col min="3" max="3" width="31.25" style="69" customWidth="1"/>
    <col min="4" max="4" width="13.6333333333333" style="69" customWidth="1"/>
    <col min="5" max="5" width="6.13333333333333" style="70" customWidth="1"/>
    <col min="6" max="6" width="17" style="71" customWidth="1"/>
    <col min="7" max="7" width="6.75" style="70" customWidth="1"/>
    <col min="8" max="8" width="6.38333333333333" style="70" customWidth="1"/>
    <col min="9" max="9" width="15.775" style="69" customWidth="1"/>
    <col min="10" max="11" width="15.225" style="69" customWidth="1"/>
    <col min="12" max="14" width="16.125" style="69" customWidth="1"/>
    <col min="15" max="15" width="17" style="69" customWidth="1"/>
    <col min="16" max="16378" width="9" style="69"/>
  </cols>
  <sheetData>
    <row r="1" s="69" customFormat="1" ht="54" customHeight="1" spans="1:15">
      <c r="A1" s="72" t="s">
        <v>0</v>
      </c>
      <c r="B1" s="72"/>
      <c r="C1" s="72"/>
      <c r="D1" s="72"/>
      <c r="E1" s="72"/>
      <c r="F1" s="73"/>
      <c r="G1" s="72"/>
      <c r="H1" s="72"/>
      <c r="I1" s="72"/>
      <c r="J1" s="72"/>
      <c r="K1" s="72"/>
      <c r="L1" s="72"/>
      <c r="M1" s="72"/>
      <c r="N1" s="72"/>
      <c r="O1" s="72"/>
    </row>
    <row r="2" s="69" customFormat="1" ht="35" customHeight="1" spans="1:15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5" t="s">
        <v>6</v>
      </c>
      <c r="G2" s="74" t="s">
        <v>7</v>
      </c>
      <c r="H2" s="74" t="s">
        <v>8</v>
      </c>
      <c r="I2" s="74" t="s">
        <v>9</v>
      </c>
      <c r="J2" s="74" t="s">
        <v>10</v>
      </c>
      <c r="K2" s="74" t="s">
        <v>26</v>
      </c>
      <c r="L2" s="74" t="s">
        <v>27</v>
      </c>
      <c r="M2" s="74" t="s">
        <v>28</v>
      </c>
      <c r="N2" s="74" t="s">
        <v>29</v>
      </c>
      <c r="O2" s="86" t="s">
        <v>11</v>
      </c>
    </row>
    <row r="3" s="69" customFormat="1" ht="35" customHeight="1" spans="1:15">
      <c r="A3" s="74"/>
      <c r="B3" s="74"/>
      <c r="C3" s="74"/>
      <c r="D3" s="74"/>
      <c r="E3" s="74"/>
      <c r="F3" s="75"/>
      <c r="G3" s="74"/>
      <c r="H3" s="74"/>
      <c r="I3" s="74"/>
      <c r="J3" s="74"/>
      <c r="K3" s="74"/>
      <c r="L3" s="74"/>
      <c r="M3" s="74"/>
      <c r="N3" s="74"/>
      <c r="O3" s="86"/>
    </row>
    <row r="4" s="69" customFormat="1" ht="35" customHeight="1" spans="1:15">
      <c r="A4" s="76">
        <v>1</v>
      </c>
      <c r="B4" s="77" t="s">
        <v>30</v>
      </c>
      <c r="C4" s="78" t="s">
        <v>13</v>
      </c>
      <c r="D4" s="79" t="s">
        <v>31</v>
      </c>
      <c r="E4" s="80">
        <v>1</v>
      </c>
      <c r="F4" s="81">
        <v>197655.5</v>
      </c>
      <c r="G4" s="80">
        <v>20</v>
      </c>
      <c r="H4" s="82">
        <v>0.03</v>
      </c>
      <c r="I4" s="87">
        <f>F4*H4</f>
        <v>5929.665</v>
      </c>
      <c r="J4" s="88">
        <f t="shared" ref="J4:J13" si="0">F4*0.97/G4/12</f>
        <v>798.857645833333</v>
      </c>
      <c r="K4" s="80">
        <v>23</v>
      </c>
      <c r="L4" s="88">
        <f>J4*K4</f>
        <v>18373.7258541667</v>
      </c>
      <c r="M4" s="89">
        <f>M18-M17-M16-M15-M14</f>
        <v>7473005.7</v>
      </c>
      <c r="N4" s="89">
        <f>L4+L5+L6+L7+L8+L9+L10+L11+L12+L13-M4</f>
        <v>2442316.38543376</v>
      </c>
      <c r="O4" s="87">
        <f>F4-L4</f>
        <v>179281.774145833</v>
      </c>
    </row>
    <row r="5" s="69" customFormat="1" ht="35" customHeight="1" spans="1:15">
      <c r="A5" s="76">
        <v>2</v>
      </c>
      <c r="B5" s="77" t="s">
        <v>30</v>
      </c>
      <c r="C5" s="78" t="s">
        <v>15</v>
      </c>
      <c r="D5" s="79" t="s">
        <v>31</v>
      </c>
      <c r="E5" s="80">
        <v>1</v>
      </c>
      <c r="F5" s="81">
        <v>1221640.69</v>
      </c>
      <c r="G5" s="80">
        <v>20</v>
      </c>
      <c r="H5" s="82">
        <v>0.03</v>
      </c>
      <c r="I5" s="87">
        <f t="shared" ref="I5:I14" si="1">F5*H5</f>
        <v>36649.2207</v>
      </c>
      <c r="J5" s="88">
        <f t="shared" si="0"/>
        <v>4937.46445541667</v>
      </c>
      <c r="K5" s="80">
        <v>23</v>
      </c>
      <c r="L5" s="88">
        <f t="shared" ref="L5:L17" si="2">J5*K5</f>
        <v>113561.682474583</v>
      </c>
      <c r="M5" s="89"/>
      <c r="N5" s="89"/>
      <c r="O5" s="87">
        <f t="shared" ref="O5:O17" si="3">F5-L5</f>
        <v>1108079.00752542</v>
      </c>
    </row>
    <row r="6" s="69" customFormat="1" ht="35" customHeight="1" spans="1:15">
      <c r="A6" s="76">
        <v>3</v>
      </c>
      <c r="B6" s="77" t="s">
        <v>30</v>
      </c>
      <c r="C6" s="78" t="s">
        <v>16</v>
      </c>
      <c r="D6" s="79" t="s">
        <v>31</v>
      </c>
      <c r="E6" s="80">
        <v>1</v>
      </c>
      <c r="F6" s="81">
        <v>10000</v>
      </c>
      <c r="G6" s="80">
        <v>20</v>
      </c>
      <c r="H6" s="82">
        <v>0.03</v>
      </c>
      <c r="I6" s="87">
        <f t="shared" si="1"/>
        <v>300</v>
      </c>
      <c r="J6" s="88">
        <f t="shared" si="0"/>
        <v>40.4166666666667</v>
      </c>
      <c r="K6" s="80">
        <v>23</v>
      </c>
      <c r="L6" s="88">
        <f t="shared" si="2"/>
        <v>929.583333333334</v>
      </c>
      <c r="M6" s="89"/>
      <c r="N6" s="89"/>
      <c r="O6" s="87">
        <f t="shared" si="3"/>
        <v>9070.41666666667</v>
      </c>
    </row>
    <row r="7" s="69" customFormat="1" ht="35" customHeight="1" spans="1:15">
      <c r="A7" s="76">
        <v>4</v>
      </c>
      <c r="B7" s="77" t="s">
        <v>30</v>
      </c>
      <c r="C7" s="78" t="s">
        <v>17</v>
      </c>
      <c r="D7" s="79" t="s">
        <v>31</v>
      </c>
      <c r="E7" s="80">
        <v>1</v>
      </c>
      <c r="F7" s="81">
        <v>3991841.74</v>
      </c>
      <c r="G7" s="80">
        <v>10</v>
      </c>
      <c r="H7" s="82">
        <v>0.03</v>
      </c>
      <c r="I7" s="87">
        <f t="shared" si="1"/>
        <v>119755.2522</v>
      </c>
      <c r="J7" s="88">
        <f t="shared" si="0"/>
        <v>32267.3873983333</v>
      </c>
      <c r="K7" s="80">
        <v>23</v>
      </c>
      <c r="L7" s="88">
        <f t="shared" si="2"/>
        <v>742149.910161666</v>
      </c>
      <c r="M7" s="89"/>
      <c r="N7" s="89"/>
      <c r="O7" s="87">
        <f t="shared" si="3"/>
        <v>3249691.82983833</v>
      </c>
    </row>
    <row r="8" s="69" customFormat="1" ht="35" customHeight="1" spans="1:15">
      <c r="A8" s="76">
        <v>5</v>
      </c>
      <c r="B8" s="77" t="s">
        <v>30</v>
      </c>
      <c r="C8" s="78" t="s">
        <v>18</v>
      </c>
      <c r="D8" s="79" t="s">
        <v>31</v>
      </c>
      <c r="E8" s="80">
        <v>1</v>
      </c>
      <c r="F8" s="81">
        <v>276400</v>
      </c>
      <c r="G8" s="80">
        <v>20</v>
      </c>
      <c r="H8" s="82">
        <v>0.03</v>
      </c>
      <c r="I8" s="87">
        <f t="shared" si="1"/>
        <v>8292</v>
      </c>
      <c r="J8" s="88">
        <f t="shared" si="0"/>
        <v>1117.11666666667</v>
      </c>
      <c r="K8" s="80">
        <v>23</v>
      </c>
      <c r="L8" s="88">
        <f t="shared" si="2"/>
        <v>25693.6833333334</v>
      </c>
      <c r="M8" s="89"/>
      <c r="N8" s="89"/>
      <c r="O8" s="87">
        <f t="shared" si="3"/>
        <v>250706.316666667</v>
      </c>
    </row>
    <row r="9" s="69" customFormat="1" ht="35" customHeight="1" spans="1:15">
      <c r="A9" s="76">
        <v>6</v>
      </c>
      <c r="B9" s="77" t="s">
        <v>30</v>
      </c>
      <c r="C9" s="78" t="s">
        <v>19</v>
      </c>
      <c r="D9" s="79" t="s">
        <v>31</v>
      </c>
      <c r="E9" s="80">
        <v>1</v>
      </c>
      <c r="F9" s="81">
        <v>452000</v>
      </c>
      <c r="G9" s="80">
        <v>10</v>
      </c>
      <c r="H9" s="82">
        <v>0.03</v>
      </c>
      <c r="I9" s="87">
        <f t="shared" si="1"/>
        <v>13560</v>
      </c>
      <c r="J9" s="88">
        <f t="shared" si="0"/>
        <v>3653.66666666667</v>
      </c>
      <c r="K9" s="80">
        <v>23</v>
      </c>
      <c r="L9" s="88">
        <f t="shared" si="2"/>
        <v>84034.3333333334</v>
      </c>
      <c r="M9" s="89"/>
      <c r="N9" s="89"/>
      <c r="O9" s="87">
        <f t="shared" si="3"/>
        <v>367965.666666667</v>
      </c>
    </row>
    <row r="10" s="69" customFormat="1" ht="35" customHeight="1" spans="1:15">
      <c r="A10" s="76">
        <v>7</v>
      </c>
      <c r="B10" s="77" t="s">
        <v>30</v>
      </c>
      <c r="C10" s="78" t="s">
        <v>20</v>
      </c>
      <c r="D10" s="79" t="s">
        <v>31</v>
      </c>
      <c r="E10" s="80">
        <v>1</v>
      </c>
      <c r="F10" s="83">
        <v>54829046.56</v>
      </c>
      <c r="G10" s="80">
        <v>20</v>
      </c>
      <c r="H10" s="82">
        <v>0.03</v>
      </c>
      <c r="I10" s="87">
        <f t="shared" si="1"/>
        <v>1644871.3968</v>
      </c>
      <c r="J10" s="88">
        <f t="shared" si="0"/>
        <v>221600.729846667</v>
      </c>
      <c r="K10" s="80">
        <v>23</v>
      </c>
      <c r="L10" s="88">
        <f t="shared" si="2"/>
        <v>5096816.78647334</v>
      </c>
      <c r="M10" s="89"/>
      <c r="N10" s="89"/>
      <c r="O10" s="87">
        <f t="shared" si="3"/>
        <v>49732229.7735267</v>
      </c>
    </row>
    <row r="11" s="69" customFormat="1" ht="35" customHeight="1" spans="1:15">
      <c r="A11" s="76">
        <v>8</v>
      </c>
      <c r="B11" s="77" t="s">
        <v>30</v>
      </c>
      <c r="C11" s="84" t="s">
        <v>21</v>
      </c>
      <c r="D11" s="79" t="s">
        <v>31</v>
      </c>
      <c r="E11" s="80">
        <v>1</v>
      </c>
      <c r="F11" s="83">
        <v>9983382.95</v>
      </c>
      <c r="G11" s="80">
        <v>10</v>
      </c>
      <c r="H11" s="82">
        <v>0.03</v>
      </c>
      <c r="I11" s="87">
        <f t="shared" si="1"/>
        <v>299501.4885</v>
      </c>
      <c r="J11" s="88">
        <f t="shared" si="0"/>
        <v>80699.0121791666</v>
      </c>
      <c r="K11" s="80">
        <v>23</v>
      </c>
      <c r="L11" s="88">
        <f t="shared" si="2"/>
        <v>1856077.28012083</v>
      </c>
      <c r="M11" s="89"/>
      <c r="N11" s="89"/>
      <c r="O11" s="87">
        <f t="shared" si="3"/>
        <v>8127305.66987917</v>
      </c>
    </row>
    <row r="12" s="69" customFormat="1" ht="35" customHeight="1" spans="1:15">
      <c r="A12" s="76">
        <v>9</v>
      </c>
      <c r="B12" s="77" t="s">
        <v>30</v>
      </c>
      <c r="C12" s="84" t="s">
        <v>22</v>
      </c>
      <c r="D12" s="79" t="s">
        <v>31</v>
      </c>
      <c r="E12" s="80">
        <v>1</v>
      </c>
      <c r="F12" s="83">
        <v>20181691.9</v>
      </c>
      <c r="G12" s="80">
        <v>20</v>
      </c>
      <c r="H12" s="82">
        <v>0.03</v>
      </c>
      <c r="I12" s="87">
        <f t="shared" si="1"/>
        <v>605450.757</v>
      </c>
      <c r="J12" s="88">
        <f t="shared" si="0"/>
        <v>81567.6714291667</v>
      </c>
      <c r="K12" s="80">
        <v>23</v>
      </c>
      <c r="L12" s="88">
        <f t="shared" si="2"/>
        <v>1876056.44287083</v>
      </c>
      <c r="M12" s="89"/>
      <c r="N12" s="89"/>
      <c r="O12" s="87">
        <f t="shared" si="3"/>
        <v>18305635.4571292</v>
      </c>
    </row>
    <row r="13" s="69" customFormat="1" ht="35" customHeight="1" spans="1:15">
      <c r="A13" s="76">
        <v>10</v>
      </c>
      <c r="B13" s="77" t="s">
        <v>30</v>
      </c>
      <c r="C13" s="84" t="s">
        <v>23</v>
      </c>
      <c r="D13" s="79" t="s">
        <v>31</v>
      </c>
      <c r="E13" s="80">
        <v>1</v>
      </c>
      <c r="F13" s="83">
        <v>1093271.08</v>
      </c>
      <c r="G13" s="80">
        <v>20</v>
      </c>
      <c r="H13" s="82">
        <v>0.03</v>
      </c>
      <c r="I13" s="87">
        <f t="shared" si="1"/>
        <v>32798.1324</v>
      </c>
      <c r="J13" s="88">
        <f t="shared" si="0"/>
        <v>4418.63728166667</v>
      </c>
      <c r="K13" s="80">
        <v>23</v>
      </c>
      <c r="L13" s="88">
        <f t="shared" si="2"/>
        <v>101628.657478333</v>
      </c>
      <c r="M13" s="89"/>
      <c r="N13" s="89"/>
      <c r="O13" s="87">
        <f t="shared" si="3"/>
        <v>991642.422521667</v>
      </c>
    </row>
    <row r="14" s="69" customFormat="1" ht="35" customHeight="1" spans="1:15">
      <c r="A14" s="76"/>
      <c r="B14" s="77" t="s">
        <v>32</v>
      </c>
      <c r="C14" s="84"/>
      <c r="D14" s="79" t="s">
        <v>33</v>
      </c>
      <c r="E14" s="80"/>
      <c r="F14" s="83">
        <v>457441</v>
      </c>
      <c r="G14" s="80">
        <v>10</v>
      </c>
      <c r="H14" s="82">
        <v>0</v>
      </c>
      <c r="I14" s="87">
        <f>F14*H14</f>
        <v>0</v>
      </c>
      <c r="J14" s="88">
        <f>F14/G14/12</f>
        <v>3812.00833333333</v>
      </c>
      <c r="K14" s="80">
        <v>120</v>
      </c>
      <c r="L14" s="88">
        <f t="shared" si="2"/>
        <v>457441</v>
      </c>
      <c r="M14" s="87">
        <v>457441</v>
      </c>
      <c r="N14" s="87">
        <f>L14-M14</f>
        <v>0</v>
      </c>
      <c r="O14" s="87">
        <f t="shared" si="3"/>
        <v>0</v>
      </c>
    </row>
    <row r="15" s="69" customFormat="1" ht="35" customHeight="1" spans="1:15">
      <c r="A15" s="76"/>
      <c r="B15" s="77" t="s">
        <v>34</v>
      </c>
      <c r="C15" s="84"/>
      <c r="D15" s="79" t="s">
        <v>33</v>
      </c>
      <c r="E15" s="80"/>
      <c r="F15" s="83">
        <v>240371</v>
      </c>
      <c r="G15" s="80">
        <v>3</v>
      </c>
      <c r="H15" s="82">
        <v>0</v>
      </c>
      <c r="I15" s="87">
        <f>F15*H15</f>
        <v>0</v>
      </c>
      <c r="J15" s="88">
        <f>F15/G15/12</f>
        <v>6676.97222222222</v>
      </c>
      <c r="K15" s="80">
        <v>36</v>
      </c>
      <c r="L15" s="88">
        <f t="shared" si="2"/>
        <v>240371</v>
      </c>
      <c r="M15" s="87">
        <v>240371</v>
      </c>
      <c r="N15" s="87">
        <f>L15-M15</f>
        <v>0</v>
      </c>
      <c r="O15" s="87">
        <f t="shared" si="3"/>
        <v>0</v>
      </c>
    </row>
    <row r="16" s="69" customFormat="1" ht="35" customHeight="1" spans="1:15">
      <c r="A16" s="76"/>
      <c r="B16" s="77" t="s">
        <v>35</v>
      </c>
      <c r="C16" s="84"/>
      <c r="D16" s="79" t="s">
        <v>33</v>
      </c>
      <c r="E16" s="80"/>
      <c r="F16" s="83">
        <v>451823</v>
      </c>
      <c r="G16" s="80">
        <v>10</v>
      </c>
      <c r="H16" s="82">
        <v>0</v>
      </c>
      <c r="I16" s="87">
        <f>F16*H16</f>
        <v>0</v>
      </c>
      <c r="J16" s="88">
        <f>F16/G16/12</f>
        <v>3765.19166666667</v>
      </c>
      <c r="K16" s="80">
        <v>120</v>
      </c>
      <c r="L16" s="88">
        <f t="shared" si="2"/>
        <v>451823</v>
      </c>
      <c r="M16" s="87">
        <v>451823</v>
      </c>
      <c r="N16" s="87">
        <f>L16-M16</f>
        <v>0</v>
      </c>
      <c r="O16" s="87">
        <f t="shared" si="3"/>
        <v>0</v>
      </c>
    </row>
    <row r="17" s="69" customFormat="1" ht="35" customHeight="1" spans="1:15">
      <c r="A17" s="76"/>
      <c r="B17" s="77" t="s">
        <v>36</v>
      </c>
      <c r="C17" s="84"/>
      <c r="D17" s="79" t="s">
        <v>33</v>
      </c>
      <c r="E17" s="80"/>
      <c r="F17" s="83">
        <v>6000</v>
      </c>
      <c r="G17" s="80">
        <v>3</v>
      </c>
      <c r="H17" s="82">
        <v>0</v>
      </c>
      <c r="I17" s="87">
        <f>F17*H17</f>
        <v>0</v>
      </c>
      <c r="J17" s="88">
        <f>F17/G17/12</f>
        <v>166.666666666667</v>
      </c>
      <c r="K17" s="80">
        <v>36</v>
      </c>
      <c r="L17" s="88">
        <f t="shared" si="2"/>
        <v>6000</v>
      </c>
      <c r="M17" s="87">
        <v>6000</v>
      </c>
      <c r="N17" s="87">
        <f>L17-M17</f>
        <v>0</v>
      </c>
      <c r="O17" s="87">
        <f t="shared" si="3"/>
        <v>0</v>
      </c>
    </row>
    <row r="18" s="69" customFormat="1" ht="41" customHeight="1" spans="1:15">
      <c r="A18" s="85" t="s">
        <v>25</v>
      </c>
      <c r="B18" s="85"/>
      <c r="C18" s="85"/>
      <c r="D18" s="79" t="s">
        <v>31</v>
      </c>
      <c r="E18" s="80">
        <f>SUM(E4:E12)</f>
        <v>9</v>
      </c>
      <c r="F18" s="83">
        <f>SUM(F4:F17)</f>
        <v>93392565.42</v>
      </c>
      <c r="G18" s="80">
        <v>25</v>
      </c>
      <c r="H18" s="82">
        <v>0.03</v>
      </c>
      <c r="I18" s="84">
        <f>F18*H18</f>
        <v>2801776.9626</v>
      </c>
      <c r="J18" s="84">
        <f t="shared" ref="J18:M18" si="4">SUM(J4:J17)</f>
        <v>445521.799125139</v>
      </c>
      <c r="K18" s="80"/>
      <c r="L18" s="83">
        <f t="shared" si="4"/>
        <v>11070957.0854338</v>
      </c>
      <c r="M18" s="83">
        <v>8628640.7</v>
      </c>
      <c r="N18" s="83">
        <f>L18-M18</f>
        <v>2442316.38543376</v>
      </c>
      <c r="O18" s="84">
        <f>F18-I18</f>
        <v>90590788.4574</v>
      </c>
    </row>
    <row r="20" spans="10:14">
      <c r="J20" s="71"/>
      <c r="K20" s="71"/>
      <c r="L20" s="71"/>
      <c r="M20" s="71"/>
      <c r="N20" s="71"/>
    </row>
    <row r="21" spans="10:14">
      <c r="J21" s="71"/>
      <c r="K21" s="71"/>
      <c r="L21" s="71"/>
      <c r="M21" s="71"/>
      <c r="N21" s="71"/>
    </row>
    <row r="22" spans="10:14">
      <c r="J22" s="71"/>
      <c r="K22" s="71"/>
      <c r="L22" s="71"/>
      <c r="M22" s="71"/>
      <c r="N22" s="71"/>
    </row>
    <row r="25" spans="10:14">
      <c r="J25" s="90"/>
      <c r="K25" s="90"/>
      <c r="L25" s="90"/>
      <c r="M25" s="90"/>
      <c r="N25" s="90"/>
    </row>
  </sheetData>
  <mergeCells count="19">
    <mergeCell ref="A1:O1"/>
    <mergeCell ref="A18:C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M4:M13"/>
    <mergeCell ref="N2:N3"/>
    <mergeCell ref="N4:N13"/>
    <mergeCell ref="O2:O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selection activeCell="A19" sqref="A19"/>
    </sheetView>
  </sheetViews>
  <sheetFormatPr defaultColWidth="9" defaultRowHeight="12.75"/>
  <cols>
    <col min="1" max="1" width="29.6333333333333" style="1" customWidth="1"/>
    <col min="2" max="17" width="11.6333333333333" style="1" customWidth="1"/>
    <col min="18" max="18" width="3.75" style="1"/>
    <col min="19" max="16384" width="9" style="1"/>
  </cols>
  <sheetData>
    <row r="1" s="1" customFormat="1" ht="25.5" customHeight="1" spans="1:17">
      <c r="A1" s="3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13.5" customHeight="1" spans="1:17">
      <c r="A2" s="5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39</v>
      </c>
      <c r="Q2" s="5"/>
    </row>
    <row r="3" s="2" customFormat="1" ht="13.5" customHeight="1" spans="1:17">
      <c r="A3" s="5" t="s">
        <v>40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" t="s">
        <v>41</v>
      </c>
      <c r="Q3" s="5"/>
    </row>
    <row r="4" s="2" customFormat="1" ht="13.5" customHeight="1" spans="1:17">
      <c r="A4" s="5" t="s">
        <v>42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5" t="s">
        <v>43</v>
      </c>
      <c r="Q4" s="5"/>
    </row>
    <row r="5" s="2" customFormat="1" ht="13.5" customHeight="1" spans="1:17">
      <c r="A5" s="5" t="s">
        <v>44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5" t="s">
        <v>45</v>
      </c>
      <c r="Q5" s="5"/>
    </row>
    <row r="6" s="1" customFormat="1" ht="15" customHeight="1" spans="1:18">
      <c r="A6" s="7" t="s">
        <v>46</v>
      </c>
      <c r="B6" s="8" t="s">
        <v>47</v>
      </c>
      <c r="C6" s="9"/>
      <c r="D6" s="10"/>
      <c r="E6" s="11" t="s">
        <v>48</v>
      </c>
      <c r="F6" s="11" t="s">
        <v>49</v>
      </c>
      <c r="G6" s="8" t="s">
        <v>50</v>
      </c>
      <c r="H6" s="9"/>
      <c r="I6" s="9"/>
      <c r="J6" s="9"/>
      <c r="K6" s="9"/>
      <c r="L6" s="10"/>
      <c r="M6" s="42" t="s">
        <v>51</v>
      </c>
      <c r="N6" s="43"/>
      <c r="O6" s="42" t="s">
        <v>52</v>
      </c>
      <c r="P6" s="43"/>
      <c r="Q6" s="53" t="s">
        <v>53</v>
      </c>
      <c r="R6" s="54"/>
    </row>
    <row r="7" s="1" customFormat="1" ht="15" customHeight="1" spans="1:18">
      <c r="A7" s="12"/>
      <c r="B7" s="13" t="s">
        <v>54</v>
      </c>
      <c r="C7" s="13" t="s">
        <v>55</v>
      </c>
      <c r="D7" s="13" t="s">
        <v>56</v>
      </c>
      <c r="E7" s="14"/>
      <c r="F7" s="14"/>
      <c r="G7" s="13" t="s">
        <v>54</v>
      </c>
      <c r="H7" s="15" t="s">
        <v>57</v>
      </c>
      <c r="I7" s="44"/>
      <c r="J7" s="15" t="s">
        <v>58</v>
      </c>
      <c r="K7" s="44"/>
      <c r="L7" s="13" t="s">
        <v>56</v>
      </c>
      <c r="M7" s="45"/>
      <c r="N7" s="46"/>
      <c r="O7" s="45"/>
      <c r="P7" s="46"/>
      <c r="Q7" s="55"/>
      <c r="R7" s="54"/>
    </row>
    <row r="8" s="1" customFormat="1" ht="15" customHeight="1" spans="1:18">
      <c r="A8" s="16"/>
      <c r="B8" s="17"/>
      <c r="C8" s="17"/>
      <c r="D8" s="17"/>
      <c r="E8" s="17"/>
      <c r="F8" s="17"/>
      <c r="G8" s="17"/>
      <c r="H8" s="18" t="s">
        <v>59</v>
      </c>
      <c r="I8" s="18" t="s">
        <v>60</v>
      </c>
      <c r="J8" s="18" t="s">
        <v>59</v>
      </c>
      <c r="K8" s="18" t="s">
        <v>60</v>
      </c>
      <c r="L8" s="17"/>
      <c r="M8" s="15" t="s">
        <v>61</v>
      </c>
      <c r="N8" s="15" t="s">
        <v>62</v>
      </c>
      <c r="O8" s="15" t="s">
        <v>61</v>
      </c>
      <c r="P8" s="18" t="s">
        <v>62</v>
      </c>
      <c r="Q8" s="56"/>
      <c r="R8" s="54"/>
    </row>
    <row r="9" s="1" customFormat="1" ht="13.5" spans="1:19">
      <c r="A9" s="19" t="s">
        <v>63</v>
      </c>
      <c r="B9" s="20">
        <f t="shared" ref="B9:Q9" si="0">SUM(B10:B19)</f>
        <v>92222216.48</v>
      </c>
      <c r="C9" s="20">
        <f t="shared" si="0"/>
        <v>0</v>
      </c>
      <c r="D9" s="20">
        <f t="shared" si="0"/>
        <v>92222216.48</v>
      </c>
      <c r="E9" s="20">
        <f t="shared" si="0"/>
        <v>5494.94</v>
      </c>
      <c r="F9" s="20">
        <f t="shared" si="0"/>
        <v>0</v>
      </c>
      <c r="G9" s="20">
        <f t="shared" si="0"/>
        <v>92227711.42</v>
      </c>
      <c r="H9" s="20">
        <f t="shared" si="0"/>
        <v>0</v>
      </c>
      <c r="I9" s="20">
        <f t="shared" si="0"/>
        <v>0</v>
      </c>
      <c r="J9" s="20">
        <f t="shared" si="0"/>
        <v>0</v>
      </c>
      <c r="K9" s="20">
        <f t="shared" si="0"/>
        <v>0</v>
      </c>
      <c r="L9" s="20">
        <f t="shared" si="0"/>
        <v>92227711.42</v>
      </c>
      <c r="M9" s="20">
        <f t="shared" si="0"/>
        <v>5494.93999999948</v>
      </c>
      <c r="N9" s="47">
        <f t="shared" si="0"/>
        <v>0.000551221030058002</v>
      </c>
      <c r="O9" s="20">
        <f t="shared" si="0"/>
        <v>5494.93999999948</v>
      </c>
      <c r="P9" s="47">
        <f t="shared" si="0"/>
        <v>0.000551221030058002</v>
      </c>
      <c r="Q9" s="57">
        <f t="shared" si="0"/>
        <v>0</v>
      </c>
      <c r="R9" s="54"/>
      <c r="S9" s="58"/>
    </row>
    <row r="10" s="1" customFormat="1" ht="13.5" spans="1:19">
      <c r="A10" s="19" t="s">
        <v>13</v>
      </c>
      <c r="B10" s="20">
        <v>197655.5</v>
      </c>
      <c r="C10" s="20"/>
      <c r="D10" s="20">
        <f t="shared" ref="D10:D19" si="1">B10+C10</f>
        <v>197655.5</v>
      </c>
      <c r="E10" s="20"/>
      <c r="F10" s="20"/>
      <c r="G10" s="20">
        <v>197655.5</v>
      </c>
      <c r="H10" s="20"/>
      <c r="I10" s="20"/>
      <c r="J10" s="20"/>
      <c r="K10" s="20"/>
      <c r="L10" s="20">
        <f t="shared" ref="L10:L19" si="2">G10+H10-I10+J10-K10</f>
        <v>197655.5</v>
      </c>
      <c r="M10" s="20">
        <f t="shared" ref="M10:M19" si="3">G10-B10</f>
        <v>0</v>
      </c>
      <c r="N10" s="47">
        <f t="shared" ref="N10:N19" si="4">IF(B10&lt;&gt;0,M10/B10,"")</f>
        <v>0</v>
      </c>
      <c r="O10" s="20">
        <f t="shared" ref="O10:O19" si="5">L10-D10</f>
        <v>0</v>
      </c>
      <c r="P10" s="47">
        <f t="shared" ref="P10:P19" si="6">IF(D10&lt;&gt;0,O10/D10,"")</f>
        <v>0</v>
      </c>
      <c r="Q10" s="59"/>
      <c r="R10" s="54"/>
      <c r="S10" s="58"/>
    </row>
    <row r="11" s="1" customFormat="1" ht="13.5" spans="1:19">
      <c r="A11" s="19" t="s">
        <v>15</v>
      </c>
      <c r="B11" s="20">
        <v>1221640.69</v>
      </c>
      <c r="C11" s="20"/>
      <c r="D11" s="20">
        <f t="shared" si="1"/>
        <v>1221640.69</v>
      </c>
      <c r="E11" s="20"/>
      <c r="F11" s="20"/>
      <c r="G11" s="20">
        <v>1221640.69</v>
      </c>
      <c r="H11" s="20"/>
      <c r="I11" s="20"/>
      <c r="J11" s="20"/>
      <c r="K11" s="20"/>
      <c r="L11" s="20">
        <f t="shared" si="2"/>
        <v>1221640.69</v>
      </c>
      <c r="M11" s="20">
        <f t="shared" si="3"/>
        <v>0</v>
      </c>
      <c r="N11" s="47">
        <f t="shared" si="4"/>
        <v>0</v>
      </c>
      <c r="O11" s="20">
        <f t="shared" si="5"/>
        <v>0</v>
      </c>
      <c r="P11" s="47">
        <f t="shared" si="6"/>
        <v>0</v>
      </c>
      <c r="Q11" s="59"/>
      <c r="R11" s="54"/>
      <c r="S11" s="58"/>
    </row>
    <row r="12" s="1" customFormat="1" ht="13.5" spans="1:19">
      <c r="A12" s="19" t="s">
        <v>16</v>
      </c>
      <c r="B12" s="20">
        <v>10000</v>
      </c>
      <c r="C12" s="20"/>
      <c r="D12" s="20">
        <f t="shared" si="1"/>
        <v>10000</v>
      </c>
      <c r="E12" s="20"/>
      <c r="F12" s="20"/>
      <c r="G12" s="20">
        <v>10000</v>
      </c>
      <c r="H12" s="20"/>
      <c r="I12" s="20"/>
      <c r="J12" s="20"/>
      <c r="K12" s="20"/>
      <c r="L12" s="20">
        <f t="shared" si="2"/>
        <v>10000</v>
      </c>
      <c r="M12" s="20">
        <f t="shared" si="3"/>
        <v>0</v>
      </c>
      <c r="N12" s="47">
        <f t="shared" si="4"/>
        <v>0</v>
      </c>
      <c r="O12" s="20">
        <f t="shared" si="5"/>
        <v>0</v>
      </c>
      <c r="P12" s="47">
        <f t="shared" si="6"/>
        <v>0</v>
      </c>
      <c r="Q12" s="59"/>
      <c r="R12" s="54"/>
      <c r="S12" s="58"/>
    </row>
    <row r="13" s="1" customFormat="1" ht="13.5" spans="1:19">
      <c r="A13" s="19" t="s">
        <v>17</v>
      </c>
      <c r="B13" s="20">
        <v>3991841.74</v>
      </c>
      <c r="C13" s="20"/>
      <c r="D13" s="20">
        <f t="shared" si="1"/>
        <v>3991841.74</v>
      </c>
      <c r="E13" s="20"/>
      <c r="F13" s="20"/>
      <c r="G13" s="20">
        <v>3991841.74</v>
      </c>
      <c r="H13" s="20"/>
      <c r="I13" s="20"/>
      <c r="J13" s="20"/>
      <c r="K13" s="20"/>
      <c r="L13" s="20">
        <f t="shared" si="2"/>
        <v>3991841.74</v>
      </c>
      <c r="M13" s="20">
        <f t="shared" si="3"/>
        <v>0</v>
      </c>
      <c r="N13" s="47">
        <f t="shared" si="4"/>
        <v>0</v>
      </c>
      <c r="O13" s="20">
        <f t="shared" si="5"/>
        <v>0</v>
      </c>
      <c r="P13" s="47">
        <f t="shared" si="6"/>
        <v>0</v>
      </c>
      <c r="Q13" s="59"/>
      <c r="R13" s="54"/>
      <c r="S13" s="58"/>
    </row>
    <row r="14" s="1" customFormat="1" ht="13.5" spans="1:19">
      <c r="A14" s="19" t="s">
        <v>18</v>
      </c>
      <c r="B14" s="20">
        <v>276400</v>
      </c>
      <c r="C14" s="20"/>
      <c r="D14" s="20">
        <f t="shared" si="1"/>
        <v>276400</v>
      </c>
      <c r="E14" s="20"/>
      <c r="F14" s="20"/>
      <c r="G14" s="20">
        <v>276400</v>
      </c>
      <c r="H14" s="20"/>
      <c r="I14" s="20"/>
      <c r="J14" s="20"/>
      <c r="K14" s="20"/>
      <c r="L14" s="20">
        <f t="shared" si="2"/>
        <v>276400</v>
      </c>
      <c r="M14" s="20">
        <f t="shared" si="3"/>
        <v>0</v>
      </c>
      <c r="N14" s="47">
        <f t="shared" si="4"/>
        <v>0</v>
      </c>
      <c r="O14" s="20">
        <f t="shared" si="5"/>
        <v>0</v>
      </c>
      <c r="P14" s="47">
        <f t="shared" si="6"/>
        <v>0</v>
      </c>
      <c r="Q14" s="59"/>
      <c r="R14" s="54"/>
      <c r="S14" s="58"/>
    </row>
    <row r="15" s="1" customFormat="1" ht="13.5" spans="1:19">
      <c r="A15" s="19" t="s">
        <v>19</v>
      </c>
      <c r="B15" s="20">
        <v>452000</v>
      </c>
      <c r="C15" s="20"/>
      <c r="D15" s="20">
        <f t="shared" si="1"/>
        <v>452000</v>
      </c>
      <c r="E15" s="20"/>
      <c r="F15" s="20"/>
      <c r="G15" s="20">
        <v>452000</v>
      </c>
      <c r="H15" s="20"/>
      <c r="I15" s="20"/>
      <c r="J15" s="20"/>
      <c r="K15" s="20"/>
      <c r="L15" s="20">
        <f t="shared" si="2"/>
        <v>452000</v>
      </c>
      <c r="M15" s="20">
        <f t="shared" si="3"/>
        <v>0</v>
      </c>
      <c r="N15" s="47">
        <f t="shared" si="4"/>
        <v>0</v>
      </c>
      <c r="O15" s="20">
        <f t="shared" si="5"/>
        <v>0</v>
      </c>
      <c r="P15" s="47">
        <f t="shared" si="6"/>
        <v>0</v>
      </c>
      <c r="Q15" s="59"/>
      <c r="R15" s="54"/>
      <c r="S15" s="58"/>
    </row>
    <row r="16" s="1" customFormat="1" ht="13.5" spans="1:19">
      <c r="A16" s="19" t="s">
        <v>20</v>
      </c>
      <c r="B16" s="20">
        <v>54829046.56</v>
      </c>
      <c r="C16" s="20"/>
      <c r="D16" s="20">
        <f t="shared" si="1"/>
        <v>54829046.56</v>
      </c>
      <c r="E16" s="20"/>
      <c r="F16" s="20"/>
      <c r="G16" s="20">
        <v>54829046.56</v>
      </c>
      <c r="H16" s="20"/>
      <c r="I16" s="20"/>
      <c r="J16" s="20"/>
      <c r="K16" s="20"/>
      <c r="L16" s="20">
        <f t="shared" si="2"/>
        <v>54829046.56</v>
      </c>
      <c r="M16" s="20">
        <f t="shared" si="3"/>
        <v>0</v>
      </c>
      <c r="N16" s="47">
        <f t="shared" si="4"/>
        <v>0</v>
      </c>
      <c r="O16" s="20">
        <f t="shared" si="5"/>
        <v>0</v>
      </c>
      <c r="P16" s="47">
        <f t="shared" si="6"/>
        <v>0</v>
      </c>
      <c r="Q16" s="59"/>
      <c r="R16" s="54"/>
      <c r="S16" s="58"/>
    </row>
    <row r="17" s="1" customFormat="1" ht="13.5" spans="1:19">
      <c r="A17" s="19" t="s">
        <v>21</v>
      </c>
      <c r="B17" s="20">
        <v>9968669.01</v>
      </c>
      <c r="C17" s="20"/>
      <c r="D17" s="20">
        <f t="shared" si="1"/>
        <v>9968669.01</v>
      </c>
      <c r="E17" s="20">
        <v>5494.94</v>
      </c>
      <c r="F17" s="20"/>
      <c r="G17" s="20">
        <v>9974163.95</v>
      </c>
      <c r="H17" s="20"/>
      <c r="I17" s="20"/>
      <c r="J17" s="20"/>
      <c r="K17" s="20"/>
      <c r="L17" s="20">
        <f t="shared" si="2"/>
        <v>9974163.95</v>
      </c>
      <c r="M17" s="20">
        <f t="shared" si="3"/>
        <v>5494.93999999948</v>
      </c>
      <c r="N17" s="47">
        <f t="shared" si="4"/>
        <v>0.000551221030058002</v>
      </c>
      <c r="O17" s="20">
        <f t="shared" si="5"/>
        <v>5494.93999999948</v>
      </c>
      <c r="P17" s="47">
        <f t="shared" si="6"/>
        <v>0.000551221030058002</v>
      </c>
      <c r="Q17" s="59"/>
      <c r="R17" s="54"/>
      <c r="S17" s="58"/>
    </row>
    <row r="18" s="1" customFormat="1" ht="13.5" spans="1:19">
      <c r="A18" s="19" t="s">
        <v>22</v>
      </c>
      <c r="B18" s="20">
        <v>20181691.9</v>
      </c>
      <c r="C18" s="20"/>
      <c r="D18" s="20">
        <f t="shared" si="1"/>
        <v>20181691.9</v>
      </c>
      <c r="E18" s="20"/>
      <c r="F18" s="20"/>
      <c r="G18" s="20">
        <v>20181691.9</v>
      </c>
      <c r="H18" s="20"/>
      <c r="I18" s="20"/>
      <c r="J18" s="20"/>
      <c r="K18" s="20"/>
      <c r="L18" s="20">
        <f t="shared" si="2"/>
        <v>20181691.9</v>
      </c>
      <c r="M18" s="20">
        <f t="shared" si="3"/>
        <v>0</v>
      </c>
      <c r="N18" s="47">
        <f t="shared" si="4"/>
        <v>0</v>
      </c>
      <c r="O18" s="20">
        <f t="shared" si="5"/>
        <v>0</v>
      </c>
      <c r="P18" s="47">
        <f t="shared" si="6"/>
        <v>0</v>
      </c>
      <c r="Q18" s="59"/>
      <c r="R18" s="54"/>
      <c r="S18" s="58"/>
    </row>
    <row r="19" s="1" customFormat="1" ht="13.5" spans="1:19">
      <c r="A19" s="19" t="s">
        <v>23</v>
      </c>
      <c r="B19" s="20">
        <v>1093271.08</v>
      </c>
      <c r="C19" s="20"/>
      <c r="D19" s="20">
        <f t="shared" si="1"/>
        <v>1093271.08</v>
      </c>
      <c r="E19" s="20"/>
      <c r="F19" s="20"/>
      <c r="G19" s="20">
        <v>1093271.08</v>
      </c>
      <c r="H19" s="20"/>
      <c r="I19" s="20"/>
      <c r="J19" s="20"/>
      <c r="K19" s="20"/>
      <c r="L19" s="20">
        <f t="shared" si="2"/>
        <v>1093271.08</v>
      </c>
      <c r="M19" s="20">
        <f t="shared" si="3"/>
        <v>0</v>
      </c>
      <c r="N19" s="47">
        <f t="shared" si="4"/>
        <v>0</v>
      </c>
      <c r="O19" s="20">
        <f t="shared" si="5"/>
        <v>0</v>
      </c>
      <c r="P19" s="47">
        <f t="shared" si="6"/>
        <v>0</v>
      </c>
      <c r="Q19" s="59"/>
      <c r="R19" s="54"/>
      <c r="S19" s="58"/>
    </row>
    <row r="20" s="1" customFormat="1" ht="13.5" spans="1:19">
      <c r="A20" s="19" t="s">
        <v>64</v>
      </c>
      <c r="B20" s="20">
        <f t="shared" ref="B20:Q20" si="7">SUM(B21:B25)</f>
        <v>0</v>
      </c>
      <c r="C20" s="20">
        <f t="shared" si="7"/>
        <v>0</v>
      </c>
      <c r="D20" s="20">
        <f t="shared" si="7"/>
        <v>0</v>
      </c>
      <c r="E20" s="20">
        <f t="shared" si="7"/>
        <v>0</v>
      </c>
      <c r="F20" s="20">
        <f t="shared" si="7"/>
        <v>0</v>
      </c>
      <c r="G20" s="20">
        <f t="shared" si="7"/>
        <v>0</v>
      </c>
      <c r="H20" s="20">
        <f t="shared" si="7"/>
        <v>0</v>
      </c>
      <c r="I20" s="20">
        <f t="shared" si="7"/>
        <v>0</v>
      </c>
      <c r="J20" s="20">
        <f t="shared" si="7"/>
        <v>0</v>
      </c>
      <c r="K20" s="20">
        <f t="shared" si="7"/>
        <v>0</v>
      </c>
      <c r="L20" s="20">
        <f t="shared" si="7"/>
        <v>0</v>
      </c>
      <c r="M20" s="20">
        <f t="shared" si="7"/>
        <v>0</v>
      </c>
      <c r="N20" s="47">
        <f t="shared" si="7"/>
        <v>0</v>
      </c>
      <c r="O20" s="20">
        <f t="shared" si="7"/>
        <v>0</v>
      </c>
      <c r="P20" s="47">
        <f t="shared" si="7"/>
        <v>0</v>
      </c>
      <c r="Q20" s="57">
        <f t="shared" si="7"/>
        <v>0</v>
      </c>
      <c r="R20" s="54"/>
      <c r="S20" s="58"/>
    </row>
    <row r="21" s="1" customFormat="1" ht="13.5" spans="1:19">
      <c r="A21" s="19"/>
      <c r="B21" s="20"/>
      <c r="C21" s="20"/>
      <c r="D21" s="20">
        <f t="shared" ref="D21:D25" si="8">B21+C21</f>
        <v>0</v>
      </c>
      <c r="E21" s="20"/>
      <c r="F21" s="20"/>
      <c r="G21" s="20"/>
      <c r="H21" s="20"/>
      <c r="I21" s="20"/>
      <c r="J21" s="20"/>
      <c r="K21" s="20"/>
      <c r="L21" s="20">
        <f t="shared" ref="L21:L25" si="9">G21+H21-I21+J21-K21</f>
        <v>0</v>
      </c>
      <c r="M21" s="20">
        <f t="shared" ref="M21:M25" si="10">G21-B21</f>
        <v>0</v>
      </c>
      <c r="N21" s="47" t="str">
        <f t="shared" ref="N21:N25" si="11">IF(B21&lt;&gt;0,M21/B21,"")</f>
        <v/>
      </c>
      <c r="O21" s="20">
        <f t="shared" ref="O21:O25" si="12">L21-D21</f>
        <v>0</v>
      </c>
      <c r="P21" s="47" t="str">
        <f t="shared" ref="P21:P25" si="13">IF(D21&lt;&gt;0,O21/D21,"")</f>
        <v/>
      </c>
      <c r="Q21" s="59"/>
      <c r="R21" s="54"/>
      <c r="S21" s="58"/>
    </row>
    <row r="22" s="1" customFormat="1" ht="13.5" spans="1:19">
      <c r="A22" s="19"/>
      <c r="B22" s="20"/>
      <c r="C22" s="20"/>
      <c r="D22" s="20">
        <f t="shared" si="8"/>
        <v>0</v>
      </c>
      <c r="E22" s="20"/>
      <c r="F22" s="20"/>
      <c r="G22" s="20"/>
      <c r="H22" s="20"/>
      <c r="I22" s="20"/>
      <c r="J22" s="20"/>
      <c r="K22" s="20"/>
      <c r="L22" s="20">
        <f t="shared" si="9"/>
        <v>0</v>
      </c>
      <c r="M22" s="20">
        <f t="shared" si="10"/>
        <v>0</v>
      </c>
      <c r="N22" s="47" t="str">
        <f t="shared" si="11"/>
        <v/>
      </c>
      <c r="O22" s="20">
        <f t="shared" si="12"/>
        <v>0</v>
      </c>
      <c r="P22" s="47" t="str">
        <f t="shared" si="13"/>
        <v/>
      </c>
      <c r="Q22" s="59"/>
      <c r="R22" s="54"/>
      <c r="S22" s="58"/>
    </row>
    <row r="23" s="1" customFormat="1" ht="13.5" spans="1:19">
      <c r="A23" s="19"/>
      <c r="B23" s="20"/>
      <c r="C23" s="20"/>
      <c r="D23" s="20">
        <f t="shared" si="8"/>
        <v>0</v>
      </c>
      <c r="E23" s="20"/>
      <c r="F23" s="20"/>
      <c r="G23" s="20"/>
      <c r="H23" s="20"/>
      <c r="I23" s="20"/>
      <c r="J23" s="20"/>
      <c r="K23" s="20"/>
      <c r="L23" s="20">
        <f t="shared" si="9"/>
        <v>0</v>
      </c>
      <c r="M23" s="20">
        <f t="shared" si="10"/>
        <v>0</v>
      </c>
      <c r="N23" s="47" t="str">
        <f t="shared" si="11"/>
        <v/>
      </c>
      <c r="O23" s="20">
        <f t="shared" si="12"/>
        <v>0</v>
      </c>
      <c r="P23" s="47" t="str">
        <f t="shared" si="13"/>
        <v/>
      </c>
      <c r="Q23" s="59"/>
      <c r="R23" s="54"/>
      <c r="S23" s="58"/>
    </row>
    <row r="24" s="1" customFormat="1" ht="13.5" spans="1:19">
      <c r="A24" s="19"/>
      <c r="B24" s="20"/>
      <c r="C24" s="20"/>
      <c r="D24" s="20">
        <f t="shared" si="8"/>
        <v>0</v>
      </c>
      <c r="E24" s="20"/>
      <c r="F24" s="20"/>
      <c r="G24" s="20"/>
      <c r="H24" s="20"/>
      <c r="I24" s="20"/>
      <c r="J24" s="20"/>
      <c r="K24" s="20"/>
      <c r="L24" s="20">
        <f t="shared" si="9"/>
        <v>0</v>
      </c>
      <c r="M24" s="20">
        <f t="shared" si="10"/>
        <v>0</v>
      </c>
      <c r="N24" s="47" t="str">
        <f t="shared" si="11"/>
        <v/>
      </c>
      <c r="O24" s="20">
        <f t="shared" si="12"/>
        <v>0</v>
      </c>
      <c r="P24" s="47" t="str">
        <f t="shared" si="13"/>
        <v/>
      </c>
      <c r="Q24" s="59"/>
      <c r="R24" s="54"/>
      <c r="S24" s="58"/>
    </row>
    <row r="25" s="1" customFormat="1" ht="13.5" spans="1:17">
      <c r="A25" s="19"/>
      <c r="B25" s="20"/>
      <c r="C25" s="20"/>
      <c r="D25" s="20">
        <f t="shared" si="8"/>
        <v>0</v>
      </c>
      <c r="E25" s="20"/>
      <c r="F25" s="20"/>
      <c r="G25" s="20"/>
      <c r="H25" s="20"/>
      <c r="I25" s="20"/>
      <c r="J25" s="20"/>
      <c r="K25" s="20"/>
      <c r="L25" s="20">
        <f t="shared" si="9"/>
        <v>0</v>
      </c>
      <c r="M25" s="20">
        <f t="shared" si="10"/>
        <v>0</v>
      </c>
      <c r="N25" s="47" t="str">
        <f t="shared" si="11"/>
        <v/>
      </c>
      <c r="O25" s="20">
        <f t="shared" si="12"/>
        <v>0</v>
      </c>
      <c r="P25" s="47" t="str">
        <f t="shared" si="13"/>
        <v/>
      </c>
      <c r="Q25" s="59"/>
    </row>
    <row r="26" s="1" customFormat="1" ht="13.5" spans="1:17">
      <c r="A26" s="19" t="s">
        <v>65</v>
      </c>
      <c r="B26" s="20">
        <f t="shared" ref="B26:Q26" si="14">B9-B20</f>
        <v>92222216.48</v>
      </c>
      <c r="C26" s="20">
        <f t="shared" si="14"/>
        <v>0</v>
      </c>
      <c r="D26" s="20">
        <f t="shared" si="14"/>
        <v>92222216.48</v>
      </c>
      <c r="E26" s="20">
        <f t="shared" si="14"/>
        <v>5494.94</v>
      </c>
      <c r="F26" s="20">
        <f t="shared" si="14"/>
        <v>0</v>
      </c>
      <c r="G26" s="20">
        <f t="shared" si="14"/>
        <v>92227711.42</v>
      </c>
      <c r="H26" s="20">
        <f t="shared" si="14"/>
        <v>0</v>
      </c>
      <c r="I26" s="20">
        <f t="shared" si="14"/>
        <v>0</v>
      </c>
      <c r="J26" s="20">
        <f t="shared" si="14"/>
        <v>0</v>
      </c>
      <c r="K26" s="20">
        <f t="shared" si="14"/>
        <v>0</v>
      </c>
      <c r="L26" s="20">
        <f t="shared" si="14"/>
        <v>92227711.42</v>
      </c>
      <c r="M26" s="20">
        <f t="shared" si="14"/>
        <v>5494.93999999948</v>
      </c>
      <c r="N26" s="47">
        <f t="shared" si="14"/>
        <v>0.000551221030058002</v>
      </c>
      <c r="O26" s="20">
        <f t="shared" si="14"/>
        <v>5494.93999999948</v>
      </c>
      <c r="P26" s="47">
        <f t="shared" si="14"/>
        <v>0.000551221030058002</v>
      </c>
      <c r="Q26" s="57">
        <f t="shared" si="14"/>
        <v>0</v>
      </c>
    </row>
    <row r="27" s="1" customFormat="1" ht="13.5" spans="1:17">
      <c r="A27" s="19"/>
      <c r="B27" s="20"/>
      <c r="C27" s="20"/>
      <c r="D27" s="20">
        <f t="shared" ref="D27:D30" si="15">B27+C27</f>
        <v>0</v>
      </c>
      <c r="E27" s="20"/>
      <c r="F27" s="20"/>
      <c r="G27" s="20"/>
      <c r="H27" s="20"/>
      <c r="I27" s="20"/>
      <c r="J27" s="20"/>
      <c r="K27" s="20"/>
      <c r="L27" s="20">
        <f t="shared" ref="L27:L30" si="16">G27+H27-I27+J27-K27</f>
        <v>0</v>
      </c>
      <c r="M27" s="20">
        <f t="shared" ref="M27:M31" si="17">G27-B27</f>
        <v>0</v>
      </c>
      <c r="N27" s="47" t="str">
        <f t="shared" ref="N27:N30" si="18">IF(B27&lt;&gt;0,M27/B27,"")</f>
        <v/>
      </c>
      <c r="O27" s="20">
        <f t="shared" ref="O27:O30" si="19">L27-D27</f>
        <v>0</v>
      </c>
      <c r="P27" s="47" t="str">
        <f t="shared" ref="P27:P30" si="20">IF(D27&lt;&gt;0,O27/D27,"")</f>
        <v/>
      </c>
      <c r="Q27" s="57"/>
    </row>
    <row r="28" s="1" customFormat="1" ht="13.5" spans="1:17">
      <c r="A28" s="19"/>
      <c r="B28" s="20"/>
      <c r="C28" s="20"/>
      <c r="D28" s="20">
        <f t="shared" si="15"/>
        <v>0</v>
      </c>
      <c r="E28" s="20"/>
      <c r="F28" s="20"/>
      <c r="G28" s="20"/>
      <c r="H28" s="20"/>
      <c r="I28" s="20"/>
      <c r="J28" s="20"/>
      <c r="K28" s="20"/>
      <c r="L28" s="20">
        <f t="shared" si="16"/>
        <v>0</v>
      </c>
      <c r="M28" s="20">
        <f t="shared" si="17"/>
        <v>0</v>
      </c>
      <c r="N28" s="47" t="str">
        <f t="shared" si="18"/>
        <v/>
      </c>
      <c r="O28" s="20">
        <f t="shared" si="19"/>
        <v>0</v>
      </c>
      <c r="P28" s="47" t="str">
        <f t="shared" si="20"/>
        <v/>
      </c>
      <c r="Q28" s="57"/>
    </row>
    <row r="29" s="1" customFormat="1" ht="13.5" spans="1:17">
      <c r="A29" s="19"/>
      <c r="B29" s="20"/>
      <c r="C29" s="20"/>
      <c r="D29" s="20">
        <f t="shared" si="15"/>
        <v>0</v>
      </c>
      <c r="E29" s="20"/>
      <c r="F29" s="20"/>
      <c r="G29" s="20"/>
      <c r="H29" s="20"/>
      <c r="I29" s="20"/>
      <c r="J29" s="20"/>
      <c r="K29" s="20"/>
      <c r="L29" s="20">
        <f t="shared" si="16"/>
        <v>0</v>
      </c>
      <c r="M29" s="20">
        <f t="shared" si="17"/>
        <v>0</v>
      </c>
      <c r="N29" s="47" t="str">
        <f t="shared" si="18"/>
        <v/>
      </c>
      <c r="O29" s="20">
        <f t="shared" si="19"/>
        <v>0</v>
      </c>
      <c r="P29" s="47" t="str">
        <f t="shared" si="20"/>
        <v/>
      </c>
      <c r="Q29" s="57"/>
    </row>
    <row r="30" s="1" customFormat="1" ht="13.5" spans="1:17">
      <c r="A30" s="19"/>
      <c r="B30" s="20"/>
      <c r="C30" s="20"/>
      <c r="D30" s="20">
        <f t="shared" si="15"/>
        <v>0</v>
      </c>
      <c r="E30" s="20"/>
      <c r="F30" s="20"/>
      <c r="G30" s="20"/>
      <c r="H30" s="20"/>
      <c r="I30" s="20"/>
      <c r="J30" s="20"/>
      <c r="K30" s="20"/>
      <c r="L30" s="20">
        <f t="shared" si="16"/>
        <v>0</v>
      </c>
      <c r="M30" s="20">
        <f t="shared" si="17"/>
        <v>0</v>
      </c>
      <c r="N30" s="47" t="str">
        <f t="shared" si="18"/>
        <v/>
      </c>
      <c r="O30" s="20">
        <f t="shared" si="19"/>
        <v>0</v>
      </c>
      <c r="P30" s="47" t="str">
        <f t="shared" si="20"/>
        <v/>
      </c>
      <c r="Q30" s="57"/>
    </row>
    <row r="31" s="1" customFormat="1" ht="14.25" spans="1:17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48">
        <f t="shared" si="17"/>
        <v>0</v>
      </c>
      <c r="N31" s="49"/>
      <c r="O31" s="22"/>
      <c r="P31" s="50"/>
      <c r="Q31" s="60"/>
    </row>
    <row r="32" s="1" customFormat="1" ht="15" customHeight="1" spans="1:19">
      <c r="A32" s="23"/>
      <c r="B32" s="24" t="str">
        <f t="shared" ref="B32:G32" si="21">IF(ABS(B26-B33)&lt;0.01,"T/B","错")</f>
        <v>T/B</v>
      </c>
      <c r="C32" s="24"/>
      <c r="D32" s="24" t="str">
        <f t="shared" si="21"/>
        <v>T/B</v>
      </c>
      <c r="E32" s="24"/>
      <c r="F32" s="25"/>
      <c r="G32" s="24" t="str">
        <f t="shared" si="21"/>
        <v>T/B</v>
      </c>
      <c r="H32" s="25"/>
      <c r="I32" s="25"/>
      <c r="J32" s="25"/>
      <c r="K32" s="25"/>
      <c r="L32" s="24" t="str">
        <f>IF(ABS(L26-L33)&lt;0.01,"T/B","错")</f>
        <v>T/B</v>
      </c>
      <c r="M32" s="25"/>
      <c r="N32" s="25"/>
      <c r="O32" s="25"/>
      <c r="P32" s="24"/>
      <c r="Q32" s="61"/>
      <c r="R32" s="62"/>
      <c r="S32" s="38"/>
    </row>
    <row r="33" s="1" customFormat="1" ht="15" customHeight="1" spans="1:19">
      <c r="A33" s="26" t="s">
        <v>66</v>
      </c>
      <c r="B33" s="27">
        <v>92222216.48</v>
      </c>
      <c r="C33" s="25"/>
      <c r="D33" s="27">
        <v>92222216.48</v>
      </c>
      <c r="E33" s="25"/>
      <c r="F33" s="25"/>
      <c r="G33" s="27">
        <v>92227711.42</v>
      </c>
      <c r="H33" s="25"/>
      <c r="I33" s="25"/>
      <c r="J33" s="25"/>
      <c r="K33" s="25"/>
      <c r="L33" s="27">
        <v>92227711.42</v>
      </c>
      <c r="M33" s="25"/>
      <c r="N33" s="25"/>
      <c r="O33" s="25"/>
      <c r="P33" s="25"/>
      <c r="Q33" s="63"/>
      <c r="R33" s="62"/>
      <c r="S33" s="38"/>
    </row>
    <row r="34" s="1" customFormat="1" ht="15" customHeight="1" spans="1:19">
      <c r="A34" s="26" t="s">
        <v>67</v>
      </c>
      <c r="B34" s="27">
        <f t="shared" ref="B34:G34" si="22">B26-B33</f>
        <v>0</v>
      </c>
      <c r="C34" s="25"/>
      <c r="D34" s="27">
        <f t="shared" si="22"/>
        <v>0</v>
      </c>
      <c r="E34" s="25"/>
      <c r="F34" s="25"/>
      <c r="G34" s="27">
        <f t="shared" si="22"/>
        <v>0</v>
      </c>
      <c r="H34" s="25"/>
      <c r="I34" s="25"/>
      <c r="J34" s="25"/>
      <c r="K34" s="25"/>
      <c r="L34" s="27">
        <f>L26-L33</f>
        <v>0</v>
      </c>
      <c r="M34" s="25"/>
      <c r="N34" s="25"/>
      <c r="O34" s="25"/>
      <c r="P34" s="25"/>
      <c r="Q34" s="64"/>
      <c r="R34" s="62"/>
      <c r="S34" s="38"/>
    </row>
    <row r="35" s="1" customFormat="1" ht="15" customHeight="1" spans="1:18">
      <c r="A35" s="28" t="s">
        <v>68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30"/>
      <c r="N35" s="51"/>
      <c r="O35" s="51"/>
      <c r="P35" s="51"/>
      <c r="Q35" s="65"/>
      <c r="R35" s="54"/>
    </row>
    <row r="36" s="1" customFormat="1" ht="15" customHeight="1" spans="1:18">
      <c r="A36" s="31"/>
      <c r="B36" s="32"/>
      <c r="C36" s="32"/>
      <c r="D36" s="32"/>
      <c r="E36" s="32"/>
      <c r="F36" s="33"/>
      <c r="G36" s="33"/>
      <c r="H36" s="33"/>
      <c r="I36" s="33"/>
      <c r="J36" s="33"/>
      <c r="K36" s="33"/>
      <c r="L36" s="33"/>
      <c r="M36" s="33"/>
      <c r="N36" s="52"/>
      <c r="O36" s="52"/>
      <c r="P36" s="52"/>
      <c r="Q36" s="66"/>
      <c r="R36" s="54"/>
    </row>
    <row r="37" s="1" customFormat="1" spans="1:17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67"/>
    </row>
    <row r="38" s="1" customFormat="1" spans="1:17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67"/>
    </row>
    <row r="39" s="1" customFormat="1" ht="13.5" spans="1:17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68"/>
    </row>
    <row r="40" s="1" customFormat="1" spans="1:17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="1" customFormat="1" spans="1:17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="1" customFormat="1" spans="1:17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</sheetData>
  <mergeCells count="17">
    <mergeCell ref="A1:Q1"/>
    <mergeCell ref="B6:D6"/>
    <mergeCell ref="G6:L6"/>
    <mergeCell ref="H7:I7"/>
    <mergeCell ref="J7:K7"/>
    <mergeCell ref="A35:B35"/>
    <mergeCell ref="A6:A8"/>
    <mergeCell ref="B7:B8"/>
    <mergeCell ref="C7:C8"/>
    <mergeCell ref="D7:D8"/>
    <mergeCell ref="E6:E8"/>
    <mergeCell ref="F6:F8"/>
    <mergeCell ref="G7:G8"/>
    <mergeCell ref="L7:L8"/>
    <mergeCell ref="Q6:Q8"/>
    <mergeCell ref="M6:N7"/>
    <mergeCell ref="O6:P7"/>
  </mergeCells>
  <pageMargins left="0.7" right="0.7" top="0.75" bottom="0.75" header="0.3" footer="0.3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按这个走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Ting风吟</cp:lastModifiedBy>
  <dcterms:created xsi:type="dcterms:W3CDTF">2022-03-25T05:24:00Z</dcterms:created>
  <dcterms:modified xsi:type="dcterms:W3CDTF">2024-01-12T04:50:50Z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EB069E9BBAC346D49376B17D2C43C580_13</vt:lpwstr>
  </property>
  <property fmtid="{D5CDD505-2E9C-101B-9397-08002B2CF9AE}" pid="3" name="KSOProductBuildVer">
    <vt:lpwstr>2052-12.1.0.16120</vt:lpwstr>
  </property>
</Properties>
</file>