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3"/>
  </bookViews>
  <sheets>
    <sheet name="10月工资" sheetId="1" r:id="rId1"/>
    <sheet name="10月回款提成明细" sheetId="2" r:id="rId2"/>
    <sheet name="10月销售明细" sheetId="3" r:id="rId3"/>
    <sheet name="1期地下室" sheetId="8" r:id="rId4"/>
    <sheet name="预抵押证" sheetId="4" r:id="rId5"/>
    <sheet name="佣金比例总表" sheetId="5" r:id="rId6"/>
  </sheets>
  <definedNames>
    <definedName name="_xlnm._FilterDatabase" localSheetId="0" hidden="1">'10月工资'!$A$3:$DE$23</definedName>
    <definedName name="_xlnm._FilterDatabase" localSheetId="1" hidden="1">'10月回款提成明细'!$A$2:$IK$45</definedName>
    <definedName name="_xlnm._FilterDatabase" localSheetId="2" hidden="1">'10月销售明细'!$2:$76</definedName>
    <definedName name="_xlnm._FilterDatabase" localSheetId="3" hidden="1">'1期地下室'!$A$2:$O$7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<sst xmlns="http://schemas.openxmlformats.org/spreadsheetml/2006/main" count="871" uniqueCount="295">
  <si>
    <t>通力房产画堂春·锦销售部10月份佣金</t>
  </si>
  <si>
    <t>2024/10/1-2024/10/31</t>
  </si>
  <si>
    <t>一期
提成</t>
  </si>
  <si>
    <t>二期
提成</t>
  </si>
  <si>
    <t>主管提成</t>
  </si>
  <si>
    <t>一期预留</t>
  </si>
  <si>
    <t>一期地下室</t>
  </si>
  <si>
    <t>应发工资</t>
  </si>
  <si>
    <t>本月提成预
留5%</t>
  </si>
  <si>
    <t>累计扣预留</t>
  </si>
  <si>
    <t>扣个税</t>
  </si>
  <si>
    <t>扣除预留
应发工资</t>
  </si>
  <si>
    <t>序号</t>
  </si>
  <si>
    <t>姓名</t>
  </si>
  <si>
    <t>职位</t>
  </si>
  <si>
    <t>出勤
天数</t>
  </si>
  <si>
    <t>基本
工资</t>
  </si>
  <si>
    <t>出勤基
本工资</t>
  </si>
  <si>
    <t>销售套数</t>
  </si>
  <si>
    <t>袁豫</t>
  </si>
  <si>
    <t>营销总监</t>
  </si>
  <si>
    <t>王玉慧</t>
  </si>
  <si>
    <t>销售经理</t>
  </si>
  <si>
    <t>肖陶丽</t>
  </si>
  <si>
    <t>销售主管</t>
  </si>
  <si>
    <t>闫金秀</t>
  </si>
  <si>
    <t>赵江龙</t>
  </si>
  <si>
    <t>李秀莲</t>
  </si>
  <si>
    <t>置业顾问</t>
  </si>
  <si>
    <t>霍苒</t>
  </si>
  <si>
    <t>连阵阵</t>
  </si>
  <si>
    <t>张玉琴</t>
  </si>
  <si>
    <t>潘亦玹</t>
  </si>
  <si>
    <t>王荣</t>
  </si>
  <si>
    <t>米云鹤</t>
  </si>
  <si>
    <t>刘宁宁</t>
  </si>
  <si>
    <t>李福晴</t>
  </si>
  <si>
    <t>张志慧</t>
  </si>
  <si>
    <t>内勤</t>
  </si>
  <si>
    <t>刘思汉</t>
  </si>
  <si>
    <t>张新艳</t>
  </si>
  <si>
    <t>按揭专员</t>
  </si>
  <si>
    <t>合计：</t>
  </si>
  <si>
    <t>销售人员提成合计应发220218.58元，扣除5%预留3770.37元，扣除个税9704.56元，实发206743.65元。</t>
  </si>
  <si>
    <t>制表人：王玉慧</t>
  </si>
  <si>
    <t>财务审核：</t>
  </si>
  <si>
    <t>画堂春锦苑住宅销售及回款月报表(10月）</t>
  </si>
  <si>
    <t>房号</t>
  </si>
  <si>
    <t>面积</t>
  </si>
  <si>
    <t>单价</t>
  </si>
  <si>
    <t>销售总价</t>
  </si>
  <si>
    <t>本月结算</t>
  </si>
  <si>
    <t>累计回款</t>
  </si>
  <si>
    <t>欠收房款</t>
  </si>
  <si>
    <t>付款方式</t>
  </si>
  <si>
    <t>回款时间</t>
  </si>
  <si>
    <t>业务员</t>
  </si>
  <si>
    <t>商品房买卖合同号</t>
  </si>
  <si>
    <t>签合同日期</t>
  </si>
  <si>
    <t>转签日期</t>
  </si>
  <si>
    <t>备注</t>
  </si>
  <si>
    <t>置业顾问提成</t>
  </si>
  <si>
    <t>主管总提</t>
  </si>
  <si>
    <t>邢冬梅</t>
  </si>
  <si>
    <t>1-1-102</t>
  </si>
  <si>
    <t>州市公积金</t>
  </si>
  <si>
    <t>刘思汉5</t>
  </si>
  <si>
    <t>张龙年</t>
  </si>
  <si>
    <t>1-1-501</t>
  </si>
  <si>
    <t>农二师公积金</t>
  </si>
  <si>
    <t>霍苒7</t>
  </si>
  <si>
    <t>李尚</t>
  </si>
  <si>
    <t>1-2-501</t>
  </si>
  <si>
    <t>公积金</t>
  </si>
  <si>
    <t>张玉琴4</t>
  </si>
  <si>
    <t>张志鹏</t>
  </si>
  <si>
    <t>1-2-502</t>
  </si>
  <si>
    <t>州公积金</t>
  </si>
  <si>
    <t>李福晴7</t>
  </si>
  <si>
    <t>李江成</t>
  </si>
  <si>
    <t>1-2-701</t>
  </si>
  <si>
    <t>铁路公积金</t>
  </si>
  <si>
    <t>闫金秀6</t>
  </si>
  <si>
    <t>张生财</t>
  </si>
  <si>
    <t>1-2-901</t>
  </si>
  <si>
    <t>肖陶丽6</t>
  </si>
  <si>
    <t>王瑞鹏</t>
  </si>
  <si>
    <t>2-1-1002</t>
  </si>
  <si>
    <t>商贷</t>
  </si>
  <si>
    <t>王峰</t>
  </si>
  <si>
    <t>2-2-201</t>
  </si>
  <si>
    <t>王荣4</t>
  </si>
  <si>
    <t>黄峰</t>
  </si>
  <si>
    <t>2-2-1002</t>
  </si>
  <si>
    <t>布麦尔艳木·麦麦提</t>
  </si>
  <si>
    <t>2-3-103</t>
  </si>
  <si>
    <t>哈加甫</t>
  </si>
  <si>
    <t>5-1-102</t>
  </si>
  <si>
    <t>李秀莲7</t>
  </si>
  <si>
    <t>李帅</t>
  </si>
  <si>
    <t>5-1-201</t>
  </si>
  <si>
    <t>张瀚允</t>
  </si>
  <si>
    <t>5-2-402</t>
  </si>
  <si>
    <t>王磊</t>
  </si>
  <si>
    <t>6-3-101</t>
  </si>
  <si>
    <t>塔指公积金</t>
  </si>
  <si>
    <t>李福晴4</t>
  </si>
  <si>
    <t>李孟晗</t>
  </si>
  <si>
    <t>7-1-202</t>
  </si>
  <si>
    <t>一次性</t>
  </si>
  <si>
    <t>潘亦玹5</t>
  </si>
  <si>
    <t>郑闫明</t>
  </si>
  <si>
    <t>7-1-301</t>
  </si>
  <si>
    <t>贾龙</t>
  </si>
  <si>
    <t>7-2-1102</t>
  </si>
  <si>
    <t>刘宁宁6</t>
  </si>
  <si>
    <t>周小艳</t>
  </si>
  <si>
    <t>8-1-301</t>
  </si>
  <si>
    <t>赵建设</t>
  </si>
  <si>
    <t>8-1-401</t>
  </si>
  <si>
    <t>王荣6</t>
  </si>
  <si>
    <t>张明旺</t>
  </si>
  <si>
    <t>8-1-801</t>
  </si>
  <si>
    <t>张宏博</t>
  </si>
  <si>
    <t>8-1-802</t>
  </si>
  <si>
    <t>刘宁宁5</t>
  </si>
  <si>
    <t>吴金涛</t>
  </si>
  <si>
    <t>8-1-901</t>
  </si>
  <si>
    <t>刘宁宁4</t>
  </si>
  <si>
    <t>那木巴图</t>
  </si>
  <si>
    <t>8-1-1001</t>
  </si>
  <si>
    <t>赵江龙5</t>
  </si>
  <si>
    <t>严海云</t>
  </si>
  <si>
    <t>8-2-502</t>
  </si>
  <si>
    <t>赵江龙4</t>
  </si>
  <si>
    <t>任风丽</t>
  </si>
  <si>
    <t>8-2-902</t>
  </si>
  <si>
    <t>孙帅</t>
  </si>
  <si>
    <t>8-3-301</t>
  </si>
  <si>
    <t>刘思汉4</t>
  </si>
  <si>
    <t>宏格尔</t>
  </si>
  <si>
    <t>8-3-501</t>
  </si>
  <si>
    <t>李秀莲5</t>
  </si>
  <si>
    <t>田雪莉</t>
  </si>
  <si>
    <t>8-3-602</t>
  </si>
  <si>
    <t>刘然</t>
  </si>
  <si>
    <t>8-3-701</t>
  </si>
  <si>
    <t>陈文豪</t>
  </si>
  <si>
    <t>8-3-901</t>
  </si>
  <si>
    <t>画堂春锦苑商业销售及回款月报表(10月）</t>
  </si>
  <si>
    <t>江域</t>
  </si>
  <si>
    <t>14-2-02</t>
  </si>
  <si>
    <t>黄婷</t>
  </si>
  <si>
    <t>15-1-04</t>
  </si>
  <si>
    <t>赵江龙0.9</t>
  </si>
  <si>
    <t>马若雪</t>
  </si>
  <si>
    <t>15-2层01</t>
  </si>
  <si>
    <t>刘俊平</t>
  </si>
  <si>
    <t>17-1-08</t>
  </si>
  <si>
    <t>马志辉</t>
  </si>
  <si>
    <t>17-2层03</t>
  </si>
  <si>
    <t>分期</t>
  </si>
  <si>
    <t>王小红</t>
  </si>
  <si>
    <t>18-2-01</t>
  </si>
  <si>
    <t>注：画堂春锦苑10月住宅结算回款金额：13417250元；
画堂春锦苑10月商业结算回款金额：9258296元；
画堂春锦苑办理预抵押证13个，佣金1040元
画堂春锦苑地下室储藏间销售提成3400.8元。</t>
  </si>
  <si>
    <t>领导签字：</t>
  </si>
  <si>
    <t>营销总监：</t>
  </si>
  <si>
    <t>制表人：王慧</t>
  </si>
  <si>
    <t>画堂春锦2024年10月住宅销售明细</t>
  </si>
  <si>
    <t>客户姓名</t>
  </si>
  <si>
    <t>单价（元）</t>
  </si>
  <si>
    <t>总价（元）</t>
  </si>
  <si>
    <t>付款进度</t>
  </si>
  <si>
    <t>3-2-102</t>
  </si>
  <si>
    <t>陈建军</t>
  </si>
  <si>
    <t>4-1-101</t>
  </si>
  <si>
    <t>许振双</t>
  </si>
  <si>
    <t>4-1-701</t>
  </si>
  <si>
    <t>石绘芳</t>
  </si>
  <si>
    <t>5-2-201</t>
  </si>
  <si>
    <t>车宏伟</t>
  </si>
  <si>
    <t>6-2-1001</t>
  </si>
  <si>
    <t>张炜</t>
  </si>
  <si>
    <t>7-2-202</t>
  </si>
  <si>
    <t>付荣淼</t>
  </si>
  <si>
    <t>8-2-402</t>
  </si>
  <si>
    <t>陈祖柏</t>
  </si>
  <si>
    <t>8-3-601</t>
  </si>
  <si>
    <t>吕双菊</t>
  </si>
  <si>
    <t>合同已签</t>
  </si>
  <si>
    <t>8-3-801</t>
  </si>
  <si>
    <t>杨俊涛</t>
  </si>
  <si>
    <t>8-3-902</t>
  </si>
  <si>
    <t>石海江</t>
  </si>
  <si>
    <t>10-1-102</t>
  </si>
  <si>
    <t>马玉玲</t>
  </si>
  <si>
    <t>10月住宅销售目标2700万，上浮20%下发任务3240万，置业顾问9人，主管4人，每人销售任务249.23万元</t>
  </si>
  <si>
    <t>画堂春锦2024年10月商业销售明细</t>
  </si>
  <si>
    <t>13-2层03</t>
  </si>
  <si>
    <t>梁凌芳</t>
  </si>
  <si>
    <t>13-2层04</t>
  </si>
  <si>
    <t>13-2层05</t>
  </si>
  <si>
    <t>李红艳</t>
  </si>
  <si>
    <t>13-2层06</t>
  </si>
  <si>
    <t>14-2层03</t>
  </si>
  <si>
    <t>张依涵</t>
  </si>
  <si>
    <t>15-2层03</t>
  </si>
  <si>
    <t>刘沛林</t>
  </si>
  <si>
    <t>10月商业销售目标1000万，上浮20%下发任务1200万，置业顾问9人，主管4人，每人销售任务92.31万元</t>
  </si>
  <si>
    <t>住宅任务完成情况</t>
  </si>
  <si>
    <t>销售额（万）</t>
  </si>
  <si>
    <t>销售达成率</t>
  </si>
  <si>
    <t>达成率＜60%，
0.4%计佣</t>
  </si>
  <si>
    <t>60%≤达成率＜80%，
0.5%计佣</t>
  </si>
  <si>
    <t>80%≤达成率＜100%，
0.6%计佣</t>
  </si>
  <si>
    <t>达成率≥100%，0.7%计佣</t>
  </si>
  <si>
    <t>李佳</t>
  </si>
  <si>
    <t>主管</t>
  </si>
  <si>
    <t>达成率＜60%，
0.02%计佣</t>
  </si>
  <si>
    <t>60%≤达成率＜80%，
0.03%计佣</t>
  </si>
  <si>
    <t>80%≤达成率＜100%，
0.04%计佣</t>
  </si>
  <si>
    <t>达成率≥100%，0.05%计佣</t>
  </si>
  <si>
    <t>排名</t>
  </si>
  <si>
    <t>组</t>
  </si>
  <si>
    <t>住宅</t>
  </si>
  <si>
    <t>商业</t>
  </si>
  <si>
    <t>合计</t>
  </si>
  <si>
    <t>人均销售</t>
  </si>
  <si>
    <t>闫金秀组任务：830.77万，肖陶丽组任务：830.77万, 赵江龙组任务：623.08万，霍苒组任务：415.38万。</t>
  </si>
  <si>
    <t>经理</t>
  </si>
  <si>
    <t>住宅销售额（万）</t>
  </si>
  <si>
    <t>销售任务</t>
  </si>
  <si>
    <t>住宅销售达成率</t>
  </si>
  <si>
    <t>达成率＜60%，
0.08%计佣</t>
  </si>
  <si>
    <t>60%≤达成率＜80%，
0.10%计佣</t>
  </si>
  <si>
    <t>80%≤达成率＜100%，
0.12%计佣</t>
  </si>
  <si>
    <t>达成率≥100%，0.14%计佣</t>
  </si>
  <si>
    <t>商业任务完成情况</t>
  </si>
  <si>
    <t>达成率＜50%，
0.8%计佣</t>
  </si>
  <si>
    <t>50%≤达成率＜80%，
0.9%计佣</t>
  </si>
  <si>
    <r>
      <rPr>
        <sz val="11"/>
        <rFont val="宋体"/>
        <charset val="134"/>
      </rPr>
      <t>达成率</t>
    </r>
    <r>
      <rPr>
        <sz val="11"/>
        <rFont val="Arial"/>
        <charset val="0"/>
      </rPr>
      <t>≥</t>
    </r>
    <r>
      <rPr>
        <sz val="11"/>
        <rFont val="宋体"/>
        <charset val="134"/>
      </rPr>
      <t>80%，
1%计佣</t>
    </r>
  </si>
  <si>
    <t>达成率＜50%，
0.13%计佣</t>
  </si>
  <si>
    <t>50%≤达成率＜80%，
0.15%计佣</t>
  </si>
  <si>
    <r>
      <rPr>
        <sz val="11"/>
        <rFont val="宋体"/>
        <charset val="134"/>
      </rPr>
      <t>达成率</t>
    </r>
    <r>
      <rPr>
        <sz val="11"/>
        <rFont val="Arial"/>
        <charset val="0"/>
      </rPr>
      <t>≥</t>
    </r>
    <r>
      <rPr>
        <sz val="11"/>
        <rFont val="宋体"/>
        <charset val="134"/>
      </rPr>
      <t>80%，
0.18%计佣</t>
    </r>
  </si>
  <si>
    <t>闫金秀组任务：307.69万，肖陶丽组任务：307.69万, 赵江龙组任务：230.77万，霍苒组任务：153.85万。</t>
  </si>
  <si>
    <t>商业销售额（万）</t>
  </si>
  <si>
    <t>销售任务（万）</t>
  </si>
  <si>
    <t>商业销售达成率</t>
  </si>
  <si>
    <t>达成率＜50%，
0.14%计佣</t>
  </si>
  <si>
    <t>50%≤达成率＜80%，
0.2%计佣</t>
  </si>
  <si>
    <r>
      <rPr>
        <sz val="11"/>
        <rFont val="宋体"/>
        <charset val="134"/>
      </rPr>
      <t>达成率</t>
    </r>
    <r>
      <rPr>
        <sz val="11"/>
        <rFont val="Arial"/>
        <charset val="0"/>
      </rPr>
      <t>≥</t>
    </r>
    <r>
      <rPr>
        <sz val="11"/>
        <rFont val="宋体"/>
        <charset val="134"/>
      </rPr>
      <t>80%，
0.25%计佣</t>
    </r>
  </si>
  <si>
    <t>江晨</t>
  </si>
  <si>
    <t>12-负1-303</t>
  </si>
  <si>
    <t>刘波</t>
  </si>
  <si>
    <t>11-负1-307</t>
  </si>
  <si>
    <t>周永亮</t>
  </si>
  <si>
    <t>11-负1-308</t>
  </si>
  <si>
    <t>热米拉·阿不都音</t>
  </si>
  <si>
    <t>10-负1-302</t>
  </si>
  <si>
    <t>画堂春锦预抵押证明细</t>
  </si>
  <si>
    <t>日期</t>
  </si>
  <si>
    <t>梁静</t>
  </si>
  <si>
    <t>15-1层01</t>
  </si>
  <si>
    <t>15-1层02</t>
  </si>
  <si>
    <t>陈洁茹</t>
  </si>
  <si>
    <t>12-3-1101</t>
  </si>
  <si>
    <t>周真真</t>
  </si>
  <si>
    <t>8-2-702</t>
  </si>
  <si>
    <t>梁杨敏芝</t>
  </si>
  <si>
    <t>14-1层11</t>
  </si>
  <si>
    <t>14-2层02</t>
  </si>
  <si>
    <t>2023年佣金比例总表</t>
  </si>
  <si>
    <t>1月佣金比例</t>
  </si>
  <si>
    <t>2月佣金比例</t>
  </si>
  <si>
    <t>3月佣金比例</t>
  </si>
  <si>
    <t>4月佣金比例</t>
  </si>
  <si>
    <t>5月佣金比例</t>
  </si>
  <si>
    <t>6月佣金比例</t>
  </si>
  <si>
    <t>张楚轩</t>
  </si>
  <si>
    <t>李世平</t>
  </si>
  <si>
    <t>单小龙</t>
  </si>
  <si>
    <t>林欢欢</t>
  </si>
  <si>
    <t>刘伟杰</t>
  </si>
  <si>
    <t>张利玮</t>
  </si>
  <si>
    <t>赵帆</t>
  </si>
  <si>
    <t>王士杰</t>
  </si>
  <si>
    <t>王尔东</t>
  </si>
  <si>
    <t>吴文强</t>
  </si>
  <si>
    <t>7月佣金比例</t>
  </si>
  <si>
    <t>8月佣金比例</t>
  </si>
  <si>
    <t>9月佣金比例</t>
  </si>
  <si>
    <t>10月佣金比例</t>
  </si>
  <si>
    <t>11月佣金比例</t>
  </si>
  <si>
    <t>12月佣金比例</t>
  </si>
  <si>
    <t>2024年佣金比例总表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</si>
</sst>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Times New Roman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0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7" borderId="14" applyNumberFormat="0" applyAlignment="0" applyProtection="0">
      <alignment vertical="center"/>
    </xf>
    <xf numFmtId="0" fontId="24" fillId="7" borderId="13" applyNumberFormat="0" applyAlignment="0" applyProtection="0">
      <alignment vertical="center"/>
    </xf>
    <xf numFmtId="0" fontId="25" fillId="8" borderId="15" applyNumberFormat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10" fontId="1" fillId="3" borderId="1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0" fontId="1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0" fontId="1" fillId="4" borderId="1" xfId="0" applyNumberFormat="1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31" fontId="1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1" applyNumberFormat="1" applyFont="1" applyFill="1" applyBorder="1" applyAlignment="1" applyProtection="1">
      <alignment horizontal="center" vertical="center"/>
      <protection locked="0" hidden="1"/>
    </xf>
    <xf numFmtId="176" fontId="8" fillId="0" borderId="1" xfId="1" applyNumberFormat="1" applyFont="1" applyFill="1" applyBorder="1" applyAlignment="1" applyProtection="1">
      <alignment horizontal="center" vertical="center"/>
      <protection locked="0" hidden="1"/>
    </xf>
    <xf numFmtId="176" fontId="0" fillId="0" borderId="1" xfId="0" applyNumberForma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4" fontId="10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center" vertical="center" wrapText="1"/>
    </xf>
    <xf numFmtId="10" fontId="6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176" fontId="6" fillId="0" borderId="0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176" fontId="13" fillId="0" borderId="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  <protection hidden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176" fontId="13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176" fontId="3" fillId="0" borderId="4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H24"/>
  <sheetViews>
    <sheetView tabSelected="1" workbookViewId="0">
      <selection activeCell="H12" sqref="H12"/>
    </sheetView>
  </sheetViews>
  <sheetFormatPr defaultColWidth="9" defaultRowHeight="14.25"/>
  <cols>
    <col min="1" max="1" width="4.625" style="79" customWidth="1"/>
    <col min="2" max="2" width="8.25" style="79" customWidth="1"/>
    <col min="3" max="3" width="8.625" style="79" customWidth="1"/>
    <col min="4" max="4" width="4.375" style="79" customWidth="1"/>
    <col min="5" max="5" width="5.5" style="79" customWidth="1"/>
    <col min="6" max="6" width="6.75" style="79" customWidth="1"/>
    <col min="7" max="7" width="7" style="26" customWidth="1"/>
    <col min="8" max="8" width="9.625" style="80" customWidth="1"/>
    <col min="9" max="12" width="9.125" style="80" customWidth="1"/>
    <col min="13" max="14" width="9.5" style="80" customWidth="1"/>
    <col min="15" max="15" width="9" style="80" hidden="1" customWidth="1"/>
    <col min="16" max="16" width="8.375" style="80" customWidth="1"/>
    <col min="17" max="17" width="11.75" style="80" customWidth="1"/>
    <col min="18" max="18" width="9" style="79"/>
    <col min="19" max="19" width="10.125" style="79"/>
    <col min="20" max="16384" width="9" style="79"/>
  </cols>
  <sheetData>
    <row r="1" s="79" customFormat="1" ht="24" customHeight="1" spans="1:17">
      <c r="A1" s="81" t="s">
        <v>0</v>
      </c>
      <c r="B1" s="81"/>
      <c r="C1" s="81"/>
      <c r="D1" s="81"/>
      <c r="E1" s="81"/>
      <c r="F1" s="81"/>
      <c r="G1" s="81"/>
      <c r="H1" s="82"/>
      <c r="I1" s="82"/>
      <c r="J1" s="82"/>
      <c r="K1" s="82"/>
      <c r="L1" s="82"/>
      <c r="M1" s="82"/>
      <c r="N1" s="82"/>
      <c r="O1" s="82"/>
      <c r="P1" s="82"/>
      <c r="Q1" s="82"/>
    </row>
    <row r="2" s="63" customFormat="1" ht="24" customHeight="1" spans="1:17">
      <c r="A2" s="7" t="s">
        <v>1</v>
      </c>
      <c r="B2" s="7"/>
      <c r="C2" s="7"/>
      <c r="D2" s="7"/>
      <c r="E2" s="7"/>
      <c r="F2" s="7"/>
      <c r="G2" s="83"/>
      <c r="H2" s="84" t="s">
        <v>2</v>
      </c>
      <c r="I2" s="84" t="s">
        <v>3</v>
      </c>
      <c r="J2" s="84" t="s">
        <v>4</v>
      </c>
      <c r="K2" s="90" t="s">
        <v>5</v>
      </c>
      <c r="L2" s="90" t="s">
        <v>6</v>
      </c>
      <c r="M2" s="87" t="s">
        <v>7</v>
      </c>
      <c r="N2" s="84" t="s">
        <v>8</v>
      </c>
      <c r="O2" s="84" t="s">
        <v>9</v>
      </c>
      <c r="P2" s="90" t="s">
        <v>10</v>
      </c>
      <c r="Q2" s="84" t="s">
        <v>11</v>
      </c>
    </row>
    <row r="3" s="63" customFormat="1" ht="32.1" customHeight="1" spans="1:17">
      <c r="A3" s="7" t="s">
        <v>12</v>
      </c>
      <c r="B3" s="7" t="s">
        <v>13</v>
      </c>
      <c r="C3" s="7" t="s">
        <v>14</v>
      </c>
      <c r="D3" s="85" t="s">
        <v>15</v>
      </c>
      <c r="E3" s="85" t="s">
        <v>16</v>
      </c>
      <c r="F3" s="85" t="s">
        <v>17</v>
      </c>
      <c r="G3" s="85" t="s">
        <v>18</v>
      </c>
      <c r="H3" s="84"/>
      <c r="I3" s="84"/>
      <c r="J3" s="84"/>
      <c r="K3" s="91"/>
      <c r="L3" s="91"/>
      <c r="M3" s="87"/>
      <c r="N3" s="87"/>
      <c r="O3" s="84"/>
      <c r="P3" s="91"/>
      <c r="Q3" s="87"/>
    </row>
    <row r="4" s="63" customFormat="1" ht="17" customHeight="1" spans="1:17">
      <c r="A4" s="7">
        <v>1</v>
      </c>
      <c r="B4" s="7" t="s">
        <v>19</v>
      </c>
      <c r="C4" s="7" t="s">
        <v>20</v>
      </c>
      <c r="D4" s="85"/>
      <c r="E4" s="85"/>
      <c r="F4" s="85"/>
      <c r="G4" s="85"/>
      <c r="H4" s="84"/>
      <c r="I4" s="84"/>
      <c r="J4" s="84">
        <v>490.29</v>
      </c>
      <c r="K4" s="91"/>
      <c r="L4" s="91"/>
      <c r="M4" s="87">
        <f>SUM(H4:L4)</f>
        <v>490.29</v>
      </c>
      <c r="N4" s="87"/>
      <c r="O4" s="84"/>
      <c r="P4" s="91"/>
      <c r="Q4" s="87">
        <f>M4-N4-P4</f>
        <v>490.29</v>
      </c>
    </row>
    <row r="5" s="63" customFormat="1" ht="18" customHeight="1" spans="1:17">
      <c r="A5" s="7">
        <v>2</v>
      </c>
      <c r="B5" s="7" t="s">
        <v>21</v>
      </c>
      <c r="C5" s="7" t="s">
        <v>22</v>
      </c>
      <c r="D5" s="7"/>
      <c r="E5" s="7"/>
      <c r="F5" s="7"/>
      <c r="G5" s="7"/>
      <c r="H5" s="86"/>
      <c r="I5" s="86"/>
      <c r="J5" s="87">
        <v>17726.19</v>
      </c>
      <c r="K5" s="87"/>
      <c r="L5" s="87">
        <v>850.2</v>
      </c>
      <c r="M5" s="87">
        <f>SUM(H5:L5)</f>
        <v>18576.39</v>
      </c>
      <c r="N5" s="87"/>
      <c r="O5" s="87"/>
      <c r="P5" s="87"/>
      <c r="Q5" s="87">
        <f t="shared" ref="Q5:Q20" si="0">M5-N5-P5</f>
        <v>18576.39</v>
      </c>
    </row>
    <row r="6" s="63" customFormat="1" ht="18" customHeight="1" spans="1:17">
      <c r="A6" s="7">
        <v>3</v>
      </c>
      <c r="B6" s="7" t="s">
        <v>23</v>
      </c>
      <c r="C6" s="7" t="s">
        <v>24</v>
      </c>
      <c r="D6" s="7"/>
      <c r="E6" s="7"/>
      <c r="F6" s="7"/>
      <c r="G6" s="7"/>
      <c r="H6" s="87"/>
      <c r="I6" s="87">
        <v>8067.42</v>
      </c>
      <c r="J6" s="87">
        <v>7830.08</v>
      </c>
      <c r="K6" s="87"/>
      <c r="L6" s="87"/>
      <c r="M6" s="87">
        <f>SUM(H6:L6)</f>
        <v>15897.5</v>
      </c>
      <c r="N6" s="87">
        <f>I6*0.05</f>
        <v>403.371</v>
      </c>
      <c r="O6" s="86"/>
      <c r="P6" s="86">
        <v>573.1</v>
      </c>
      <c r="Q6" s="87">
        <f t="shared" si="0"/>
        <v>14921.029</v>
      </c>
    </row>
    <row r="7" s="63" customFormat="1" ht="18" customHeight="1" spans="1:17">
      <c r="A7" s="7">
        <v>4</v>
      </c>
      <c r="B7" s="7" t="s">
        <v>25</v>
      </c>
      <c r="C7" s="7" t="s">
        <v>24</v>
      </c>
      <c r="D7" s="7"/>
      <c r="E7" s="7"/>
      <c r="F7" s="7"/>
      <c r="G7" s="7">
        <v>1</v>
      </c>
      <c r="H7" s="87">
        <v>11200.93</v>
      </c>
      <c r="I7" s="87">
        <v>6738</v>
      </c>
      <c r="J7" s="87">
        <v>2595.51</v>
      </c>
      <c r="K7" s="87"/>
      <c r="L7" s="87"/>
      <c r="M7" s="87">
        <f>SUM(H7:L7)</f>
        <v>20534.44</v>
      </c>
      <c r="N7" s="87">
        <f>I7*0.05</f>
        <v>336.9</v>
      </c>
      <c r="O7" s="86"/>
      <c r="P7" s="86">
        <v>2183.74</v>
      </c>
      <c r="Q7" s="87">
        <f t="shared" si="0"/>
        <v>18013.8</v>
      </c>
    </row>
    <row r="8" s="63" customFormat="1" ht="18" customHeight="1" spans="1:17">
      <c r="A8" s="7">
        <v>5</v>
      </c>
      <c r="B8" s="7" t="s">
        <v>26</v>
      </c>
      <c r="C8" s="7" t="s">
        <v>24</v>
      </c>
      <c r="D8" s="7"/>
      <c r="E8" s="7"/>
      <c r="F8" s="7"/>
      <c r="G8" s="7"/>
      <c r="H8" s="87">
        <v>8190</v>
      </c>
      <c r="I8" s="87">
        <v>7403.23</v>
      </c>
      <c r="J8" s="87">
        <v>4859.73</v>
      </c>
      <c r="K8" s="87"/>
      <c r="L8" s="87"/>
      <c r="M8" s="87">
        <f>SUM(H8:L8)</f>
        <v>20452.96</v>
      </c>
      <c r="N8" s="87">
        <f>I8*0.05</f>
        <v>370.1615</v>
      </c>
      <c r="O8" s="86"/>
      <c r="P8" s="86"/>
      <c r="Q8" s="87">
        <f t="shared" si="0"/>
        <v>20082.7985</v>
      </c>
    </row>
    <row r="9" s="63" customFormat="1" ht="18" customHeight="1" spans="1:17">
      <c r="A9" s="7">
        <v>6</v>
      </c>
      <c r="B9" s="7" t="s">
        <v>27</v>
      </c>
      <c r="C9" s="7" t="s">
        <v>28</v>
      </c>
      <c r="D9" s="7"/>
      <c r="E9" s="7"/>
      <c r="F9" s="7"/>
      <c r="G9" s="7">
        <v>3</v>
      </c>
      <c r="H9" s="87"/>
      <c r="I9" s="87">
        <v>12096</v>
      </c>
      <c r="J9" s="87"/>
      <c r="K9" s="87"/>
      <c r="L9" s="87"/>
      <c r="M9" s="87">
        <f>SUM(H9:L9)</f>
        <v>12096</v>
      </c>
      <c r="N9" s="87">
        <f>I9*0.05</f>
        <v>604.8</v>
      </c>
      <c r="O9" s="86"/>
      <c r="P9" s="86">
        <v>515.18</v>
      </c>
      <c r="Q9" s="87">
        <f t="shared" si="0"/>
        <v>10976.02</v>
      </c>
    </row>
    <row r="10" s="63" customFormat="1" ht="18" customHeight="1" spans="1:17">
      <c r="A10" s="7">
        <v>7</v>
      </c>
      <c r="B10" s="7" t="s">
        <v>29</v>
      </c>
      <c r="C10" s="7" t="s">
        <v>24</v>
      </c>
      <c r="D10" s="7"/>
      <c r="E10" s="7"/>
      <c r="F10" s="7"/>
      <c r="G10" s="7">
        <v>5</v>
      </c>
      <c r="H10" s="87"/>
      <c r="I10" s="87">
        <v>16224.54</v>
      </c>
      <c r="J10" s="87">
        <v>195.69</v>
      </c>
      <c r="K10" s="87"/>
      <c r="L10" s="87"/>
      <c r="M10" s="87">
        <f>SUM(H10:L10)</f>
        <v>16420.23</v>
      </c>
      <c r="N10" s="87">
        <f>I10*0.05</f>
        <v>811.227</v>
      </c>
      <c r="O10" s="86"/>
      <c r="P10" s="86">
        <v>2529.54</v>
      </c>
      <c r="Q10" s="87">
        <f t="shared" si="0"/>
        <v>13079.463</v>
      </c>
    </row>
    <row r="11" s="63" customFormat="1" ht="18" customHeight="1" spans="1:17">
      <c r="A11" s="7">
        <v>8</v>
      </c>
      <c r="B11" s="7" t="s">
        <v>30</v>
      </c>
      <c r="C11" s="7" t="s">
        <v>28</v>
      </c>
      <c r="D11" s="7"/>
      <c r="E11" s="7"/>
      <c r="F11" s="7"/>
      <c r="G11" s="7">
        <v>2</v>
      </c>
      <c r="H11" s="87">
        <v>38789.35</v>
      </c>
      <c r="I11" s="7"/>
      <c r="J11" s="87"/>
      <c r="K11" s="87"/>
      <c r="L11" s="87">
        <v>743.4</v>
      </c>
      <c r="M11" s="87">
        <f t="shared" ref="M11:M20" si="1">SUM(H11:L11)</f>
        <v>39532.75</v>
      </c>
      <c r="N11" s="87">
        <f>I11*0.05</f>
        <v>0</v>
      </c>
      <c r="O11" s="86"/>
      <c r="P11" s="86"/>
      <c r="Q11" s="87">
        <f t="shared" si="0"/>
        <v>39532.75</v>
      </c>
    </row>
    <row r="12" s="63" customFormat="1" ht="18" customHeight="1" spans="1:17">
      <c r="A12" s="7">
        <v>9</v>
      </c>
      <c r="B12" s="7" t="s">
        <v>31</v>
      </c>
      <c r="C12" s="7" t="s">
        <v>28</v>
      </c>
      <c r="D12" s="7"/>
      <c r="E12" s="7"/>
      <c r="F12" s="7"/>
      <c r="G12" s="7">
        <v>3</v>
      </c>
      <c r="H12" s="87"/>
      <c r="I12" s="87">
        <v>1000</v>
      </c>
      <c r="J12" s="87"/>
      <c r="K12" s="87"/>
      <c r="L12" s="87">
        <v>1294.8</v>
      </c>
      <c r="M12" s="87">
        <f t="shared" si="1"/>
        <v>2294.8</v>
      </c>
      <c r="N12" s="87">
        <f t="shared" ref="N11:N19" si="2">I12*0.05</f>
        <v>50</v>
      </c>
      <c r="O12" s="86"/>
      <c r="P12" s="86"/>
      <c r="Q12" s="87">
        <f t="shared" si="0"/>
        <v>2244.8</v>
      </c>
    </row>
    <row r="13" s="63" customFormat="1" ht="18" customHeight="1" spans="1:17">
      <c r="A13" s="7">
        <v>10</v>
      </c>
      <c r="B13" s="7" t="s">
        <v>32</v>
      </c>
      <c r="C13" s="7" t="s">
        <v>28</v>
      </c>
      <c r="D13" s="7"/>
      <c r="E13" s="7"/>
      <c r="F13" s="7"/>
      <c r="G13" s="7">
        <v>3</v>
      </c>
      <c r="H13" s="87"/>
      <c r="I13" s="87">
        <v>3850</v>
      </c>
      <c r="J13" s="87"/>
      <c r="K13" s="87"/>
      <c r="L13" s="87"/>
      <c r="M13" s="87">
        <f t="shared" si="1"/>
        <v>3850</v>
      </c>
      <c r="N13" s="87">
        <f t="shared" si="2"/>
        <v>192.5</v>
      </c>
      <c r="O13" s="86"/>
      <c r="P13" s="86"/>
      <c r="Q13" s="87">
        <f t="shared" si="0"/>
        <v>3657.5</v>
      </c>
    </row>
    <row r="14" s="63" customFormat="1" ht="18" customHeight="1" spans="1:17">
      <c r="A14" s="7">
        <v>11</v>
      </c>
      <c r="B14" s="7" t="s">
        <v>33</v>
      </c>
      <c r="C14" s="7" t="s">
        <v>28</v>
      </c>
      <c r="D14" s="7"/>
      <c r="E14" s="7"/>
      <c r="F14" s="7"/>
      <c r="G14" s="7">
        <v>2</v>
      </c>
      <c r="H14" s="87">
        <v>8358.48</v>
      </c>
      <c r="I14" s="87">
        <v>5142.73</v>
      </c>
      <c r="J14" s="87"/>
      <c r="K14" s="87"/>
      <c r="L14" s="87"/>
      <c r="M14" s="87">
        <f t="shared" si="1"/>
        <v>13501.21</v>
      </c>
      <c r="N14" s="87">
        <f t="shared" si="2"/>
        <v>257.1365</v>
      </c>
      <c r="O14" s="86"/>
      <c r="P14" s="86"/>
      <c r="Q14" s="87">
        <f t="shared" si="0"/>
        <v>13244.0735</v>
      </c>
    </row>
    <row r="15" s="63" customFormat="1" ht="18" customHeight="1" spans="1:17">
      <c r="A15" s="7">
        <v>12</v>
      </c>
      <c r="B15" s="7" t="s">
        <v>34</v>
      </c>
      <c r="C15" s="7" t="s">
        <v>28</v>
      </c>
      <c r="D15" s="7"/>
      <c r="E15" s="7"/>
      <c r="F15" s="7"/>
      <c r="G15" s="7"/>
      <c r="H15" s="87"/>
      <c r="I15" s="87"/>
      <c r="J15" s="87"/>
      <c r="K15" s="87"/>
      <c r="L15" s="87">
        <v>512.4</v>
      </c>
      <c r="M15" s="87">
        <f t="shared" si="1"/>
        <v>512.4</v>
      </c>
      <c r="N15" s="87">
        <f t="shared" si="2"/>
        <v>0</v>
      </c>
      <c r="O15" s="86"/>
      <c r="P15" s="86">
        <v>3903</v>
      </c>
      <c r="Q15" s="87">
        <f t="shared" si="0"/>
        <v>-3390.6</v>
      </c>
    </row>
    <row r="16" s="63" customFormat="1" ht="18" customHeight="1" spans="1:17">
      <c r="A16" s="7">
        <v>13</v>
      </c>
      <c r="B16" s="7" t="s">
        <v>35</v>
      </c>
      <c r="C16" s="7" t="s">
        <v>28</v>
      </c>
      <c r="D16" s="7"/>
      <c r="E16" s="7"/>
      <c r="F16" s="7"/>
      <c r="G16" s="7"/>
      <c r="H16" s="87">
        <v>25134.2</v>
      </c>
      <c r="I16" s="87">
        <v>7389.39</v>
      </c>
      <c r="J16" s="87"/>
      <c r="K16" s="87"/>
      <c r="L16" s="87"/>
      <c r="M16" s="87">
        <f t="shared" si="1"/>
        <v>32523.59</v>
      </c>
      <c r="N16" s="87">
        <f t="shared" si="2"/>
        <v>369.4695</v>
      </c>
      <c r="O16" s="86"/>
      <c r="P16" s="86"/>
      <c r="Q16" s="87">
        <f t="shared" si="0"/>
        <v>32154.1205</v>
      </c>
    </row>
    <row r="17" s="63" customFormat="1" ht="18" customHeight="1" spans="1:17">
      <c r="A17" s="7">
        <v>14</v>
      </c>
      <c r="B17" s="7" t="s">
        <v>36</v>
      </c>
      <c r="C17" s="7" t="s">
        <v>28</v>
      </c>
      <c r="D17" s="7"/>
      <c r="E17" s="7"/>
      <c r="F17" s="7"/>
      <c r="G17" s="7">
        <v>1</v>
      </c>
      <c r="H17" s="87"/>
      <c r="I17" s="87">
        <v>2325.54</v>
      </c>
      <c r="J17" s="87"/>
      <c r="K17" s="87"/>
      <c r="L17" s="87"/>
      <c r="M17" s="87">
        <f t="shared" si="1"/>
        <v>2325.54</v>
      </c>
      <c r="N17" s="87">
        <f t="shared" si="2"/>
        <v>116.277</v>
      </c>
      <c r="O17" s="86"/>
      <c r="P17" s="86"/>
      <c r="Q17" s="87">
        <f t="shared" si="0"/>
        <v>2209.263</v>
      </c>
    </row>
    <row r="18" s="63" customFormat="1" ht="18" customHeight="1" spans="1:17">
      <c r="A18" s="7">
        <v>15</v>
      </c>
      <c r="B18" s="7" t="s">
        <v>37</v>
      </c>
      <c r="C18" s="7" t="s">
        <v>38</v>
      </c>
      <c r="D18" s="7"/>
      <c r="E18" s="7"/>
      <c r="F18" s="7"/>
      <c r="G18" s="7"/>
      <c r="H18" s="87"/>
      <c r="I18" s="87"/>
      <c r="J18" s="87">
        <v>15000</v>
      </c>
      <c r="K18" s="87"/>
      <c r="L18" s="87"/>
      <c r="M18" s="87">
        <f t="shared" si="1"/>
        <v>15000</v>
      </c>
      <c r="N18" s="87"/>
      <c r="O18" s="86"/>
      <c r="P18" s="86"/>
      <c r="Q18" s="87">
        <f t="shared" si="0"/>
        <v>15000</v>
      </c>
    </row>
    <row r="19" s="63" customFormat="1" ht="18" customHeight="1" spans="1:17">
      <c r="A19" s="7">
        <v>16</v>
      </c>
      <c r="B19" s="7" t="s">
        <v>39</v>
      </c>
      <c r="C19" s="7" t="s">
        <v>28</v>
      </c>
      <c r="D19" s="7"/>
      <c r="E19" s="7"/>
      <c r="F19" s="7"/>
      <c r="G19" s="7">
        <v>1</v>
      </c>
      <c r="H19" s="87"/>
      <c r="I19" s="87">
        <v>5170.48</v>
      </c>
      <c r="J19" s="87"/>
      <c r="K19" s="87"/>
      <c r="L19" s="87"/>
      <c r="M19" s="87">
        <f t="shared" si="1"/>
        <v>5170.48</v>
      </c>
      <c r="N19" s="87">
        <f>I19*0.05</f>
        <v>258.524</v>
      </c>
      <c r="O19" s="86"/>
      <c r="P19" s="86"/>
      <c r="Q19" s="87">
        <f t="shared" si="0"/>
        <v>4911.956</v>
      </c>
    </row>
    <row r="20" s="63" customFormat="1" ht="18" customHeight="1" spans="1:17">
      <c r="A20" s="7">
        <v>17</v>
      </c>
      <c r="B20" s="7" t="s">
        <v>40</v>
      </c>
      <c r="C20" s="7" t="s">
        <v>41</v>
      </c>
      <c r="D20" s="7"/>
      <c r="E20" s="7"/>
      <c r="F20" s="7"/>
      <c r="G20" s="7">
        <v>13</v>
      </c>
      <c r="H20" s="87">
        <f>G20*80</f>
        <v>1040</v>
      </c>
      <c r="I20" s="87"/>
      <c r="J20" s="87"/>
      <c r="K20" s="87"/>
      <c r="L20" s="87"/>
      <c r="M20" s="87">
        <f t="shared" si="1"/>
        <v>1040</v>
      </c>
      <c r="N20" s="87"/>
      <c r="O20" s="87"/>
      <c r="P20" s="87"/>
      <c r="Q20" s="87">
        <f t="shared" si="0"/>
        <v>1040</v>
      </c>
    </row>
    <row r="21" s="63" customFormat="1" ht="21" customHeight="1" spans="1:112">
      <c r="A21" s="7" t="s">
        <v>42</v>
      </c>
      <c r="B21" s="7"/>
      <c r="C21" s="7"/>
      <c r="D21" s="7"/>
      <c r="E21" s="7"/>
      <c r="F21" s="7"/>
      <c r="G21" s="7">
        <f>SUM(G5:G20)</f>
        <v>34</v>
      </c>
      <c r="H21" s="87">
        <f>SUM(H5:H20)</f>
        <v>92712.96</v>
      </c>
      <c r="I21" s="87">
        <f>SUM(I5:I20)</f>
        <v>75407.33</v>
      </c>
      <c r="J21" s="87">
        <f>SUM(J4:J20)</f>
        <v>48697.49</v>
      </c>
      <c r="K21" s="87">
        <f t="shared" ref="K21:Q21" si="3">SUM(K4:K20)</f>
        <v>0</v>
      </c>
      <c r="L21" s="87">
        <f t="shared" si="3"/>
        <v>3400.8</v>
      </c>
      <c r="M21" s="87">
        <f t="shared" si="3"/>
        <v>220218.58</v>
      </c>
      <c r="N21" s="87">
        <f t="shared" si="3"/>
        <v>3770.3665</v>
      </c>
      <c r="O21" s="87">
        <f t="shared" si="3"/>
        <v>0</v>
      </c>
      <c r="P21" s="87">
        <f t="shared" si="3"/>
        <v>9704.56</v>
      </c>
      <c r="Q21" s="87">
        <f t="shared" si="3"/>
        <v>206743.6535</v>
      </c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</row>
    <row r="22" s="63" customFormat="1" ht="36" customHeight="1" spans="1:112">
      <c r="A22" s="88" t="s">
        <v>43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79"/>
    </row>
    <row r="23" s="64" customFormat="1" ht="30" customHeight="1" spans="1:17">
      <c r="A23" s="89"/>
      <c r="B23" s="70" t="s">
        <v>44</v>
      </c>
      <c r="C23" s="70"/>
      <c r="D23" s="70"/>
      <c r="E23" s="70"/>
      <c r="F23" s="70"/>
      <c r="G23" s="70"/>
      <c r="H23" s="71" t="s">
        <v>45</v>
      </c>
      <c r="I23" s="71"/>
      <c r="J23" s="71"/>
      <c r="K23" s="71"/>
      <c r="L23" s="71"/>
      <c r="M23" s="76"/>
      <c r="N23" s="76"/>
      <c r="O23" s="76"/>
      <c r="P23" s="76"/>
      <c r="Q23" s="76"/>
    </row>
    <row r="24" s="64" customFormat="1" spans="1:17">
      <c r="A24" s="79"/>
      <c r="B24" s="79"/>
      <c r="C24" s="79"/>
      <c r="D24" s="79"/>
      <c r="E24" s="79"/>
      <c r="F24" s="79"/>
      <c r="G24" s="26"/>
      <c r="H24" s="80"/>
      <c r="I24" s="80"/>
      <c r="J24" s="80"/>
      <c r="K24" s="80"/>
      <c r="L24" s="80"/>
      <c r="M24" s="80"/>
      <c r="N24" s="80"/>
      <c r="O24" s="80"/>
      <c r="P24" s="80"/>
      <c r="Q24" s="80"/>
    </row>
  </sheetData>
  <autoFilter xmlns:etc="http://www.wps.cn/officeDocument/2017/etCustomData" ref="A3:DE23" etc:filterBottomFollowUsedRange="0">
    <extLst/>
  </autoFilter>
  <mergeCells count="14">
    <mergeCell ref="A1:Q1"/>
    <mergeCell ref="A2:F2"/>
    <mergeCell ref="A21:C21"/>
    <mergeCell ref="A22:Q22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</mergeCells>
  <pageMargins left="0.550694444444444" right="0.11805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K45"/>
  <sheetViews>
    <sheetView topLeftCell="A6" workbookViewId="0">
      <pane xSplit="3" topLeftCell="D1" activePane="topRight" state="frozen"/>
      <selection/>
      <selection pane="topRight" activeCell="J22" sqref="J22"/>
    </sheetView>
  </sheetViews>
  <sheetFormatPr defaultColWidth="9" defaultRowHeight="12"/>
  <cols>
    <col min="1" max="1" width="4" style="31" customWidth="1"/>
    <col min="2" max="2" width="7.75" style="31" customWidth="1"/>
    <col min="3" max="3" width="9.875" style="31" customWidth="1"/>
    <col min="4" max="4" width="7.25" style="31" customWidth="1"/>
    <col min="5" max="5" width="9.375" style="31" customWidth="1"/>
    <col min="6" max="6" width="8.625" style="31" customWidth="1"/>
    <col min="7" max="7" width="8.86666666666667" style="31" customWidth="1"/>
    <col min="8" max="8" width="8.25" style="31" customWidth="1"/>
    <col min="9" max="9" width="7.625" style="31" customWidth="1"/>
    <col min="10" max="10" width="9.5" style="31" customWidth="1"/>
    <col min="11" max="11" width="10.625" style="31" customWidth="1"/>
    <col min="12" max="12" width="7.5" style="31" customWidth="1"/>
    <col min="13" max="13" width="12.25" style="31" customWidth="1"/>
    <col min="14" max="14" width="11.125" style="31" customWidth="1"/>
    <col min="15" max="15" width="9.75" style="31" customWidth="1"/>
    <col min="16" max="16" width="6.875" style="31" customWidth="1"/>
    <col min="17" max="17" width="9.875" style="31" customWidth="1"/>
    <col min="18" max="18" width="9.125" style="31" customWidth="1"/>
    <col min="19" max="19" width="8.5" style="31" customWidth="1"/>
    <col min="20" max="20" width="8.5" style="65" customWidth="1"/>
    <col min="21" max="245" width="9" style="31"/>
    <col min="246" max="16384" width="9" style="63"/>
  </cols>
  <sheetData>
    <row r="1" s="31" customFormat="1" ht="20.1" customHeight="1" spans="1:20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="31" customFormat="1" ht="30" customHeight="1" spans="1:20">
      <c r="A2" s="27" t="s">
        <v>12</v>
      </c>
      <c r="B2" s="27" t="s">
        <v>13</v>
      </c>
      <c r="C2" s="27" t="s">
        <v>47</v>
      </c>
      <c r="D2" s="27" t="s">
        <v>48</v>
      </c>
      <c r="E2" s="27" t="s">
        <v>49</v>
      </c>
      <c r="F2" s="27" t="s">
        <v>50</v>
      </c>
      <c r="G2" s="27" t="s">
        <v>51</v>
      </c>
      <c r="H2" s="27" t="s">
        <v>52</v>
      </c>
      <c r="I2" s="27" t="s">
        <v>53</v>
      </c>
      <c r="J2" s="27" t="s">
        <v>54</v>
      </c>
      <c r="K2" s="27" t="s">
        <v>55</v>
      </c>
      <c r="L2" s="27" t="s">
        <v>56</v>
      </c>
      <c r="M2" s="52" t="s">
        <v>57</v>
      </c>
      <c r="N2" s="27" t="s">
        <v>58</v>
      </c>
      <c r="O2" s="27" t="s">
        <v>59</v>
      </c>
      <c r="P2" s="27" t="s">
        <v>60</v>
      </c>
      <c r="Q2" s="41" t="s">
        <v>61</v>
      </c>
      <c r="R2" s="27" t="s">
        <v>62</v>
      </c>
      <c r="S2" s="27" t="s">
        <v>22</v>
      </c>
      <c r="T2" s="36" t="s">
        <v>20</v>
      </c>
    </row>
    <row r="3" s="63" customFormat="1" spans="1:245">
      <c r="A3" s="27">
        <f>ROW()-2</f>
        <v>1</v>
      </c>
      <c r="B3" s="27" t="s">
        <v>63</v>
      </c>
      <c r="C3" s="27" t="s">
        <v>64</v>
      </c>
      <c r="D3" s="27">
        <v>119.13</v>
      </c>
      <c r="E3" s="36">
        <v>8226.31</v>
      </c>
      <c r="F3" s="27">
        <v>980000</v>
      </c>
      <c r="G3" s="27">
        <v>400000</v>
      </c>
      <c r="H3" s="27">
        <v>400000</v>
      </c>
      <c r="I3" s="27">
        <f t="shared" ref="I3:I26" si="0">F3-H3</f>
        <v>580000</v>
      </c>
      <c r="J3" s="27" t="s">
        <v>65</v>
      </c>
      <c r="K3" s="29">
        <v>45588</v>
      </c>
      <c r="L3" s="72" t="s">
        <v>66</v>
      </c>
      <c r="M3" s="73">
        <v>20240005461</v>
      </c>
      <c r="N3" s="29">
        <v>45566</v>
      </c>
      <c r="O3" s="29">
        <v>45536</v>
      </c>
      <c r="P3" s="74"/>
      <c r="Q3" s="36">
        <f>G3*0.005</f>
        <v>2000</v>
      </c>
      <c r="R3" s="36">
        <f>G3*0.0004</f>
        <v>160</v>
      </c>
      <c r="S3" s="36">
        <f>G3*0.001</f>
        <v>400</v>
      </c>
      <c r="T3" s="36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  <c r="IK3" s="31"/>
    </row>
    <row r="4" spans="1:20">
      <c r="A4" s="27">
        <f>ROW()-2</f>
        <v>2</v>
      </c>
      <c r="B4" s="27" t="s">
        <v>67</v>
      </c>
      <c r="C4" s="27" t="s">
        <v>68</v>
      </c>
      <c r="D4" s="27">
        <v>117.91</v>
      </c>
      <c r="E4" s="27">
        <v>5549.996</v>
      </c>
      <c r="F4" s="27">
        <v>654400</v>
      </c>
      <c r="G4" s="27">
        <v>375000</v>
      </c>
      <c r="H4" s="27">
        <v>654400</v>
      </c>
      <c r="I4" s="27">
        <f t="shared" si="0"/>
        <v>0</v>
      </c>
      <c r="J4" s="27" t="s">
        <v>69</v>
      </c>
      <c r="K4" s="29">
        <v>45594</v>
      </c>
      <c r="L4" s="27" t="s">
        <v>70</v>
      </c>
      <c r="M4" s="27">
        <v>20240005071</v>
      </c>
      <c r="N4" s="29">
        <v>45538</v>
      </c>
      <c r="O4" s="29">
        <v>45522</v>
      </c>
      <c r="P4" s="27"/>
      <c r="Q4" s="36">
        <f>G4*0.007</f>
        <v>2625</v>
      </c>
      <c r="R4" s="27"/>
      <c r="S4" s="36">
        <f>G4*0.0008</f>
        <v>300</v>
      </c>
      <c r="T4" s="36"/>
    </row>
    <row r="5" s="63" customFormat="1" spans="1:245">
      <c r="A5" s="27">
        <f t="shared" ref="A5:A26" si="1">ROW()-2</f>
        <v>3</v>
      </c>
      <c r="B5" s="27" t="s">
        <v>71</v>
      </c>
      <c r="C5" s="27" t="s">
        <v>72</v>
      </c>
      <c r="D5" s="27">
        <v>117.54</v>
      </c>
      <c r="E5" s="36">
        <v>5785.265</v>
      </c>
      <c r="F5" s="27">
        <v>680000</v>
      </c>
      <c r="G5" s="27">
        <v>250000</v>
      </c>
      <c r="H5" s="27">
        <v>250000</v>
      </c>
      <c r="I5" s="27">
        <f t="shared" si="0"/>
        <v>430000</v>
      </c>
      <c r="J5" s="27" t="s">
        <v>73</v>
      </c>
      <c r="K5" s="29">
        <v>45566</v>
      </c>
      <c r="L5" s="72" t="s">
        <v>74</v>
      </c>
      <c r="M5" s="73">
        <v>20240005506</v>
      </c>
      <c r="N5" s="29">
        <v>45566</v>
      </c>
      <c r="O5" s="29">
        <v>45556</v>
      </c>
      <c r="P5" s="75"/>
      <c r="Q5" s="36">
        <f>G5*0.004</f>
        <v>1000</v>
      </c>
      <c r="R5" s="36">
        <f>G5*0.0002</f>
        <v>50</v>
      </c>
      <c r="S5" s="36">
        <f>G5*0.001</f>
        <v>250</v>
      </c>
      <c r="T5" s="36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</row>
    <row r="6" s="63" customFormat="1" spans="1:245">
      <c r="A6" s="27">
        <f t="shared" si="1"/>
        <v>4</v>
      </c>
      <c r="B6" s="27" t="s">
        <v>75</v>
      </c>
      <c r="C6" s="27" t="s">
        <v>76</v>
      </c>
      <c r="D6" s="27">
        <v>117.54</v>
      </c>
      <c r="E6" s="36">
        <v>5938.4</v>
      </c>
      <c r="F6" s="27">
        <v>698000</v>
      </c>
      <c r="G6" s="27">
        <v>200000</v>
      </c>
      <c r="H6" s="27">
        <v>200000</v>
      </c>
      <c r="I6" s="27">
        <f t="shared" si="0"/>
        <v>498000</v>
      </c>
      <c r="J6" s="27" t="s">
        <v>77</v>
      </c>
      <c r="K6" s="29">
        <v>45579</v>
      </c>
      <c r="L6" s="72" t="s">
        <v>78</v>
      </c>
      <c r="M6" s="73">
        <v>20240003996</v>
      </c>
      <c r="N6" s="29">
        <v>45486</v>
      </c>
      <c r="O6" s="29">
        <v>45486</v>
      </c>
      <c r="P6" s="75"/>
      <c r="Q6" s="36">
        <f>G6*0.007</f>
        <v>1400</v>
      </c>
      <c r="R6" s="36">
        <f>G6*0.0004</f>
        <v>80</v>
      </c>
      <c r="S6" s="36">
        <f>G6*0.0008</f>
        <v>160</v>
      </c>
      <c r="T6" s="36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</row>
    <row r="7" s="63" customFormat="1" spans="1:245">
      <c r="A7" s="27">
        <f t="shared" si="1"/>
        <v>5</v>
      </c>
      <c r="B7" s="27" t="s">
        <v>79</v>
      </c>
      <c r="C7" s="27" t="s">
        <v>80</v>
      </c>
      <c r="D7" s="27">
        <v>117.54</v>
      </c>
      <c r="E7" s="36">
        <v>5819.295</v>
      </c>
      <c r="F7" s="27">
        <v>684000</v>
      </c>
      <c r="G7" s="27">
        <v>304000</v>
      </c>
      <c r="H7" s="27">
        <v>304000</v>
      </c>
      <c r="I7" s="27">
        <f t="shared" si="0"/>
        <v>380000</v>
      </c>
      <c r="J7" s="27" t="s">
        <v>81</v>
      </c>
      <c r="K7" s="29">
        <v>45575</v>
      </c>
      <c r="L7" s="72" t="s">
        <v>82</v>
      </c>
      <c r="M7" s="73">
        <v>20240005501</v>
      </c>
      <c r="N7" s="29">
        <v>45566</v>
      </c>
      <c r="O7" s="29">
        <v>45556</v>
      </c>
      <c r="P7" s="75"/>
      <c r="Q7" s="36">
        <f>G7*0.006</f>
        <v>1824</v>
      </c>
      <c r="R7" s="36"/>
      <c r="S7" s="36">
        <f>G7*0.001</f>
        <v>304</v>
      </c>
      <c r="T7" s="36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</row>
    <row r="8" s="63" customFormat="1" spans="1:245">
      <c r="A8" s="27">
        <f t="shared" si="1"/>
        <v>6</v>
      </c>
      <c r="B8" s="27" t="s">
        <v>83</v>
      </c>
      <c r="C8" s="27" t="s">
        <v>84</v>
      </c>
      <c r="D8" s="27">
        <v>117.54</v>
      </c>
      <c r="E8" s="36">
        <v>5878.85</v>
      </c>
      <c r="F8" s="27">
        <v>691000</v>
      </c>
      <c r="G8" s="27">
        <v>321000</v>
      </c>
      <c r="H8" s="27">
        <v>321000</v>
      </c>
      <c r="I8" s="27">
        <f t="shared" si="0"/>
        <v>370000</v>
      </c>
      <c r="J8" s="27" t="s">
        <v>73</v>
      </c>
      <c r="K8" s="29">
        <v>45568</v>
      </c>
      <c r="L8" s="72" t="s">
        <v>85</v>
      </c>
      <c r="M8" s="73">
        <v>20240005759</v>
      </c>
      <c r="N8" s="29">
        <v>45568</v>
      </c>
      <c r="O8" s="29">
        <v>45565</v>
      </c>
      <c r="P8" s="75"/>
      <c r="Q8" s="36">
        <f>G8*0.006</f>
        <v>1926</v>
      </c>
      <c r="R8" s="36"/>
      <c r="S8" s="36">
        <f>G8*0.001</f>
        <v>321</v>
      </c>
      <c r="T8" s="36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</row>
    <row r="9" s="63" customFormat="1" spans="1:245">
      <c r="A9" s="27">
        <f t="shared" si="1"/>
        <v>7</v>
      </c>
      <c r="B9" s="27" t="s">
        <v>86</v>
      </c>
      <c r="C9" s="27" t="s">
        <v>87</v>
      </c>
      <c r="D9" s="27">
        <v>86.14</v>
      </c>
      <c r="E9" s="36">
        <v>5224.05</v>
      </c>
      <c r="F9" s="27">
        <v>450000</v>
      </c>
      <c r="G9" s="27">
        <v>230000</v>
      </c>
      <c r="H9" s="27">
        <v>230000</v>
      </c>
      <c r="I9" s="27">
        <f t="shared" si="0"/>
        <v>220000</v>
      </c>
      <c r="J9" s="27" t="s">
        <v>88</v>
      </c>
      <c r="K9" s="29">
        <v>45569</v>
      </c>
      <c r="L9" s="72" t="s">
        <v>66</v>
      </c>
      <c r="M9" s="73">
        <v>20240005803</v>
      </c>
      <c r="N9" s="29">
        <v>45569</v>
      </c>
      <c r="O9" s="29">
        <v>45559</v>
      </c>
      <c r="P9" s="75"/>
      <c r="Q9" s="36">
        <f>G9*0.005</f>
        <v>1150</v>
      </c>
      <c r="R9" s="36">
        <f>G9*0.0004</f>
        <v>92</v>
      </c>
      <c r="S9" s="36">
        <f>G9*0.001</f>
        <v>230</v>
      </c>
      <c r="T9" s="36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</row>
    <row r="10" s="63" customFormat="1" spans="1:245">
      <c r="A10" s="27">
        <f t="shared" si="1"/>
        <v>8</v>
      </c>
      <c r="B10" s="27" t="s">
        <v>89</v>
      </c>
      <c r="C10" s="27" t="s">
        <v>90</v>
      </c>
      <c r="D10" s="27">
        <v>153.46</v>
      </c>
      <c r="E10" s="36">
        <v>4887.27</v>
      </c>
      <c r="F10" s="27">
        <v>750000</v>
      </c>
      <c r="G10" s="27">
        <v>600000</v>
      </c>
      <c r="H10" s="27">
        <v>750000</v>
      </c>
      <c r="I10" s="27">
        <f t="shared" si="0"/>
        <v>0</v>
      </c>
      <c r="J10" s="27" t="s">
        <v>88</v>
      </c>
      <c r="K10" s="29">
        <v>45545</v>
      </c>
      <c r="L10" s="27" t="s">
        <v>91</v>
      </c>
      <c r="M10" s="73">
        <v>20240004924</v>
      </c>
      <c r="N10" s="29">
        <v>45532</v>
      </c>
      <c r="O10" s="29">
        <v>45518</v>
      </c>
      <c r="P10" s="75"/>
      <c r="Q10" s="36">
        <f>G10*0.004</f>
        <v>2400</v>
      </c>
      <c r="R10" s="36">
        <f>G10*0.0002</f>
        <v>120</v>
      </c>
      <c r="S10" s="36">
        <f>G10*0.0008</f>
        <v>480</v>
      </c>
      <c r="T10" s="36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</row>
    <row r="11" s="63" customFormat="1" spans="1:245">
      <c r="A11" s="27">
        <f t="shared" si="1"/>
        <v>9</v>
      </c>
      <c r="B11" s="27" t="s">
        <v>92</v>
      </c>
      <c r="C11" s="27" t="s">
        <v>93</v>
      </c>
      <c r="D11" s="27">
        <v>86.14</v>
      </c>
      <c r="E11" s="36">
        <v>5224.05</v>
      </c>
      <c r="F11" s="27">
        <v>450000</v>
      </c>
      <c r="G11" s="27">
        <v>300000</v>
      </c>
      <c r="H11" s="27">
        <v>300000</v>
      </c>
      <c r="I11" s="27">
        <f t="shared" si="0"/>
        <v>150000</v>
      </c>
      <c r="J11" s="27" t="s">
        <v>88</v>
      </c>
      <c r="K11" s="29">
        <v>45594</v>
      </c>
      <c r="L11" s="72" t="s">
        <v>66</v>
      </c>
      <c r="M11" s="73">
        <v>20240005800</v>
      </c>
      <c r="N11" s="29">
        <v>45569</v>
      </c>
      <c r="O11" s="29">
        <v>45559</v>
      </c>
      <c r="P11" s="75"/>
      <c r="Q11" s="36">
        <f>G11*0.005</f>
        <v>1500</v>
      </c>
      <c r="R11" s="36">
        <f>G11*0.0004</f>
        <v>120</v>
      </c>
      <c r="S11" s="36">
        <f>G11*0.001</f>
        <v>300</v>
      </c>
      <c r="T11" s="36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</row>
    <row r="12" s="63" customFormat="1" spans="1:245">
      <c r="A12" s="27">
        <f t="shared" si="1"/>
        <v>10</v>
      </c>
      <c r="B12" s="27" t="s">
        <v>94</v>
      </c>
      <c r="C12" s="27" t="s">
        <v>95</v>
      </c>
      <c r="D12" s="27">
        <v>102.67</v>
      </c>
      <c r="E12" s="36">
        <v>5000</v>
      </c>
      <c r="F12" s="27">
        <v>513350</v>
      </c>
      <c r="G12" s="27">
        <v>153350</v>
      </c>
      <c r="H12" s="27">
        <v>153350</v>
      </c>
      <c r="I12" s="27">
        <f t="shared" si="0"/>
        <v>360000</v>
      </c>
      <c r="J12" s="27" t="s">
        <v>73</v>
      </c>
      <c r="K12" s="29">
        <v>45568</v>
      </c>
      <c r="L12" s="72" t="s">
        <v>91</v>
      </c>
      <c r="M12" s="73">
        <v>20240005753</v>
      </c>
      <c r="N12" s="29">
        <v>45568</v>
      </c>
      <c r="O12" s="29">
        <v>45376</v>
      </c>
      <c r="P12" s="75"/>
      <c r="Q12" s="36">
        <f>G12*0.004</f>
        <v>613.4</v>
      </c>
      <c r="R12" s="36">
        <f>G12*0.0003</f>
        <v>46.005</v>
      </c>
      <c r="S12" s="36">
        <f>G12*0.0012</f>
        <v>184.02</v>
      </c>
      <c r="T12" s="36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</row>
    <row r="13" s="63" customFormat="1" spans="1:245">
      <c r="A13" s="27">
        <f t="shared" si="1"/>
        <v>11</v>
      </c>
      <c r="B13" s="27" t="s">
        <v>96</v>
      </c>
      <c r="C13" s="27" t="s">
        <v>97</v>
      </c>
      <c r="D13" s="27">
        <v>140.45</v>
      </c>
      <c r="E13" s="36">
        <v>8254.005</v>
      </c>
      <c r="F13" s="27">
        <v>1159275</v>
      </c>
      <c r="G13" s="27">
        <v>800000</v>
      </c>
      <c r="H13" s="27">
        <v>1159275</v>
      </c>
      <c r="I13" s="27">
        <f t="shared" si="0"/>
        <v>0</v>
      </c>
      <c r="J13" s="27" t="s">
        <v>81</v>
      </c>
      <c r="K13" s="29">
        <v>45587</v>
      </c>
      <c r="L13" s="72" t="s">
        <v>98</v>
      </c>
      <c r="M13" s="73">
        <v>20240002391</v>
      </c>
      <c r="N13" s="29">
        <v>45410</v>
      </c>
      <c r="O13" s="29">
        <v>45409</v>
      </c>
      <c r="P13" s="75"/>
      <c r="Q13" s="36">
        <f>G13*0.007</f>
        <v>5600</v>
      </c>
      <c r="R13" s="36">
        <f>G13*0.0005</f>
        <v>400</v>
      </c>
      <c r="S13" s="36">
        <f>G13*0.0012</f>
        <v>960</v>
      </c>
      <c r="T13" s="36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</row>
    <row r="14" s="63" customFormat="1" spans="1:245">
      <c r="A14" s="27">
        <f t="shared" si="1"/>
        <v>12</v>
      </c>
      <c r="B14" s="27" t="s">
        <v>99</v>
      </c>
      <c r="C14" s="27" t="s">
        <v>100</v>
      </c>
      <c r="D14" s="27">
        <v>147.09</v>
      </c>
      <c r="E14" s="36">
        <v>5568.02</v>
      </c>
      <c r="F14" s="27">
        <v>819000</v>
      </c>
      <c r="G14" s="27">
        <v>819000</v>
      </c>
      <c r="H14" s="27">
        <v>819000</v>
      </c>
      <c r="I14" s="27">
        <f t="shared" si="0"/>
        <v>0</v>
      </c>
      <c r="J14" s="27" t="s">
        <v>88</v>
      </c>
      <c r="K14" s="29">
        <v>45589</v>
      </c>
      <c r="L14" s="72" t="s">
        <v>82</v>
      </c>
      <c r="M14" s="73">
        <v>20240005473</v>
      </c>
      <c r="N14" s="29">
        <v>45566</v>
      </c>
      <c r="O14" s="29">
        <v>45561</v>
      </c>
      <c r="P14" s="75"/>
      <c r="Q14" s="36">
        <f>G14*0.006</f>
        <v>4914</v>
      </c>
      <c r="R14" s="36"/>
      <c r="S14" s="36">
        <f>G14*0.001</f>
        <v>819</v>
      </c>
      <c r="T14" s="36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</row>
    <row r="15" s="63" customFormat="1" spans="1:245">
      <c r="A15" s="27">
        <f t="shared" si="1"/>
        <v>13</v>
      </c>
      <c r="B15" s="27" t="s">
        <v>101</v>
      </c>
      <c r="C15" s="27" t="s">
        <v>102</v>
      </c>
      <c r="D15" s="27">
        <v>138.37</v>
      </c>
      <c r="E15" s="36">
        <v>5540</v>
      </c>
      <c r="F15" s="27">
        <v>766570</v>
      </c>
      <c r="G15" s="27">
        <v>153570</v>
      </c>
      <c r="H15" s="27">
        <v>153570</v>
      </c>
      <c r="I15" s="27">
        <f t="shared" si="0"/>
        <v>613000</v>
      </c>
      <c r="J15" s="27" t="s">
        <v>73</v>
      </c>
      <c r="K15" s="29">
        <v>45593</v>
      </c>
      <c r="L15" s="72" t="s">
        <v>85</v>
      </c>
      <c r="M15" s="73">
        <v>20240005814</v>
      </c>
      <c r="N15" s="29">
        <v>45569</v>
      </c>
      <c r="O15" s="29">
        <v>45544</v>
      </c>
      <c r="P15" s="75"/>
      <c r="Q15" s="36">
        <f>G15*0.006</f>
        <v>921.42</v>
      </c>
      <c r="R15" s="36"/>
      <c r="S15" s="36">
        <f>G15*0.001</f>
        <v>153.57</v>
      </c>
      <c r="T15" s="36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</row>
    <row r="16" s="63" customFormat="1" spans="1:245">
      <c r="A16" s="27">
        <f t="shared" si="1"/>
        <v>14</v>
      </c>
      <c r="B16" s="27" t="s">
        <v>103</v>
      </c>
      <c r="C16" s="27" t="s">
        <v>104</v>
      </c>
      <c r="D16" s="27">
        <v>145.95</v>
      </c>
      <c r="E16" s="36">
        <v>8300</v>
      </c>
      <c r="F16" s="27">
        <v>1211385</v>
      </c>
      <c r="G16" s="27">
        <v>231385</v>
      </c>
      <c r="H16" s="27">
        <v>231385</v>
      </c>
      <c r="I16" s="27">
        <f t="shared" si="0"/>
        <v>980000</v>
      </c>
      <c r="J16" s="27" t="s">
        <v>105</v>
      </c>
      <c r="K16" s="29">
        <v>45575</v>
      </c>
      <c r="L16" s="72" t="s">
        <v>106</v>
      </c>
      <c r="M16" s="73">
        <v>20240005848</v>
      </c>
      <c r="N16" s="29">
        <v>45570</v>
      </c>
      <c r="O16" s="29">
        <v>45570</v>
      </c>
      <c r="P16" s="75"/>
      <c r="Q16" s="36">
        <f>G16*0.004</f>
        <v>925.54</v>
      </c>
      <c r="R16" s="36">
        <f>G16*0.0005</f>
        <v>115.6925</v>
      </c>
      <c r="S16" s="36">
        <f>G16*0.0008</f>
        <v>185.108</v>
      </c>
      <c r="T16" s="36">
        <f>G16*0.0003</f>
        <v>69.4155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</row>
    <row r="17" s="63" customFormat="1" spans="1:245">
      <c r="A17" s="27">
        <f t="shared" si="1"/>
        <v>15</v>
      </c>
      <c r="B17" s="27" t="s">
        <v>107</v>
      </c>
      <c r="C17" s="27" t="s">
        <v>108</v>
      </c>
      <c r="D17" s="27">
        <v>138.03</v>
      </c>
      <c r="E17" s="36">
        <v>5578.495</v>
      </c>
      <c r="F17" s="27">
        <v>770000</v>
      </c>
      <c r="G17" s="27">
        <v>770000</v>
      </c>
      <c r="H17" s="27">
        <v>770000</v>
      </c>
      <c r="I17" s="27">
        <f t="shared" si="0"/>
        <v>0</v>
      </c>
      <c r="J17" s="27" t="s">
        <v>109</v>
      </c>
      <c r="K17" s="29">
        <v>45566</v>
      </c>
      <c r="L17" s="72" t="s">
        <v>110</v>
      </c>
      <c r="M17" s="73">
        <v>20240005562</v>
      </c>
      <c r="N17" s="29">
        <v>45566</v>
      </c>
      <c r="O17" s="29">
        <v>45552</v>
      </c>
      <c r="P17" s="75"/>
      <c r="Q17" s="36">
        <f>G17*0.005</f>
        <v>3850</v>
      </c>
      <c r="R17" s="36">
        <f>G17*0.0005</f>
        <v>385</v>
      </c>
      <c r="S17" s="36">
        <f>G17*0.001</f>
        <v>770</v>
      </c>
      <c r="T17" s="36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</row>
    <row r="18" s="63" customFormat="1" spans="1:245">
      <c r="A18" s="27">
        <f t="shared" si="1"/>
        <v>16</v>
      </c>
      <c r="B18" s="27" t="s">
        <v>111</v>
      </c>
      <c r="C18" s="27" t="s">
        <v>112</v>
      </c>
      <c r="D18" s="27">
        <v>138.52</v>
      </c>
      <c r="E18" s="36">
        <v>5801.88</v>
      </c>
      <c r="F18" s="27">
        <v>803676</v>
      </c>
      <c r="G18" s="27">
        <v>628000</v>
      </c>
      <c r="H18" s="27">
        <v>803676</v>
      </c>
      <c r="I18" s="27">
        <f t="shared" si="0"/>
        <v>0</v>
      </c>
      <c r="J18" s="27" t="s">
        <v>81</v>
      </c>
      <c r="K18" s="29">
        <v>45587</v>
      </c>
      <c r="L18" s="72" t="s">
        <v>98</v>
      </c>
      <c r="M18" s="73">
        <v>20240005023</v>
      </c>
      <c r="N18" s="29">
        <v>45537</v>
      </c>
      <c r="O18" s="29">
        <v>45158</v>
      </c>
      <c r="P18" s="75"/>
      <c r="Q18" s="36">
        <f>G18*0.007</f>
        <v>4396</v>
      </c>
      <c r="R18" s="36">
        <f>G18*0.0005</f>
        <v>314</v>
      </c>
      <c r="S18" s="36">
        <f>G18*0.0012</f>
        <v>753.6</v>
      </c>
      <c r="T18" s="36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</row>
    <row r="19" s="63" customFormat="1" spans="1:245">
      <c r="A19" s="27">
        <f t="shared" si="1"/>
        <v>17</v>
      </c>
      <c r="B19" s="27" t="s">
        <v>113</v>
      </c>
      <c r="C19" s="27" t="s">
        <v>114</v>
      </c>
      <c r="D19" s="27">
        <v>147.25</v>
      </c>
      <c r="E19" s="36">
        <v>7164</v>
      </c>
      <c r="F19" s="27">
        <v>1054899</v>
      </c>
      <c r="G19" s="27">
        <v>211899</v>
      </c>
      <c r="H19" s="27">
        <v>211899</v>
      </c>
      <c r="I19" s="27">
        <f t="shared" si="0"/>
        <v>843000</v>
      </c>
      <c r="J19" s="27" t="s">
        <v>88</v>
      </c>
      <c r="K19" s="29">
        <v>45570</v>
      </c>
      <c r="L19" s="72" t="s">
        <v>115</v>
      </c>
      <c r="M19" s="73">
        <v>20240005902</v>
      </c>
      <c r="N19" s="29">
        <v>45570</v>
      </c>
      <c r="O19" s="29">
        <v>45131</v>
      </c>
      <c r="P19" s="75"/>
      <c r="Q19" s="36">
        <f>G19*0.006</f>
        <v>1271.394</v>
      </c>
      <c r="R19" s="36">
        <f>G19*0.0003</f>
        <v>63.5697</v>
      </c>
      <c r="S19" s="36">
        <f>G19*0.0014</f>
        <v>296.6586</v>
      </c>
      <c r="T19" s="36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</row>
    <row r="20" s="63" customFormat="1" spans="1:245">
      <c r="A20" s="27">
        <f t="shared" si="1"/>
        <v>18</v>
      </c>
      <c r="B20" s="27" t="s">
        <v>116</v>
      </c>
      <c r="C20" s="27" t="s">
        <v>117</v>
      </c>
      <c r="D20" s="27">
        <v>148.64</v>
      </c>
      <c r="E20" s="36">
        <v>5824.48</v>
      </c>
      <c r="F20" s="27">
        <v>865751</v>
      </c>
      <c r="G20" s="27">
        <v>865751</v>
      </c>
      <c r="H20" s="27">
        <v>865751</v>
      </c>
      <c r="I20" s="27">
        <f t="shared" si="0"/>
        <v>0</v>
      </c>
      <c r="J20" s="27" t="s">
        <v>109</v>
      </c>
      <c r="K20" s="29">
        <v>45583</v>
      </c>
      <c r="L20" s="72" t="s">
        <v>70</v>
      </c>
      <c r="M20" s="73">
        <v>20240006190</v>
      </c>
      <c r="N20" s="29">
        <v>45583</v>
      </c>
      <c r="O20" s="29">
        <v>45583</v>
      </c>
      <c r="P20" s="75"/>
      <c r="Q20" s="36">
        <f>G20*0.007</f>
        <v>6060.257</v>
      </c>
      <c r="R20" s="36"/>
      <c r="S20" s="36">
        <f>G20*0.0008</f>
        <v>692.6008</v>
      </c>
      <c r="T20" s="36">
        <f>G20*0.0003</f>
        <v>259.7253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</row>
    <row r="21" s="63" customFormat="1" spans="1:245">
      <c r="A21" s="27">
        <f t="shared" si="1"/>
        <v>19</v>
      </c>
      <c r="B21" s="27" t="s">
        <v>118</v>
      </c>
      <c r="C21" s="27" t="s">
        <v>119</v>
      </c>
      <c r="D21" s="27">
        <v>148.64</v>
      </c>
      <c r="E21" s="36">
        <v>5657.21</v>
      </c>
      <c r="F21" s="27">
        <v>840888</v>
      </c>
      <c r="G21" s="27">
        <v>210888</v>
      </c>
      <c r="H21" s="27">
        <v>210888</v>
      </c>
      <c r="I21" s="27">
        <f t="shared" si="0"/>
        <v>630000</v>
      </c>
      <c r="J21" s="27" t="s">
        <v>73</v>
      </c>
      <c r="K21" s="29">
        <v>45566</v>
      </c>
      <c r="L21" s="72" t="s">
        <v>120</v>
      </c>
      <c r="M21" s="73">
        <v>20240005546</v>
      </c>
      <c r="N21" s="29">
        <v>45566</v>
      </c>
      <c r="O21" s="29">
        <v>45551</v>
      </c>
      <c r="P21" s="75"/>
      <c r="Q21" s="36">
        <f>G21*0.006</f>
        <v>1265.328</v>
      </c>
      <c r="R21" s="36">
        <f>G21*0.0004</f>
        <v>84.3552</v>
      </c>
      <c r="S21" s="36">
        <f>G21*0.001</f>
        <v>210.888</v>
      </c>
      <c r="T21" s="36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</row>
    <row r="22" s="63" customFormat="1" spans="1:245">
      <c r="A22" s="27">
        <f t="shared" si="1"/>
        <v>20</v>
      </c>
      <c r="B22" s="27" t="s">
        <v>121</v>
      </c>
      <c r="C22" s="27" t="s">
        <v>122</v>
      </c>
      <c r="D22" s="27">
        <v>148.64</v>
      </c>
      <c r="E22" s="36">
        <v>5853.068</v>
      </c>
      <c r="F22" s="27">
        <v>870000</v>
      </c>
      <c r="G22" s="27">
        <v>870000</v>
      </c>
      <c r="H22" s="27">
        <v>870000</v>
      </c>
      <c r="I22" s="27">
        <f t="shared" si="0"/>
        <v>0</v>
      </c>
      <c r="J22" s="27" t="s">
        <v>109</v>
      </c>
      <c r="K22" s="29">
        <v>45567</v>
      </c>
      <c r="L22" s="72" t="s">
        <v>85</v>
      </c>
      <c r="M22" s="73">
        <v>20240005654</v>
      </c>
      <c r="N22" s="29">
        <v>45567</v>
      </c>
      <c r="O22" s="29">
        <v>45555</v>
      </c>
      <c r="P22" s="75"/>
      <c r="Q22" s="36">
        <f>G22*0.006</f>
        <v>5220</v>
      </c>
      <c r="R22" s="36"/>
      <c r="S22" s="36">
        <f>G22*0.001</f>
        <v>870</v>
      </c>
      <c r="T22" s="36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</row>
    <row r="23" s="63" customFormat="1" spans="1:245">
      <c r="A23" s="27">
        <f t="shared" si="1"/>
        <v>21</v>
      </c>
      <c r="B23" s="27" t="s">
        <v>123</v>
      </c>
      <c r="C23" s="27" t="s">
        <v>124</v>
      </c>
      <c r="D23" s="27">
        <v>139.33</v>
      </c>
      <c r="E23" s="36">
        <v>6091.365</v>
      </c>
      <c r="F23" s="27">
        <v>848710</v>
      </c>
      <c r="G23" s="27">
        <v>678000</v>
      </c>
      <c r="H23" s="27">
        <v>848710</v>
      </c>
      <c r="I23" s="27">
        <f t="shared" si="0"/>
        <v>0</v>
      </c>
      <c r="J23" s="27" t="s">
        <v>73</v>
      </c>
      <c r="K23" s="29">
        <v>45576</v>
      </c>
      <c r="L23" s="72" t="s">
        <v>125</v>
      </c>
      <c r="M23" s="73">
        <v>20240004164</v>
      </c>
      <c r="N23" s="29">
        <v>45493</v>
      </c>
      <c r="O23" s="29">
        <v>45414</v>
      </c>
      <c r="P23" s="75"/>
      <c r="Q23" s="36">
        <f>G23*0.005</f>
        <v>3390</v>
      </c>
      <c r="R23" s="36">
        <f>G23*0.0002</f>
        <v>135.6</v>
      </c>
      <c r="S23" s="36">
        <f>G23*0.0008</f>
        <v>542.4</v>
      </c>
      <c r="T23" s="36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</row>
    <row r="24" s="63" customFormat="1" spans="1:245">
      <c r="A24" s="27">
        <f t="shared" si="1"/>
        <v>22</v>
      </c>
      <c r="B24" s="27" t="s">
        <v>126</v>
      </c>
      <c r="C24" s="27" t="s">
        <v>127</v>
      </c>
      <c r="D24" s="27">
        <v>148.64</v>
      </c>
      <c r="E24" s="36">
        <v>5920.345</v>
      </c>
      <c r="F24" s="27">
        <v>880000</v>
      </c>
      <c r="G24" s="27">
        <v>682000</v>
      </c>
      <c r="H24" s="27">
        <v>880000</v>
      </c>
      <c r="I24" s="27">
        <f t="shared" si="0"/>
        <v>0</v>
      </c>
      <c r="J24" s="27" t="s">
        <v>73</v>
      </c>
      <c r="K24" s="29">
        <v>45576</v>
      </c>
      <c r="L24" s="72" t="s">
        <v>128</v>
      </c>
      <c r="M24" s="73">
        <v>20240005098</v>
      </c>
      <c r="N24" s="29">
        <v>45540</v>
      </c>
      <c r="O24" s="29">
        <v>45520</v>
      </c>
      <c r="P24" s="75"/>
      <c r="Q24" s="36">
        <f>G24*0.004</f>
        <v>2728</v>
      </c>
      <c r="R24" s="36">
        <f>G24*0.0002</f>
        <v>136.4</v>
      </c>
      <c r="S24" s="36">
        <f>G24*0.0008</f>
        <v>545.6</v>
      </c>
      <c r="T24" s="36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</row>
    <row r="25" s="63" customFormat="1" spans="1:245">
      <c r="A25" s="27">
        <f t="shared" si="1"/>
        <v>23</v>
      </c>
      <c r="B25" s="27" t="s">
        <v>129</v>
      </c>
      <c r="C25" s="27" t="s">
        <v>130</v>
      </c>
      <c r="D25" s="27">
        <v>148.64</v>
      </c>
      <c r="E25" s="36">
        <v>5747.09</v>
      </c>
      <c r="F25" s="27">
        <v>854247</v>
      </c>
      <c r="G25" s="27">
        <v>354247</v>
      </c>
      <c r="H25" s="27">
        <v>354247</v>
      </c>
      <c r="I25" s="27">
        <f t="shared" si="0"/>
        <v>500000</v>
      </c>
      <c r="J25" s="27" t="s">
        <v>73</v>
      </c>
      <c r="K25" s="29">
        <v>45569</v>
      </c>
      <c r="L25" s="72" t="s">
        <v>131</v>
      </c>
      <c r="M25" s="73">
        <v>20240005780</v>
      </c>
      <c r="N25" s="29">
        <v>45569</v>
      </c>
      <c r="O25" s="29">
        <v>45543</v>
      </c>
      <c r="P25" s="75"/>
      <c r="Q25" s="36">
        <f>G25*0.005</f>
        <v>1771.235</v>
      </c>
      <c r="R25" s="36"/>
      <c r="S25" s="36">
        <f>G25*0.001</f>
        <v>354.247</v>
      </c>
      <c r="T25" s="36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</row>
    <row r="26" s="63" customFormat="1" spans="1:245">
      <c r="A26" s="27">
        <f t="shared" si="1"/>
        <v>24</v>
      </c>
      <c r="B26" s="27" t="s">
        <v>132</v>
      </c>
      <c r="C26" s="27" t="s">
        <v>133</v>
      </c>
      <c r="D26" s="27">
        <v>117.84</v>
      </c>
      <c r="E26" s="36">
        <v>5920.84</v>
      </c>
      <c r="F26" s="27">
        <v>697712</v>
      </c>
      <c r="G26" s="27">
        <v>558000</v>
      </c>
      <c r="H26" s="27">
        <v>697712</v>
      </c>
      <c r="I26" s="27">
        <f t="shared" si="0"/>
        <v>0</v>
      </c>
      <c r="J26" s="27" t="s">
        <v>73</v>
      </c>
      <c r="K26" s="29">
        <v>45581</v>
      </c>
      <c r="L26" s="72" t="s">
        <v>134</v>
      </c>
      <c r="M26" s="73">
        <v>20240002507</v>
      </c>
      <c r="N26" s="29">
        <v>45415</v>
      </c>
      <c r="O26" s="29">
        <v>45409</v>
      </c>
      <c r="P26" s="75"/>
      <c r="Q26" s="36">
        <f>G26*0.004</f>
        <v>2232</v>
      </c>
      <c r="R26" s="36"/>
      <c r="S26" s="36">
        <f>G26*0.0012</f>
        <v>669.6</v>
      </c>
      <c r="T26" s="36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</row>
    <row r="27" s="63" customFormat="1" spans="1:245">
      <c r="A27" s="27">
        <f t="shared" ref="A27:A32" si="2">ROW()-2</f>
        <v>25</v>
      </c>
      <c r="B27" s="27" t="s">
        <v>135</v>
      </c>
      <c r="C27" s="27" t="s">
        <v>136</v>
      </c>
      <c r="D27" s="27">
        <v>117.84</v>
      </c>
      <c r="E27" s="36">
        <v>5685.675</v>
      </c>
      <c r="F27" s="27">
        <v>670000</v>
      </c>
      <c r="G27" s="27">
        <v>670000</v>
      </c>
      <c r="H27" s="27">
        <v>670000</v>
      </c>
      <c r="I27" s="27">
        <f t="shared" ref="I27:I33" si="3">F27-H27</f>
        <v>0</v>
      </c>
      <c r="J27" s="27" t="s">
        <v>88</v>
      </c>
      <c r="K27" s="29">
        <v>45590</v>
      </c>
      <c r="L27" s="72" t="s">
        <v>70</v>
      </c>
      <c r="M27" s="73">
        <v>20240005482</v>
      </c>
      <c r="N27" s="29">
        <v>45566</v>
      </c>
      <c r="O27" s="29">
        <v>45543</v>
      </c>
      <c r="P27" s="75"/>
      <c r="Q27" s="36">
        <f>G27*0.007</f>
        <v>4690</v>
      </c>
      <c r="R27" s="36"/>
      <c r="S27" s="36">
        <f>F27*0.001</f>
        <v>670</v>
      </c>
      <c r="T27" s="36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</row>
    <row r="28" s="63" customFormat="1" spans="1:245">
      <c r="A28" s="27">
        <f t="shared" si="2"/>
        <v>26</v>
      </c>
      <c r="B28" s="27" t="s">
        <v>137</v>
      </c>
      <c r="C28" s="27" t="s">
        <v>138</v>
      </c>
      <c r="D28" s="27">
        <v>117.84</v>
      </c>
      <c r="E28" s="36">
        <v>5500</v>
      </c>
      <c r="F28" s="27">
        <v>648120</v>
      </c>
      <c r="G28" s="27">
        <v>130120</v>
      </c>
      <c r="H28" s="27">
        <v>130120</v>
      </c>
      <c r="I28" s="27">
        <f t="shared" si="3"/>
        <v>518000</v>
      </c>
      <c r="J28" s="27" t="s">
        <v>73</v>
      </c>
      <c r="K28" s="29">
        <v>45573</v>
      </c>
      <c r="L28" s="72" t="s">
        <v>139</v>
      </c>
      <c r="M28" s="73">
        <v>20240005944</v>
      </c>
      <c r="N28" s="29">
        <v>45573</v>
      </c>
      <c r="O28" s="29">
        <v>45570</v>
      </c>
      <c r="P28" s="75"/>
      <c r="Q28" s="36">
        <f>G28*0.004</f>
        <v>520.48</v>
      </c>
      <c r="R28" s="36">
        <f>G28*0.0002</f>
        <v>26.024</v>
      </c>
      <c r="S28" s="36">
        <f>G28*0.0008</f>
        <v>104.096</v>
      </c>
      <c r="T28" s="36">
        <f>G28*0.0003</f>
        <v>39.036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</row>
    <row r="29" s="63" customFormat="1" spans="1:245">
      <c r="A29" s="27">
        <f t="shared" si="2"/>
        <v>27</v>
      </c>
      <c r="B29" s="27" t="s">
        <v>140</v>
      </c>
      <c r="C29" s="27" t="s">
        <v>141</v>
      </c>
      <c r="D29" s="27">
        <v>117.84</v>
      </c>
      <c r="E29" s="36">
        <v>5770.535</v>
      </c>
      <c r="F29" s="27">
        <v>680000</v>
      </c>
      <c r="G29" s="27">
        <v>420000</v>
      </c>
      <c r="H29" s="27">
        <v>680000</v>
      </c>
      <c r="I29" s="27">
        <f t="shared" si="3"/>
        <v>0</v>
      </c>
      <c r="J29" s="27" t="s">
        <v>73</v>
      </c>
      <c r="K29" s="29">
        <v>45576</v>
      </c>
      <c r="L29" s="72" t="s">
        <v>142</v>
      </c>
      <c r="M29" s="73">
        <v>20240004547</v>
      </c>
      <c r="N29" s="29">
        <v>45511</v>
      </c>
      <c r="O29" s="29">
        <v>45502</v>
      </c>
      <c r="P29" s="75"/>
      <c r="Q29" s="36">
        <f>G29*0.005</f>
        <v>2100</v>
      </c>
      <c r="R29" s="36">
        <f>G29*0.0002</f>
        <v>84</v>
      </c>
      <c r="S29" s="36">
        <f>G29*0.0008</f>
        <v>336</v>
      </c>
      <c r="T29" s="36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</row>
    <row r="30" s="63" customFormat="1" spans="1:245">
      <c r="A30" s="27">
        <f t="shared" si="2"/>
        <v>28</v>
      </c>
      <c r="B30" s="27" t="s">
        <v>143</v>
      </c>
      <c r="C30" s="27" t="s">
        <v>144</v>
      </c>
      <c r="D30" s="27">
        <v>117.84</v>
      </c>
      <c r="E30" s="36">
        <v>5770.54</v>
      </c>
      <c r="F30" s="27">
        <v>680000</v>
      </c>
      <c r="G30" s="27">
        <v>680000</v>
      </c>
      <c r="H30" s="27">
        <v>680000</v>
      </c>
      <c r="I30" s="27">
        <f t="shared" si="3"/>
        <v>0</v>
      </c>
      <c r="J30" s="27" t="s">
        <v>88</v>
      </c>
      <c r="K30" s="29">
        <v>45583</v>
      </c>
      <c r="L30" s="72" t="s">
        <v>131</v>
      </c>
      <c r="M30" s="73">
        <v>20240005772</v>
      </c>
      <c r="N30" s="29">
        <v>45569</v>
      </c>
      <c r="O30" s="29">
        <v>45564</v>
      </c>
      <c r="P30" s="75"/>
      <c r="Q30" s="36">
        <f>G30*0.005</f>
        <v>3400</v>
      </c>
      <c r="R30" s="36"/>
      <c r="S30" s="36">
        <f>G30*0.001</f>
        <v>680</v>
      </c>
      <c r="T30" s="36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</row>
    <row r="31" s="63" customFormat="1" spans="1:245">
      <c r="A31" s="27">
        <f t="shared" si="2"/>
        <v>29</v>
      </c>
      <c r="B31" s="27" t="s">
        <v>145</v>
      </c>
      <c r="C31" s="27" t="s">
        <v>146</v>
      </c>
      <c r="D31" s="27">
        <v>117.84</v>
      </c>
      <c r="E31" s="36">
        <v>6000</v>
      </c>
      <c r="F31" s="27">
        <v>707040</v>
      </c>
      <c r="G31" s="27">
        <v>407040</v>
      </c>
      <c r="H31" s="27">
        <v>407040</v>
      </c>
      <c r="I31" s="27">
        <f t="shared" si="3"/>
        <v>300000</v>
      </c>
      <c r="J31" s="27" t="s">
        <v>81</v>
      </c>
      <c r="K31" s="29">
        <v>45594</v>
      </c>
      <c r="L31" s="72" t="s">
        <v>70</v>
      </c>
      <c r="M31" s="73">
        <v>20240005923</v>
      </c>
      <c r="N31" s="29">
        <v>45570</v>
      </c>
      <c r="O31" s="29">
        <v>45570</v>
      </c>
      <c r="P31" s="75"/>
      <c r="Q31" s="36">
        <f>G31*0.007</f>
        <v>2849.28</v>
      </c>
      <c r="R31" s="36"/>
      <c r="S31" s="36">
        <f>G31*0.0008</f>
        <v>325.632</v>
      </c>
      <c r="T31" s="36">
        <f>G31*0.0003</f>
        <v>122.112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</row>
    <row r="32" s="63" customFormat="1" spans="1:245">
      <c r="A32" s="27">
        <f t="shared" si="2"/>
        <v>30</v>
      </c>
      <c r="B32" s="27" t="s">
        <v>147</v>
      </c>
      <c r="C32" s="27" t="s">
        <v>148</v>
      </c>
      <c r="D32" s="27">
        <v>117.84</v>
      </c>
      <c r="E32" s="36">
        <v>5855.4</v>
      </c>
      <c r="F32" s="27">
        <v>690000</v>
      </c>
      <c r="G32" s="27">
        <v>144000</v>
      </c>
      <c r="H32" s="27">
        <v>144000</v>
      </c>
      <c r="I32" s="27">
        <f t="shared" si="3"/>
        <v>546000</v>
      </c>
      <c r="J32" s="27" t="s">
        <v>73</v>
      </c>
      <c r="K32" s="29">
        <v>45566</v>
      </c>
      <c r="L32" s="72" t="s">
        <v>120</v>
      </c>
      <c r="M32" s="73">
        <v>20240005540</v>
      </c>
      <c r="N32" s="29">
        <v>45566</v>
      </c>
      <c r="O32" s="29">
        <v>45551</v>
      </c>
      <c r="P32" s="75"/>
      <c r="Q32" s="36">
        <f>G32*0.006</f>
        <v>864</v>
      </c>
      <c r="R32" s="36">
        <f>G32*0.0004</f>
        <v>57.6</v>
      </c>
      <c r="S32" s="36">
        <f>G32*0.001</f>
        <v>144</v>
      </c>
      <c r="T32" s="36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</row>
    <row r="33" s="63" customFormat="1" ht="18" customHeight="1" spans="1:20">
      <c r="A33" s="27"/>
      <c r="B33" s="27"/>
      <c r="C33" s="66"/>
      <c r="D33" s="27"/>
      <c r="E33" s="36"/>
      <c r="F33" s="27"/>
      <c r="G33" s="27">
        <f>SUM(G3:G32)</f>
        <v>13417250</v>
      </c>
      <c r="H33" s="27"/>
      <c r="I33" s="27">
        <f t="shared" si="3"/>
        <v>0</v>
      </c>
      <c r="J33" s="27"/>
      <c r="K33" s="29"/>
      <c r="L33" s="27"/>
      <c r="M33" s="27"/>
      <c r="N33" s="29"/>
      <c r="O33" s="29"/>
      <c r="P33" s="27"/>
      <c r="Q33" s="36">
        <f>SUM(Q3:Q32)</f>
        <v>75407.334</v>
      </c>
      <c r="R33" s="36">
        <f>SUM(R3:R32)</f>
        <v>2470.2464</v>
      </c>
      <c r="S33" s="36">
        <f>SUM(S3:S32)</f>
        <v>13012.0204</v>
      </c>
      <c r="T33" s="36">
        <f>SUM(T3:T32)</f>
        <v>490.2888</v>
      </c>
    </row>
    <row r="34" s="64" customFormat="1" ht="21" customHeight="1"/>
    <row r="35" s="31" customFormat="1" ht="20.1" customHeight="1" spans="1:20">
      <c r="A35" s="34" t="s">
        <v>149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="31" customFormat="1" ht="30" customHeight="1" spans="1:20">
      <c r="A36" s="27" t="s">
        <v>12</v>
      </c>
      <c r="B36" s="27" t="s">
        <v>13</v>
      </c>
      <c r="C36" s="27" t="s">
        <v>47</v>
      </c>
      <c r="D36" s="27" t="s">
        <v>48</v>
      </c>
      <c r="E36" s="27" t="s">
        <v>49</v>
      </c>
      <c r="F36" s="27" t="s">
        <v>50</v>
      </c>
      <c r="G36" s="27" t="s">
        <v>51</v>
      </c>
      <c r="H36" s="27" t="s">
        <v>52</v>
      </c>
      <c r="I36" s="27" t="s">
        <v>53</v>
      </c>
      <c r="J36" s="27" t="s">
        <v>54</v>
      </c>
      <c r="K36" s="27" t="s">
        <v>55</v>
      </c>
      <c r="L36" s="27" t="s">
        <v>56</v>
      </c>
      <c r="M36" s="52" t="s">
        <v>57</v>
      </c>
      <c r="N36" s="27" t="s">
        <v>58</v>
      </c>
      <c r="O36" s="27" t="s">
        <v>59</v>
      </c>
      <c r="P36" s="27" t="s">
        <v>60</v>
      </c>
      <c r="Q36" s="41" t="s">
        <v>61</v>
      </c>
      <c r="R36" s="27" t="s">
        <v>62</v>
      </c>
      <c r="S36" s="27" t="s">
        <v>22</v>
      </c>
      <c r="T36" s="36" t="s">
        <v>20</v>
      </c>
    </row>
    <row r="37" spans="1:20">
      <c r="A37" s="27">
        <v>1</v>
      </c>
      <c r="B37" s="27" t="s">
        <v>150</v>
      </c>
      <c r="C37" s="66" t="s">
        <v>151</v>
      </c>
      <c r="D37" s="27">
        <v>125.15</v>
      </c>
      <c r="E37" s="27">
        <v>8950</v>
      </c>
      <c r="F37" s="27">
        <v>1120093</v>
      </c>
      <c r="G37" s="27">
        <v>1120093</v>
      </c>
      <c r="H37" s="27">
        <v>1120093</v>
      </c>
      <c r="I37" s="27">
        <f t="shared" ref="I37:I42" si="4">F37-H37</f>
        <v>0</v>
      </c>
      <c r="J37" s="27" t="s">
        <v>88</v>
      </c>
      <c r="K37" s="29">
        <v>45590</v>
      </c>
      <c r="L37" s="27" t="s">
        <v>25</v>
      </c>
      <c r="M37" s="27">
        <v>20240004848</v>
      </c>
      <c r="N37" s="27"/>
      <c r="O37" s="29">
        <v>45283</v>
      </c>
      <c r="P37" s="27"/>
      <c r="Q37" s="36">
        <f>G37*0.01</f>
        <v>11200.93</v>
      </c>
      <c r="R37" s="36"/>
      <c r="S37" s="36">
        <f>G37*0.0014</f>
        <v>1568.1302</v>
      </c>
      <c r="T37" s="36"/>
    </row>
    <row r="38" spans="1:20">
      <c r="A38" s="27">
        <v>2</v>
      </c>
      <c r="B38" s="27" t="s">
        <v>152</v>
      </c>
      <c r="C38" s="66" t="s">
        <v>153</v>
      </c>
      <c r="D38" s="27">
        <v>50.67</v>
      </c>
      <c r="E38" s="27">
        <v>17959.34</v>
      </c>
      <c r="F38" s="27">
        <v>910000</v>
      </c>
      <c r="G38" s="27">
        <v>910000</v>
      </c>
      <c r="H38" s="27">
        <v>910000</v>
      </c>
      <c r="I38" s="27">
        <f t="shared" si="4"/>
        <v>0</v>
      </c>
      <c r="J38" s="27" t="s">
        <v>88</v>
      </c>
      <c r="K38" s="29">
        <v>45590</v>
      </c>
      <c r="L38" s="27" t="s">
        <v>154</v>
      </c>
      <c r="M38" s="27">
        <v>20240005663</v>
      </c>
      <c r="N38" s="29">
        <v>45567</v>
      </c>
      <c r="O38" s="29">
        <v>45549</v>
      </c>
      <c r="P38" s="27"/>
      <c r="Q38" s="36">
        <f>G38*0.009</f>
        <v>8190</v>
      </c>
      <c r="R38" s="36"/>
      <c r="S38" s="36">
        <f>G38*0.002</f>
        <v>1820</v>
      </c>
      <c r="T38" s="36"/>
    </row>
    <row r="39" ht="15" customHeight="1" spans="1:20">
      <c r="A39" s="27">
        <v>3</v>
      </c>
      <c r="B39" s="27" t="s">
        <v>155</v>
      </c>
      <c r="C39" s="66" t="s">
        <v>156</v>
      </c>
      <c r="D39" s="27">
        <v>49.47</v>
      </c>
      <c r="E39" s="27">
        <v>7883.56</v>
      </c>
      <c r="F39" s="27">
        <v>390000</v>
      </c>
      <c r="G39" s="27">
        <v>390000</v>
      </c>
      <c r="H39" s="27">
        <v>390000</v>
      </c>
      <c r="I39" s="27">
        <f t="shared" si="4"/>
        <v>0</v>
      </c>
      <c r="J39" s="27" t="s">
        <v>88</v>
      </c>
      <c r="K39" s="29">
        <v>45565</v>
      </c>
      <c r="L39" s="27" t="s">
        <v>30</v>
      </c>
      <c r="M39" s="27">
        <v>20240003988</v>
      </c>
      <c r="N39" s="29">
        <v>45485</v>
      </c>
      <c r="O39" s="29">
        <v>45430</v>
      </c>
      <c r="P39" s="27"/>
      <c r="Q39" s="36">
        <f>G39*0.01</f>
        <v>3900</v>
      </c>
      <c r="R39" s="36">
        <f>G39*0.0018</f>
        <v>702</v>
      </c>
      <c r="S39" s="36">
        <f>G39*0.0025</f>
        <v>975</v>
      </c>
      <c r="T39" s="36"/>
    </row>
    <row r="40" spans="1:20">
      <c r="A40" s="27">
        <v>4</v>
      </c>
      <c r="B40" s="27" t="s">
        <v>157</v>
      </c>
      <c r="C40" s="66" t="s">
        <v>158</v>
      </c>
      <c r="D40" s="27">
        <v>42.69</v>
      </c>
      <c r="E40" s="27">
        <v>24275.79</v>
      </c>
      <c r="F40" s="27">
        <f>D40*E40</f>
        <v>1036333.4751</v>
      </c>
      <c r="G40" s="27">
        <v>835848</v>
      </c>
      <c r="H40" s="27">
        <v>835848</v>
      </c>
      <c r="I40" s="27">
        <f t="shared" si="4"/>
        <v>200485.4751</v>
      </c>
      <c r="J40" s="27" t="s">
        <v>88</v>
      </c>
      <c r="K40" s="29">
        <v>45588</v>
      </c>
      <c r="L40" s="27" t="s">
        <v>33</v>
      </c>
      <c r="M40" s="27">
        <v>20230005526</v>
      </c>
      <c r="N40" s="29">
        <v>45111</v>
      </c>
      <c r="O40" s="29">
        <v>45099</v>
      </c>
      <c r="P40" s="27"/>
      <c r="Q40" s="36">
        <f>G40*0.01</f>
        <v>8358.48</v>
      </c>
      <c r="R40" s="36">
        <f>G40*0.0018</f>
        <v>1504.5264</v>
      </c>
      <c r="S40" s="36">
        <f>G40*0.0025</f>
        <v>2089.62</v>
      </c>
      <c r="T40" s="36"/>
    </row>
    <row r="41" spans="1:20">
      <c r="A41" s="27">
        <v>5</v>
      </c>
      <c r="B41" s="27" t="s">
        <v>159</v>
      </c>
      <c r="C41" s="66" t="s">
        <v>160</v>
      </c>
      <c r="D41" s="27">
        <v>276.2</v>
      </c>
      <c r="E41" s="27">
        <v>9100</v>
      </c>
      <c r="F41" s="27">
        <f>D41*E41</f>
        <v>2513420</v>
      </c>
      <c r="G41" s="27">
        <v>2513420</v>
      </c>
      <c r="H41" s="27">
        <v>2513420</v>
      </c>
      <c r="I41" s="27">
        <f t="shared" si="4"/>
        <v>0</v>
      </c>
      <c r="J41" s="27" t="s">
        <v>161</v>
      </c>
      <c r="K41" s="29">
        <v>45565</v>
      </c>
      <c r="L41" s="27" t="s">
        <v>35</v>
      </c>
      <c r="M41" s="27">
        <v>20240001025</v>
      </c>
      <c r="N41" s="29">
        <v>45350</v>
      </c>
      <c r="O41" s="29">
        <v>45350</v>
      </c>
      <c r="P41" s="27"/>
      <c r="Q41" s="36">
        <f>G41*0.01</f>
        <v>25134.2</v>
      </c>
      <c r="R41" s="36">
        <f>G41*0.0018</f>
        <v>4524.156</v>
      </c>
      <c r="S41" s="36">
        <f>G41*0.0025</f>
        <v>6283.55</v>
      </c>
      <c r="T41" s="36"/>
    </row>
    <row r="42" spans="1:20">
      <c r="A42" s="27">
        <v>6</v>
      </c>
      <c r="B42" s="27" t="s">
        <v>162</v>
      </c>
      <c r="C42" s="66" t="s">
        <v>163</v>
      </c>
      <c r="D42" s="27">
        <v>351.53</v>
      </c>
      <c r="E42" s="27">
        <v>9925</v>
      </c>
      <c r="F42" s="67">
        <f>D42*E42</f>
        <v>3488935.25</v>
      </c>
      <c r="G42" s="67">
        <v>3488935.25</v>
      </c>
      <c r="H42" s="27">
        <v>3488935.25</v>
      </c>
      <c r="I42" s="27">
        <f t="shared" si="4"/>
        <v>0</v>
      </c>
      <c r="J42" s="27" t="s">
        <v>161</v>
      </c>
      <c r="K42" s="29">
        <v>45582</v>
      </c>
      <c r="L42" s="27" t="s">
        <v>30</v>
      </c>
      <c r="M42" s="27">
        <v>20240005476</v>
      </c>
      <c r="N42" s="29">
        <v>45583</v>
      </c>
      <c r="O42" s="29">
        <v>45507</v>
      </c>
      <c r="P42" s="27"/>
      <c r="Q42" s="36">
        <f>G42*0.01</f>
        <v>34889.3525</v>
      </c>
      <c r="R42" s="36">
        <f>G42*0.0018</f>
        <v>6280.08345</v>
      </c>
      <c r="S42" s="36">
        <f>G42*0.002</f>
        <v>6977.8705</v>
      </c>
      <c r="T42" s="36"/>
    </row>
    <row r="43" spans="1:20">
      <c r="A43" s="27"/>
      <c r="B43" s="27"/>
      <c r="C43" s="27"/>
      <c r="D43" s="27"/>
      <c r="E43" s="27"/>
      <c r="F43" s="27"/>
      <c r="G43" s="67">
        <f>SUM(G37:G42)</f>
        <v>9258296.25</v>
      </c>
      <c r="H43" s="27"/>
      <c r="I43" s="27"/>
      <c r="J43" s="27"/>
      <c r="K43" s="27"/>
      <c r="L43" s="27"/>
      <c r="M43" s="27"/>
      <c r="N43" s="27"/>
      <c r="O43" s="27"/>
      <c r="P43" s="27"/>
      <c r="Q43" s="36">
        <f>SUM(Q37:Q42)</f>
        <v>91672.9625</v>
      </c>
      <c r="R43" s="36">
        <f>SUM(R37:R42)</f>
        <v>13010.76585</v>
      </c>
      <c r="S43" s="36">
        <f>SUM(S37:S42)</f>
        <v>19714.1707</v>
      </c>
      <c r="T43" s="36">
        <f>SUM(T37:T42)</f>
        <v>0</v>
      </c>
    </row>
    <row r="44" ht="53" customHeight="1" spans="1:20">
      <c r="A44" s="68" t="s">
        <v>164</v>
      </c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78"/>
    </row>
    <row r="45" ht="54" customHeight="1" spans="4:20">
      <c r="D45" s="64" t="s">
        <v>165</v>
      </c>
      <c r="E45" s="70"/>
      <c r="F45" s="70"/>
      <c r="G45" s="71" t="s">
        <v>45</v>
      </c>
      <c r="H45" s="64"/>
      <c r="I45" s="64"/>
      <c r="J45" s="71" t="s">
        <v>45</v>
      </c>
      <c r="K45" s="71"/>
      <c r="L45" s="76"/>
      <c r="M45" s="71" t="s">
        <v>166</v>
      </c>
      <c r="N45" s="76"/>
      <c r="O45" s="76"/>
      <c r="P45" s="77"/>
      <c r="Q45" s="77"/>
      <c r="R45" s="64"/>
      <c r="S45" s="70" t="s">
        <v>167</v>
      </c>
      <c r="T45" s="64"/>
    </row>
  </sheetData>
  <autoFilter xmlns:etc="http://www.wps.cn/officeDocument/2017/etCustomData" ref="A2:IK45" etc:filterBottomFollowUsedRange="0">
    <extLst/>
  </autoFilter>
  <mergeCells count="3">
    <mergeCell ref="A1:T1"/>
    <mergeCell ref="A35:T35"/>
    <mergeCell ref="A44:T44"/>
  </mergeCells>
  <dataValidations count="2">
    <dataValidation type="decimal" operator="between" allowBlank="1" showInputMessage="1" showErrorMessage="1" promptTitle="输入数据" prompt="不得输入空格、字体、字母" sqref="O10 O24 K38:K39 O13:O17 O38:O41">
      <formula1>-1000000</formula1>
      <formula2>100000000</formula2>
    </dataValidation>
    <dataValidation type="decimal" operator="between" allowBlank="1" showInputMessage="1" showErrorMessage="1" promptTitle="输入数据" prompt="不得输入空格、文字、字母" sqref="K13 K25 K30 K37 K40:K41">
      <formula1>-1000000</formula1>
      <formula2>1000000000</formula2>
    </dataValidation>
  </dataValidations>
  <pageMargins left="0.0784722222222222" right="0.118055555555556" top="0.472222222222222" bottom="0.432638888888889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2"/>
  <sheetViews>
    <sheetView topLeftCell="A17" workbookViewId="0">
      <selection activeCell="J13" sqref="J13"/>
    </sheetView>
  </sheetViews>
  <sheetFormatPr defaultColWidth="9" defaultRowHeight="13.5"/>
  <cols>
    <col min="1" max="1" width="3.83333333333333" style="43" customWidth="1"/>
    <col min="2" max="2" width="10.625" style="43" customWidth="1"/>
    <col min="3" max="3" width="11.75" style="43" customWidth="1"/>
    <col min="4" max="4" width="10.625" style="43" customWidth="1"/>
    <col min="5" max="5" width="12.125" style="43" customWidth="1"/>
    <col min="6" max="6" width="15.875" style="43" customWidth="1"/>
    <col min="7" max="7" width="10.625" style="43" customWidth="1"/>
    <col min="8" max="8" width="8.725" style="43" customWidth="1"/>
    <col min="9" max="9" width="10.625" style="43" customWidth="1"/>
    <col min="10" max="10" width="23.5" style="43" customWidth="1"/>
    <col min="11" max="11" width="8.125" style="43" customWidth="1"/>
    <col min="12" max="12" width="14.625" style="43" customWidth="1"/>
    <col min="13" max="13" width="8.125" style="43" customWidth="1"/>
    <col min="14" max="14" width="10" style="43" customWidth="1"/>
    <col min="15" max="16" width="10.5" style="43" customWidth="1"/>
    <col min="17" max="17" width="8.125" style="43" customWidth="1"/>
    <col min="18" max="251" width="10.625" style="43" customWidth="1"/>
    <col min="252" max="252" width="10.625" style="43"/>
    <col min="253" max="16383" width="9" style="43"/>
  </cols>
  <sheetData>
    <row r="1" s="43" customFormat="1" ht="30" customHeight="1" spans="1:10">
      <c r="A1" s="44" t="s">
        <v>168</v>
      </c>
      <c r="B1" s="44"/>
      <c r="C1" s="44"/>
      <c r="D1" s="44"/>
      <c r="E1" s="44"/>
      <c r="F1" s="44"/>
      <c r="G1" s="44"/>
      <c r="H1" s="44"/>
      <c r="I1" s="44"/>
      <c r="J1" s="56"/>
    </row>
    <row r="2" s="43" customFormat="1" ht="18" customHeight="1" spans="1:9">
      <c r="A2" s="27" t="s">
        <v>12</v>
      </c>
      <c r="B2" s="27" t="s">
        <v>47</v>
      </c>
      <c r="C2" s="27" t="s">
        <v>48</v>
      </c>
      <c r="D2" s="27" t="s">
        <v>169</v>
      </c>
      <c r="E2" s="27" t="s">
        <v>170</v>
      </c>
      <c r="F2" s="27" t="s">
        <v>171</v>
      </c>
      <c r="G2" s="27" t="s">
        <v>54</v>
      </c>
      <c r="H2" s="27" t="s">
        <v>172</v>
      </c>
      <c r="I2" s="27" t="s">
        <v>28</v>
      </c>
    </row>
    <row r="3" s="43" customFormat="1" ht="18" customHeight="1" spans="1:9">
      <c r="A3" s="27">
        <v>1</v>
      </c>
      <c r="B3" s="27" t="s">
        <v>173</v>
      </c>
      <c r="C3" s="27">
        <v>128.07</v>
      </c>
      <c r="D3" s="27" t="s">
        <v>174</v>
      </c>
      <c r="E3" s="27">
        <v>8495.354</v>
      </c>
      <c r="F3" s="27">
        <v>1088000</v>
      </c>
      <c r="G3" s="27" t="s">
        <v>109</v>
      </c>
      <c r="H3" s="27"/>
      <c r="I3" s="27" t="s">
        <v>30</v>
      </c>
    </row>
    <row r="4" s="43" customFormat="1" ht="18" customHeight="1" spans="1:9">
      <c r="A4" s="27">
        <v>2</v>
      </c>
      <c r="B4" s="27" t="s">
        <v>175</v>
      </c>
      <c r="C4" s="27">
        <v>129.06</v>
      </c>
      <c r="D4" s="27" t="s">
        <v>176</v>
      </c>
      <c r="E4" s="27">
        <v>8601</v>
      </c>
      <c r="F4" s="27">
        <v>1110045</v>
      </c>
      <c r="G4" s="27"/>
      <c r="H4" s="27"/>
      <c r="I4" s="27" t="s">
        <v>30</v>
      </c>
    </row>
    <row r="5" s="43" customFormat="1" ht="18" customHeight="1" spans="1:9">
      <c r="A5" s="27">
        <v>3</v>
      </c>
      <c r="B5" s="27" t="s">
        <v>177</v>
      </c>
      <c r="C5" s="27">
        <v>126.91</v>
      </c>
      <c r="D5" s="27" t="s">
        <v>178</v>
      </c>
      <c r="E5" s="27">
        <v>5900</v>
      </c>
      <c r="F5" s="27">
        <v>748769</v>
      </c>
      <c r="G5" s="27" t="s">
        <v>88</v>
      </c>
      <c r="H5" s="27"/>
      <c r="I5" s="27" t="s">
        <v>31</v>
      </c>
    </row>
    <row r="6" s="43" customFormat="1" ht="18" customHeight="1" spans="1:9">
      <c r="A6" s="27">
        <v>4</v>
      </c>
      <c r="B6" s="27" t="s">
        <v>179</v>
      </c>
      <c r="C6" s="27">
        <v>137.88</v>
      </c>
      <c r="D6" s="27" t="s">
        <v>180</v>
      </c>
      <c r="E6" s="27">
        <v>5475.776</v>
      </c>
      <c r="F6" s="27">
        <v>755000</v>
      </c>
      <c r="G6" s="27" t="s">
        <v>81</v>
      </c>
      <c r="H6" s="27"/>
      <c r="I6" s="27" t="s">
        <v>29</v>
      </c>
    </row>
    <row r="7" s="43" customFormat="1" ht="18" customHeight="1" spans="1:9">
      <c r="A7" s="27">
        <v>5</v>
      </c>
      <c r="B7" s="27" t="s">
        <v>181</v>
      </c>
      <c r="C7" s="27">
        <v>133.94</v>
      </c>
      <c r="D7" s="27" t="s">
        <v>182</v>
      </c>
      <c r="E7" s="27">
        <v>6141.325</v>
      </c>
      <c r="F7" s="27">
        <v>822569</v>
      </c>
      <c r="G7" s="27" t="s">
        <v>73</v>
      </c>
      <c r="H7" s="27"/>
      <c r="I7" s="27" t="s">
        <v>27</v>
      </c>
    </row>
    <row r="8" s="43" customFormat="1" ht="18" customHeight="1" spans="1:9">
      <c r="A8" s="27">
        <v>6</v>
      </c>
      <c r="B8" s="27" t="s">
        <v>104</v>
      </c>
      <c r="C8" s="27">
        <v>145.95</v>
      </c>
      <c r="D8" s="27" t="s">
        <v>103</v>
      </c>
      <c r="E8" s="27">
        <v>8300</v>
      </c>
      <c r="F8" s="27">
        <v>1211385</v>
      </c>
      <c r="G8" s="27" t="s">
        <v>105</v>
      </c>
      <c r="H8" s="27"/>
      <c r="I8" s="27" t="s">
        <v>36</v>
      </c>
    </row>
    <row r="9" s="43" customFormat="1" ht="18" customHeight="1" spans="1:9">
      <c r="A9" s="27">
        <v>7</v>
      </c>
      <c r="B9" s="27" t="s">
        <v>183</v>
      </c>
      <c r="C9" s="27">
        <v>147.25</v>
      </c>
      <c r="D9" s="27" t="s">
        <v>184</v>
      </c>
      <c r="E9" s="27">
        <v>5691</v>
      </c>
      <c r="F9" s="27">
        <v>838000</v>
      </c>
      <c r="G9" s="27" t="s">
        <v>81</v>
      </c>
      <c r="H9" s="27"/>
      <c r="I9" s="27" t="s">
        <v>32</v>
      </c>
    </row>
    <row r="10" s="43" customFormat="1" ht="18" customHeight="1" spans="1:9">
      <c r="A10" s="27">
        <v>8</v>
      </c>
      <c r="B10" s="27" t="s">
        <v>117</v>
      </c>
      <c r="C10" s="27">
        <v>148.64</v>
      </c>
      <c r="D10" s="27" t="s">
        <v>116</v>
      </c>
      <c r="E10" s="27">
        <v>5824.48</v>
      </c>
      <c r="F10" s="27">
        <v>865751</v>
      </c>
      <c r="G10" s="27" t="s">
        <v>109</v>
      </c>
      <c r="H10" s="27"/>
      <c r="I10" s="27" t="s">
        <v>29</v>
      </c>
    </row>
    <row r="11" s="43" customFormat="1" ht="18" customHeight="1" spans="1:9">
      <c r="A11" s="27">
        <v>9</v>
      </c>
      <c r="B11" s="27" t="s">
        <v>185</v>
      </c>
      <c r="C11" s="27">
        <v>117.84</v>
      </c>
      <c r="D11" s="27" t="s">
        <v>186</v>
      </c>
      <c r="E11" s="27">
        <v>5990</v>
      </c>
      <c r="F11" s="27">
        <v>705862</v>
      </c>
      <c r="G11" s="27"/>
      <c r="H11" s="27"/>
      <c r="I11" s="27" t="s">
        <v>32</v>
      </c>
    </row>
    <row r="12" s="43" customFormat="1" ht="18" customHeight="1" spans="1:9">
      <c r="A12" s="27">
        <v>10</v>
      </c>
      <c r="B12" s="27" t="s">
        <v>138</v>
      </c>
      <c r="C12" s="27">
        <v>117.84</v>
      </c>
      <c r="D12" s="27" t="s">
        <v>137</v>
      </c>
      <c r="E12" s="27">
        <v>5500</v>
      </c>
      <c r="F12" s="27">
        <v>648120</v>
      </c>
      <c r="G12" s="27" t="s">
        <v>73</v>
      </c>
      <c r="H12" s="27"/>
      <c r="I12" s="27" t="s">
        <v>39</v>
      </c>
    </row>
    <row r="13" s="43" customFormat="1" ht="18" customHeight="1" spans="1:9">
      <c r="A13" s="27">
        <v>11</v>
      </c>
      <c r="B13" s="27" t="s">
        <v>187</v>
      </c>
      <c r="C13" s="27">
        <v>117.84</v>
      </c>
      <c r="D13" s="27" t="s">
        <v>188</v>
      </c>
      <c r="E13" s="27">
        <v>5855.4</v>
      </c>
      <c r="F13" s="27">
        <v>690000</v>
      </c>
      <c r="G13" s="27" t="s">
        <v>109</v>
      </c>
      <c r="H13" s="27"/>
      <c r="I13" s="27" t="s">
        <v>29</v>
      </c>
    </row>
    <row r="14" s="43" customFormat="1" ht="18" customHeight="1" spans="1:9">
      <c r="A14" s="27">
        <v>12</v>
      </c>
      <c r="B14" s="27" t="s">
        <v>146</v>
      </c>
      <c r="C14" s="27">
        <v>117.84</v>
      </c>
      <c r="D14" s="27" t="s">
        <v>145</v>
      </c>
      <c r="E14" s="27">
        <v>6000</v>
      </c>
      <c r="F14" s="27">
        <v>707040</v>
      </c>
      <c r="G14" s="27" t="s">
        <v>81</v>
      </c>
      <c r="H14" s="27" t="s">
        <v>189</v>
      </c>
      <c r="I14" s="27" t="s">
        <v>29</v>
      </c>
    </row>
    <row r="15" s="43" customFormat="1" ht="18" customHeight="1" spans="1:9">
      <c r="A15" s="27">
        <v>13</v>
      </c>
      <c r="B15" s="27" t="s">
        <v>190</v>
      </c>
      <c r="C15" s="27">
        <v>117.84</v>
      </c>
      <c r="D15" s="27" t="s">
        <v>191</v>
      </c>
      <c r="E15" s="27">
        <v>5914.8</v>
      </c>
      <c r="F15" s="27">
        <v>697000</v>
      </c>
      <c r="G15" s="27" t="s">
        <v>109</v>
      </c>
      <c r="H15" s="27"/>
      <c r="I15" s="27" t="s">
        <v>32</v>
      </c>
    </row>
    <row r="16" s="43" customFormat="1" ht="18" customHeight="1" spans="1:9">
      <c r="A16" s="27">
        <v>14</v>
      </c>
      <c r="B16" s="27" t="s">
        <v>192</v>
      </c>
      <c r="C16" s="27">
        <v>117.84</v>
      </c>
      <c r="D16" s="27" t="s">
        <v>193</v>
      </c>
      <c r="E16" s="27">
        <v>6079.755</v>
      </c>
      <c r="F16" s="27">
        <v>716438</v>
      </c>
      <c r="G16" s="27"/>
      <c r="H16" s="27"/>
      <c r="I16" s="27" t="s">
        <v>27</v>
      </c>
    </row>
    <row r="17" s="43" customFormat="1" ht="18" customHeight="1" spans="1:9">
      <c r="A17" s="27">
        <v>15</v>
      </c>
      <c r="B17" s="27" t="s">
        <v>194</v>
      </c>
      <c r="C17" s="27">
        <v>116.68</v>
      </c>
      <c r="D17" s="27" t="s">
        <v>195</v>
      </c>
      <c r="E17" s="27">
        <v>9856.02</v>
      </c>
      <c r="F17" s="27">
        <v>1150000</v>
      </c>
      <c r="G17" s="27" t="s">
        <v>88</v>
      </c>
      <c r="H17" s="27"/>
      <c r="I17" s="27" t="s">
        <v>29</v>
      </c>
    </row>
    <row r="18" s="43" customFormat="1" ht="18" customHeight="1" spans="1:9">
      <c r="A18" s="27" t="s">
        <v>42</v>
      </c>
      <c r="B18" s="45"/>
      <c r="C18" s="45"/>
      <c r="D18" s="45"/>
      <c r="E18" s="45"/>
      <c r="F18" s="27">
        <f>SUM(F3:F17)</f>
        <v>12753979</v>
      </c>
      <c r="G18" s="45"/>
      <c r="H18" s="45"/>
      <c r="I18" s="45"/>
    </row>
    <row r="19" s="43" customFormat="1" ht="21" customHeight="1" spans="1:9">
      <c r="A19" s="46" t="s">
        <v>196</v>
      </c>
      <c r="B19" s="47"/>
      <c r="C19" s="47"/>
      <c r="D19" s="47"/>
      <c r="E19" s="47"/>
      <c r="F19" s="47"/>
      <c r="G19" s="47"/>
      <c r="H19" s="47"/>
      <c r="I19" s="57"/>
    </row>
    <row r="20" s="43" customFormat="1" ht="21" customHeight="1"/>
    <row r="21" s="43" customFormat="1" ht="29" customHeight="1" spans="1:9">
      <c r="A21" s="48" t="s">
        <v>197</v>
      </c>
      <c r="B21" s="48"/>
      <c r="C21" s="48"/>
      <c r="D21" s="48"/>
      <c r="E21" s="48"/>
      <c r="F21" s="48"/>
      <c r="G21" s="48"/>
      <c r="H21" s="48"/>
      <c r="I21" s="48"/>
    </row>
    <row r="22" s="43" customFormat="1" ht="19" customHeight="1" spans="1:10">
      <c r="A22" s="27" t="s">
        <v>12</v>
      </c>
      <c r="B22" s="27" t="s">
        <v>47</v>
      </c>
      <c r="C22" s="27" t="s">
        <v>48</v>
      </c>
      <c r="D22" s="27" t="s">
        <v>169</v>
      </c>
      <c r="E22" s="27" t="s">
        <v>170</v>
      </c>
      <c r="F22" s="27" t="s">
        <v>171</v>
      </c>
      <c r="G22" s="27" t="s">
        <v>54</v>
      </c>
      <c r="H22" s="27" t="s">
        <v>172</v>
      </c>
      <c r="I22" s="27" t="s">
        <v>28</v>
      </c>
      <c r="J22" s="56"/>
    </row>
    <row r="23" s="43" customFormat="1" ht="19" customHeight="1" spans="1:9">
      <c r="A23" s="27">
        <v>1</v>
      </c>
      <c r="B23" s="29" t="s">
        <v>198</v>
      </c>
      <c r="C23" s="27">
        <v>140.95</v>
      </c>
      <c r="D23" s="27" t="s">
        <v>199</v>
      </c>
      <c r="E23" s="27">
        <v>9252.7</v>
      </c>
      <c r="F23" s="27">
        <v>1304168</v>
      </c>
      <c r="G23" s="27" t="s">
        <v>88</v>
      </c>
      <c r="H23" s="27"/>
      <c r="I23" s="27" t="s">
        <v>33</v>
      </c>
    </row>
    <row r="24" s="43" customFormat="1" ht="19" customHeight="1" spans="1:9">
      <c r="A24" s="27">
        <v>2</v>
      </c>
      <c r="B24" s="29" t="s">
        <v>200</v>
      </c>
      <c r="C24" s="27">
        <v>85.66</v>
      </c>
      <c r="D24" s="27" t="s">
        <v>199</v>
      </c>
      <c r="E24" s="27">
        <v>10224.52</v>
      </c>
      <c r="F24" s="27">
        <v>875832</v>
      </c>
      <c r="G24" s="27" t="s">
        <v>88</v>
      </c>
      <c r="H24" s="27"/>
      <c r="I24" s="27" t="s">
        <v>33</v>
      </c>
    </row>
    <row r="25" s="43" customFormat="1" ht="19" customHeight="1" spans="1:9">
      <c r="A25" s="27">
        <v>3</v>
      </c>
      <c r="B25" s="29" t="s">
        <v>201</v>
      </c>
      <c r="C25" s="27">
        <v>85.66</v>
      </c>
      <c r="D25" s="27" t="s">
        <v>202</v>
      </c>
      <c r="E25" s="27">
        <v>9600</v>
      </c>
      <c r="F25" s="27">
        <v>822336</v>
      </c>
      <c r="G25" s="27" t="s">
        <v>88</v>
      </c>
      <c r="H25" s="27"/>
      <c r="I25" s="27" t="s">
        <v>31</v>
      </c>
    </row>
    <row r="26" s="43" customFormat="1" ht="19" customHeight="1" spans="1:9">
      <c r="A26" s="27">
        <v>4</v>
      </c>
      <c r="B26" s="29" t="s">
        <v>203</v>
      </c>
      <c r="C26" s="27">
        <v>85.66</v>
      </c>
      <c r="D26" s="27" t="s">
        <v>202</v>
      </c>
      <c r="E26" s="27">
        <v>9600</v>
      </c>
      <c r="F26" s="27">
        <v>822336</v>
      </c>
      <c r="G26" s="27" t="s">
        <v>88</v>
      </c>
      <c r="H26" s="27"/>
      <c r="I26" s="27" t="s">
        <v>31</v>
      </c>
    </row>
    <row r="27" s="43" customFormat="1" ht="19" customHeight="1" spans="1:9">
      <c r="A27" s="27">
        <v>5</v>
      </c>
      <c r="B27" s="29" t="s">
        <v>204</v>
      </c>
      <c r="C27" s="27">
        <v>120.62</v>
      </c>
      <c r="D27" s="27" t="s">
        <v>205</v>
      </c>
      <c r="E27" s="27">
        <v>9119.549</v>
      </c>
      <c r="F27" s="27">
        <v>1100000</v>
      </c>
      <c r="G27" s="27" t="s">
        <v>88</v>
      </c>
      <c r="H27" s="27"/>
      <c r="I27" s="27" t="s">
        <v>25</v>
      </c>
    </row>
    <row r="28" s="43" customFormat="1" ht="19" customHeight="1" spans="1:9">
      <c r="A28" s="27">
        <v>6</v>
      </c>
      <c r="B28" s="29" t="s">
        <v>206</v>
      </c>
      <c r="C28" s="27">
        <v>57.71</v>
      </c>
      <c r="D28" s="27" t="s">
        <v>207</v>
      </c>
      <c r="E28" s="27">
        <v>7451.05</v>
      </c>
      <c r="F28" s="27">
        <v>430000</v>
      </c>
      <c r="G28" s="27" t="s">
        <v>109</v>
      </c>
      <c r="H28" s="27" t="s">
        <v>189</v>
      </c>
      <c r="I28" s="27" t="s">
        <v>27</v>
      </c>
    </row>
    <row r="29" s="43" customFormat="1" ht="17" customHeight="1" spans="1:9">
      <c r="A29" s="27" t="s">
        <v>42</v>
      </c>
      <c r="B29" s="49"/>
      <c r="C29" s="49"/>
      <c r="D29" s="49"/>
      <c r="E29" s="49"/>
      <c r="F29" s="27">
        <f>SUM(F23:F28)</f>
        <v>5354672</v>
      </c>
      <c r="G29" s="49"/>
      <c r="H29" s="49"/>
      <c r="I29" s="49"/>
    </row>
    <row r="30" s="43" customFormat="1" ht="26" customHeight="1" spans="1:9">
      <c r="A30" s="46" t="s">
        <v>208</v>
      </c>
      <c r="B30" s="47"/>
      <c r="C30" s="47"/>
      <c r="D30" s="47"/>
      <c r="E30" s="47"/>
      <c r="F30" s="47"/>
      <c r="G30" s="47"/>
      <c r="H30" s="47"/>
      <c r="I30" s="57"/>
    </row>
    <row r="31" s="43" customFormat="1" ht="22" customHeight="1" spans="10:10">
      <c r="J31" s="58"/>
    </row>
    <row r="32" s="43" customFormat="1" ht="24.95" customHeight="1" spans="2:9">
      <c r="B32" s="50" t="s">
        <v>209</v>
      </c>
      <c r="C32" s="51"/>
      <c r="D32" s="51"/>
      <c r="E32" s="51"/>
      <c r="F32" s="51"/>
      <c r="G32" s="51"/>
      <c r="H32" s="51"/>
      <c r="I32" s="59"/>
    </row>
    <row r="33" s="43" customFormat="1" ht="47" customHeight="1" spans="2:18">
      <c r="B33" s="52" t="s">
        <v>28</v>
      </c>
      <c r="C33" s="52" t="s">
        <v>18</v>
      </c>
      <c r="D33" s="52" t="s">
        <v>210</v>
      </c>
      <c r="E33" s="52" t="s">
        <v>211</v>
      </c>
      <c r="F33" s="52" t="s">
        <v>212</v>
      </c>
      <c r="G33" s="52" t="s">
        <v>213</v>
      </c>
      <c r="H33" s="52" t="s">
        <v>214</v>
      </c>
      <c r="I33" s="52" t="s">
        <v>215</v>
      </c>
      <c r="K33" s="27" t="s">
        <v>23</v>
      </c>
      <c r="L33" s="60"/>
      <c r="M33" s="27" t="s">
        <v>25</v>
      </c>
      <c r="N33" s="60"/>
      <c r="O33" s="27" t="s">
        <v>26</v>
      </c>
      <c r="P33" s="60"/>
      <c r="Q33" s="27" t="s">
        <v>29</v>
      </c>
      <c r="R33" s="60">
        <v>416.78</v>
      </c>
    </row>
    <row r="34" s="43" customFormat="1" ht="19" customHeight="1" spans="2:18">
      <c r="B34" s="27" t="s">
        <v>29</v>
      </c>
      <c r="C34" s="27">
        <v>5</v>
      </c>
      <c r="D34" s="27">
        <v>416.78</v>
      </c>
      <c r="E34" s="53">
        <f t="shared" ref="E34:E40" si="0">D34/249.23</f>
        <v>1.67227059342776</v>
      </c>
      <c r="F34" s="53"/>
      <c r="G34" s="53"/>
      <c r="H34" s="53"/>
      <c r="I34" s="53">
        <v>0.007</v>
      </c>
      <c r="J34" s="61"/>
      <c r="K34" s="27" t="s">
        <v>216</v>
      </c>
      <c r="L34" s="60">
        <v>153.9</v>
      </c>
      <c r="M34" s="27" t="s">
        <v>33</v>
      </c>
      <c r="N34" s="60"/>
      <c r="O34" s="27" t="s">
        <v>34</v>
      </c>
      <c r="P34" s="60"/>
      <c r="Q34" s="27" t="s">
        <v>36</v>
      </c>
      <c r="R34" s="43">
        <v>121.14</v>
      </c>
    </row>
    <row r="35" s="43" customFormat="1" ht="19" customHeight="1" spans="2:17">
      <c r="B35" s="27" t="s">
        <v>36</v>
      </c>
      <c r="C35" s="27">
        <v>1</v>
      </c>
      <c r="D35" s="27">
        <v>121.14</v>
      </c>
      <c r="E35" s="53">
        <f t="shared" si="0"/>
        <v>0.486057055731654</v>
      </c>
      <c r="F35" s="53">
        <v>0.004</v>
      </c>
      <c r="G35" s="53"/>
      <c r="H35" s="53"/>
      <c r="I35" s="53"/>
      <c r="J35" s="61"/>
      <c r="K35" s="27"/>
      <c r="L35" s="60"/>
      <c r="M35" s="27"/>
      <c r="N35" s="60"/>
      <c r="O35" s="27"/>
      <c r="P35" s="60"/>
      <c r="Q35" s="31"/>
    </row>
    <row r="36" s="43" customFormat="1" ht="19" customHeight="1" spans="2:17">
      <c r="B36" s="27" t="s">
        <v>27</v>
      </c>
      <c r="C36" s="27">
        <v>2</v>
      </c>
      <c r="D36" s="27">
        <v>153.9</v>
      </c>
      <c r="E36" s="53">
        <f t="shared" si="0"/>
        <v>0.61750190587008</v>
      </c>
      <c r="F36" s="53"/>
      <c r="G36" s="53">
        <v>0.005</v>
      </c>
      <c r="H36" s="53"/>
      <c r="I36" s="53"/>
      <c r="J36" s="61"/>
      <c r="K36" s="27" t="s">
        <v>30</v>
      </c>
      <c r="L36" s="60">
        <v>219.8</v>
      </c>
      <c r="M36" s="27" t="s">
        <v>39</v>
      </c>
      <c r="N36" s="60">
        <v>64.81</v>
      </c>
      <c r="O36" s="27" t="s">
        <v>35</v>
      </c>
      <c r="P36" s="60"/>
      <c r="Q36" s="26"/>
    </row>
    <row r="37" s="43" customFormat="1" ht="19" customHeight="1" spans="2:17">
      <c r="B37" s="27" t="s">
        <v>30</v>
      </c>
      <c r="C37" s="27">
        <v>2</v>
      </c>
      <c r="D37" s="27">
        <v>219.8</v>
      </c>
      <c r="E37" s="53">
        <f t="shared" si="0"/>
        <v>0.881916302210809</v>
      </c>
      <c r="F37" s="53"/>
      <c r="G37" s="53"/>
      <c r="H37" s="53">
        <v>0.006</v>
      </c>
      <c r="I37" s="53"/>
      <c r="J37" s="61"/>
      <c r="K37" s="27" t="s">
        <v>31</v>
      </c>
      <c r="L37" s="60">
        <v>74.88</v>
      </c>
      <c r="M37" s="27" t="s">
        <v>32</v>
      </c>
      <c r="N37" s="60">
        <v>224.09</v>
      </c>
      <c r="Q37" s="26"/>
    </row>
    <row r="38" s="43" customFormat="1" ht="19" customHeight="1" spans="2:11">
      <c r="B38" s="27" t="s">
        <v>39</v>
      </c>
      <c r="C38" s="27">
        <v>1</v>
      </c>
      <c r="D38" s="27">
        <v>64.81</v>
      </c>
      <c r="E38" s="53">
        <f t="shared" si="0"/>
        <v>0.260040926052241</v>
      </c>
      <c r="F38" s="53">
        <v>0.004</v>
      </c>
      <c r="G38" s="53"/>
      <c r="H38" s="53"/>
      <c r="I38" s="53"/>
      <c r="J38" s="61"/>
      <c r="K38" s="26"/>
    </row>
    <row r="39" s="43" customFormat="1" ht="19" customHeight="1" spans="2:17">
      <c r="B39" s="27" t="s">
        <v>32</v>
      </c>
      <c r="C39" s="27">
        <v>3</v>
      </c>
      <c r="D39" s="27">
        <v>224.09</v>
      </c>
      <c r="E39" s="53">
        <f t="shared" si="0"/>
        <v>0.899129318300365</v>
      </c>
      <c r="F39" s="53"/>
      <c r="G39" s="53"/>
      <c r="H39" s="53">
        <v>0.006</v>
      </c>
      <c r="I39" s="53"/>
      <c r="J39" s="61"/>
      <c r="K39" s="26"/>
      <c r="L39" s="43"/>
      <c r="M39" s="26"/>
      <c r="N39" s="43"/>
      <c r="O39" s="43"/>
      <c r="P39" s="43"/>
      <c r="Q39" s="26"/>
    </row>
    <row r="40" s="43" customFormat="1" ht="19" customHeight="1" spans="2:18">
      <c r="B40" s="27" t="s">
        <v>31</v>
      </c>
      <c r="C40" s="27">
        <v>1</v>
      </c>
      <c r="D40" s="27">
        <v>74.88</v>
      </c>
      <c r="E40" s="53">
        <f t="shared" si="0"/>
        <v>0.300445371744975</v>
      </c>
      <c r="F40" s="53">
        <v>0.004</v>
      </c>
      <c r="G40" s="53"/>
      <c r="H40" s="53"/>
      <c r="I40" s="53"/>
      <c r="J40" s="61"/>
      <c r="K40" s="27" t="s">
        <v>23</v>
      </c>
      <c r="M40" s="27" t="s">
        <v>25</v>
      </c>
      <c r="N40" s="43">
        <v>110</v>
      </c>
      <c r="O40" s="27" t="s">
        <v>26</v>
      </c>
      <c r="P40" s="60"/>
      <c r="Q40" s="27" t="s">
        <v>29</v>
      </c>
      <c r="R40" s="60"/>
    </row>
    <row r="41" s="43" customFormat="1" ht="19" customHeight="1" spans="2:18">
      <c r="B41" s="27" t="s">
        <v>42</v>
      </c>
      <c r="C41" s="27">
        <f>SUM(C34:C40)</f>
        <v>15</v>
      </c>
      <c r="D41" s="27">
        <f>SUM(D34:D40)</f>
        <v>1275.4</v>
      </c>
      <c r="E41" s="27"/>
      <c r="F41" s="27"/>
      <c r="G41" s="27"/>
      <c r="H41" s="27"/>
      <c r="I41" s="27"/>
      <c r="J41" s="61"/>
      <c r="K41" s="27" t="s">
        <v>216</v>
      </c>
      <c r="L41" s="43">
        <v>43</v>
      </c>
      <c r="M41" s="27" t="s">
        <v>33</v>
      </c>
      <c r="N41" s="43">
        <v>218</v>
      </c>
      <c r="O41" s="27" t="s">
        <v>34</v>
      </c>
      <c r="P41" s="60"/>
      <c r="Q41" s="27" t="s">
        <v>36</v>
      </c>
      <c r="R41" s="60"/>
    </row>
    <row r="42" s="43" customFormat="1" ht="19" customHeight="1" spans="10:18">
      <c r="J42" s="61"/>
      <c r="K42" s="27" t="s">
        <v>30</v>
      </c>
      <c r="L42" s="60"/>
      <c r="M42" s="27" t="s">
        <v>39</v>
      </c>
      <c r="N42" s="60"/>
      <c r="O42" s="27" t="s">
        <v>35</v>
      </c>
      <c r="P42" s="60"/>
      <c r="R42" s="60"/>
    </row>
    <row r="43" s="43" customFormat="1" ht="37" customHeight="1" spans="2:18">
      <c r="B43" s="45" t="s">
        <v>217</v>
      </c>
      <c r="C43" s="45" t="s">
        <v>18</v>
      </c>
      <c r="D43" s="45" t="s">
        <v>210</v>
      </c>
      <c r="E43" s="45" t="s">
        <v>211</v>
      </c>
      <c r="F43" s="45" t="s">
        <v>218</v>
      </c>
      <c r="G43" s="45" t="s">
        <v>219</v>
      </c>
      <c r="H43" s="45" t="s">
        <v>220</v>
      </c>
      <c r="I43" s="45" t="s">
        <v>221</v>
      </c>
      <c r="J43" s="61"/>
      <c r="K43" s="27" t="s">
        <v>31</v>
      </c>
      <c r="L43" s="60">
        <v>164.47</v>
      </c>
      <c r="M43" s="27" t="s">
        <v>32</v>
      </c>
      <c r="N43" s="60"/>
      <c r="P43" s="60"/>
      <c r="R43" s="60"/>
    </row>
    <row r="44" s="43" customFormat="1" ht="19" customHeight="1" spans="2:18">
      <c r="B44" s="27" t="s">
        <v>23</v>
      </c>
      <c r="C44" s="27">
        <v>5</v>
      </c>
      <c r="D44" s="27">
        <v>448.58</v>
      </c>
      <c r="E44" s="53">
        <f>D44/830.77</f>
        <v>0.539956907447308</v>
      </c>
      <c r="F44" s="53">
        <v>0.0002</v>
      </c>
      <c r="G44" s="53"/>
      <c r="H44" s="53"/>
      <c r="I44" s="53"/>
      <c r="J44" s="61"/>
      <c r="K44" s="43" t="s">
        <v>42</v>
      </c>
      <c r="L44" s="60">
        <f>SUM(L33:L43)</f>
        <v>656.05</v>
      </c>
      <c r="N44" s="60">
        <f>SUM(N33:N43)</f>
        <v>616.9</v>
      </c>
      <c r="P44" s="60">
        <f>SUM(P33:P43)</f>
        <v>0</v>
      </c>
      <c r="R44" s="60">
        <f>SUM(R33:R43)</f>
        <v>537.92</v>
      </c>
    </row>
    <row r="45" s="43" customFormat="1" ht="19" customHeight="1" spans="2:16">
      <c r="B45" s="27" t="s">
        <v>25</v>
      </c>
      <c r="C45" s="27">
        <v>4</v>
      </c>
      <c r="D45" s="27">
        <v>288.9</v>
      </c>
      <c r="E45" s="53">
        <f>D45/830.77</f>
        <v>0.347749678009557</v>
      </c>
      <c r="F45" s="53">
        <v>0.0002</v>
      </c>
      <c r="G45" s="53"/>
      <c r="H45" s="53"/>
      <c r="I45" s="53"/>
      <c r="J45" s="61"/>
      <c r="P45" s="60"/>
    </row>
    <row r="46" s="43" customFormat="1" ht="19" customHeight="1" spans="2:10">
      <c r="B46" s="27" t="s">
        <v>29</v>
      </c>
      <c r="C46" s="27">
        <v>6</v>
      </c>
      <c r="D46" s="27">
        <v>537.92</v>
      </c>
      <c r="E46" s="53">
        <f>D46/415.38</f>
        <v>1.29500698155905</v>
      </c>
      <c r="F46" s="53"/>
      <c r="G46" s="53"/>
      <c r="H46" s="53"/>
      <c r="I46" s="53">
        <v>0.0005</v>
      </c>
      <c r="J46" s="61"/>
    </row>
    <row r="47" s="43" customFormat="1" ht="19" customHeight="1" spans="2:16">
      <c r="B47" s="27" t="s">
        <v>42</v>
      </c>
      <c r="C47" s="27">
        <f>SUM(C44:C46)</f>
        <v>15</v>
      </c>
      <c r="D47" s="27">
        <f>SUM(D44:D46)</f>
        <v>1275.4</v>
      </c>
      <c r="E47" s="53"/>
      <c r="F47" s="53"/>
      <c r="G47" s="53"/>
      <c r="H47" s="53"/>
      <c r="I47" s="53"/>
      <c r="J47" s="61"/>
      <c r="K47" s="48" t="s">
        <v>222</v>
      </c>
      <c r="L47" s="48" t="s">
        <v>223</v>
      </c>
      <c r="M47" s="48" t="s">
        <v>224</v>
      </c>
      <c r="N47" s="48" t="s">
        <v>225</v>
      </c>
      <c r="O47" s="48" t="s">
        <v>226</v>
      </c>
      <c r="P47" s="48" t="s">
        <v>227</v>
      </c>
    </row>
    <row r="48" s="43" customFormat="1" ht="39" customHeight="1" spans="2:16">
      <c r="B48" s="46" t="s">
        <v>228</v>
      </c>
      <c r="C48" s="47"/>
      <c r="D48" s="47"/>
      <c r="E48" s="47"/>
      <c r="F48" s="47"/>
      <c r="G48" s="47"/>
      <c r="H48" s="47"/>
      <c r="I48" s="57"/>
      <c r="J48" s="61"/>
      <c r="K48" s="27">
        <v>2</v>
      </c>
      <c r="L48" s="27" t="s">
        <v>23</v>
      </c>
      <c r="M48" s="27">
        <v>448.58</v>
      </c>
      <c r="N48" s="27">
        <v>207.47</v>
      </c>
      <c r="O48" s="27">
        <f>M48+N48</f>
        <v>656.05</v>
      </c>
      <c r="P48" s="36">
        <f>O48/4</f>
        <v>164.0125</v>
      </c>
    </row>
    <row r="49" s="43" customFormat="1" ht="19" customHeight="1" spans="10:16">
      <c r="J49" s="61"/>
      <c r="K49" s="27">
        <v>3</v>
      </c>
      <c r="L49" s="27" t="s">
        <v>25</v>
      </c>
      <c r="M49" s="27">
        <v>288.9</v>
      </c>
      <c r="N49" s="27">
        <v>328</v>
      </c>
      <c r="O49" s="27">
        <f>M49+N49</f>
        <v>616.9</v>
      </c>
      <c r="P49" s="36">
        <f>O49/4</f>
        <v>154.225</v>
      </c>
    </row>
    <row r="50" s="43" customFormat="1" ht="52" customHeight="1" spans="2:16">
      <c r="B50" s="45" t="s">
        <v>229</v>
      </c>
      <c r="C50" s="45" t="s">
        <v>230</v>
      </c>
      <c r="D50" s="54" t="s">
        <v>231</v>
      </c>
      <c r="E50" s="54" t="s">
        <v>232</v>
      </c>
      <c r="F50" s="45" t="s">
        <v>233</v>
      </c>
      <c r="G50" s="45" t="s">
        <v>234</v>
      </c>
      <c r="H50" s="45" t="s">
        <v>235</v>
      </c>
      <c r="I50" s="45" t="s">
        <v>236</v>
      </c>
      <c r="J50" s="61"/>
      <c r="K50" s="27">
        <v>4</v>
      </c>
      <c r="L50" s="27" t="s">
        <v>26</v>
      </c>
      <c r="M50" s="27"/>
      <c r="N50" s="27"/>
      <c r="O50" s="27">
        <f>M50+N50</f>
        <v>0</v>
      </c>
      <c r="P50" s="27">
        <f>O50/3</f>
        <v>0</v>
      </c>
    </row>
    <row r="51" s="43" customFormat="1" ht="21" customHeight="1" spans="2:16">
      <c r="B51" s="27" t="s">
        <v>21</v>
      </c>
      <c r="C51" s="27">
        <v>1275.4</v>
      </c>
      <c r="D51" s="27">
        <v>2700</v>
      </c>
      <c r="E51" s="53">
        <f>C51/D51</f>
        <v>0.47237037037037</v>
      </c>
      <c r="F51" s="53">
        <v>0.0008</v>
      </c>
      <c r="G51" s="53"/>
      <c r="H51" s="53"/>
      <c r="I51" s="24"/>
      <c r="J51" s="61"/>
      <c r="K51" s="27">
        <v>1</v>
      </c>
      <c r="L51" s="27" t="s">
        <v>29</v>
      </c>
      <c r="M51" s="27">
        <v>537.92</v>
      </c>
      <c r="N51" s="27"/>
      <c r="O51" s="27">
        <f>M51+N51</f>
        <v>537.92</v>
      </c>
      <c r="P51" s="27">
        <f>O51/2</f>
        <v>268.96</v>
      </c>
    </row>
    <row r="52" s="43" customFormat="1" ht="21" customHeight="1" spans="11:16">
      <c r="K52" s="45"/>
      <c r="L52" s="45"/>
      <c r="M52" s="27">
        <f t="shared" ref="M52:O52" si="1">SUM(M48:M51)</f>
        <v>1275.4</v>
      </c>
      <c r="N52" s="27">
        <f t="shared" si="1"/>
        <v>535.47</v>
      </c>
      <c r="O52" s="27">
        <f t="shared" si="1"/>
        <v>1810.87</v>
      </c>
      <c r="P52" s="45"/>
    </row>
    <row r="53" s="43" customFormat="1" ht="24" customHeight="1"/>
    <row r="54" s="43" customFormat="1" ht="24" customHeight="1" spans="2:13">
      <c r="B54" s="48" t="s">
        <v>237</v>
      </c>
      <c r="C54" s="48"/>
      <c r="D54" s="48"/>
      <c r="E54" s="48"/>
      <c r="F54" s="48"/>
      <c r="G54" s="48"/>
      <c r="H54" s="48"/>
      <c r="M54" s="62"/>
    </row>
    <row r="55" s="43" customFormat="1" ht="60" customHeight="1" spans="2:8">
      <c r="B55" s="52" t="s">
        <v>28</v>
      </c>
      <c r="C55" s="52" t="s">
        <v>18</v>
      </c>
      <c r="D55" s="52" t="s">
        <v>210</v>
      </c>
      <c r="E55" s="52" t="s">
        <v>211</v>
      </c>
      <c r="F55" s="52" t="s">
        <v>238</v>
      </c>
      <c r="G55" s="52" t="s">
        <v>239</v>
      </c>
      <c r="H55" s="52" t="s">
        <v>240</v>
      </c>
    </row>
    <row r="56" s="43" customFormat="1" ht="21" customHeight="1" spans="2:8">
      <c r="B56" s="27" t="s">
        <v>27</v>
      </c>
      <c r="C56" s="27">
        <v>1</v>
      </c>
      <c r="D56" s="27">
        <v>43</v>
      </c>
      <c r="E56" s="24">
        <f>D56/92.31</f>
        <v>0.465821687791139</v>
      </c>
      <c r="F56" s="24">
        <v>0.008</v>
      </c>
      <c r="G56" s="45"/>
      <c r="H56" s="55"/>
    </row>
    <row r="57" s="43" customFormat="1" ht="26" customHeight="1" spans="2:8">
      <c r="B57" s="27" t="s">
        <v>33</v>
      </c>
      <c r="C57" s="27">
        <v>2</v>
      </c>
      <c r="D57" s="27">
        <v>218</v>
      </c>
      <c r="E57" s="24">
        <f>D57/92.31</f>
        <v>2.361607626476</v>
      </c>
      <c r="F57" s="24"/>
      <c r="G57" s="45"/>
      <c r="H57" s="55">
        <v>0.01</v>
      </c>
    </row>
    <row r="58" s="43" customFormat="1" ht="42" customHeight="1" spans="2:16384">
      <c r="B58" s="27" t="s">
        <v>25</v>
      </c>
      <c r="C58" s="27">
        <v>1</v>
      </c>
      <c r="D58" s="27">
        <v>110</v>
      </c>
      <c r="E58" s="24">
        <f>D58/92.31</f>
        <v>1.19163687574477</v>
      </c>
      <c r="F58" s="24"/>
      <c r="G58" s="45"/>
      <c r="H58" s="55">
        <v>0.01</v>
      </c>
      <c r="XFD58"/>
    </row>
    <row r="59" s="43" customFormat="1" ht="25" customHeight="1" spans="2:16384">
      <c r="B59" s="27" t="s">
        <v>31</v>
      </c>
      <c r="C59" s="27">
        <v>2</v>
      </c>
      <c r="D59" s="27">
        <v>164.47</v>
      </c>
      <c r="E59" s="24">
        <f>D59/92.31</f>
        <v>1.78171379048857</v>
      </c>
      <c r="F59" s="24"/>
      <c r="G59" s="45"/>
      <c r="H59" s="55">
        <v>0.01</v>
      </c>
      <c r="XFD59"/>
    </row>
    <row r="60" s="43" customFormat="1" ht="22" customHeight="1" spans="2:8">
      <c r="B60" s="27" t="s">
        <v>42</v>
      </c>
      <c r="C60" s="27">
        <f>SUM(C56:C59)</f>
        <v>6</v>
      </c>
      <c r="D60" s="27">
        <f>SUM(D56:D59)</f>
        <v>535.47</v>
      </c>
      <c r="E60" s="55"/>
      <c r="F60" s="24"/>
      <c r="G60" s="24"/>
      <c r="H60" s="24"/>
    </row>
    <row r="61" s="43" customFormat="1" ht="22" customHeight="1"/>
    <row r="62" s="43" customFormat="1" ht="22" customHeight="1"/>
    <row r="63" s="43" customFormat="1" ht="52" customHeight="1" spans="2:8">
      <c r="B63" s="52" t="s">
        <v>217</v>
      </c>
      <c r="C63" s="52" t="s">
        <v>18</v>
      </c>
      <c r="D63" s="52" t="s">
        <v>210</v>
      </c>
      <c r="E63" s="52" t="s">
        <v>211</v>
      </c>
      <c r="F63" s="52" t="s">
        <v>241</v>
      </c>
      <c r="G63" s="52" t="s">
        <v>242</v>
      </c>
      <c r="H63" s="52" t="s">
        <v>243</v>
      </c>
    </row>
    <row r="64" s="43" customFormat="1" ht="22" customHeight="1" spans="2:8">
      <c r="B64" s="27" t="s">
        <v>23</v>
      </c>
      <c r="C64" s="27">
        <v>3</v>
      </c>
      <c r="D64" s="27">
        <v>207.47</v>
      </c>
      <c r="E64" s="24">
        <f>D64/307.69</f>
        <v>0.674282557119178</v>
      </c>
      <c r="F64" s="24"/>
      <c r="G64" s="24">
        <v>0.0015</v>
      </c>
      <c r="H64" s="24"/>
    </row>
    <row r="65" s="43" customFormat="1" ht="22" customHeight="1" spans="2:8">
      <c r="B65" s="27" t="s">
        <v>25</v>
      </c>
      <c r="C65" s="27">
        <v>3</v>
      </c>
      <c r="D65" s="27">
        <v>328</v>
      </c>
      <c r="E65" s="24">
        <f>D65/307.69</f>
        <v>1.06600799505996</v>
      </c>
      <c r="F65" s="24"/>
      <c r="G65" s="24"/>
      <c r="H65" s="24">
        <v>0.0018</v>
      </c>
    </row>
    <row r="66" s="43" customFormat="1" ht="24" customHeight="1" spans="2:8">
      <c r="B66" s="27" t="s">
        <v>42</v>
      </c>
      <c r="C66" s="27">
        <f>SUM(C64:C65)</f>
        <v>6</v>
      </c>
      <c r="D66" s="27">
        <f>SUM(D64:D65)</f>
        <v>535.47</v>
      </c>
      <c r="E66" s="24"/>
      <c r="F66" s="24"/>
      <c r="G66" s="24"/>
      <c r="H66" s="24"/>
    </row>
    <row r="67" s="43" customFormat="1" ht="46" customHeight="1" spans="2:8">
      <c r="B67" s="46" t="s">
        <v>244</v>
      </c>
      <c r="C67" s="47"/>
      <c r="D67" s="47"/>
      <c r="E67" s="47"/>
      <c r="F67" s="47"/>
      <c r="G67" s="47"/>
      <c r="H67" s="57"/>
    </row>
    <row r="68" s="43" customFormat="1" ht="17" customHeight="1"/>
    <row r="69" s="43" customFormat="1" ht="50" customHeight="1" spans="2:8">
      <c r="B69" s="52" t="s">
        <v>229</v>
      </c>
      <c r="C69" s="52" t="s">
        <v>245</v>
      </c>
      <c r="D69" s="52" t="s">
        <v>246</v>
      </c>
      <c r="E69" s="52" t="s">
        <v>247</v>
      </c>
      <c r="F69" s="52" t="s">
        <v>248</v>
      </c>
      <c r="G69" s="52" t="s">
        <v>249</v>
      </c>
      <c r="H69" s="52" t="s">
        <v>250</v>
      </c>
    </row>
    <row r="70" s="43" customFormat="1" ht="17" customHeight="1" spans="2:8">
      <c r="B70" s="27" t="s">
        <v>21</v>
      </c>
      <c r="C70" s="27">
        <v>535.47</v>
      </c>
      <c r="D70" s="27">
        <v>1000</v>
      </c>
      <c r="E70" s="24">
        <f>C70/D70</f>
        <v>0.53547</v>
      </c>
      <c r="F70" s="24"/>
      <c r="G70" s="24">
        <v>0.002</v>
      </c>
      <c r="H70" s="24"/>
    </row>
    <row r="71" s="43" customFormat="1" ht="17" customHeight="1"/>
    <row r="72" s="43" customFormat="1" ht="21" customHeight="1"/>
    <row r="73" s="43" customFormat="1" ht="27" customHeight="1" spans="16384:16384">
      <c r="XFD73"/>
    </row>
    <row r="74" s="43" customFormat="1" ht="27" customHeight="1"/>
    <row r="75" s="43" customFormat="1" ht="53" customHeight="1"/>
    <row r="76" s="43" customFormat="1" ht="26" customHeight="1"/>
    <row r="77" s="43" customFormat="1" ht="28" customHeight="1"/>
    <row r="78" s="43" customFormat="1" ht="47" customHeight="1"/>
    <row r="79" s="43" customFormat="1" ht="42" customHeight="1"/>
    <row r="80" s="43" customFormat="1" ht="18" customHeight="1" spans="16384:16384">
      <c r="XFD80"/>
    </row>
    <row r="81" s="43" customFormat="1" spans="16384:16384">
      <c r="XFD81"/>
    </row>
    <row r="82" s="43" customFormat="1" ht="20" customHeight="1"/>
  </sheetData>
  <autoFilter xmlns:etc="http://www.wps.cn/officeDocument/2017/etCustomData" ref="A2:XFD76" etc:filterBottomFollowUsedRange="0">
    <extLst/>
  </autoFilter>
  <mergeCells count="8">
    <mergeCell ref="A1:I1"/>
    <mergeCell ref="A19:I19"/>
    <mergeCell ref="A21:I21"/>
    <mergeCell ref="A30:I30"/>
    <mergeCell ref="B32:I32"/>
    <mergeCell ref="B48:I48"/>
    <mergeCell ref="B54:H54"/>
    <mergeCell ref="B67:H67"/>
  </mergeCells>
  <pageMargins left="0.472222222222222" right="0.0784722222222222" top="0.236111111111111" bottom="0.314583333333333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workbookViewId="0">
      <selection activeCell="H28" sqref="H28"/>
    </sheetView>
  </sheetViews>
  <sheetFormatPr defaultColWidth="9" defaultRowHeight="13.5" outlineLevelRow="7"/>
  <cols>
    <col min="1" max="1" width="5.125" style="32" customWidth="1"/>
    <col min="2" max="3" width="9" style="32"/>
    <col min="4" max="4" width="7.75" style="32" customWidth="1"/>
    <col min="5" max="5" width="7.75" style="33" customWidth="1"/>
    <col min="6" max="6" width="7.75" style="32" customWidth="1"/>
    <col min="7" max="16384" width="9" style="32"/>
  </cols>
  <sheetData>
    <row r="1" s="31" customFormat="1" ht="20.1" customHeight="1" spans="1:15">
      <c r="A1" s="34" t="s">
        <v>46</v>
      </c>
      <c r="B1" s="34"/>
      <c r="C1" s="34"/>
      <c r="D1" s="34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="31" customFormat="1" ht="30" customHeight="1" spans="1:15">
      <c r="A2" s="27" t="s">
        <v>12</v>
      </c>
      <c r="B2" s="27" t="s">
        <v>13</v>
      </c>
      <c r="C2" s="27" t="s">
        <v>47</v>
      </c>
      <c r="D2" s="27" t="s">
        <v>48</v>
      </c>
      <c r="E2" s="36" t="s">
        <v>49</v>
      </c>
      <c r="F2" s="27" t="s">
        <v>50</v>
      </c>
      <c r="G2" s="27" t="s">
        <v>51</v>
      </c>
      <c r="H2" s="27" t="s">
        <v>52</v>
      </c>
      <c r="I2" s="27" t="s">
        <v>53</v>
      </c>
      <c r="J2" s="27" t="s">
        <v>54</v>
      </c>
      <c r="K2" s="27" t="s">
        <v>55</v>
      </c>
      <c r="L2" s="27" t="s">
        <v>56</v>
      </c>
      <c r="M2" s="27" t="s">
        <v>59</v>
      </c>
      <c r="N2" s="41" t="s">
        <v>61</v>
      </c>
      <c r="O2" s="27" t="s">
        <v>22</v>
      </c>
    </row>
    <row r="3" ht="15" customHeight="1" spans="1:15">
      <c r="A3" s="37">
        <v>1</v>
      </c>
      <c r="B3" s="38" t="s">
        <v>251</v>
      </c>
      <c r="C3" s="38" t="s">
        <v>252</v>
      </c>
      <c r="D3" s="39">
        <v>23.24</v>
      </c>
      <c r="E3" s="39">
        <v>2290.87779690189</v>
      </c>
      <c r="F3" s="38">
        <v>53240</v>
      </c>
      <c r="G3" s="38">
        <v>53240</v>
      </c>
      <c r="H3" s="38">
        <v>53240</v>
      </c>
      <c r="I3" s="38">
        <v>0</v>
      </c>
      <c r="J3" s="38" t="s">
        <v>109</v>
      </c>
      <c r="K3" s="42">
        <v>45585</v>
      </c>
      <c r="L3" s="38" t="s">
        <v>31</v>
      </c>
      <c r="M3" s="42">
        <v>45540</v>
      </c>
      <c r="N3" s="38">
        <f>G3*0.015</f>
        <v>798.6</v>
      </c>
      <c r="O3" s="38">
        <f>G3*0.005</f>
        <v>266.2</v>
      </c>
    </row>
    <row r="4" ht="15" customHeight="1" spans="1:15">
      <c r="A4" s="37">
        <v>2</v>
      </c>
      <c r="B4" s="38" t="s">
        <v>253</v>
      </c>
      <c r="C4" s="38" t="s">
        <v>254</v>
      </c>
      <c r="D4" s="39">
        <v>14.5</v>
      </c>
      <c r="E4" s="39">
        <v>2281.37931034483</v>
      </c>
      <c r="F4" s="38">
        <v>33080</v>
      </c>
      <c r="G4" s="38">
        <v>33080</v>
      </c>
      <c r="H4" s="38">
        <v>33080</v>
      </c>
      <c r="I4" s="38">
        <v>0</v>
      </c>
      <c r="J4" s="38" t="s">
        <v>109</v>
      </c>
      <c r="K4" s="42">
        <v>45575</v>
      </c>
      <c r="L4" s="38" t="s">
        <v>31</v>
      </c>
      <c r="M4" s="42">
        <v>45538</v>
      </c>
      <c r="N4" s="38">
        <f>G4*0.015</f>
        <v>496.2</v>
      </c>
      <c r="O4" s="38">
        <f>G4*0.005</f>
        <v>165.4</v>
      </c>
    </row>
    <row r="5" ht="15" customHeight="1" spans="1:15">
      <c r="A5" s="37">
        <v>3</v>
      </c>
      <c r="B5" s="38" t="s">
        <v>255</v>
      </c>
      <c r="C5" s="38" t="s">
        <v>256</v>
      </c>
      <c r="D5" s="38">
        <v>14.97</v>
      </c>
      <c r="E5" s="39">
        <v>2281.89712758851</v>
      </c>
      <c r="F5" s="38">
        <v>34160</v>
      </c>
      <c r="G5" s="38">
        <v>34160</v>
      </c>
      <c r="H5" s="38">
        <v>34160</v>
      </c>
      <c r="I5" s="38">
        <v>0</v>
      </c>
      <c r="J5" s="38" t="s">
        <v>109</v>
      </c>
      <c r="K5" s="42">
        <v>45591</v>
      </c>
      <c r="L5" s="38" t="s">
        <v>34</v>
      </c>
      <c r="M5" s="42">
        <v>45537</v>
      </c>
      <c r="N5" s="38">
        <f>G5*0.015</f>
        <v>512.4</v>
      </c>
      <c r="O5" s="38">
        <f>G5*0.005</f>
        <v>170.8</v>
      </c>
    </row>
    <row r="6" ht="15" customHeight="1" spans="1:15">
      <c r="A6" s="37">
        <v>4</v>
      </c>
      <c r="B6" s="38" t="s">
        <v>257</v>
      </c>
      <c r="C6" s="38" t="s">
        <v>258</v>
      </c>
      <c r="D6" s="38">
        <v>22.57</v>
      </c>
      <c r="E6" s="39">
        <v>2195.83517944174</v>
      </c>
      <c r="F6" s="38">
        <v>49560</v>
      </c>
      <c r="G6" s="38">
        <v>49560</v>
      </c>
      <c r="H6" s="38">
        <v>49560</v>
      </c>
      <c r="I6" s="38">
        <v>0</v>
      </c>
      <c r="J6" s="38" t="s">
        <v>109</v>
      </c>
      <c r="K6" s="42">
        <v>45576</v>
      </c>
      <c r="L6" s="38" t="s">
        <v>30</v>
      </c>
      <c r="M6" s="42">
        <v>45538</v>
      </c>
      <c r="N6" s="38">
        <f>G6*0.015</f>
        <v>743.4</v>
      </c>
      <c r="O6" s="38">
        <f>G6*0.005</f>
        <v>247.8</v>
      </c>
    </row>
    <row r="7" ht="15" customHeight="1" spans="1:15">
      <c r="A7" s="37"/>
      <c r="B7" s="37"/>
      <c r="C7" s="37"/>
      <c r="D7" s="37"/>
      <c r="E7" s="40"/>
      <c r="F7" s="37"/>
      <c r="G7" s="37"/>
      <c r="H7" s="37"/>
      <c r="I7" s="37"/>
      <c r="J7" s="37"/>
      <c r="K7" s="37"/>
      <c r="L7" s="37"/>
      <c r="M7" s="37"/>
      <c r="N7" s="38">
        <f>SUM(N3:N6)</f>
        <v>2550.6</v>
      </c>
      <c r="O7" s="38">
        <f>SUM(O3:O6)</f>
        <v>850.2</v>
      </c>
    </row>
    <row r="8" ht="15" customHeight="1"/>
  </sheetData>
  <autoFilter xmlns:etc="http://www.wps.cn/officeDocument/2017/etCustomData" ref="A2:O7" etc:filterBottomFollowUsedRange="0">
    <extLst/>
  </autoFilter>
  <mergeCells count="1">
    <mergeCell ref="A1:O1"/>
  </mergeCells>
  <dataValidations count="1">
    <dataValidation type="decimal" operator="between" allowBlank="1" showInputMessage="1" showErrorMessage="1" promptTitle="输入数据" prompt="不得输入空格、字体、字母" sqref="K3:K6 M3:M6">
      <formula1>-1000000</formula1>
      <formula2>100000000</formula2>
    </dataValidation>
  </dataValidation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workbookViewId="0">
      <selection activeCell="C3" sqref="C3:C15"/>
    </sheetView>
  </sheetViews>
  <sheetFormatPr defaultColWidth="9" defaultRowHeight="26.1" customHeight="1" outlineLevelCol="3"/>
  <cols>
    <col min="1" max="1" width="10.875" style="26" customWidth="1"/>
    <col min="2" max="2" width="21.875" style="26" customWidth="1"/>
    <col min="3" max="3" width="21.3833333333333" style="26" customWidth="1"/>
    <col min="4" max="4" width="29.1416666666667" style="26" customWidth="1"/>
    <col min="5" max="16384" width="9" style="26"/>
  </cols>
  <sheetData>
    <row r="1" s="25" customFormat="1" ht="20" customHeight="1" spans="1:1">
      <c r="A1" s="25" t="s">
        <v>259</v>
      </c>
    </row>
    <row r="2" s="26" customFormat="1" ht="20" customHeight="1" spans="1:4">
      <c r="A2" s="27" t="s">
        <v>12</v>
      </c>
      <c r="B2" s="27" t="s">
        <v>13</v>
      </c>
      <c r="C2" s="27" t="s">
        <v>47</v>
      </c>
      <c r="D2" s="27" t="s">
        <v>260</v>
      </c>
    </row>
    <row r="3" s="26" customFormat="1" ht="20" customHeight="1" spans="1:4">
      <c r="A3" s="27">
        <v>1</v>
      </c>
      <c r="B3" s="27" t="s">
        <v>126</v>
      </c>
      <c r="C3" s="27" t="s">
        <v>127</v>
      </c>
      <c r="D3" s="28">
        <v>45573</v>
      </c>
    </row>
    <row r="4" s="26" customFormat="1" ht="20" customHeight="1" spans="1:4">
      <c r="A4" s="27">
        <v>2</v>
      </c>
      <c r="B4" s="27" t="s">
        <v>123</v>
      </c>
      <c r="C4" s="27" t="s">
        <v>124</v>
      </c>
      <c r="D4" s="28">
        <v>45565</v>
      </c>
    </row>
    <row r="5" s="26" customFormat="1" ht="20" customHeight="1" spans="1:4">
      <c r="A5" s="27">
        <v>3</v>
      </c>
      <c r="B5" s="27" t="s">
        <v>261</v>
      </c>
      <c r="C5" s="27" t="s">
        <v>262</v>
      </c>
      <c r="D5" s="28">
        <v>45560</v>
      </c>
    </row>
    <row r="6" s="26" customFormat="1" ht="20" customHeight="1" spans="1:4">
      <c r="A6" s="27">
        <v>4</v>
      </c>
      <c r="B6" s="27" t="s">
        <v>261</v>
      </c>
      <c r="C6" s="27" t="s">
        <v>263</v>
      </c>
      <c r="D6" s="28">
        <v>45560</v>
      </c>
    </row>
    <row r="7" s="26" customFormat="1" ht="20" customHeight="1" spans="1:4">
      <c r="A7" s="27">
        <v>5</v>
      </c>
      <c r="B7" s="27" t="s">
        <v>132</v>
      </c>
      <c r="C7" s="27" t="s">
        <v>133</v>
      </c>
      <c r="D7" s="28">
        <v>45564</v>
      </c>
    </row>
    <row r="8" s="26" customFormat="1" ht="20" customHeight="1" spans="1:4">
      <c r="A8" s="27">
        <v>6</v>
      </c>
      <c r="B8" s="27" t="s">
        <v>96</v>
      </c>
      <c r="C8" s="27" t="s">
        <v>97</v>
      </c>
      <c r="D8" s="28">
        <v>45581</v>
      </c>
    </row>
    <row r="9" s="26" customFormat="1" ht="20" customHeight="1" spans="1:4">
      <c r="A9" s="27">
        <v>7</v>
      </c>
      <c r="B9" s="27" t="s">
        <v>67</v>
      </c>
      <c r="C9" s="27" t="s">
        <v>68</v>
      </c>
      <c r="D9" s="28">
        <v>45582</v>
      </c>
    </row>
    <row r="10" s="26" customFormat="1" ht="20" customHeight="1" spans="1:4">
      <c r="A10" s="27">
        <v>8</v>
      </c>
      <c r="B10" s="27" t="s">
        <v>264</v>
      </c>
      <c r="C10" s="27" t="s">
        <v>265</v>
      </c>
      <c r="D10" s="28">
        <v>45553</v>
      </c>
    </row>
    <row r="11" s="26" customFormat="1" ht="20" customHeight="1" spans="1:4">
      <c r="A11" s="27">
        <v>9</v>
      </c>
      <c r="B11" s="27" t="s">
        <v>266</v>
      </c>
      <c r="C11" s="27" t="s">
        <v>267</v>
      </c>
      <c r="D11" s="28">
        <v>45561</v>
      </c>
    </row>
    <row r="12" s="26" customFormat="1" ht="20" customHeight="1" spans="1:4">
      <c r="A12" s="27">
        <v>10</v>
      </c>
      <c r="B12" s="27" t="s">
        <v>268</v>
      </c>
      <c r="C12" s="27" t="s">
        <v>269</v>
      </c>
      <c r="D12" s="28">
        <v>45573</v>
      </c>
    </row>
    <row r="13" s="26" customFormat="1" ht="20" customHeight="1" spans="1:4">
      <c r="A13" s="27">
        <v>11</v>
      </c>
      <c r="B13" s="27" t="s">
        <v>150</v>
      </c>
      <c r="C13" s="29" t="s">
        <v>270</v>
      </c>
      <c r="D13" s="28">
        <v>45573</v>
      </c>
    </row>
    <row r="14" s="26" customFormat="1" ht="20" customHeight="1" spans="1:4">
      <c r="A14" s="27">
        <v>12</v>
      </c>
      <c r="B14" s="27" t="s">
        <v>111</v>
      </c>
      <c r="C14" s="29" t="s">
        <v>112</v>
      </c>
      <c r="D14" s="28">
        <v>45581</v>
      </c>
    </row>
    <row r="15" s="26" customFormat="1" ht="20" customHeight="1" spans="1:4">
      <c r="A15" s="27">
        <v>13</v>
      </c>
      <c r="B15" s="27" t="s">
        <v>143</v>
      </c>
      <c r="C15" s="27" t="s">
        <v>144</v>
      </c>
      <c r="D15" s="28">
        <v>45588</v>
      </c>
    </row>
    <row r="16" s="26" customFormat="1" customHeight="1" spans="3:4">
      <c r="C16" s="30">
        <v>45596</v>
      </c>
      <c r="D16" s="30"/>
    </row>
  </sheetData>
  <mergeCells count="2">
    <mergeCell ref="A1:D1"/>
    <mergeCell ref="C16:D16"/>
  </mergeCells>
  <pageMargins left="0.75" right="0.75" top="0.590277777777778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2"/>
  <sheetViews>
    <sheetView topLeftCell="A78" workbookViewId="0">
      <selection activeCell="F104" sqref="F104"/>
    </sheetView>
  </sheetViews>
  <sheetFormatPr defaultColWidth="9" defaultRowHeight="13.5"/>
  <cols>
    <col min="1" max="2" width="9" style="1"/>
    <col min="3" max="3" width="8" style="1" customWidth="1"/>
    <col min="4" max="4" width="6.75" style="1" customWidth="1"/>
    <col min="5" max="14" width="8" style="1" customWidth="1"/>
    <col min="15" max="16384" width="9" style="1"/>
  </cols>
  <sheetData>
    <row r="1" s="1" customFormat="1" ht="33" customHeight="1" spans="1:14">
      <c r="A1" s="3" t="s">
        <v>271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16" customHeight="1" spans="1:14">
      <c r="A2" s="4" t="s">
        <v>14</v>
      </c>
      <c r="B2" s="5" t="s">
        <v>13</v>
      </c>
      <c r="C2" s="4" t="s">
        <v>272</v>
      </c>
      <c r="D2" s="4"/>
      <c r="E2" s="4" t="s">
        <v>273</v>
      </c>
      <c r="F2" s="4"/>
      <c r="G2" s="4" t="s">
        <v>274</v>
      </c>
      <c r="H2" s="4"/>
      <c r="I2" s="4" t="s">
        <v>275</v>
      </c>
      <c r="J2" s="4"/>
      <c r="K2" s="4" t="s">
        <v>276</v>
      </c>
      <c r="L2" s="4"/>
      <c r="M2" s="4" t="s">
        <v>277</v>
      </c>
      <c r="N2" s="4"/>
    </row>
    <row r="3" s="1" customFormat="1" ht="16" customHeight="1" spans="1:14">
      <c r="A3" s="4"/>
      <c r="B3" s="6"/>
      <c r="C3" s="4" t="s">
        <v>224</v>
      </c>
      <c r="D3" s="4" t="s">
        <v>225</v>
      </c>
      <c r="E3" s="4" t="s">
        <v>224</v>
      </c>
      <c r="F3" s="4" t="s">
        <v>225</v>
      </c>
      <c r="G3" s="4" t="s">
        <v>224</v>
      </c>
      <c r="H3" s="4" t="s">
        <v>225</v>
      </c>
      <c r="I3" s="4" t="s">
        <v>224</v>
      </c>
      <c r="J3" s="4" t="s">
        <v>225</v>
      </c>
      <c r="K3" s="4" t="s">
        <v>224</v>
      </c>
      <c r="L3" s="4" t="s">
        <v>225</v>
      </c>
      <c r="M3" s="4" t="s">
        <v>224</v>
      </c>
      <c r="N3" s="4" t="s">
        <v>225</v>
      </c>
    </row>
    <row r="4" s="1" customFormat="1" ht="16" customHeight="1" spans="1:14">
      <c r="A4" s="7" t="s">
        <v>22</v>
      </c>
      <c r="B4" s="7" t="s">
        <v>21</v>
      </c>
      <c r="C4" s="8"/>
      <c r="D4" s="8"/>
      <c r="E4" s="8"/>
      <c r="F4" s="8"/>
      <c r="G4" s="8"/>
      <c r="H4" s="8"/>
      <c r="I4" s="9">
        <v>0.004</v>
      </c>
      <c r="J4" s="8"/>
      <c r="K4" s="8"/>
      <c r="L4" s="8"/>
      <c r="M4" s="8"/>
      <c r="N4" s="9">
        <v>0.01</v>
      </c>
    </row>
    <row r="5" s="1" customFormat="1" ht="16" customHeight="1" spans="1:14">
      <c r="A5" s="7" t="s">
        <v>28</v>
      </c>
      <c r="B5" s="7" t="s">
        <v>23</v>
      </c>
      <c r="C5" s="8">
        <v>0.006</v>
      </c>
      <c r="D5" s="8"/>
      <c r="E5" s="9">
        <v>0.005</v>
      </c>
      <c r="F5" s="8"/>
      <c r="G5" s="8">
        <v>0.006</v>
      </c>
      <c r="H5" s="8"/>
      <c r="I5" s="8"/>
      <c r="J5" s="8"/>
      <c r="K5" s="9">
        <v>0.004</v>
      </c>
      <c r="L5" s="8"/>
      <c r="M5" s="8"/>
      <c r="N5" s="9">
        <v>0.01</v>
      </c>
    </row>
    <row r="6" s="1" customFormat="1" ht="16" customHeight="1" spans="1:14">
      <c r="A6" s="7" t="s">
        <v>28</v>
      </c>
      <c r="B6" s="7" t="s">
        <v>25</v>
      </c>
      <c r="C6" s="8">
        <v>0.006</v>
      </c>
      <c r="D6" s="8"/>
      <c r="E6" s="9">
        <v>0.004</v>
      </c>
      <c r="F6" s="8"/>
      <c r="G6" s="8">
        <v>0.006</v>
      </c>
      <c r="H6" s="8"/>
      <c r="I6" s="9">
        <v>0.006</v>
      </c>
      <c r="J6" s="8"/>
      <c r="K6" s="9">
        <v>0.006</v>
      </c>
      <c r="L6" s="8"/>
      <c r="M6" s="9">
        <v>0.004</v>
      </c>
      <c r="N6" s="9">
        <v>0.01</v>
      </c>
    </row>
    <row r="7" s="1" customFormat="1" ht="16" customHeight="1" spans="1:14">
      <c r="A7" s="7" t="s">
        <v>28</v>
      </c>
      <c r="B7" s="7" t="s">
        <v>26</v>
      </c>
      <c r="C7" s="8">
        <v>0.004</v>
      </c>
      <c r="D7" s="8"/>
      <c r="E7" s="8"/>
      <c r="F7" s="8"/>
      <c r="G7" s="8"/>
      <c r="H7" s="8"/>
      <c r="I7" s="9">
        <v>0.004</v>
      </c>
      <c r="J7" s="8"/>
      <c r="K7" s="8"/>
      <c r="L7" s="8"/>
      <c r="M7" s="8"/>
      <c r="N7" s="8"/>
    </row>
    <row r="8" s="1" customFormat="1" ht="16" customHeight="1" spans="1:14">
      <c r="A8" s="7" t="s">
        <v>28</v>
      </c>
      <c r="B8" s="7" t="s">
        <v>27</v>
      </c>
      <c r="C8" s="8">
        <v>0.006</v>
      </c>
      <c r="D8" s="8"/>
      <c r="E8" s="8">
        <v>0.006</v>
      </c>
      <c r="F8" s="8"/>
      <c r="G8" s="9">
        <v>0.004</v>
      </c>
      <c r="H8" s="8"/>
      <c r="I8" s="8"/>
      <c r="J8" s="8"/>
      <c r="K8" s="9">
        <v>0.004</v>
      </c>
      <c r="L8" s="8"/>
      <c r="M8" s="9">
        <v>0.004</v>
      </c>
      <c r="N8" s="8">
        <v>0.009</v>
      </c>
    </row>
    <row r="9" s="1" customFormat="1" ht="16" customHeight="1" spans="1:14">
      <c r="A9" s="7" t="s">
        <v>28</v>
      </c>
      <c r="B9" s="7" t="s">
        <v>29</v>
      </c>
      <c r="C9" s="8">
        <v>0.006</v>
      </c>
      <c r="D9" s="8"/>
      <c r="E9" s="9">
        <v>0.005</v>
      </c>
      <c r="F9" s="8"/>
      <c r="G9" s="8">
        <v>0.006</v>
      </c>
      <c r="H9" s="8"/>
      <c r="I9" s="9">
        <v>0.006</v>
      </c>
      <c r="J9" s="8"/>
      <c r="K9" s="9">
        <v>0.004</v>
      </c>
      <c r="L9" s="8"/>
      <c r="M9" s="9">
        <v>0.004</v>
      </c>
      <c r="N9" s="9">
        <v>0.01</v>
      </c>
    </row>
    <row r="10" s="1" customFormat="1" ht="16" customHeight="1" spans="1:14">
      <c r="A10" s="7" t="s">
        <v>28</v>
      </c>
      <c r="B10" s="7" t="s">
        <v>278</v>
      </c>
      <c r="C10" s="8">
        <v>0.004</v>
      </c>
      <c r="D10" s="8"/>
      <c r="E10" s="9">
        <v>0.004</v>
      </c>
      <c r="F10" s="8"/>
      <c r="G10" s="9">
        <v>0.004</v>
      </c>
      <c r="H10" s="8"/>
      <c r="I10" s="8"/>
      <c r="J10" s="8"/>
      <c r="K10" s="8"/>
      <c r="L10" s="8"/>
      <c r="M10" s="8"/>
      <c r="N10" s="9">
        <v>0.01</v>
      </c>
    </row>
    <row r="11" s="1" customFormat="1" ht="16" customHeight="1" spans="1:14">
      <c r="A11" s="7" t="s">
        <v>28</v>
      </c>
      <c r="B11" s="7" t="s">
        <v>30</v>
      </c>
      <c r="C11" s="8">
        <v>0.004</v>
      </c>
      <c r="D11" s="8"/>
      <c r="E11" s="9">
        <v>0.004</v>
      </c>
      <c r="F11" s="8"/>
      <c r="G11" s="8"/>
      <c r="H11" s="8"/>
      <c r="I11" s="8"/>
      <c r="J11" s="8"/>
      <c r="K11" s="9">
        <v>0.006</v>
      </c>
      <c r="L11" s="8"/>
      <c r="M11" s="8"/>
      <c r="N11" s="9">
        <v>0.01</v>
      </c>
    </row>
    <row r="12" s="1" customFormat="1" ht="16" customHeight="1" spans="1:14">
      <c r="A12" s="7" t="s">
        <v>28</v>
      </c>
      <c r="B12" s="7" t="s">
        <v>31</v>
      </c>
      <c r="C12" s="8">
        <v>0.004</v>
      </c>
      <c r="D12" s="8"/>
      <c r="E12" s="9">
        <v>0.005</v>
      </c>
      <c r="F12" s="8"/>
      <c r="G12" s="9">
        <v>0.004</v>
      </c>
      <c r="H12" s="8"/>
      <c r="I12" s="9">
        <v>0.006</v>
      </c>
      <c r="J12" s="8"/>
      <c r="K12" s="9">
        <v>0.006</v>
      </c>
      <c r="L12" s="8"/>
      <c r="M12" s="8"/>
      <c r="N12" s="9">
        <v>0.008</v>
      </c>
    </row>
    <row r="13" s="1" customFormat="1" ht="16" customHeight="1" spans="1:14">
      <c r="A13" s="7" t="s">
        <v>28</v>
      </c>
      <c r="B13" s="7" t="s">
        <v>32</v>
      </c>
      <c r="C13" s="8">
        <v>0.006</v>
      </c>
      <c r="D13" s="8"/>
      <c r="E13" s="8"/>
      <c r="F13" s="8"/>
      <c r="G13" s="8">
        <v>0.006</v>
      </c>
      <c r="H13" s="8"/>
      <c r="I13" s="9">
        <v>0.006</v>
      </c>
      <c r="J13" s="8"/>
      <c r="K13" s="9">
        <v>0.006</v>
      </c>
      <c r="L13" s="8"/>
      <c r="M13" s="9">
        <v>0.004</v>
      </c>
      <c r="N13" s="9">
        <v>0.01</v>
      </c>
    </row>
    <row r="14" s="1" customFormat="1" ht="16" customHeight="1" spans="1:14">
      <c r="A14" s="7" t="s">
        <v>28</v>
      </c>
      <c r="B14" s="7" t="s">
        <v>279</v>
      </c>
      <c r="C14" s="8">
        <v>0.004</v>
      </c>
      <c r="D14" s="8"/>
      <c r="E14" s="8">
        <v>0.006</v>
      </c>
      <c r="F14" s="8"/>
      <c r="G14" s="8"/>
      <c r="H14" s="8"/>
      <c r="I14" s="8"/>
      <c r="J14" s="8"/>
      <c r="K14" s="8"/>
      <c r="L14" s="8"/>
      <c r="M14" s="8"/>
      <c r="N14" s="9">
        <v>0.008</v>
      </c>
    </row>
    <row r="15" s="1" customFormat="1" ht="16" customHeight="1" spans="1:14">
      <c r="A15" s="7" t="s">
        <v>28</v>
      </c>
      <c r="B15" s="7" t="s">
        <v>33</v>
      </c>
      <c r="C15" s="8">
        <v>0.004</v>
      </c>
      <c r="D15" s="8"/>
      <c r="E15" s="8">
        <v>0.006</v>
      </c>
      <c r="F15" s="8"/>
      <c r="G15" s="8">
        <v>0.006</v>
      </c>
      <c r="H15" s="8"/>
      <c r="I15" s="9">
        <v>0.006</v>
      </c>
      <c r="J15" s="8"/>
      <c r="K15" s="9">
        <v>0.006</v>
      </c>
      <c r="L15" s="8"/>
      <c r="M15" s="9">
        <v>0.004</v>
      </c>
      <c r="N15" s="9">
        <v>0.01</v>
      </c>
    </row>
    <row r="16" s="1" customFormat="1" ht="16" customHeight="1" spans="1:14">
      <c r="A16" s="7" t="s">
        <v>28</v>
      </c>
      <c r="B16" s="7" t="s">
        <v>34</v>
      </c>
      <c r="C16" s="8">
        <v>0.004</v>
      </c>
      <c r="D16" s="8"/>
      <c r="E16" s="8"/>
      <c r="F16" s="8"/>
      <c r="G16" s="8"/>
      <c r="H16" s="8"/>
      <c r="I16" s="8"/>
      <c r="J16" s="8"/>
      <c r="K16" s="9">
        <v>0.004</v>
      </c>
      <c r="L16" s="8"/>
      <c r="M16" s="8"/>
      <c r="N16" s="9">
        <v>0.008</v>
      </c>
    </row>
    <row r="17" s="1" customFormat="1" ht="16" customHeight="1" spans="1:14">
      <c r="A17" s="7" t="s">
        <v>28</v>
      </c>
      <c r="B17" s="7" t="s">
        <v>35</v>
      </c>
      <c r="C17" s="8">
        <v>0.004</v>
      </c>
      <c r="D17" s="8"/>
      <c r="E17" s="9">
        <v>0.004</v>
      </c>
      <c r="F17" s="8"/>
      <c r="G17" s="8"/>
      <c r="H17" s="8"/>
      <c r="I17" s="8"/>
      <c r="J17" s="8"/>
      <c r="K17" s="8"/>
      <c r="L17" s="8"/>
      <c r="M17" s="9">
        <v>0.004</v>
      </c>
      <c r="N17" s="8"/>
    </row>
    <row r="18" s="1" customFormat="1" ht="16" customHeight="1" spans="1:14">
      <c r="A18" s="7" t="s">
        <v>28</v>
      </c>
      <c r="B18" s="7" t="s">
        <v>280</v>
      </c>
      <c r="C18" s="8">
        <v>0.004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="1" customFormat="1" ht="16" customHeight="1" spans="1:14">
      <c r="A19" s="7" t="s">
        <v>28</v>
      </c>
      <c r="B19" s="7" t="s">
        <v>281</v>
      </c>
      <c r="C19" s="8"/>
      <c r="D19" s="8"/>
      <c r="E19" s="9">
        <v>0.004</v>
      </c>
      <c r="F19" s="8"/>
      <c r="G19" s="8">
        <v>0.006</v>
      </c>
      <c r="H19" s="8"/>
      <c r="I19" s="8"/>
      <c r="J19" s="8"/>
      <c r="K19" s="9">
        <v>0.006</v>
      </c>
      <c r="L19" s="8"/>
      <c r="M19" s="8"/>
      <c r="N19" s="8"/>
    </row>
    <row r="20" s="1" customFormat="1" ht="16" customHeight="1" spans="1:14">
      <c r="A20" s="7" t="s">
        <v>28</v>
      </c>
      <c r="B20" s="7" t="s">
        <v>282</v>
      </c>
      <c r="C20" s="8">
        <v>0.004</v>
      </c>
      <c r="D20" s="8"/>
      <c r="E20" s="8">
        <v>0.006</v>
      </c>
      <c r="F20" s="8"/>
      <c r="G20" s="8">
        <v>0.006</v>
      </c>
      <c r="H20" s="8"/>
      <c r="I20" s="8"/>
      <c r="J20" s="8"/>
      <c r="K20" s="8"/>
      <c r="L20" s="8"/>
      <c r="M20" s="8"/>
      <c r="N20" s="8"/>
    </row>
    <row r="21" s="1" customFormat="1" ht="16" customHeight="1" spans="1:14">
      <c r="A21" s="7" t="s">
        <v>28</v>
      </c>
      <c r="B21" s="7" t="s">
        <v>283</v>
      </c>
      <c r="C21" s="8"/>
      <c r="D21" s="8"/>
      <c r="E21" s="9">
        <v>0.004</v>
      </c>
      <c r="F21" s="8"/>
      <c r="G21" s="8"/>
      <c r="H21" s="8"/>
      <c r="I21" s="9">
        <v>0.004</v>
      </c>
      <c r="J21" s="8"/>
      <c r="K21" s="8"/>
      <c r="L21" s="8"/>
      <c r="M21" s="8"/>
      <c r="N21" s="8"/>
    </row>
    <row r="22" s="1" customFormat="1" ht="16" customHeight="1" spans="1:14">
      <c r="A22" s="7" t="s">
        <v>28</v>
      </c>
      <c r="B22" s="7" t="s">
        <v>284</v>
      </c>
      <c r="C22" s="8">
        <v>0.004</v>
      </c>
      <c r="D22" s="8"/>
      <c r="E22" s="8">
        <v>0.004</v>
      </c>
      <c r="F22" s="8"/>
      <c r="G22" s="8">
        <v>0.006</v>
      </c>
      <c r="H22" s="8"/>
      <c r="I22" s="8"/>
      <c r="J22" s="8"/>
      <c r="K22" s="9">
        <v>0.004</v>
      </c>
      <c r="L22" s="8"/>
      <c r="M22" s="9">
        <v>0.004</v>
      </c>
      <c r="N22" s="8"/>
    </row>
    <row r="23" s="1" customFormat="1" ht="16" customHeight="1" spans="1:14">
      <c r="A23" s="7" t="s">
        <v>28</v>
      </c>
      <c r="B23" s="7" t="s">
        <v>285</v>
      </c>
      <c r="C23" s="8">
        <v>0.004</v>
      </c>
      <c r="D23" s="8"/>
      <c r="E23" s="9">
        <v>0.005</v>
      </c>
      <c r="F23" s="8"/>
      <c r="G23" s="8"/>
      <c r="H23" s="8"/>
      <c r="I23" s="8"/>
      <c r="J23" s="8"/>
      <c r="K23" s="8"/>
      <c r="L23" s="8"/>
      <c r="M23" s="8"/>
      <c r="N23" s="8"/>
    </row>
    <row r="24" s="1" customFormat="1" ht="16" customHeight="1" spans="1:14">
      <c r="A24" s="7" t="s">
        <v>28</v>
      </c>
      <c r="B24" s="7" t="s">
        <v>286</v>
      </c>
      <c r="C24" s="8">
        <v>0.004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="1" customFormat="1" ht="16" customHeight="1" spans="1:14">
      <c r="A25" s="7" t="s">
        <v>28</v>
      </c>
      <c r="B25" s="7" t="s">
        <v>287</v>
      </c>
      <c r="C25" s="8">
        <v>0.004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="1" customFormat="1" ht="16" customHeight="1" spans="1:14">
      <c r="A26" s="4" t="s">
        <v>14</v>
      </c>
      <c r="B26" s="4" t="s">
        <v>13</v>
      </c>
      <c r="C26" s="10" t="s">
        <v>288</v>
      </c>
      <c r="D26" s="10"/>
      <c r="E26" s="10" t="s">
        <v>289</v>
      </c>
      <c r="F26" s="10"/>
      <c r="G26" s="10" t="s">
        <v>290</v>
      </c>
      <c r="H26" s="10"/>
      <c r="I26" s="10" t="s">
        <v>291</v>
      </c>
      <c r="J26" s="10"/>
      <c r="K26" s="10" t="s">
        <v>292</v>
      </c>
      <c r="L26" s="10"/>
      <c r="M26" s="10" t="s">
        <v>293</v>
      </c>
      <c r="N26" s="10"/>
    </row>
    <row r="27" s="1" customFormat="1" ht="16" customHeight="1" spans="1:14">
      <c r="A27" s="4"/>
      <c r="B27" s="4"/>
      <c r="C27" s="10" t="s">
        <v>224</v>
      </c>
      <c r="D27" s="10" t="s">
        <v>225</v>
      </c>
      <c r="E27" s="10" t="s">
        <v>224</v>
      </c>
      <c r="F27" s="10" t="s">
        <v>225</v>
      </c>
      <c r="G27" s="10" t="s">
        <v>224</v>
      </c>
      <c r="H27" s="10" t="s">
        <v>225</v>
      </c>
      <c r="I27" s="10" t="s">
        <v>224</v>
      </c>
      <c r="J27" s="10" t="s">
        <v>225</v>
      </c>
      <c r="K27" s="10" t="s">
        <v>224</v>
      </c>
      <c r="L27" s="10" t="s">
        <v>225</v>
      </c>
      <c r="M27" s="10" t="s">
        <v>224</v>
      </c>
      <c r="N27" s="10" t="s">
        <v>225</v>
      </c>
    </row>
    <row r="28" s="1" customFormat="1" ht="16" customHeight="1" spans="1:14">
      <c r="A28" s="7" t="s">
        <v>22</v>
      </c>
      <c r="B28" s="7" t="s">
        <v>21</v>
      </c>
      <c r="C28" s="8"/>
      <c r="D28" s="8"/>
      <c r="E28" s="9">
        <v>0.004</v>
      </c>
      <c r="F28" s="8"/>
      <c r="G28" s="8"/>
      <c r="H28" s="8"/>
      <c r="I28" s="8"/>
      <c r="J28" s="8"/>
      <c r="K28" s="8"/>
      <c r="L28" s="8"/>
      <c r="M28" s="8"/>
      <c r="N28" s="8"/>
    </row>
    <row r="29" s="1" customFormat="1" ht="16" customHeight="1" spans="1:14">
      <c r="A29" s="7" t="s">
        <v>28</v>
      </c>
      <c r="B29" s="7" t="s">
        <v>23</v>
      </c>
      <c r="C29" s="9">
        <v>0.007</v>
      </c>
      <c r="D29" s="8"/>
      <c r="E29" s="9">
        <v>0.007</v>
      </c>
      <c r="F29" s="8"/>
      <c r="G29" s="8"/>
      <c r="H29" s="9">
        <v>0.01</v>
      </c>
      <c r="I29" s="9">
        <v>0.004</v>
      </c>
      <c r="J29" s="9">
        <v>0.01</v>
      </c>
      <c r="K29" s="18">
        <v>0.004</v>
      </c>
      <c r="L29" s="8"/>
      <c r="M29" s="8">
        <v>0.004</v>
      </c>
      <c r="N29" s="8"/>
    </row>
    <row r="30" s="1" customFormat="1" ht="16" customHeight="1" spans="1:14">
      <c r="A30" s="7" t="s">
        <v>28</v>
      </c>
      <c r="B30" s="7" t="s">
        <v>25</v>
      </c>
      <c r="C30" s="9">
        <v>0.005</v>
      </c>
      <c r="D30" s="8"/>
      <c r="E30" s="8">
        <v>0.005</v>
      </c>
      <c r="F30" s="8"/>
      <c r="G30" s="9">
        <v>0.007</v>
      </c>
      <c r="H30" s="9">
        <v>0.01</v>
      </c>
      <c r="I30" s="9">
        <v>0.004</v>
      </c>
      <c r="J30" s="9">
        <v>0.009</v>
      </c>
      <c r="K30" s="8"/>
      <c r="L30" s="18">
        <v>0.008</v>
      </c>
      <c r="M30" s="8">
        <v>0.007</v>
      </c>
      <c r="N30" s="8">
        <v>0.01</v>
      </c>
    </row>
    <row r="31" s="1" customFormat="1" ht="16" customHeight="1" spans="1:14">
      <c r="A31" s="7" t="s">
        <v>28</v>
      </c>
      <c r="B31" s="7" t="s">
        <v>26</v>
      </c>
      <c r="C31" s="8"/>
      <c r="D31" s="8"/>
      <c r="E31" s="8"/>
      <c r="F31" s="8"/>
      <c r="G31" s="8"/>
      <c r="H31" s="8"/>
      <c r="I31" s="9">
        <v>0.004</v>
      </c>
      <c r="J31" s="8"/>
      <c r="K31" s="8"/>
      <c r="L31" s="8"/>
      <c r="M31" s="8">
        <v>0.004</v>
      </c>
      <c r="N31" s="8"/>
    </row>
    <row r="32" s="1" customFormat="1" ht="16" customHeight="1" spans="1:14">
      <c r="A32" s="7" t="s">
        <v>28</v>
      </c>
      <c r="B32" s="7" t="s">
        <v>27</v>
      </c>
      <c r="C32" s="9">
        <v>0.007</v>
      </c>
      <c r="D32" s="8"/>
      <c r="E32" s="9">
        <v>0.007</v>
      </c>
      <c r="F32" s="8"/>
      <c r="G32" s="9">
        <v>0.007</v>
      </c>
      <c r="H32" s="9">
        <v>0.01</v>
      </c>
      <c r="I32" s="9">
        <v>0.004</v>
      </c>
      <c r="J32" s="8"/>
      <c r="K32" s="18">
        <v>0.005</v>
      </c>
      <c r="L32" s="8">
        <v>0.009</v>
      </c>
      <c r="M32" s="8">
        <v>0.004</v>
      </c>
      <c r="N32" s="8"/>
    </row>
    <row r="33" s="1" customFormat="1" ht="16" customHeight="1" spans="1:14">
      <c r="A33" s="7" t="s">
        <v>28</v>
      </c>
      <c r="B33" s="7" t="s">
        <v>29</v>
      </c>
      <c r="C33" s="9">
        <v>0.004</v>
      </c>
      <c r="D33" s="8"/>
      <c r="E33" s="9">
        <v>0.007</v>
      </c>
      <c r="F33" s="8"/>
      <c r="G33" s="9">
        <v>0.006</v>
      </c>
      <c r="H33" s="9">
        <v>0.01</v>
      </c>
      <c r="I33" s="8"/>
      <c r="J33" s="9">
        <v>0.01</v>
      </c>
      <c r="K33" s="18">
        <v>0.004</v>
      </c>
      <c r="L33" s="8"/>
      <c r="M33" s="8"/>
      <c r="N33" s="8">
        <v>0.008</v>
      </c>
    </row>
    <row r="34" s="1" customFormat="1" ht="16" customHeight="1" spans="1:14">
      <c r="A34" s="7" t="s">
        <v>28</v>
      </c>
      <c r="B34" s="7" t="s">
        <v>278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="1" customFormat="1" ht="16" customHeight="1" spans="1:14">
      <c r="A35" s="7" t="s">
        <v>28</v>
      </c>
      <c r="B35" s="7" t="s">
        <v>30</v>
      </c>
      <c r="C35" s="9">
        <v>0.005</v>
      </c>
      <c r="D35" s="8"/>
      <c r="E35" s="9">
        <v>0.004</v>
      </c>
      <c r="F35" s="8"/>
      <c r="G35" s="9">
        <v>0.004</v>
      </c>
      <c r="H35" s="9">
        <v>0.01</v>
      </c>
      <c r="I35" s="19">
        <v>0.006</v>
      </c>
      <c r="J35" s="8"/>
      <c r="K35" s="18">
        <v>0.004</v>
      </c>
      <c r="L35" s="8"/>
      <c r="M35" s="8">
        <v>0.004</v>
      </c>
      <c r="N35" s="8"/>
    </row>
    <row r="36" s="1" customFormat="1" ht="16" customHeight="1" spans="1:14">
      <c r="A36" s="7" t="s">
        <v>28</v>
      </c>
      <c r="B36" s="7" t="s">
        <v>31</v>
      </c>
      <c r="C36" s="9">
        <v>0.006</v>
      </c>
      <c r="D36" s="9">
        <v>0.01</v>
      </c>
      <c r="E36" s="9">
        <v>0.005</v>
      </c>
      <c r="F36" s="8"/>
      <c r="G36" s="9">
        <v>0.006</v>
      </c>
      <c r="H36" s="8"/>
      <c r="I36" s="8"/>
      <c r="J36" s="8"/>
      <c r="K36" s="8"/>
      <c r="L36" s="8"/>
      <c r="M36" s="8"/>
      <c r="N36" s="8"/>
    </row>
    <row r="37" s="1" customFormat="1" ht="16" customHeight="1" spans="1:14">
      <c r="A37" s="7" t="s">
        <v>28</v>
      </c>
      <c r="B37" s="7" t="s">
        <v>32</v>
      </c>
      <c r="C37" s="9">
        <v>0.005</v>
      </c>
      <c r="D37" s="8"/>
      <c r="E37" s="9">
        <v>0.004</v>
      </c>
      <c r="F37" s="8"/>
      <c r="G37" s="8"/>
      <c r="H37" s="9">
        <v>0.01</v>
      </c>
      <c r="I37" s="8"/>
      <c r="J37" s="8"/>
      <c r="K37" s="8"/>
      <c r="L37" s="8"/>
      <c r="M37" s="8"/>
      <c r="N37" s="8"/>
    </row>
    <row r="38" s="1" customFormat="1" ht="16" customHeight="1" spans="1:14">
      <c r="A38" s="7" t="s">
        <v>28</v>
      </c>
      <c r="B38" s="7" t="s">
        <v>279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="1" customFormat="1" ht="16" customHeight="1" spans="1:14">
      <c r="A39" s="7" t="s">
        <v>28</v>
      </c>
      <c r="B39" s="7" t="s">
        <v>33</v>
      </c>
      <c r="C39" s="9">
        <v>0.005</v>
      </c>
      <c r="D39" s="8"/>
      <c r="E39" s="9">
        <v>0.006</v>
      </c>
      <c r="F39" s="8"/>
      <c r="G39" s="9">
        <v>0.007</v>
      </c>
      <c r="H39" s="9">
        <v>0.01</v>
      </c>
      <c r="I39" s="8"/>
      <c r="J39" s="8"/>
      <c r="K39" s="8">
        <v>0.007</v>
      </c>
      <c r="L39" s="8">
        <v>0.01</v>
      </c>
      <c r="M39" s="8">
        <v>0.004</v>
      </c>
      <c r="N39" s="8"/>
    </row>
    <row r="40" s="1" customFormat="1" ht="16" customHeight="1" spans="1:14">
      <c r="A40" s="7" t="s">
        <v>28</v>
      </c>
      <c r="B40" s="7" t="s">
        <v>34</v>
      </c>
      <c r="C40" s="9">
        <v>0.005</v>
      </c>
      <c r="D40" s="8"/>
      <c r="E40" s="9">
        <v>0.004</v>
      </c>
      <c r="F40" s="8"/>
      <c r="G40" s="9">
        <v>0.004</v>
      </c>
      <c r="H40" s="9">
        <v>0.01</v>
      </c>
      <c r="I40" s="9">
        <v>0.004</v>
      </c>
      <c r="J40" s="8"/>
      <c r="K40" s="8"/>
      <c r="L40" s="18">
        <v>0.008</v>
      </c>
      <c r="M40" s="8">
        <v>0.005</v>
      </c>
      <c r="N40" s="8"/>
    </row>
    <row r="41" s="1" customFormat="1" ht="16" customHeight="1" spans="1:14">
      <c r="A41" s="7" t="s">
        <v>28</v>
      </c>
      <c r="B41" s="7" t="s">
        <v>35</v>
      </c>
      <c r="C41" s="9">
        <v>0.006</v>
      </c>
      <c r="D41" s="8"/>
      <c r="E41" s="9">
        <v>0.004</v>
      </c>
      <c r="F41" s="8"/>
      <c r="G41" s="9">
        <v>0.007</v>
      </c>
      <c r="H41" s="8"/>
      <c r="I41" s="8"/>
      <c r="J41" s="8"/>
      <c r="K41" s="8"/>
      <c r="L41" s="8"/>
      <c r="M41" s="8">
        <v>0.004</v>
      </c>
      <c r="N41" s="8"/>
    </row>
    <row r="42" s="1" customFormat="1" ht="16" customHeight="1" spans="1:14">
      <c r="A42" s="7" t="s">
        <v>28</v>
      </c>
      <c r="B42" s="7" t="s">
        <v>39</v>
      </c>
      <c r="C42" s="9"/>
      <c r="D42" s="8"/>
      <c r="E42" s="9"/>
      <c r="F42" s="8"/>
      <c r="G42" s="9"/>
      <c r="H42" s="8"/>
      <c r="I42" s="8"/>
      <c r="J42" s="8"/>
      <c r="K42" s="8"/>
      <c r="L42" s="8"/>
      <c r="M42" s="8">
        <v>0.004</v>
      </c>
      <c r="N42" s="8"/>
    </row>
    <row r="43" s="1" customFormat="1" ht="16" customHeight="1" spans="1:14">
      <c r="A43" s="7" t="s">
        <v>28</v>
      </c>
      <c r="B43" s="7" t="s">
        <v>280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="1" customFormat="1" ht="16" customHeight="1" spans="1:14">
      <c r="A44" s="7" t="s">
        <v>28</v>
      </c>
      <c r="B44" s="7" t="s">
        <v>281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="1" customFormat="1" ht="16" customHeight="1" spans="1:14">
      <c r="A45" s="7" t="s">
        <v>28</v>
      </c>
      <c r="B45" s="7" t="s">
        <v>282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="1" customFormat="1" ht="16" customHeight="1" spans="1:14">
      <c r="A46" s="7" t="s">
        <v>28</v>
      </c>
      <c r="B46" s="7" t="s">
        <v>283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="1" customFormat="1" ht="16" customHeight="1" spans="1:14">
      <c r="A47" s="7" t="s">
        <v>28</v>
      </c>
      <c r="B47" s="7" t="s">
        <v>284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="1" customFormat="1" ht="16" customHeight="1" spans="1:14">
      <c r="A48" s="7" t="s">
        <v>28</v>
      </c>
      <c r="B48" s="7" t="s">
        <v>285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="1" customFormat="1" ht="16" customHeight="1" spans="1:14">
      <c r="A49" s="7" t="s">
        <v>28</v>
      </c>
      <c r="B49" s="7" t="s">
        <v>286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="1" customFormat="1" ht="16" customHeight="1" spans="1:14">
      <c r="A50" s="7" t="s">
        <v>28</v>
      </c>
      <c r="B50" s="7" t="s">
        <v>287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2" s="1" customFormat="1" ht="16" customHeight="1" spans="1:14">
      <c r="A52" s="11" t="s">
        <v>14</v>
      </c>
      <c r="B52" s="11" t="s">
        <v>13</v>
      </c>
      <c r="C52" s="12" t="s">
        <v>272</v>
      </c>
      <c r="D52" s="12"/>
      <c r="E52" s="12" t="s">
        <v>273</v>
      </c>
      <c r="F52" s="12"/>
      <c r="G52" s="12" t="s">
        <v>274</v>
      </c>
      <c r="H52" s="12"/>
      <c r="I52" s="12" t="s">
        <v>275</v>
      </c>
      <c r="J52" s="12"/>
      <c r="K52" s="12" t="s">
        <v>276</v>
      </c>
      <c r="L52" s="12"/>
      <c r="M52" s="12" t="s">
        <v>277</v>
      </c>
      <c r="N52" s="12"/>
    </row>
    <row r="53" s="1" customFormat="1" ht="16" customHeight="1" spans="1:14">
      <c r="A53" s="13"/>
      <c r="B53" s="13"/>
      <c r="C53" s="12" t="s">
        <v>224</v>
      </c>
      <c r="D53" s="12" t="s">
        <v>225</v>
      </c>
      <c r="E53" s="12" t="s">
        <v>224</v>
      </c>
      <c r="F53" s="12" t="s">
        <v>225</v>
      </c>
      <c r="G53" s="12" t="s">
        <v>224</v>
      </c>
      <c r="H53" s="12" t="s">
        <v>225</v>
      </c>
      <c r="I53" s="12" t="s">
        <v>224</v>
      </c>
      <c r="J53" s="12" t="s">
        <v>225</v>
      </c>
      <c r="K53" s="12" t="s">
        <v>224</v>
      </c>
      <c r="L53" s="12" t="s">
        <v>225</v>
      </c>
      <c r="M53" s="12" t="s">
        <v>224</v>
      </c>
      <c r="N53" s="12" t="s">
        <v>225</v>
      </c>
    </row>
    <row r="54" s="1" customFormat="1" ht="16" customHeight="1" spans="1:14">
      <c r="A54" s="7" t="s">
        <v>20</v>
      </c>
      <c r="B54" s="7" t="s">
        <v>19</v>
      </c>
      <c r="C54" s="8">
        <v>0.0004</v>
      </c>
      <c r="D54" s="14"/>
      <c r="E54" s="8">
        <v>0.0006</v>
      </c>
      <c r="F54" s="14"/>
      <c r="G54" s="8">
        <v>0.0006</v>
      </c>
      <c r="H54" s="14"/>
      <c r="I54" s="14">
        <v>0.0005</v>
      </c>
      <c r="J54" s="14"/>
      <c r="K54" s="14"/>
      <c r="L54" s="14"/>
      <c r="M54" s="14"/>
      <c r="N54" s="14"/>
    </row>
    <row r="55" s="1" customFormat="1" ht="16" customHeight="1" spans="1:14">
      <c r="A55" s="7" t="s">
        <v>22</v>
      </c>
      <c r="B55" s="15" t="s">
        <v>21</v>
      </c>
      <c r="C55" s="8">
        <v>0.001</v>
      </c>
      <c r="D55" s="16"/>
      <c r="E55" s="8">
        <v>0.0014</v>
      </c>
      <c r="F55" s="16"/>
      <c r="G55" s="8">
        <v>0.0014</v>
      </c>
      <c r="H55" s="16"/>
      <c r="I55" s="8">
        <v>0.001</v>
      </c>
      <c r="J55" s="16"/>
      <c r="K55" s="8">
        <v>0.0014</v>
      </c>
      <c r="L55" s="16"/>
      <c r="M55" s="8">
        <v>0.0008</v>
      </c>
      <c r="N55" s="8">
        <v>0.0025</v>
      </c>
    </row>
    <row r="56" s="1" customFormat="1" spans="1:14">
      <c r="A56" s="7" t="s">
        <v>24</v>
      </c>
      <c r="B56" s="15" t="s">
        <v>23</v>
      </c>
      <c r="C56" s="8">
        <v>0.0004</v>
      </c>
      <c r="D56" s="16"/>
      <c r="E56" s="8">
        <v>0.0005</v>
      </c>
      <c r="F56" s="16"/>
      <c r="G56" s="8">
        <v>0.0005</v>
      </c>
      <c r="H56" s="16"/>
      <c r="I56" s="8">
        <v>0.0004</v>
      </c>
      <c r="J56" s="16"/>
      <c r="K56" s="8">
        <v>0.0005</v>
      </c>
      <c r="L56" s="16"/>
      <c r="M56" s="8">
        <v>0.0002</v>
      </c>
      <c r="N56" s="8">
        <v>0.0018</v>
      </c>
    </row>
    <row r="57" s="1" customFormat="1" spans="1:14">
      <c r="A57" s="7" t="s">
        <v>24</v>
      </c>
      <c r="B57" s="15" t="s">
        <v>25</v>
      </c>
      <c r="C57" s="8">
        <v>0.0004</v>
      </c>
      <c r="D57" s="16"/>
      <c r="E57" s="8">
        <v>0.0006</v>
      </c>
      <c r="F57" s="16"/>
      <c r="G57" s="8">
        <v>0.0006</v>
      </c>
      <c r="H57" s="16"/>
      <c r="I57" s="8">
        <v>0.0004</v>
      </c>
      <c r="J57" s="16"/>
      <c r="K57" s="8">
        <v>0.0006</v>
      </c>
      <c r="L57" s="16"/>
      <c r="M57" s="8">
        <v>0.0002</v>
      </c>
      <c r="N57" s="8">
        <v>0.0018</v>
      </c>
    </row>
    <row r="58" s="1" customFormat="1" spans="1:14">
      <c r="A58" s="7" t="s">
        <v>24</v>
      </c>
      <c r="B58" s="15" t="s">
        <v>26</v>
      </c>
      <c r="C58" s="8">
        <v>0.0004</v>
      </c>
      <c r="D58" s="16"/>
      <c r="E58" s="8">
        <v>0.0004</v>
      </c>
      <c r="F58" s="16"/>
      <c r="G58" s="16"/>
      <c r="H58" s="16"/>
      <c r="I58" s="8">
        <v>0.0004</v>
      </c>
      <c r="J58" s="16"/>
      <c r="K58" s="8">
        <v>0.0004</v>
      </c>
      <c r="L58" s="16"/>
      <c r="M58" s="8">
        <v>0.0002</v>
      </c>
      <c r="N58" s="8">
        <v>0.0013</v>
      </c>
    </row>
    <row r="59" s="1" customFormat="1" ht="16" customHeight="1" spans="1:14">
      <c r="A59" s="12" t="s">
        <v>14</v>
      </c>
      <c r="B59" s="11" t="s">
        <v>13</v>
      </c>
      <c r="C59" s="17" t="s">
        <v>288</v>
      </c>
      <c r="D59" s="17"/>
      <c r="E59" s="17" t="s">
        <v>289</v>
      </c>
      <c r="F59" s="17"/>
      <c r="G59" s="17" t="s">
        <v>290</v>
      </c>
      <c r="H59" s="17"/>
      <c r="I59" s="17" t="s">
        <v>291</v>
      </c>
      <c r="J59" s="17"/>
      <c r="K59" s="17" t="s">
        <v>292</v>
      </c>
      <c r="L59" s="17"/>
      <c r="M59" s="17" t="s">
        <v>293</v>
      </c>
      <c r="N59" s="17"/>
    </row>
    <row r="60" s="1" customFormat="1" ht="16" customHeight="1" spans="1:14">
      <c r="A60" s="12"/>
      <c r="B60" s="13"/>
      <c r="C60" s="17" t="s">
        <v>224</v>
      </c>
      <c r="D60" s="17" t="s">
        <v>225</v>
      </c>
      <c r="E60" s="17" t="s">
        <v>224</v>
      </c>
      <c r="F60" s="17" t="s">
        <v>225</v>
      </c>
      <c r="G60" s="17" t="s">
        <v>224</v>
      </c>
      <c r="H60" s="17" t="s">
        <v>225</v>
      </c>
      <c r="I60" s="17" t="s">
        <v>224</v>
      </c>
      <c r="J60" s="17" t="s">
        <v>225</v>
      </c>
      <c r="K60" s="17" t="s">
        <v>224</v>
      </c>
      <c r="L60" s="17" t="s">
        <v>225</v>
      </c>
      <c r="M60" s="17" t="s">
        <v>224</v>
      </c>
      <c r="N60" s="17" t="s">
        <v>225</v>
      </c>
    </row>
    <row r="61" s="1" customFormat="1" ht="16" customHeight="1" spans="1:14">
      <c r="A61" s="7" t="s">
        <v>22</v>
      </c>
      <c r="B61" s="15" t="s">
        <v>21</v>
      </c>
      <c r="C61" s="9">
        <v>0.0014</v>
      </c>
      <c r="D61" s="9">
        <v>0.002</v>
      </c>
      <c r="E61" s="9">
        <v>0.0012</v>
      </c>
      <c r="F61" s="8"/>
      <c r="G61" s="9">
        <v>0.0012</v>
      </c>
      <c r="H61" s="9">
        <v>0.0025</v>
      </c>
      <c r="I61" s="9">
        <v>0.0008</v>
      </c>
      <c r="J61" s="9">
        <v>0.002</v>
      </c>
      <c r="K61" s="18">
        <v>0.0008</v>
      </c>
      <c r="L61" s="18">
        <v>0.0014</v>
      </c>
      <c r="M61" s="8">
        <v>0.0008</v>
      </c>
      <c r="N61" s="8">
        <v>0.0014</v>
      </c>
    </row>
    <row r="62" s="1" customFormat="1" ht="14.25" spans="1:14">
      <c r="A62" s="7" t="s">
        <v>24</v>
      </c>
      <c r="B62" s="15" t="s">
        <v>23</v>
      </c>
      <c r="C62" s="9">
        <v>0.0005</v>
      </c>
      <c r="D62" s="9">
        <v>0.0018</v>
      </c>
      <c r="E62" s="9">
        <v>0.0005</v>
      </c>
      <c r="F62" s="16"/>
      <c r="G62" s="8">
        <v>0.0004</v>
      </c>
      <c r="H62" s="9">
        <v>0.0018</v>
      </c>
      <c r="I62" s="9">
        <v>0.0002</v>
      </c>
      <c r="J62" s="9">
        <v>0.0018</v>
      </c>
      <c r="K62" s="18">
        <v>0.0002</v>
      </c>
      <c r="L62" s="8">
        <v>0.0013</v>
      </c>
      <c r="M62" s="8">
        <v>0.0002</v>
      </c>
      <c r="N62" s="8">
        <v>0.0013</v>
      </c>
    </row>
    <row r="63" s="1" customFormat="1" ht="14.25" spans="1:14">
      <c r="A63" s="7" t="s">
        <v>24</v>
      </c>
      <c r="B63" s="15" t="s">
        <v>25</v>
      </c>
      <c r="C63" s="8">
        <v>0.0004</v>
      </c>
      <c r="D63" s="16"/>
      <c r="E63" s="8">
        <v>0.0004</v>
      </c>
      <c r="F63" s="16"/>
      <c r="G63" s="9">
        <v>0.0005</v>
      </c>
      <c r="H63" s="9">
        <v>0.0018</v>
      </c>
      <c r="I63" s="9">
        <v>0.0002</v>
      </c>
      <c r="J63" s="8">
        <v>0.0013</v>
      </c>
      <c r="K63" s="18">
        <v>0.0002</v>
      </c>
      <c r="L63" s="8">
        <v>0.0013</v>
      </c>
      <c r="M63" s="8">
        <v>0.0003</v>
      </c>
      <c r="N63" s="8">
        <v>0.0015</v>
      </c>
    </row>
    <row r="64" s="1" customFormat="1" ht="14.25" spans="1:14">
      <c r="A64" s="7" t="s">
        <v>24</v>
      </c>
      <c r="B64" s="15" t="s">
        <v>26</v>
      </c>
      <c r="C64" s="9">
        <v>0.0003</v>
      </c>
      <c r="D64" s="16"/>
      <c r="E64" s="8">
        <v>0.0002</v>
      </c>
      <c r="F64" s="16"/>
      <c r="G64" s="8">
        <v>0.0002</v>
      </c>
      <c r="H64" s="9">
        <v>0.0018</v>
      </c>
      <c r="I64" s="9">
        <v>0.0002</v>
      </c>
      <c r="J64" s="16"/>
      <c r="K64" s="18">
        <v>0.0002</v>
      </c>
      <c r="L64" s="8">
        <v>0.0013</v>
      </c>
      <c r="M64" s="8">
        <v>0.0002</v>
      </c>
      <c r="N64" s="16"/>
    </row>
    <row r="66" s="1" customFormat="1" ht="39" customHeight="1" spans="1:14">
      <c r="A66" s="3" t="s">
        <v>294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="1" customFormat="1" ht="16" customHeight="1" spans="1:14">
      <c r="A67" s="20" t="s">
        <v>14</v>
      </c>
      <c r="B67" s="5" t="s">
        <v>13</v>
      </c>
      <c r="C67" s="4" t="s">
        <v>272</v>
      </c>
      <c r="D67" s="4"/>
      <c r="E67" s="4" t="s">
        <v>273</v>
      </c>
      <c r="F67" s="4"/>
      <c r="G67" s="4" t="s">
        <v>274</v>
      </c>
      <c r="H67" s="4"/>
      <c r="I67" s="4" t="s">
        <v>275</v>
      </c>
      <c r="J67" s="4"/>
      <c r="K67" s="4" t="s">
        <v>276</v>
      </c>
      <c r="L67" s="4"/>
      <c r="M67" s="4" t="s">
        <v>277</v>
      </c>
      <c r="N67" s="4"/>
    </row>
    <row r="68" s="1" customFormat="1" ht="16" customHeight="1" spans="1:14">
      <c r="A68" s="21"/>
      <c r="B68" s="6"/>
      <c r="C68" s="4" t="s">
        <v>224</v>
      </c>
      <c r="D68" s="4" t="s">
        <v>225</v>
      </c>
      <c r="E68" s="4" t="s">
        <v>224</v>
      </c>
      <c r="F68" s="4" t="s">
        <v>225</v>
      </c>
      <c r="G68" s="4" t="s">
        <v>224</v>
      </c>
      <c r="H68" s="4" t="s">
        <v>225</v>
      </c>
      <c r="I68" s="4" t="s">
        <v>224</v>
      </c>
      <c r="J68" s="4" t="s">
        <v>225</v>
      </c>
      <c r="K68" s="4" t="s">
        <v>224</v>
      </c>
      <c r="L68" s="4" t="s">
        <v>225</v>
      </c>
      <c r="M68" s="4" t="s">
        <v>224</v>
      </c>
      <c r="N68" s="4" t="s">
        <v>225</v>
      </c>
    </row>
    <row r="69" s="1" customFormat="1" ht="16" customHeight="1" spans="1:14">
      <c r="A69" s="7" t="s">
        <v>22</v>
      </c>
      <c r="B69" s="7" t="s">
        <v>21</v>
      </c>
      <c r="C69" s="8"/>
      <c r="D69" s="8"/>
      <c r="E69" s="8"/>
      <c r="F69" s="8"/>
      <c r="G69" s="8"/>
      <c r="H69" s="8"/>
      <c r="I69" s="9"/>
      <c r="J69" s="8"/>
      <c r="K69" s="8"/>
      <c r="L69" s="8"/>
      <c r="M69" s="8"/>
      <c r="N69" s="9"/>
    </row>
    <row r="70" s="1" customFormat="1" ht="16" customHeight="1" spans="1:14">
      <c r="A70" s="7" t="s">
        <v>28</v>
      </c>
      <c r="B70" s="7" t="s">
        <v>23</v>
      </c>
      <c r="C70" s="8">
        <v>0.007</v>
      </c>
      <c r="D70" s="8">
        <v>0.01</v>
      </c>
      <c r="E70" s="8">
        <v>0.005</v>
      </c>
      <c r="F70" s="8"/>
      <c r="G70" s="8">
        <v>0.004</v>
      </c>
      <c r="H70" s="8">
        <v>0.01</v>
      </c>
      <c r="I70" s="8">
        <v>0.007</v>
      </c>
      <c r="J70" s="8">
        <v>0.01</v>
      </c>
      <c r="K70" s="9">
        <v>0.007</v>
      </c>
      <c r="L70" s="8"/>
      <c r="M70" s="8"/>
      <c r="N70" s="9"/>
    </row>
    <row r="71" s="1" customFormat="1" ht="16" customHeight="1" spans="1:14">
      <c r="A71" s="7" t="s">
        <v>28</v>
      </c>
      <c r="B71" s="7" t="s">
        <v>25</v>
      </c>
      <c r="C71" s="8">
        <v>0.006</v>
      </c>
      <c r="D71" s="8"/>
      <c r="E71" s="9">
        <v>0.005</v>
      </c>
      <c r="F71" s="8"/>
      <c r="G71" s="8">
        <v>0.006</v>
      </c>
      <c r="H71" s="8"/>
      <c r="I71" s="9"/>
      <c r="J71" s="8">
        <v>0.01</v>
      </c>
      <c r="K71" s="9"/>
      <c r="L71" s="8">
        <v>0.01</v>
      </c>
      <c r="M71" s="9"/>
      <c r="N71" s="9"/>
    </row>
    <row r="72" s="1" customFormat="1" ht="16" customHeight="1" spans="1:14">
      <c r="A72" s="7" t="s">
        <v>28</v>
      </c>
      <c r="B72" s="7" t="s">
        <v>26</v>
      </c>
      <c r="C72" s="8">
        <v>0.004</v>
      </c>
      <c r="D72" s="8"/>
      <c r="E72" s="8"/>
      <c r="F72" s="8"/>
      <c r="G72" s="8">
        <v>0.004</v>
      </c>
      <c r="H72" s="8"/>
      <c r="I72" s="9">
        <v>0.004</v>
      </c>
      <c r="J72" s="8"/>
      <c r="K72" s="8"/>
      <c r="L72" s="8"/>
      <c r="M72" s="8"/>
      <c r="N72" s="8"/>
    </row>
    <row r="73" s="1" customFormat="1" ht="16" customHeight="1" spans="1:14">
      <c r="A73" s="7" t="s">
        <v>28</v>
      </c>
      <c r="B73" s="7" t="s">
        <v>27</v>
      </c>
      <c r="C73" s="8">
        <v>0.004</v>
      </c>
      <c r="D73" s="8"/>
      <c r="E73" s="8">
        <v>0.007</v>
      </c>
      <c r="F73" s="8"/>
      <c r="G73" s="8">
        <v>0.004</v>
      </c>
      <c r="H73" s="8"/>
      <c r="I73" s="8">
        <v>0.007</v>
      </c>
      <c r="J73" s="8"/>
      <c r="K73" s="9">
        <v>0.004</v>
      </c>
      <c r="L73" s="8">
        <v>0.01</v>
      </c>
      <c r="M73" s="9">
        <v>0.007</v>
      </c>
      <c r="N73" s="8"/>
    </row>
    <row r="74" s="1" customFormat="1" ht="16" customHeight="1" spans="1:14">
      <c r="A74" s="7" t="s">
        <v>28</v>
      </c>
      <c r="B74" s="7" t="s">
        <v>29</v>
      </c>
      <c r="C74" s="8">
        <v>0.007</v>
      </c>
      <c r="D74" s="8"/>
      <c r="E74" s="8">
        <v>0.007</v>
      </c>
      <c r="F74" s="8"/>
      <c r="G74" s="8">
        <v>0.007</v>
      </c>
      <c r="H74" s="8">
        <v>0.01</v>
      </c>
      <c r="I74" s="8">
        <v>0.007</v>
      </c>
      <c r="J74" s="8"/>
      <c r="K74" s="9">
        <v>0.007</v>
      </c>
      <c r="L74" s="8">
        <v>0.01</v>
      </c>
      <c r="M74" s="9">
        <v>0.007</v>
      </c>
      <c r="N74" s="9">
        <v>0.01</v>
      </c>
    </row>
    <row r="75" s="1" customFormat="1" ht="16" customHeight="1" spans="1:14">
      <c r="A75" s="7" t="s">
        <v>28</v>
      </c>
      <c r="B75" s="7" t="s">
        <v>30</v>
      </c>
      <c r="C75" s="8">
        <v>0.005</v>
      </c>
      <c r="D75" s="8"/>
      <c r="E75" s="9">
        <v>0.006</v>
      </c>
      <c r="F75" s="8"/>
      <c r="G75" s="8">
        <v>0.007</v>
      </c>
      <c r="H75" s="8"/>
      <c r="I75" s="8">
        <v>0.004</v>
      </c>
      <c r="J75" s="8"/>
      <c r="K75" s="9">
        <v>0.007</v>
      </c>
      <c r="L75" s="8">
        <v>0.01</v>
      </c>
      <c r="M75" s="8">
        <v>0.004</v>
      </c>
      <c r="N75" s="9">
        <v>0.01</v>
      </c>
    </row>
    <row r="76" s="1" customFormat="1" ht="16" customHeight="1" spans="1:14">
      <c r="A76" s="7" t="s">
        <v>28</v>
      </c>
      <c r="B76" s="7" t="s">
        <v>33</v>
      </c>
      <c r="C76" s="8"/>
      <c r="D76" s="8"/>
      <c r="E76" s="9">
        <v>0.005</v>
      </c>
      <c r="F76" s="8"/>
      <c r="G76" s="8">
        <v>0.004</v>
      </c>
      <c r="H76" s="8"/>
      <c r="I76" s="24">
        <v>0.004</v>
      </c>
      <c r="J76" s="8"/>
      <c r="K76" s="9"/>
      <c r="L76" s="8">
        <v>0.01</v>
      </c>
      <c r="M76" s="9">
        <v>0.005</v>
      </c>
      <c r="N76" s="9"/>
    </row>
    <row r="77" s="1" customFormat="1" ht="16" customHeight="1" spans="1:14">
      <c r="A77" s="7" t="s">
        <v>28</v>
      </c>
      <c r="B77" s="7" t="s">
        <v>34</v>
      </c>
      <c r="C77" s="8">
        <v>0.007</v>
      </c>
      <c r="D77" s="8"/>
      <c r="E77" s="9">
        <v>0.006</v>
      </c>
      <c r="F77" s="8">
        <v>0.01</v>
      </c>
      <c r="G77" s="8">
        <v>0.007</v>
      </c>
      <c r="H77" s="8"/>
      <c r="I77" s="8">
        <v>0.007</v>
      </c>
      <c r="J77" s="8"/>
      <c r="K77" s="9">
        <v>0.004</v>
      </c>
      <c r="L77" s="8"/>
      <c r="M77" s="8">
        <v>0.004</v>
      </c>
      <c r="N77" s="9"/>
    </row>
    <row r="78" s="1" customFormat="1" ht="16" customHeight="1" spans="1:14">
      <c r="A78" s="7" t="s">
        <v>28</v>
      </c>
      <c r="B78" s="7" t="s">
        <v>35</v>
      </c>
      <c r="C78" s="8">
        <v>0.004</v>
      </c>
      <c r="D78" s="8"/>
      <c r="E78" s="8">
        <v>0.007</v>
      </c>
      <c r="F78" s="8">
        <v>0.01</v>
      </c>
      <c r="G78" s="8">
        <v>0.005</v>
      </c>
      <c r="H78" s="8"/>
      <c r="I78" s="8">
        <v>0.004</v>
      </c>
      <c r="J78" s="8"/>
      <c r="K78" s="8">
        <v>0.005</v>
      </c>
      <c r="L78" s="8"/>
      <c r="M78" s="9">
        <v>0.005</v>
      </c>
      <c r="N78" s="8"/>
    </row>
    <row r="79" s="1" customFormat="1" ht="16" customHeight="1" spans="1:14">
      <c r="A79" s="7" t="s">
        <v>28</v>
      </c>
      <c r="B79" s="7" t="s">
        <v>39</v>
      </c>
      <c r="C79" s="8"/>
      <c r="D79" s="8"/>
      <c r="E79" s="9">
        <v>0.005</v>
      </c>
      <c r="F79" s="8"/>
      <c r="G79" s="8">
        <v>0.004</v>
      </c>
      <c r="H79" s="8"/>
      <c r="I79" s="8">
        <v>0.007</v>
      </c>
      <c r="J79" s="8"/>
      <c r="K79" s="8"/>
      <c r="L79" s="8">
        <v>0.01</v>
      </c>
      <c r="M79" s="9"/>
      <c r="N79" s="8"/>
    </row>
    <row r="80" s="1" customFormat="1" ht="16" customHeight="1" spans="1:14">
      <c r="A80" s="7" t="s">
        <v>28</v>
      </c>
      <c r="B80" s="22" t="s">
        <v>32</v>
      </c>
      <c r="C80" s="8"/>
      <c r="D80" s="8"/>
      <c r="E80" s="9"/>
      <c r="F80" s="8"/>
      <c r="G80" s="8"/>
      <c r="H80" s="8"/>
      <c r="I80" s="8"/>
      <c r="J80" s="8"/>
      <c r="K80" s="8">
        <v>0.004</v>
      </c>
      <c r="L80" s="8"/>
      <c r="M80" s="9">
        <v>0.004</v>
      </c>
      <c r="N80" s="8"/>
    </row>
    <row r="81" s="1" customFormat="1" ht="16" customHeight="1" spans="1:14">
      <c r="A81" s="7" t="s">
        <v>28</v>
      </c>
      <c r="B81" s="22" t="s">
        <v>36</v>
      </c>
      <c r="C81" s="8"/>
      <c r="D81" s="8"/>
      <c r="E81" s="9"/>
      <c r="F81" s="8"/>
      <c r="G81" s="8"/>
      <c r="H81" s="8"/>
      <c r="I81" s="8"/>
      <c r="J81" s="8"/>
      <c r="K81" s="8">
        <v>0.004</v>
      </c>
      <c r="L81" s="8"/>
      <c r="M81" s="9">
        <v>0.006</v>
      </c>
      <c r="N81" s="8"/>
    </row>
    <row r="82" s="1" customFormat="1" ht="16" customHeight="1" spans="1:14">
      <c r="A82" s="20" t="s">
        <v>14</v>
      </c>
      <c r="B82" s="5" t="s">
        <v>13</v>
      </c>
      <c r="C82" s="10" t="s">
        <v>288</v>
      </c>
      <c r="D82" s="10"/>
      <c r="E82" s="10" t="s">
        <v>289</v>
      </c>
      <c r="F82" s="10"/>
      <c r="G82" s="10" t="s">
        <v>290</v>
      </c>
      <c r="H82" s="10"/>
      <c r="I82" s="10" t="s">
        <v>291</v>
      </c>
      <c r="J82" s="10"/>
      <c r="K82" s="10" t="s">
        <v>292</v>
      </c>
      <c r="L82" s="10"/>
      <c r="M82" s="10" t="s">
        <v>293</v>
      </c>
      <c r="N82" s="10"/>
    </row>
    <row r="83" s="1" customFormat="1" ht="16" customHeight="1" spans="1:14">
      <c r="A83" s="21"/>
      <c r="B83" s="6"/>
      <c r="C83" s="10" t="s">
        <v>224</v>
      </c>
      <c r="D83" s="10" t="s">
        <v>225</v>
      </c>
      <c r="E83" s="10" t="s">
        <v>224</v>
      </c>
      <c r="F83" s="10" t="s">
        <v>225</v>
      </c>
      <c r="G83" s="10" t="s">
        <v>224</v>
      </c>
      <c r="H83" s="10" t="s">
        <v>225</v>
      </c>
      <c r="I83" s="10" t="s">
        <v>224</v>
      </c>
      <c r="J83" s="10" t="s">
        <v>225</v>
      </c>
      <c r="K83" s="10" t="s">
        <v>224</v>
      </c>
      <c r="L83" s="10" t="s">
        <v>225</v>
      </c>
      <c r="M83" s="10" t="s">
        <v>224</v>
      </c>
      <c r="N83" s="10" t="s">
        <v>225</v>
      </c>
    </row>
    <row r="84" s="1" customFormat="1" ht="16" customHeight="1" spans="1:14">
      <c r="A84" s="7" t="s">
        <v>22</v>
      </c>
      <c r="B84" s="7" t="s">
        <v>21</v>
      </c>
      <c r="C84" s="8"/>
      <c r="D84" s="8"/>
      <c r="E84" s="9"/>
      <c r="F84" s="8"/>
      <c r="G84" s="8"/>
      <c r="H84" s="8"/>
      <c r="I84" s="8"/>
      <c r="J84" s="8"/>
      <c r="K84" s="8"/>
      <c r="L84" s="8"/>
      <c r="M84" s="8"/>
      <c r="N84" s="8"/>
    </row>
    <row r="85" s="1" customFormat="1" ht="16" customHeight="1" spans="1:14">
      <c r="A85" s="7" t="s">
        <v>28</v>
      </c>
      <c r="B85" s="7" t="s">
        <v>23</v>
      </c>
      <c r="C85" s="9"/>
      <c r="D85" s="8"/>
      <c r="E85" s="9"/>
      <c r="F85" s="8"/>
      <c r="G85" s="9">
        <v>0.006</v>
      </c>
      <c r="H85" s="9"/>
      <c r="I85" s="9"/>
      <c r="J85" s="9"/>
      <c r="K85" s="18"/>
      <c r="L85" s="8"/>
      <c r="M85" s="8"/>
      <c r="N85" s="8"/>
    </row>
    <row r="86" s="1" customFormat="1" ht="16" customHeight="1" spans="1:14">
      <c r="A86" s="7" t="s">
        <v>28</v>
      </c>
      <c r="B86" s="7" t="s">
        <v>25</v>
      </c>
      <c r="C86" s="9"/>
      <c r="D86" s="8">
        <v>0.01</v>
      </c>
      <c r="E86" s="8"/>
      <c r="F86" s="8">
        <v>0.01</v>
      </c>
      <c r="G86" s="9">
        <v>0.006</v>
      </c>
      <c r="H86" s="9"/>
      <c r="I86" s="9"/>
      <c r="J86" s="9">
        <v>0.01</v>
      </c>
      <c r="K86" s="8"/>
      <c r="L86" s="18"/>
      <c r="M86" s="8"/>
      <c r="N86" s="8"/>
    </row>
    <row r="87" s="1" customFormat="1" ht="16" customHeight="1" spans="1:14">
      <c r="A87" s="7" t="s">
        <v>28</v>
      </c>
      <c r="B87" s="7" t="s">
        <v>26</v>
      </c>
      <c r="C87" s="8"/>
      <c r="D87" s="8"/>
      <c r="E87" s="8"/>
      <c r="F87" s="8"/>
      <c r="G87" s="8">
        <v>0.005</v>
      </c>
      <c r="H87" s="8">
        <v>0.009</v>
      </c>
      <c r="I87" s="9"/>
      <c r="J87" s="8"/>
      <c r="K87" s="8"/>
      <c r="L87" s="8"/>
      <c r="M87" s="8"/>
      <c r="N87" s="8"/>
    </row>
    <row r="88" s="1" customFormat="1" ht="16" customHeight="1" spans="1:14">
      <c r="A88" s="7" t="s">
        <v>28</v>
      </c>
      <c r="B88" s="7" t="s">
        <v>27</v>
      </c>
      <c r="C88" s="9">
        <v>0.005</v>
      </c>
      <c r="D88" s="8"/>
      <c r="E88" s="9"/>
      <c r="F88" s="8"/>
      <c r="G88" s="9">
        <v>0.004</v>
      </c>
      <c r="H88" s="9"/>
      <c r="I88" s="9">
        <v>0.005</v>
      </c>
      <c r="J88" s="8">
        <v>0.008</v>
      </c>
      <c r="K88" s="18"/>
      <c r="L88" s="8"/>
      <c r="M88" s="8"/>
      <c r="N88" s="8"/>
    </row>
    <row r="89" s="1" customFormat="1" ht="16" customHeight="1" spans="1:14">
      <c r="A89" s="7" t="s">
        <v>28</v>
      </c>
      <c r="B89" s="7" t="s">
        <v>29</v>
      </c>
      <c r="C89" s="9"/>
      <c r="D89" s="8"/>
      <c r="E89" s="9">
        <v>0.007</v>
      </c>
      <c r="F89" s="8"/>
      <c r="G89" s="9">
        <v>0.007</v>
      </c>
      <c r="H89" s="9">
        <v>0.01</v>
      </c>
      <c r="I89" s="8">
        <v>0.007</v>
      </c>
      <c r="J89" s="9"/>
      <c r="K89" s="18"/>
      <c r="L89" s="8"/>
      <c r="M89" s="8"/>
      <c r="N89" s="8"/>
    </row>
    <row r="90" s="1" customFormat="1" ht="16" customHeight="1" spans="1:14">
      <c r="A90" s="7" t="s">
        <v>28</v>
      </c>
      <c r="B90" s="7" t="s">
        <v>30</v>
      </c>
      <c r="C90" s="8"/>
      <c r="D90" s="8"/>
      <c r="E90" s="8"/>
      <c r="F90" s="8">
        <v>0.01</v>
      </c>
      <c r="G90" s="8">
        <v>0.005</v>
      </c>
      <c r="H90" s="9">
        <v>0.01</v>
      </c>
      <c r="I90" s="8">
        <v>0.006</v>
      </c>
      <c r="J90" s="8"/>
      <c r="K90" s="8"/>
      <c r="L90" s="8"/>
      <c r="M90" s="8"/>
      <c r="N90" s="8"/>
    </row>
    <row r="91" s="1" customFormat="1" ht="16" customHeight="1" spans="1:14">
      <c r="A91" s="7" t="s">
        <v>28</v>
      </c>
      <c r="B91" s="7" t="s">
        <v>33</v>
      </c>
      <c r="C91" s="9">
        <v>0.007</v>
      </c>
      <c r="D91" s="8"/>
      <c r="E91" s="9">
        <v>0.005</v>
      </c>
      <c r="F91" s="8"/>
      <c r="G91" s="9">
        <v>0.006</v>
      </c>
      <c r="H91" s="9"/>
      <c r="I91" s="19"/>
      <c r="J91" s="9">
        <v>0.01</v>
      </c>
      <c r="K91" s="18"/>
      <c r="L91" s="8"/>
      <c r="M91" s="8"/>
      <c r="N91" s="8"/>
    </row>
    <row r="92" s="1" customFormat="1" ht="16" customHeight="1" spans="1:14">
      <c r="A92" s="7" t="s">
        <v>28</v>
      </c>
      <c r="B92" s="7" t="s">
        <v>34</v>
      </c>
      <c r="C92" s="9">
        <v>0.007</v>
      </c>
      <c r="D92" s="9">
        <v>0.01</v>
      </c>
      <c r="E92" s="9"/>
      <c r="F92" s="8"/>
      <c r="G92" s="9">
        <v>0.004</v>
      </c>
      <c r="H92" s="8"/>
      <c r="I92" s="8"/>
      <c r="J92" s="8"/>
      <c r="K92" s="8"/>
      <c r="L92" s="8"/>
      <c r="M92" s="8"/>
      <c r="N92" s="8"/>
    </row>
    <row r="93" s="1" customFormat="1" ht="16" customHeight="1" spans="1:14">
      <c r="A93" s="7" t="s">
        <v>28</v>
      </c>
      <c r="B93" s="7" t="s">
        <v>35</v>
      </c>
      <c r="C93" s="9">
        <v>0.004</v>
      </c>
      <c r="D93" s="8"/>
      <c r="E93" s="9">
        <v>0.004</v>
      </c>
      <c r="F93" s="8"/>
      <c r="G93" s="9">
        <v>0.004</v>
      </c>
      <c r="H93" s="9"/>
      <c r="I93" s="8"/>
      <c r="J93" s="8"/>
      <c r="K93" s="8"/>
      <c r="L93" s="8"/>
      <c r="M93" s="8"/>
      <c r="N93" s="8"/>
    </row>
    <row r="94" s="1" customFormat="1" ht="16" customHeight="1" spans="1:14">
      <c r="A94" s="7" t="s">
        <v>28</v>
      </c>
      <c r="B94" s="7" t="s">
        <v>39</v>
      </c>
      <c r="C94" s="8"/>
      <c r="D94" s="8"/>
      <c r="E94" s="8">
        <v>0.004</v>
      </c>
      <c r="F94" s="8"/>
      <c r="G94" s="8">
        <v>0.005</v>
      </c>
      <c r="H94" s="9">
        <v>0.01</v>
      </c>
      <c r="I94" s="8">
        <v>0.004</v>
      </c>
      <c r="J94" s="8"/>
      <c r="K94" s="8"/>
      <c r="L94" s="8"/>
      <c r="M94" s="8"/>
      <c r="N94" s="8"/>
    </row>
    <row r="95" s="1" customFormat="1" ht="16" customHeight="1" spans="1:14">
      <c r="A95" s="7" t="s">
        <v>28</v>
      </c>
      <c r="B95" s="22" t="s">
        <v>32</v>
      </c>
      <c r="C95" s="8"/>
      <c r="D95" s="8"/>
      <c r="E95" s="9"/>
      <c r="F95" s="8"/>
      <c r="G95" s="8">
        <v>0.005</v>
      </c>
      <c r="H95" s="8"/>
      <c r="I95" s="8">
        <v>0.006</v>
      </c>
      <c r="J95" s="8"/>
      <c r="K95" s="8"/>
      <c r="L95" s="8"/>
      <c r="M95" s="9"/>
      <c r="N95" s="8"/>
    </row>
    <row r="96" s="1" customFormat="1" ht="16" customHeight="1" spans="1:14">
      <c r="A96" s="7" t="s">
        <v>28</v>
      </c>
      <c r="B96" s="22" t="s">
        <v>31</v>
      </c>
      <c r="C96" s="8"/>
      <c r="D96" s="8"/>
      <c r="E96" s="9"/>
      <c r="F96" s="8"/>
      <c r="G96" s="8">
        <v>0.004</v>
      </c>
      <c r="H96" s="8">
        <v>0.008</v>
      </c>
      <c r="I96" s="8">
        <v>0.004</v>
      </c>
      <c r="J96" s="9">
        <v>0.01</v>
      </c>
      <c r="K96" s="8"/>
      <c r="L96" s="8"/>
      <c r="M96" s="9"/>
      <c r="N96" s="8"/>
    </row>
    <row r="97" s="1" customFormat="1" ht="16" customHeight="1" spans="1:14">
      <c r="A97" s="7" t="s">
        <v>28</v>
      </c>
      <c r="B97" s="7" t="s">
        <v>36</v>
      </c>
      <c r="C97" s="9">
        <v>0.007</v>
      </c>
      <c r="D97" s="8"/>
      <c r="E97" s="9"/>
      <c r="F97" s="8"/>
      <c r="G97" s="8"/>
      <c r="H97" s="9">
        <v>0.01</v>
      </c>
      <c r="I97" s="8">
        <v>0.004</v>
      </c>
      <c r="J97" s="8"/>
      <c r="K97" s="8"/>
      <c r="L97" s="8"/>
      <c r="M97" s="9"/>
      <c r="N97" s="8"/>
    </row>
    <row r="99" s="1" customFormat="1" ht="16" customHeight="1" spans="1:14">
      <c r="A99" s="11" t="s">
        <v>14</v>
      </c>
      <c r="B99" s="11" t="s">
        <v>13</v>
      </c>
      <c r="C99" s="12" t="s">
        <v>272</v>
      </c>
      <c r="D99" s="12"/>
      <c r="E99" s="12" t="s">
        <v>273</v>
      </c>
      <c r="F99" s="12"/>
      <c r="G99" s="12" t="s">
        <v>274</v>
      </c>
      <c r="H99" s="12"/>
      <c r="I99" s="12" t="s">
        <v>275</v>
      </c>
      <c r="J99" s="12"/>
      <c r="K99" s="12" t="s">
        <v>276</v>
      </c>
      <c r="L99" s="12"/>
      <c r="M99" s="12" t="s">
        <v>277</v>
      </c>
      <c r="N99" s="12"/>
    </row>
    <row r="100" s="1" customFormat="1" ht="16" customHeight="1" spans="1:14">
      <c r="A100" s="13"/>
      <c r="B100" s="13"/>
      <c r="C100" s="12" t="s">
        <v>224</v>
      </c>
      <c r="D100" s="12" t="s">
        <v>225</v>
      </c>
      <c r="E100" s="12" t="s">
        <v>224</v>
      </c>
      <c r="F100" s="12" t="s">
        <v>225</v>
      </c>
      <c r="G100" s="12" t="s">
        <v>224</v>
      </c>
      <c r="H100" s="12" t="s">
        <v>225</v>
      </c>
      <c r="I100" s="12" t="s">
        <v>224</v>
      </c>
      <c r="J100" s="12" t="s">
        <v>225</v>
      </c>
      <c r="K100" s="12" t="s">
        <v>224</v>
      </c>
      <c r="L100" s="12" t="s">
        <v>225</v>
      </c>
      <c r="M100" s="12" t="s">
        <v>224</v>
      </c>
      <c r="N100" s="12" t="s">
        <v>225</v>
      </c>
    </row>
    <row r="101" s="1" customFormat="1" ht="16" customHeight="1" spans="1:14">
      <c r="A101" s="7" t="s">
        <v>22</v>
      </c>
      <c r="B101" s="15" t="s">
        <v>21</v>
      </c>
      <c r="C101" s="8">
        <v>0.0012</v>
      </c>
      <c r="D101" s="8">
        <v>0.0025</v>
      </c>
      <c r="E101" s="8">
        <v>0.0014</v>
      </c>
      <c r="F101" s="8">
        <v>0.0025</v>
      </c>
      <c r="G101" s="8">
        <v>0.0012</v>
      </c>
      <c r="H101" s="8">
        <v>0.002</v>
      </c>
      <c r="I101" s="8">
        <v>0.0012</v>
      </c>
      <c r="J101" s="8">
        <v>0.0014</v>
      </c>
      <c r="K101" s="8">
        <v>0.0008</v>
      </c>
      <c r="L101" s="8">
        <v>0.0025</v>
      </c>
      <c r="M101" s="8">
        <v>0.0008</v>
      </c>
      <c r="N101" s="8">
        <v>0.0025</v>
      </c>
    </row>
    <row r="102" s="1" customFormat="1" spans="1:14">
      <c r="A102" s="7" t="s">
        <v>24</v>
      </c>
      <c r="B102" s="15" t="s">
        <v>23</v>
      </c>
      <c r="C102" s="8">
        <v>0.0004</v>
      </c>
      <c r="D102" s="16"/>
      <c r="E102" s="8">
        <v>0.0005</v>
      </c>
      <c r="F102" s="16"/>
      <c r="G102" s="8">
        <v>0.0005</v>
      </c>
      <c r="H102" s="8">
        <v>0.0018</v>
      </c>
      <c r="I102" s="8">
        <v>0.0005</v>
      </c>
      <c r="J102" s="16"/>
      <c r="K102" s="8">
        <v>0.0003</v>
      </c>
      <c r="L102" s="8">
        <v>0.0018</v>
      </c>
      <c r="M102" s="8">
        <v>0.0003</v>
      </c>
      <c r="N102" s="8">
        <v>0.0018</v>
      </c>
    </row>
    <row r="103" s="1" customFormat="1" spans="1:14">
      <c r="A103" s="7" t="s">
        <v>24</v>
      </c>
      <c r="B103" s="15" t="s">
        <v>25</v>
      </c>
      <c r="C103" s="8">
        <v>0.0002</v>
      </c>
      <c r="D103" s="16"/>
      <c r="E103" s="8">
        <v>0.0004</v>
      </c>
      <c r="F103" s="16"/>
      <c r="G103" s="8">
        <v>0.0003</v>
      </c>
      <c r="H103" s="16"/>
      <c r="I103" s="24">
        <v>0.0002</v>
      </c>
      <c r="J103" s="16"/>
      <c r="K103" s="8">
        <v>0.0002</v>
      </c>
      <c r="L103" s="8">
        <v>0.0018</v>
      </c>
      <c r="M103" s="8">
        <v>0.0002</v>
      </c>
      <c r="N103" s="8"/>
    </row>
    <row r="104" s="1" customFormat="1" spans="1:14">
      <c r="A104" s="7" t="s">
        <v>24</v>
      </c>
      <c r="B104" s="15" t="s">
        <v>26</v>
      </c>
      <c r="C104" s="8">
        <v>0.0003</v>
      </c>
      <c r="D104" s="16"/>
      <c r="E104" s="8">
        <v>0.0004</v>
      </c>
      <c r="F104" s="8">
        <v>0.0018</v>
      </c>
      <c r="G104" s="8">
        <v>0.0004</v>
      </c>
      <c r="H104" s="16"/>
      <c r="I104" s="8">
        <v>0.0003</v>
      </c>
      <c r="J104" s="16"/>
      <c r="K104" s="8">
        <v>0.0002</v>
      </c>
      <c r="L104" s="16"/>
      <c r="M104" s="8">
        <v>0.0002</v>
      </c>
      <c r="N104" s="8"/>
    </row>
    <row r="105" s="1" customFormat="1" spans="1:14">
      <c r="A105" s="7" t="s">
        <v>24</v>
      </c>
      <c r="B105" s="23" t="s">
        <v>29</v>
      </c>
      <c r="C105" s="8"/>
      <c r="D105" s="16"/>
      <c r="E105" s="8"/>
      <c r="F105" s="8"/>
      <c r="G105" s="8"/>
      <c r="H105" s="16"/>
      <c r="I105" s="8">
        <v>0.0002</v>
      </c>
      <c r="J105" s="16"/>
      <c r="K105" s="8">
        <v>0.0002</v>
      </c>
      <c r="L105" s="8">
        <v>0.0018</v>
      </c>
      <c r="M105" s="8">
        <v>0.0004</v>
      </c>
      <c r="N105" s="8"/>
    </row>
    <row r="106" s="1" customFormat="1" ht="16" customHeight="1" spans="1:14">
      <c r="A106" s="12" t="s">
        <v>14</v>
      </c>
      <c r="B106" s="11" t="s">
        <v>13</v>
      </c>
      <c r="C106" s="17" t="s">
        <v>288</v>
      </c>
      <c r="D106" s="17"/>
      <c r="E106" s="17" t="s">
        <v>289</v>
      </c>
      <c r="F106" s="17"/>
      <c r="G106" s="17" t="s">
        <v>290</v>
      </c>
      <c r="H106" s="17"/>
      <c r="I106" s="17" t="s">
        <v>291</v>
      </c>
      <c r="J106" s="17"/>
      <c r="K106" s="17" t="s">
        <v>292</v>
      </c>
      <c r="L106" s="17"/>
      <c r="M106" s="17" t="s">
        <v>293</v>
      </c>
      <c r="N106" s="17"/>
    </row>
    <row r="107" s="1" customFormat="1" ht="16" customHeight="1" spans="1:14">
      <c r="A107" s="12"/>
      <c r="B107" s="13"/>
      <c r="C107" s="12" t="s">
        <v>224</v>
      </c>
      <c r="D107" s="12" t="s">
        <v>225</v>
      </c>
      <c r="E107" s="12" t="s">
        <v>224</v>
      </c>
      <c r="F107" s="12" t="s">
        <v>225</v>
      </c>
      <c r="G107" s="12" t="s">
        <v>224</v>
      </c>
      <c r="H107" s="12" t="s">
        <v>225</v>
      </c>
      <c r="I107" s="12" t="s">
        <v>224</v>
      </c>
      <c r="J107" s="12" t="s">
        <v>225</v>
      </c>
      <c r="K107" s="12" t="s">
        <v>224</v>
      </c>
      <c r="L107" s="12" t="s">
        <v>225</v>
      </c>
      <c r="M107" s="12" t="s">
        <v>224</v>
      </c>
      <c r="N107" s="12" t="s">
        <v>225</v>
      </c>
    </row>
    <row r="108" s="1" customFormat="1" ht="16" customHeight="1" spans="1:14">
      <c r="A108" s="7" t="s">
        <v>22</v>
      </c>
      <c r="B108" s="15" t="s">
        <v>21</v>
      </c>
      <c r="C108" s="9">
        <v>0.0008</v>
      </c>
      <c r="D108" s="9">
        <v>0.0014</v>
      </c>
      <c r="E108" s="9">
        <v>0.0008</v>
      </c>
      <c r="F108" s="8">
        <v>0.002</v>
      </c>
      <c r="G108" s="9">
        <v>0.001</v>
      </c>
      <c r="H108" s="9">
        <v>0.002</v>
      </c>
      <c r="I108" s="9">
        <v>0.0008</v>
      </c>
      <c r="J108" s="9">
        <v>0.002</v>
      </c>
      <c r="K108" s="18"/>
      <c r="L108" s="18"/>
      <c r="M108" s="8"/>
      <c r="N108" s="8"/>
    </row>
    <row r="109" s="1" customFormat="1" ht="14.25" spans="1:14">
      <c r="A109" s="7" t="s">
        <v>24</v>
      </c>
      <c r="B109" s="15" t="s">
        <v>23</v>
      </c>
      <c r="C109" s="9">
        <v>0.0002</v>
      </c>
      <c r="D109" s="9"/>
      <c r="E109" s="9"/>
      <c r="F109" s="8">
        <v>0.0018</v>
      </c>
      <c r="G109" s="8">
        <v>0.0002</v>
      </c>
      <c r="H109" s="9">
        <v>0.0015</v>
      </c>
      <c r="I109" s="9">
        <v>0.0002</v>
      </c>
      <c r="J109" s="9">
        <v>0.0015</v>
      </c>
      <c r="K109" s="18"/>
      <c r="L109" s="8"/>
      <c r="M109" s="8"/>
      <c r="N109" s="8"/>
    </row>
    <row r="110" s="1" customFormat="1" ht="14.25" spans="1:14">
      <c r="A110" s="7" t="s">
        <v>24</v>
      </c>
      <c r="B110" s="15" t="s">
        <v>25</v>
      </c>
      <c r="C110" s="9">
        <v>0.0002</v>
      </c>
      <c r="D110" s="16"/>
      <c r="E110" s="9">
        <v>0.0002</v>
      </c>
      <c r="F110" s="16"/>
      <c r="G110" s="9">
        <v>0.0004</v>
      </c>
      <c r="H110" s="9">
        <v>0.0013</v>
      </c>
      <c r="I110" s="9">
        <v>0.0002</v>
      </c>
      <c r="J110" s="8">
        <v>0.0018</v>
      </c>
      <c r="K110" s="18"/>
      <c r="L110" s="8"/>
      <c r="M110" s="8"/>
      <c r="N110" s="8"/>
    </row>
    <row r="111" s="1" customFormat="1" ht="14.25" spans="1:14">
      <c r="A111" s="7" t="s">
        <v>24</v>
      </c>
      <c r="B111" s="15" t="s">
        <v>26</v>
      </c>
      <c r="C111" s="9">
        <v>0.0003</v>
      </c>
      <c r="D111" s="8">
        <v>0.0015</v>
      </c>
      <c r="E111" s="9">
        <v>0.0002</v>
      </c>
      <c r="F111" s="16"/>
      <c r="G111" s="8">
        <v>0.0002</v>
      </c>
      <c r="H111" s="9">
        <v>0.0013</v>
      </c>
      <c r="I111" s="9"/>
      <c r="J111" s="16"/>
      <c r="K111" s="18"/>
      <c r="L111" s="8"/>
      <c r="M111" s="8"/>
      <c r="N111" s="16"/>
    </row>
    <row r="112" s="2" customFormat="1" ht="14.25" spans="1:14">
      <c r="A112" s="7" t="s">
        <v>24</v>
      </c>
      <c r="B112" s="16" t="s">
        <v>29</v>
      </c>
      <c r="C112" s="9">
        <v>0.0004</v>
      </c>
      <c r="D112" s="16"/>
      <c r="E112" s="9">
        <v>0.0003</v>
      </c>
      <c r="F112" s="16"/>
      <c r="G112" s="8">
        <v>0.0003</v>
      </c>
      <c r="H112" s="9">
        <v>0.0018</v>
      </c>
      <c r="I112" s="9">
        <v>0.0005</v>
      </c>
      <c r="J112" s="16"/>
      <c r="K112" s="18"/>
      <c r="L112" s="8"/>
      <c r="M112" s="8"/>
      <c r="N112" s="16"/>
    </row>
  </sheetData>
  <mergeCells count="66">
    <mergeCell ref="A1:N1"/>
    <mergeCell ref="C2:D2"/>
    <mergeCell ref="E2:F2"/>
    <mergeCell ref="G2:H2"/>
    <mergeCell ref="I2:J2"/>
    <mergeCell ref="K2:L2"/>
    <mergeCell ref="M2:N2"/>
    <mergeCell ref="C26:D26"/>
    <mergeCell ref="E26:F26"/>
    <mergeCell ref="G26:H26"/>
    <mergeCell ref="I26:J26"/>
    <mergeCell ref="K26:L26"/>
    <mergeCell ref="M26:N26"/>
    <mergeCell ref="C52:D52"/>
    <mergeCell ref="E52:F52"/>
    <mergeCell ref="G52:H52"/>
    <mergeCell ref="I52:J52"/>
    <mergeCell ref="K52:L52"/>
    <mergeCell ref="M52:N52"/>
    <mergeCell ref="C59:D59"/>
    <mergeCell ref="E59:F59"/>
    <mergeCell ref="G59:H59"/>
    <mergeCell ref="I59:J59"/>
    <mergeCell ref="K59:L59"/>
    <mergeCell ref="M59:N59"/>
    <mergeCell ref="A66:N66"/>
    <mergeCell ref="C67:D67"/>
    <mergeCell ref="E67:F67"/>
    <mergeCell ref="G67:H67"/>
    <mergeCell ref="I67:J67"/>
    <mergeCell ref="K67:L67"/>
    <mergeCell ref="M67:N67"/>
    <mergeCell ref="C82:D82"/>
    <mergeCell ref="E82:F82"/>
    <mergeCell ref="G82:H82"/>
    <mergeCell ref="I82:J82"/>
    <mergeCell ref="K82:L82"/>
    <mergeCell ref="M82:N82"/>
    <mergeCell ref="C99:D99"/>
    <mergeCell ref="E99:F99"/>
    <mergeCell ref="G99:H99"/>
    <mergeCell ref="I99:J99"/>
    <mergeCell ref="K99:L99"/>
    <mergeCell ref="M99:N99"/>
    <mergeCell ref="C106:D106"/>
    <mergeCell ref="E106:F106"/>
    <mergeCell ref="G106:H106"/>
    <mergeCell ref="I106:J106"/>
    <mergeCell ref="K106:L106"/>
    <mergeCell ref="M106:N106"/>
    <mergeCell ref="A2:A3"/>
    <mergeCell ref="A26:A27"/>
    <mergeCell ref="A52:A53"/>
    <mergeCell ref="A59:A60"/>
    <mergeCell ref="A67:A68"/>
    <mergeCell ref="A82:A83"/>
    <mergeCell ref="A99:A100"/>
    <mergeCell ref="A106:A107"/>
    <mergeCell ref="B2:B3"/>
    <mergeCell ref="B26:B27"/>
    <mergeCell ref="B52:B53"/>
    <mergeCell ref="B59:B60"/>
    <mergeCell ref="B67:B68"/>
    <mergeCell ref="B82:B83"/>
    <mergeCell ref="B99:B100"/>
    <mergeCell ref="B106:B10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10月工资</vt:lpstr>
      <vt:lpstr>10月回款提成明细</vt:lpstr>
      <vt:lpstr>10月销售明细</vt:lpstr>
      <vt:lpstr>1期地下室</vt:lpstr>
      <vt:lpstr>预抵押证</vt:lpstr>
      <vt:lpstr>佣金比例总表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清风暖阳</cp:lastModifiedBy>
  <dcterms:created xsi:type="dcterms:W3CDTF">2023-05-12T11:15:00Z</dcterms:created>
  <dcterms:modified xsi:type="dcterms:W3CDTF">2024-11-18T04:49:32Z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0B466B032BA140728044EC8CF2475155_13</vt:lpwstr>
  </property>
  <property fmtid="{D5CDD505-2E9C-101B-9397-08002B2CF9AE}" pid="4" name="KSOReadingLayout">
    <vt:bool>true</vt:bool>
  </property>
</Properties>
</file>