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2260" windowHeight="12645" activeTab="1"/>
  </bookViews>
  <sheets>
    <sheet name="3#楼" sheetId="2" r:id="rId1"/>
    <sheet name="8#楼" sheetId="3" r:id="rId2"/>
  </sheets>
  <externalReferences>
    <externalReference r:id="rId3"/>
  </externalReferenc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4" i="3"/>
  <c r="G24"/>
  <c r="H23"/>
  <c r="I23" s="1"/>
  <c r="G23"/>
  <c r="H22"/>
  <c r="G22"/>
  <c r="E22"/>
  <c r="H21"/>
  <c r="G21"/>
  <c r="E21"/>
  <c r="H20"/>
  <c r="E20"/>
  <c r="G20" s="1"/>
  <c r="H19"/>
  <c r="E19"/>
  <c r="G19" s="1"/>
  <c r="I19" s="1"/>
  <c r="H18"/>
  <c r="I18" s="1"/>
  <c r="G18"/>
  <c r="E18"/>
  <c r="H17"/>
  <c r="E17"/>
  <c r="G17" s="1"/>
  <c r="H16"/>
  <c r="G16"/>
  <c r="E16"/>
  <c r="H15"/>
  <c r="I15" s="1"/>
  <c r="G15"/>
  <c r="E15"/>
  <c r="H14"/>
  <c r="E14"/>
  <c r="G14" s="1"/>
  <c r="H13"/>
  <c r="G13"/>
  <c r="E13"/>
  <c r="H12"/>
  <c r="G12"/>
  <c r="E12"/>
  <c r="H11"/>
  <c r="E11"/>
  <c r="G11" s="1"/>
  <c r="H10"/>
  <c r="E10"/>
  <c r="G10" s="1"/>
  <c r="I10" s="1"/>
  <c r="H9"/>
  <c r="I9" s="1"/>
  <c r="G9"/>
  <c r="H8"/>
  <c r="I8" s="1"/>
  <c r="G8"/>
  <c r="H7"/>
  <c r="G7"/>
  <c r="H6"/>
  <c r="I6" s="1"/>
  <c r="G6"/>
  <c r="H5"/>
  <c r="I5" s="1"/>
  <c r="G5"/>
  <c r="H4"/>
  <c r="G4"/>
  <c r="I21" i="2"/>
  <c r="H21"/>
  <c r="G21"/>
  <c r="H20"/>
  <c r="G20"/>
  <c r="I19"/>
  <c r="H19"/>
  <c r="G19"/>
  <c r="H18"/>
  <c r="I18" s="1"/>
  <c r="G18"/>
  <c r="I17"/>
  <c r="H17"/>
  <c r="G17"/>
  <c r="H16"/>
  <c r="I16" s="1"/>
  <c r="G16"/>
  <c r="H15"/>
  <c r="I15" s="1"/>
  <c r="G15"/>
  <c r="H14"/>
  <c r="I14" s="1"/>
  <c r="G14"/>
  <c r="H13"/>
  <c r="G13"/>
  <c r="I13" s="1"/>
  <c r="H12"/>
  <c r="I12" s="1"/>
  <c r="G12"/>
  <c r="I11"/>
  <c r="H11"/>
  <c r="G11"/>
  <c r="H10"/>
  <c r="I10" s="1"/>
  <c r="G10"/>
  <c r="I9"/>
  <c r="H9"/>
  <c r="G9"/>
  <c r="H8"/>
  <c r="G8"/>
  <c r="I7"/>
  <c r="H7"/>
  <c r="G7"/>
  <c r="H6"/>
  <c r="I6" s="1"/>
  <c r="G6"/>
  <c r="I5"/>
  <c r="H5"/>
  <c r="G5"/>
  <c r="H4"/>
  <c r="I4" s="1"/>
  <c r="G4"/>
  <c r="I14" i="3" l="1"/>
  <c r="I16"/>
  <c r="I11"/>
  <c r="I13"/>
  <c r="I20"/>
  <c r="I22"/>
  <c r="I4"/>
  <c r="I7"/>
  <c r="I25" s="1"/>
  <c r="J44" s="1"/>
  <c r="I12"/>
  <c r="I17"/>
  <c r="I21"/>
  <c r="I24"/>
  <c r="G22" i="2"/>
  <c r="I8"/>
  <c r="I20"/>
  <c r="G25" i="3"/>
  <c r="I22" i="2"/>
</calcChain>
</file>

<file path=xl/sharedStrings.xml><?xml version="1.0" encoding="utf-8"?>
<sst xmlns="http://schemas.openxmlformats.org/spreadsheetml/2006/main" count="145" uniqueCount="86">
  <si>
    <t>类型</t>
  </si>
  <si>
    <t>序号</t>
  </si>
  <si>
    <t>名称</t>
  </si>
  <si>
    <t>尺寸</t>
  </si>
  <si>
    <t>数量</t>
  </si>
  <si>
    <t>单位</t>
  </si>
  <si>
    <t>面积</t>
  </si>
  <si>
    <t>单价</t>
  </si>
  <si>
    <t>合价</t>
  </si>
  <si>
    <t>C0614</t>
  </si>
  <si>
    <r>
      <rPr>
        <sz val="11"/>
        <color theme="1"/>
        <rFont val="SimSun"/>
        <charset val="134"/>
      </rPr>
      <t>600X1400</t>
    </r>
  </si>
  <si>
    <t>m2</t>
  </si>
  <si>
    <t>C0813</t>
  </si>
  <si>
    <r>
      <rPr>
        <sz val="11"/>
        <color theme="1"/>
        <rFont val="SimSun"/>
        <charset val="134"/>
      </rPr>
      <t>800X1300</t>
    </r>
  </si>
  <si>
    <r>
      <rPr>
        <sz val="11"/>
        <color theme="1"/>
        <rFont val="SimSun"/>
        <charset val="134"/>
      </rPr>
      <t>C0914</t>
    </r>
  </si>
  <si>
    <r>
      <rPr>
        <sz val="11"/>
        <color theme="1"/>
        <rFont val="SimSun"/>
        <charset val="134"/>
      </rPr>
      <t>900X1400</t>
    </r>
  </si>
  <si>
    <r>
      <rPr>
        <sz val="11"/>
        <color theme="1"/>
        <rFont val="SimSun"/>
        <charset val="134"/>
      </rPr>
      <t>C0920</t>
    </r>
  </si>
  <si>
    <r>
      <rPr>
        <sz val="11"/>
        <color theme="1"/>
        <rFont val="SimSun"/>
        <charset val="134"/>
      </rPr>
      <t>900X2000</t>
    </r>
  </si>
  <si>
    <t>C1020</t>
  </si>
  <si>
    <r>
      <rPr>
        <sz val="11"/>
        <color theme="1"/>
        <rFont val="SimSun"/>
        <charset val="134"/>
      </rPr>
      <t>1000X2000</t>
    </r>
  </si>
  <si>
    <t>C1506</t>
  </si>
  <si>
    <r>
      <rPr>
        <sz val="11"/>
        <color theme="1"/>
        <rFont val="SimSun"/>
        <charset val="134"/>
      </rPr>
      <t>1500X600</t>
    </r>
  </si>
  <si>
    <r>
      <rPr>
        <sz val="11"/>
        <color theme="1"/>
        <rFont val="SimSun"/>
        <charset val="134"/>
      </rPr>
      <t>C1512</t>
    </r>
  </si>
  <si>
    <r>
      <rPr>
        <sz val="11"/>
        <color theme="1"/>
        <rFont val="SimSun"/>
        <charset val="134"/>
      </rPr>
      <t>1500X1200</t>
    </r>
  </si>
  <si>
    <r>
      <rPr>
        <sz val="11"/>
        <color theme="1"/>
        <rFont val="SimSun"/>
        <charset val="134"/>
      </rPr>
      <t>C1514</t>
    </r>
  </si>
  <si>
    <r>
      <rPr>
        <sz val="11"/>
        <color theme="1"/>
        <rFont val="SimSun"/>
        <charset val="134"/>
      </rPr>
      <t>1500X1400</t>
    </r>
  </si>
  <si>
    <t>C1520</t>
  </si>
  <si>
    <r>
      <rPr>
        <sz val="11"/>
        <color theme="1"/>
        <rFont val="SimSun"/>
        <charset val="134"/>
      </rPr>
      <t>1500X2000</t>
    </r>
  </si>
  <si>
    <r>
      <rPr>
        <sz val="11"/>
        <color theme="1"/>
        <rFont val="SimSun"/>
        <charset val="134"/>
      </rPr>
      <t>C1817</t>
    </r>
  </si>
  <si>
    <r>
      <rPr>
        <sz val="11"/>
        <color theme="1"/>
        <rFont val="SimSun"/>
        <charset val="134"/>
      </rPr>
      <t>1800X1700</t>
    </r>
  </si>
  <si>
    <t>C1820</t>
  </si>
  <si>
    <r>
      <rPr>
        <sz val="11"/>
        <color theme="1"/>
        <rFont val="SimSun"/>
        <charset val="134"/>
      </rPr>
      <t>1800X2000</t>
    </r>
  </si>
  <si>
    <t>C2306</t>
  </si>
  <si>
    <r>
      <rPr>
        <sz val="11"/>
        <color theme="1"/>
        <rFont val="SimSun"/>
        <charset val="134"/>
      </rPr>
      <t>2300X600</t>
    </r>
  </si>
  <si>
    <t>C2317</t>
  </si>
  <si>
    <r>
      <rPr>
        <sz val="11"/>
        <color theme="1"/>
        <rFont val="SimSun"/>
        <charset val="134"/>
      </rPr>
      <t>2300X1700</t>
    </r>
  </si>
  <si>
    <t>C2320</t>
  </si>
  <si>
    <r>
      <rPr>
        <sz val="11"/>
        <color theme="1"/>
        <rFont val="SimSun"/>
        <charset val="134"/>
      </rPr>
      <t>2300X2000</t>
    </r>
  </si>
  <si>
    <t>C3017</t>
  </si>
  <si>
    <r>
      <rPr>
        <sz val="11"/>
        <color theme="1"/>
        <rFont val="SimSun"/>
        <charset val="134"/>
      </rPr>
      <t>3000X1700</t>
    </r>
  </si>
  <si>
    <t>C3106</t>
  </si>
  <si>
    <r>
      <rPr>
        <sz val="11"/>
        <color theme="1"/>
        <rFont val="SimSun"/>
        <charset val="134"/>
      </rPr>
      <t>3100X600</t>
    </r>
  </si>
  <si>
    <t>C3120</t>
  </si>
  <si>
    <r>
      <rPr>
        <sz val="11"/>
        <color theme="1"/>
        <rFont val="SimSun"/>
        <charset val="134"/>
      </rPr>
      <t>3100X2000</t>
    </r>
  </si>
  <si>
    <t>铝合金平开门</t>
  </si>
  <si>
    <t>LM3024</t>
  </si>
  <si>
    <t>3000*2400</t>
  </si>
  <si>
    <t>合计</t>
  </si>
  <si>
    <t>注：全费用单价包含所有人工费、材料费、机械费、措施、检测、税金等全部费用。</t>
  </si>
  <si>
    <t>C0514</t>
  </si>
  <si>
    <t>500*1400</t>
  </si>
  <si>
    <t>C2010</t>
  </si>
  <si>
    <t>2000*1000</t>
  </si>
  <si>
    <t>C1010</t>
  </si>
  <si>
    <t>1000*1000</t>
  </si>
  <si>
    <t>C0904</t>
  </si>
  <si>
    <t>900*400</t>
  </si>
  <si>
    <t>800*1300</t>
  </si>
  <si>
    <t>C0710</t>
  </si>
  <si>
    <t>700*1000</t>
  </si>
  <si>
    <t>600X1400</t>
  </si>
  <si>
    <t>C0914</t>
  </si>
  <si>
    <t>900X1400</t>
  </si>
  <si>
    <t>C1512</t>
  </si>
  <si>
    <t>C1514</t>
  </si>
  <si>
    <t>C1814</t>
  </si>
  <si>
    <t>1800*1400</t>
  </si>
  <si>
    <t>C2414</t>
  </si>
  <si>
    <t>2400*1400</t>
  </si>
  <si>
    <t>2300*1700</t>
  </si>
  <si>
    <t>3000*1700</t>
  </si>
  <si>
    <t>C1817</t>
  </si>
  <si>
    <t>1800*1700</t>
  </si>
  <si>
    <t>C2217</t>
  </si>
  <si>
    <t>2200*1700</t>
  </si>
  <si>
    <t>C1717</t>
  </si>
  <si>
    <t>1700*1700</t>
  </si>
  <si>
    <t>C2117</t>
  </si>
  <si>
    <t>2100*1700</t>
  </si>
  <si>
    <t>C2517</t>
  </si>
  <si>
    <t>2500*1700</t>
  </si>
  <si>
    <t>LM2524</t>
  </si>
  <si>
    <t>2500*2400</t>
  </si>
  <si>
    <t>3#楼门窗统计表</t>
    <phoneticPr fontId="2" type="noConversion"/>
  </si>
  <si>
    <t>8#楼窗统计表</t>
    <phoneticPr fontId="2" type="noConversion"/>
  </si>
  <si>
    <t>65系列断桥隔热铝合金窗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</si>
</sst>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8">
    <font>
      <sz val="11"/>
      <color theme="1"/>
      <name val="等线"/>
      <family val="2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SimSun"/>
      <charset val="134"/>
    </font>
    <font>
      <sz val="14"/>
      <color theme="1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11"/>
      <name val="SimSun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40">
    <xf numFmtId="0" fontId="0" fillId="0" borderId="0" xfId="0"/>
    <xf numFmtId="0" fontId="1" fillId="0" borderId="0" xfId="1">
      <alignment vertical="center"/>
    </xf>
    <xf numFmtId="0" fontId="1" fillId="0" borderId="2" xfId="1" applyFill="1" applyBorder="1" applyAlignment="1">
      <alignment horizontal="center" vertical="center"/>
    </xf>
    <xf numFmtId="0" fontId="1" fillId="0" borderId="3" xfId="1" applyFill="1" applyBorder="1" applyAlignment="1">
      <alignment horizontal="center" vertical="center"/>
    </xf>
    <xf numFmtId="176" fontId="1" fillId="0" borderId="2" xfId="1" applyNumberFormat="1" applyFill="1" applyBorder="1" applyAlignment="1">
      <alignment horizontal="center" vertical="center"/>
    </xf>
    <xf numFmtId="0" fontId="3" fillId="0" borderId="3" xfId="1" applyFont="1" applyBorder="1">
      <alignment vertical="center"/>
    </xf>
    <xf numFmtId="0" fontId="3" fillId="0" borderId="3" xfId="1" applyFont="1" applyBorder="1" applyAlignment="1">
      <alignment horizontal="center" vertical="center"/>
    </xf>
    <xf numFmtId="0" fontId="1" fillId="0" borderId="0" xfId="1" applyFill="1">
      <alignment vertical="center"/>
    </xf>
    <xf numFmtId="0" fontId="1" fillId="0" borderId="2" xfId="1" applyFill="1" applyBorder="1" applyAlignment="1">
      <alignment horizontal="center" vertical="center" wrapText="1"/>
    </xf>
    <xf numFmtId="0" fontId="1" fillId="0" borderId="4" xfId="1" applyFill="1" applyBorder="1" applyAlignment="1">
      <alignment horizontal="center" vertical="center"/>
    </xf>
    <xf numFmtId="0" fontId="1" fillId="0" borderId="3" xfId="1" applyFill="1" applyBorder="1" applyAlignment="1">
      <alignment horizontal="center" vertical="center" wrapText="1"/>
    </xf>
    <xf numFmtId="176" fontId="1" fillId="0" borderId="3" xfId="1" applyNumberFormat="1" applyFill="1" applyBorder="1" applyAlignment="1">
      <alignment horizontal="center" vertical="center"/>
    </xf>
    <xf numFmtId="0" fontId="1" fillId="0" borderId="0" xfId="1" applyAlignment="1">
      <alignment horizontal="center" vertical="center"/>
    </xf>
    <xf numFmtId="176" fontId="1" fillId="0" borderId="0" xfId="1" applyNumberFormat="1">
      <alignment vertical="center"/>
    </xf>
    <xf numFmtId="0" fontId="1" fillId="0" borderId="5" xfId="1" applyFill="1" applyBorder="1" applyAlignment="1">
      <alignment horizontal="center" vertical="center"/>
    </xf>
    <xf numFmtId="0" fontId="1" fillId="0" borderId="6" xfId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vertical="center"/>
    </xf>
    <xf numFmtId="0" fontId="6" fillId="0" borderId="3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0" fontId="3" fillId="0" borderId="3" xfId="1" applyFont="1" applyFill="1" applyBorder="1" applyAlignment="1">
      <alignment horizontal="center" vertical="center"/>
    </xf>
    <xf numFmtId="0" fontId="1" fillId="0" borderId="3" xfId="1" applyFill="1" applyBorder="1" applyAlignment="1">
      <alignment vertical="center" wrapText="1"/>
    </xf>
    <xf numFmtId="0" fontId="1" fillId="0" borderId="0" xfId="1" applyFill="1" applyAlignment="1">
      <alignment vertical="center"/>
    </xf>
    <xf numFmtId="0" fontId="6" fillId="0" borderId="0" xfId="1" applyFont="1" applyFill="1" applyAlignment="1">
      <alignment vertical="center"/>
    </xf>
    <xf numFmtId="0" fontId="1" fillId="0" borderId="0" xfId="1" applyFill="1" applyAlignment="1">
      <alignment horizontal="center" vertical="center"/>
    </xf>
    <xf numFmtId="0" fontId="1" fillId="0" borderId="0" xfId="1" applyFill="1" applyAlignment="1">
      <alignment horizontal="center" vertical="center" wrapText="1"/>
    </xf>
    <xf numFmtId="176" fontId="1" fillId="0" borderId="0" xfId="1" applyNumberFormat="1" applyFill="1">
      <alignment vertical="center"/>
    </xf>
    <xf numFmtId="0" fontId="6" fillId="0" borderId="0" xfId="1" applyFont="1" applyFill="1" applyAlignment="1">
      <alignment horizontal="center" vertical="center"/>
    </xf>
    <xf numFmtId="0" fontId="1" fillId="0" borderId="1" xfId="1" applyFill="1" applyBorder="1" applyAlignment="1">
      <alignment vertical="center"/>
    </xf>
    <xf numFmtId="0" fontId="1" fillId="0" borderId="3" xfId="1" applyFill="1" applyBorder="1" applyAlignment="1">
      <alignment horizontal="center" vertical="center" textRotation="255"/>
    </xf>
    <xf numFmtId="0" fontId="1" fillId="0" borderId="0" xfId="1" applyAlignment="1">
      <alignment horizontal="left" vertical="center"/>
    </xf>
    <xf numFmtId="176" fontId="1" fillId="0" borderId="0" xfId="1" applyNumberFormat="1" applyAlignment="1">
      <alignment horizontal="left" vertical="center"/>
    </xf>
    <xf numFmtId="0" fontId="4" fillId="0" borderId="0" xfId="1" applyFont="1" applyFill="1" applyAlignment="1">
      <alignment horizontal="center" vertical="center"/>
    </xf>
    <xf numFmtId="0" fontId="4" fillId="0" borderId="7" xfId="1" applyFont="1" applyFill="1" applyBorder="1" applyAlignment="1">
      <alignment horizontal="center" vertical="center"/>
    </xf>
    <xf numFmtId="0" fontId="1" fillId="0" borderId="2" xfId="1" applyFill="1" applyBorder="1" applyAlignment="1">
      <alignment horizontal="center" vertical="center" textRotation="255"/>
    </xf>
    <xf numFmtId="0" fontId="1" fillId="0" borderId="6" xfId="1" applyFill="1" applyBorder="1" applyAlignment="1">
      <alignment horizontal="center" vertical="center" textRotation="255"/>
    </xf>
    <xf numFmtId="0" fontId="1" fillId="0" borderId="8" xfId="1" applyFill="1" applyBorder="1" applyAlignment="1">
      <alignment horizontal="center" vertical="center" textRotation="255"/>
    </xf>
    <xf numFmtId="0" fontId="1" fillId="0" borderId="0" xfId="1" applyFill="1" applyAlignment="1">
      <alignment horizontal="left" vertical="center"/>
    </xf>
    <xf numFmtId="0" fontId="6" fillId="0" borderId="0" xfId="1" applyFont="1" applyFill="1" applyAlignment="1">
      <alignment horizontal="left" vertical="center"/>
    </xf>
    <xf numFmtId="0" fontId="1" fillId="0" borderId="0" xfId="1" applyFill="1" applyAlignment="1">
      <alignment horizontal="left" vertical="center" wrapText="1"/>
    </xf>
    <xf numFmtId="176" fontId="1" fillId="0" borderId="0" xfId="1" applyNumberFormat="1" applyFill="1" applyAlignment="1">
      <alignment horizontal="left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30011;&#22530;&#26149;&#20108;&#26399;&#31383;&#25143;&#21464;&#26356;&#20462;&#25913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汇总表 （3、8)"/>
      <sheetName val="1#"/>
      <sheetName val="5#"/>
      <sheetName val="7# "/>
      <sheetName val="2#"/>
      <sheetName val="3#(安装附框）"/>
      <sheetName val="3#(未安装玻璃及主框）"/>
      <sheetName val="8#（安装附框）"/>
      <sheetName val="8#（未安装玻璃及主框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2">
          <cell r="I22">
            <v>656373.56799999997</v>
          </cell>
        </row>
      </sheetData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workbookViewId="0">
      <selection sqref="A1:I23"/>
    </sheetView>
  </sheetViews>
  <sheetFormatPr defaultColWidth="9" defaultRowHeight="14.25"/>
  <cols>
    <col min="1" max="1" width="6.875" style="12" customWidth="1"/>
    <col min="2" max="2" width="8" style="12" customWidth="1"/>
    <col min="3" max="3" width="8.375" style="12" customWidth="1"/>
    <col min="4" max="4" width="12.375" style="12" customWidth="1"/>
    <col min="5" max="5" width="10.125" style="12" customWidth="1"/>
    <col min="6" max="6" width="10" style="12" customWidth="1"/>
    <col min="7" max="7" width="7.625" style="12" customWidth="1"/>
    <col min="8" max="8" width="9" style="12"/>
    <col min="9" max="9" width="11" style="13" customWidth="1"/>
    <col min="10" max="16384" width="9" style="1"/>
  </cols>
  <sheetData>
    <row r="1" spans="1:10" ht="14.25" customHeight="1">
      <c r="A1" s="31" t="s">
        <v>83</v>
      </c>
      <c r="B1" s="31"/>
      <c r="C1" s="31"/>
      <c r="D1" s="31"/>
      <c r="E1" s="31"/>
      <c r="F1" s="31"/>
      <c r="G1" s="31"/>
      <c r="H1" s="31"/>
      <c r="I1" s="31"/>
      <c r="J1" s="16"/>
    </row>
    <row r="2" spans="1:10" ht="14.25" customHeight="1">
      <c r="A2" s="32"/>
      <c r="B2" s="32"/>
      <c r="C2" s="32"/>
      <c r="D2" s="32"/>
      <c r="E2" s="32"/>
      <c r="F2" s="32"/>
      <c r="G2" s="32"/>
      <c r="H2" s="32"/>
      <c r="I2" s="32"/>
      <c r="J2" s="16"/>
    </row>
    <row r="3" spans="1:10" ht="24.75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2" t="s">
        <v>6</v>
      </c>
      <c r="H3" s="2" t="s">
        <v>7</v>
      </c>
      <c r="I3" s="4" t="s">
        <v>8</v>
      </c>
    </row>
    <row r="4" spans="1:10" s="7" customFormat="1" ht="26.1" customHeight="1">
      <c r="A4" s="28" t="s">
        <v>85</v>
      </c>
      <c r="B4" s="14">
        <v>1</v>
      </c>
      <c r="C4" s="5" t="s">
        <v>9</v>
      </c>
      <c r="D4" s="6" t="s">
        <v>10</v>
      </c>
      <c r="E4" s="6">
        <v>138</v>
      </c>
      <c r="F4" s="3" t="s">
        <v>11</v>
      </c>
      <c r="G4" s="3">
        <f>0.6*1.4*E4</f>
        <v>115.92</v>
      </c>
      <c r="H4" s="2">
        <f>490-(40*1.13)</f>
        <v>444.8</v>
      </c>
      <c r="I4" s="4">
        <f t="shared" ref="I4:I21" si="0">H4*G4</f>
        <v>51561.216</v>
      </c>
    </row>
    <row r="5" spans="1:10" s="7" customFormat="1" ht="26.1" customHeight="1">
      <c r="A5" s="28"/>
      <c r="B5" s="14">
        <v>2</v>
      </c>
      <c r="C5" s="5" t="s">
        <v>12</v>
      </c>
      <c r="D5" s="6" t="s">
        <v>13</v>
      </c>
      <c r="E5" s="6">
        <v>3</v>
      </c>
      <c r="F5" s="3" t="s">
        <v>11</v>
      </c>
      <c r="G5" s="3">
        <f>3*0.8*1.3</f>
        <v>3.1200000000000006</v>
      </c>
      <c r="H5" s="2">
        <f t="shared" ref="H5:H21" si="1">490-(40*1.13)</f>
        <v>444.8</v>
      </c>
      <c r="I5" s="4">
        <f t="shared" si="0"/>
        <v>1387.7760000000003</v>
      </c>
    </row>
    <row r="6" spans="1:10" s="7" customFormat="1" ht="26.1" customHeight="1">
      <c r="A6" s="28"/>
      <c r="B6" s="14">
        <v>3</v>
      </c>
      <c r="C6" s="5" t="s">
        <v>14</v>
      </c>
      <c r="D6" s="6" t="s">
        <v>15</v>
      </c>
      <c r="E6" s="6">
        <v>63</v>
      </c>
      <c r="F6" s="3" t="s">
        <v>11</v>
      </c>
      <c r="G6" s="3">
        <f>0.9*1.4*E6</f>
        <v>79.38</v>
      </c>
      <c r="H6" s="2">
        <f t="shared" si="1"/>
        <v>444.8</v>
      </c>
      <c r="I6" s="4">
        <f t="shared" si="0"/>
        <v>35308.224000000002</v>
      </c>
    </row>
    <row r="7" spans="1:10" s="7" customFormat="1" ht="26.1" customHeight="1">
      <c r="A7" s="28"/>
      <c r="B7" s="14">
        <v>4</v>
      </c>
      <c r="C7" s="5" t="s">
        <v>16</v>
      </c>
      <c r="D7" s="6" t="s">
        <v>17</v>
      </c>
      <c r="E7" s="6">
        <v>6</v>
      </c>
      <c r="F7" s="3" t="s">
        <v>11</v>
      </c>
      <c r="G7" s="3">
        <f>0.9*2*6</f>
        <v>10.8</v>
      </c>
      <c r="H7" s="2">
        <f t="shared" si="1"/>
        <v>444.8</v>
      </c>
      <c r="I7" s="4">
        <f t="shared" si="0"/>
        <v>4803.84</v>
      </c>
    </row>
    <row r="8" spans="1:10" s="7" customFormat="1" ht="26.1" customHeight="1">
      <c r="A8" s="28"/>
      <c r="B8" s="14">
        <v>5</v>
      </c>
      <c r="C8" s="5" t="s">
        <v>18</v>
      </c>
      <c r="D8" s="6" t="s">
        <v>19</v>
      </c>
      <c r="E8" s="6">
        <v>4</v>
      </c>
      <c r="F8" s="3" t="s">
        <v>11</v>
      </c>
      <c r="G8" s="3">
        <f>1*2*E8</f>
        <v>8</v>
      </c>
      <c r="H8" s="2">
        <f t="shared" si="1"/>
        <v>444.8</v>
      </c>
      <c r="I8" s="4">
        <f t="shared" si="0"/>
        <v>3558.4</v>
      </c>
    </row>
    <row r="9" spans="1:10" s="7" customFormat="1" ht="26.1" customHeight="1">
      <c r="A9" s="28"/>
      <c r="B9" s="14">
        <v>6</v>
      </c>
      <c r="C9" s="5" t="s">
        <v>20</v>
      </c>
      <c r="D9" s="6" t="s">
        <v>21</v>
      </c>
      <c r="E9" s="6">
        <v>8</v>
      </c>
      <c r="F9" s="3" t="s">
        <v>11</v>
      </c>
      <c r="G9" s="3">
        <f>1.5*0.6*E9</f>
        <v>7.1999999999999993</v>
      </c>
      <c r="H9" s="2">
        <f t="shared" si="1"/>
        <v>444.8</v>
      </c>
      <c r="I9" s="4">
        <f t="shared" si="0"/>
        <v>3202.56</v>
      </c>
    </row>
    <row r="10" spans="1:10" s="7" customFormat="1" ht="26.1" customHeight="1">
      <c r="A10" s="28"/>
      <c r="B10" s="14">
        <v>7</v>
      </c>
      <c r="C10" s="5" t="s">
        <v>22</v>
      </c>
      <c r="D10" s="6" t="s">
        <v>23</v>
      </c>
      <c r="E10" s="6">
        <v>36</v>
      </c>
      <c r="F10" s="3" t="s">
        <v>11</v>
      </c>
      <c r="G10" s="3">
        <f>1.5*1.2*E10</f>
        <v>64.8</v>
      </c>
      <c r="H10" s="2">
        <f t="shared" si="1"/>
        <v>444.8</v>
      </c>
      <c r="I10" s="4">
        <f t="shared" si="0"/>
        <v>28823.040000000001</v>
      </c>
    </row>
    <row r="11" spans="1:10" s="7" customFormat="1" ht="26.1" customHeight="1">
      <c r="A11" s="28"/>
      <c r="B11" s="14">
        <v>8</v>
      </c>
      <c r="C11" s="5" t="s">
        <v>24</v>
      </c>
      <c r="D11" s="6" t="s">
        <v>25</v>
      </c>
      <c r="E11" s="6">
        <v>132</v>
      </c>
      <c r="F11" s="3" t="s">
        <v>11</v>
      </c>
      <c r="G11" s="3">
        <f>1.5*1.4*E11</f>
        <v>277.19999999999993</v>
      </c>
      <c r="H11" s="2">
        <f t="shared" si="1"/>
        <v>444.8</v>
      </c>
      <c r="I11" s="4">
        <f t="shared" si="0"/>
        <v>123298.55999999997</v>
      </c>
    </row>
    <row r="12" spans="1:10" s="7" customFormat="1" ht="26.1" customHeight="1">
      <c r="A12" s="28"/>
      <c r="B12" s="14">
        <v>9</v>
      </c>
      <c r="C12" s="5" t="s">
        <v>26</v>
      </c>
      <c r="D12" s="6" t="s">
        <v>27</v>
      </c>
      <c r="E12" s="6">
        <v>4</v>
      </c>
      <c r="F12" s="3" t="s">
        <v>11</v>
      </c>
      <c r="G12" s="3">
        <f>1.5*2*E12</f>
        <v>12</v>
      </c>
      <c r="H12" s="2">
        <f t="shared" si="1"/>
        <v>444.8</v>
      </c>
      <c r="I12" s="4">
        <f t="shared" si="0"/>
        <v>5337.6</v>
      </c>
    </row>
    <row r="13" spans="1:10" s="7" customFormat="1" ht="26.1" customHeight="1">
      <c r="A13" s="28"/>
      <c r="B13" s="14">
        <v>10</v>
      </c>
      <c r="C13" s="5" t="s">
        <v>28</v>
      </c>
      <c r="D13" s="6" t="s">
        <v>29</v>
      </c>
      <c r="E13" s="6">
        <v>69</v>
      </c>
      <c r="F13" s="3" t="s">
        <v>11</v>
      </c>
      <c r="G13" s="3">
        <f>1.8*1.7*E13</f>
        <v>211.14000000000001</v>
      </c>
      <c r="H13" s="2">
        <f t="shared" si="1"/>
        <v>444.8</v>
      </c>
      <c r="I13" s="4">
        <f t="shared" si="0"/>
        <v>93915.072000000015</v>
      </c>
    </row>
    <row r="14" spans="1:10" s="7" customFormat="1" ht="26.1" customHeight="1">
      <c r="A14" s="28"/>
      <c r="B14" s="14">
        <v>11</v>
      </c>
      <c r="C14" s="5" t="s">
        <v>30</v>
      </c>
      <c r="D14" s="6" t="s">
        <v>31</v>
      </c>
      <c r="E14" s="6">
        <v>6</v>
      </c>
      <c r="F14" s="3" t="s">
        <v>11</v>
      </c>
      <c r="G14" s="3">
        <f>1.8*2*E14</f>
        <v>21.6</v>
      </c>
      <c r="H14" s="2">
        <f t="shared" si="1"/>
        <v>444.8</v>
      </c>
      <c r="I14" s="4">
        <f t="shared" si="0"/>
        <v>9607.68</v>
      </c>
    </row>
    <row r="15" spans="1:10" s="7" customFormat="1" ht="26.1" customHeight="1">
      <c r="A15" s="28"/>
      <c r="B15" s="14">
        <v>12</v>
      </c>
      <c r="C15" s="5" t="s">
        <v>32</v>
      </c>
      <c r="D15" s="6" t="s">
        <v>33</v>
      </c>
      <c r="E15" s="6">
        <v>1</v>
      </c>
      <c r="F15" s="3" t="s">
        <v>11</v>
      </c>
      <c r="G15" s="3">
        <f>2.3*0.6*E15</f>
        <v>1.38</v>
      </c>
      <c r="H15" s="2">
        <f t="shared" si="1"/>
        <v>444.8</v>
      </c>
      <c r="I15" s="4">
        <f t="shared" si="0"/>
        <v>613.82399999999996</v>
      </c>
    </row>
    <row r="16" spans="1:10" s="7" customFormat="1" ht="26.1" customHeight="1">
      <c r="A16" s="28"/>
      <c r="B16" s="14">
        <v>13</v>
      </c>
      <c r="C16" s="5" t="s">
        <v>34</v>
      </c>
      <c r="D16" s="6" t="s">
        <v>35</v>
      </c>
      <c r="E16" s="6">
        <v>66</v>
      </c>
      <c r="F16" s="3" t="s">
        <v>11</v>
      </c>
      <c r="G16" s="3">
        <f>2.3*1.7*E16</f>
        <v>258.06</v>
      </c>
      <c r="H16" s="2">
        <f t="shared" si="1"/>
        <v>444.8</v>
      </c>
      <c r="I16" s="4">
        <f t="shared" si="0"/>
        <v>114785.088</v>
      </c>
    </row>
    <row r="17" spans="1:9" s="7" customFormat="1" ht="26.1" customHeight="1">
      <c r="A17" s="28"/>
      <c r="B17" s="14">
        <v>14</v>
      </c>
      <c r="C17" s="5" t="s">
        <v>36</v>
      </c>
      <c r="D17" s="6" t="s">
        <v>37</v>
      </c>
      <c r="E17" s="6">
        <v>5</v>
      </c>
      <c r="F17" s="3" t="s">
        <v>11</v>
      </c>
      <c r="G17" s="3">
        <f>2.3*2*E17</f>
        <v>23</v>
      </c>
      <c r="H17" s="2">
        <f t="shared" si="1"/>
        <v>444.8</v>
      </c>
      <c r="I17" s="4">
        <f t="shared" si="0"/>
        <v>10230.4</v>
      </c>
    </row>
    <row r="18" spans="1:9" s="7" customFormat="1" ht="26.1" customHeight="1">
      <c r="A18" s="28"/>
      <c r="B18" s="14">
        <v>15</v>
      </c>
      <c r="C18" s="5" t="s">
        <v>38</v>
      </c>
      <c r="D18" s="6" t="s">
        <v>39</v>
      </c>
      <c r="E18" s="6">
        <v>60</v>
      </c>
      <c r="F18" s="3" t="s">
        <v>11</v>
      </c>
      <c r="G18" s="3">
        <f>3*1.7*E18</f>
        <v>306</v>
      </c>
      <c r="H18" s="2">
        <f t="shared" si="1"/>
        <v>444.8</v>
      </c>
      <c r="I18" s="4">
        <f t="shared" si="0"/>
        <v>136108.80000000002</v>
      </c>
    </row>
    <row r="19" spans="1:9" s="7" customFormat="1" ht="26.1" customHeight="1">
      <c r="A19" s="28"/>
      <c r="B19" s="14">
        <v>16</v>
      </c>
      <c r="C19" s="5" t="s">
        <v>40</v>
      </c>
      <c r="D19" s="6" t="s">
        <v>41</v>
      </c>
      <c r="E19" s="6">
        <v>1</v>
      </c>
      <c r="F19" s="3" t="s">
        <v>11</v>
      </c>
      <c r="G19" s="3">
        <f>3.1*0.6*E19</f>
        <v>1.8599999999999999</v>
      </c>
      <c r="H19" s="2">
        <f t="shared" si="1"/>
        <v>444.8</v>
      </c>
      <c r="I19" s="4">
        <f t="shared" si="0"/>
        <v>827.32799999999997</v>
      </c>
    </row>
    <row r="20" spans="1:9" s="7" customFormat="1" ht="44.1" customHeight="1">
      <c r="A20" s="28"/>
      <c r="B20" s="14">
        <v>17</v>
      </c>
      <c r="C20" s="5" t="s">
        <v>42</v>
      </c>
      <c r="D20" s="6" t="s">
        <v>43</v>
      </c>
      <c r="E20" s="6">
        <v>5</v>
      </c>
      <c r="F20" s="3" t="s">
        <v>11</v>
      </c>
      <c r="G20" s="3">
        <f>3.1*2*E20</f>
        <v>31</v>
      </c>
      <c r="H20" s="2">
        <f t="shared" si="1"/>
        <v>444.8</v>
      </c>
      <c r="I20" s="4">
        <f t="shared" si="0"/>
        <v>13788.800000000001</v>
      </c>
    </row>
    <row r="21" spans="1:9" s="7" customFormat="1" ht="44.1" customHeight="1">
      <c r="A21" s="15" t="s">
        <v>44</v>
      </c>
      <c r="B21" s="3">
        <v>18</v>
      </c>
      <c r="C21" s="2" t="s">
        <v>45</v>
      </c>
      <c r="D21" s="2" t="s">
        <v>46</v>
      </c>
      <c r="E21" s="9">
        <v>6</v>
      </c>
      <c r="F21" s="3" t="s">
        <v>11</v>
      </c>
      <c r="G21" s="3">
        <f>3*2.4*E21</f>
        <v>43.199999999999996</v>
      </c>
      <c r="H21" s="2">
        <f t="shared" si="1"/>
        <v>444.8</v>
      </c>
      <c r="I21" s="4">
        <f t="shared" si="0"/>
        <v>19215.359999999997</v>
      </c>
    </row>
    <row r="22" spans="1:9" s="7" customFormat="1" ht="26.1" customHeight="1">
      <c r="A22" s="10"/>
      <c r="B22" s="3"/>
      <c r="C22" s="3" t="s">
        <v>47</v>
      </c>
      <c r="D22" s="3"/>
      <c r="E22" s="3"/>
      <c r="F22" s="3"/>
      <c r="G22" s="3">
        <f>SUM(G4:G21)</f>
        <v>1475.6599999999999</v>
      </c>
      <c r="H22" s="3"/>
      <c r="I22" s="11">
        <f>SUM(I4:I21)</f>
        <v>656373.56799999997</v>
      </c>
    </row>
    <row r="23" spans="1:9" ht="20.25" customHeight="1">
      <c r="A23" s="29" t="s">
        <v>48</v>
      </c>
      <c r="B23" s="29"/>
      <c r="C23" s="29"/>
      <c r="D23" s="29"/>
      <c r="E23" s="29"/>
      <c r="F23" s="29"/>
      <c r="G23" s="29"/>
      <c r="H23" s="29"/>
      <c r="I23" s="30"/>
    </row>
  </sheetData>
  <mergeCells count="3">
    <mergeCell ref="A4:A20"/>
    <mergeCell ref="A23:I23"/>
    <mergeCell ref="A1:I2"/>
  </mergeCells>
  <phoneticPr fontId="2" type="noConversion"/>
  <printOptions horizontalCentered="1"/>
  <pageMargins left="0.39370078740157483" right="0.39370078740157483" top="0.59055118110236227" bottom="0.59055118110236227" header="0.51181102362204722" footer="0.5118110236220472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4"/>
  <sheetViews>
    <sheetView tabSelected="1" topLeftCell="A4" workbookViewId="0">
      <selection sqref="A1:I26"/>
    </sheetView>
  </sheetViews>
  <sheetFormatPr defaultColWidth="9" defaultRowHeight="14.25"/>
  <cols>
    <col min="1" max="1" width="6.875" style="23" customWidth="1"/>
    <col min="2" max="2" width="7.375" style="23" customWidth="1"/>
    <col min="3" max="3" width="9" style="26"/>
    <col min="4" max="4" width="12.875" style="23" customWidth="1"/>
    <col min="5" max="5" width="7.75" style="23" customWidth="1"/>
    <col min="6" max="6" width="8" style="23" customWidth="1"/>
    <col min="7" max="7" width="9.5" style="24" customWidth="1"/>
    <col min="8" max="8" width="9.25" style="23" customWidth="1"/>
    <col min="9" max="9" width="10.875" style="25" customWidth="1"/>
    <col min="10" max="10" width="12.75" style="7" bestFit="1" customWidth="1"/>
    <col min="11" max="16384" width="9" style="7"/>
  </cols>
  <sheetData>
    <row r="1" spans="1:10">
      <c r="A1" s="31" t="s">
        <v>84</v>
      </c>
      <c r="B1" s="31"/>
      <c r="C1" s="31"/>
      <c r="D1" s="31"/>
      <c r="E1" s="31"/>
      <c r="F1" s="31"/>
      <c r="G1" s="31"/>
      <c r="H1" s="31"/>
      <c r="I1" s="31"/>
      <c r="J1" s="27"/>
    </row>
    <row r="2" spans="1:10">
      <c r="A2" s="32"/>
      <c r="B2" s="32"/>
      <c r="C2" s="32"/>
      <c r="D2" s="32"/>
      <c r="E2" s="32"/>
      <c r="F2" s="32"/>
      <c r="G2" s="32"/>
      <c r="H2" s="32"/>
      <c r="I2" s="32"/>
      <c r="J2" s="27"/>
    </row>
    <row r="3" spans="1:10" ht="27.75" customHeight="1">
      <c r="A3" s="2" t="s">
        <v>0</v>
      </c>
      <c r="B3" s="3" t="s">
        <v>1</v>
      </c>
      <c r="C3" s="17" t="s">
        <v>2</v>
      </c>
      <c r="D3" s="3" t="s">
        <v>3</v>
      </c>
      <c r="E3" s="3" t="s">
        <v>4</v>
      </c>
      <c r="F3" s="3" t="s">
        <v>5</v>
      </c>
      <c r="G3" s="8" t="s">
        <v>6</v>
      </c>
      <c r="H3" s="2" t="s">
        <v>7</v>
      </c>
      <c r="I3" s="4" t="s">
        <v>8</v>
      </c>
    </row>
    <row r="4" spans="1:10" ht="20.100000000000001" customHeight="1">
      <c r="A4" s="33" t="s">
        <v>85</v>
      </c>
      <c r="B4" s="3">
        <v>1</v>
      </c>
      <c r="C4" s="17" t="s">
        <v>49</v>
      </c>
      <c r="D4" s="3" t="s">
        <v>50</v>
      </c>
      <c r="E4" s="3">
        <v>1</v>
      </c>
      <c r="F4" s="3" t="s">
        <v>11</v>
      </c>
      <c r="G4" s="8">
        <f>0.5*1.4*1</f>
        <v>0.7</v>
      </c>
      <c r="H4" s="2">
        <f>490-45.2</f>
        <v>444.8</v>
      </c>
      <c r="I4" s="4">
        <f t="shared" ref="I4:I24" si="0">H4*G4</f>
        <v>311.36</v>
      </c>
    </row>
    <row r="5" spans="1:10" ht="26.1" customHeight="1">
      <c r="A5" s="34"/>
      <c r="B5" s="3">
        <v>2</v>
      </c>
      <c r="C5" s="18" t="s">
        <v>51</v>
      </c>
      <c r="D5" s="19" t="s">
        <v>52</v>
      </c>
      <c r="E5" s="19">
        <v>1</v>
      </c>
      <c r="F5" s="3" t="s">
        <v>11</v>
      </c>
      <c r="G5" s="10">
        <f>2*1*E5</f>
        <v>2</v>
      </c>
      <c r="H5" s="2">
        <f t="shared" ref="H5:H24" si="1">490-45.2</f>
        <v>444.8</v>
      </c>
      <c r="I5" s="4">
        <f t="shared" si="0"/>
        <v>889.6</v>
      </c>
    </row>
    <row r="6" spans="1:10" ht="26.1" customHeight="1">
      <c r="A6" s="34"/>
      <c r="B6" s="3">
        <v>3</v>
      </c>
      <c r="C6" s="18" t="s">
        <v>53</v>
      </c>
      <c r="D6" s="19" t="s">
        <v>54</v>
      </c>
      <c r="E6" s="19">
        <v>6</v>
      </c>
      <c r="F6" s="17" t="s">
        <v>11</v>
      </c>
      <c r="G6" s="10">
        <f>1*1*E6</f>
        <v>6</v>
      </c>
      <c r="H6" s="2">
        <f t="shared" si="1"/>
        <v>444.8</v>
      </c>
      <c r="I6" s="4">
        <f t="shared" si="0"/>
        <v>2668.8</v>
      </c>
    </row>
    <row r="7" spans="1:10" ht="26.1" customHeight="1">
      <c r="A7" s="34"/>
      <c r="B7" s="3">
        <v>4</v>
      </c>
      <c r="C7" s="18" t="s">
        <v>55</v>
      </c>
      <c r="D7" s="19" t="s">
        <v>56</v>
      </c>
      <c r="E7" s="19">
        <v>24</v>
      </c>
      <c r="F7" s="3" t="s">
        <v>11</v>
      </c>
      <c r="G7" s="10">
        <f>0.9*0.4*E7</f>
        <v>8.64</v>
      </c>
      <c r="H7" s="2">
        <f t="shared" si="1"/>
        <v>444.8</v>
      </c>
      <c r="I7" s="4">
        <f t="shared" si="0"/>
        <v>3843.0720000000006</v>
      </c>
    </row>
    <row r="8" spans="1:10" ht="26.1" customHeight="1">
      <c r="A8" s="34"/>
      <c r="B8" s="3">
        <v>5</v>
      </c>
      <c r="C8" s="18" t="s">
        <v>12</v>
      </c>
      <c r="D8" s="19" t="s">
        <v>57</v>
      </c>
      <c r="E8" s="19">
        <v>3</v>
      </c>
      <c r="F8" s="3" t="s">
        <v>11</v>
      </c>
      <c r="G8" s="10">
        <f>0.8*1.3*E8</f>
        <v>3.12</v>
      </c>
      <c r="H8" s="2">
        <f t="shared" si="1"/>
        <v>444.8</v>
      </c>
      <c r="I8" s="4">
        <f t="shared" si="0"/>
        <v>1387.7760000000001</v>
      </c>
    </row>
    <row r="9" spans="1:10" ht="26.1" customHeight="1">
      <c r="A9" s="34"/>
      <c r="B9" s="3">
        <v>6</v>
      </c>
      <c r="C9" s="18" t="s">
        <v>58</v>
      </c>
      <c r="D9" s="19" t="s">
        <v>59</v>
      </c>
      <c r="E9" s="19">
        <v>1</v>
      </c>
      <c r="F9" s="3" t="s">
        <v>11</v>
      </c>
      <c r="G9" s="10">
        <f>0.7*1*E9</f>
        <v>0.7</v>
      </c>
      <c r="H9" s="2">
        <f t="shared" si="1"/>
        <v>444.8</v>
      </c>
      <c r="I9" s="4">
        <f t="shared" si="0"/>
        <v>311.36</v>
      </c>
    </row>
    <row r="10" spans="1:10" ht="26.1" customHeight="1">
      <c r="A10" s="34"/>
      <c r="B10" s="3">
        <v>7</v>
      </c>
      <c r="C10" s="18" t="s">
        <v>9</v>
      </c>
      <c r="D10" s="19" t="s">
        <v>60</v>
      </c>
      <c r="E10" s="19">
        <f>8+7+8*8+8</f>
        <v>87</v>
      </c>
      <c r="F10" s="3" t="s">
        <v>11</v>
      </c>
      <c r="G10" s="10">
        <f>0.6*1.4*E10</f>
        <v>73.08</v>
      </c>
      <c r="H10" s="2">
        <f t="shared" si="1"/>
        <v>444.8</v>
      </c>
      <c r="I10" s="4">
        <f t="shared" si="0"/>
        <v>32505.984</v>
      </c>
    </row>
    <row r="11" spans="1:10" ht="26.1" customHeight="1">
      <c r="A11" s="34"/>
      <c r="B11" s="3">
        <v>8</v>
      </c>
      <c r="C11" s="18" t="s">
        <v>61</v>
      </c>
      <c r="D11" s="19" t="s">
        <v>62</v>
      </c>
      <c r="E11" s="19">
        <f>12+12+12*8+12</f>
        <v>132</v>
      </c>
      <c r="F11" s="3" t="s">
        <v>11</v>
      </c>
      <c r="G11" s="10">
        <f>0.9*1.4*E11</f>
        <v>166.32</v>
      </c>
      <c r="H11" s="2">
        <f t="shared" si="1"/>
        <v>444.8</v>
      </c>
      <c r="I11" s="4">
        <f t="shared" si="0"/>
        <v>73979.135999999999</v>
      </c>
    </row>
    <row r="12" spans="1:10" ht="26.1" customHeight="1">
      <c r="A12" s="34"/>
      <c r="B12" s="3">
        <v>9</v>
      </c>
      <c r="C12" s="18" t="s">
        <v>63</v>
      </c>
      <c r="D12" s="19" t="s">
        <v>23</v>
      </c>
      <c r="E12" s="19">
        <f>2+12*3</f>
        <v>38</v>
      </c>
      <c r="F12" s="3" t="s">
        <v>11</v>
      </c>
      <c r="G12" s="10">
        <f>1.5*1.2*E12</f>
        <v>68.399999999999991</v>
      </c>
      <c r="H12" s="2">
        <f t="shared" si="1"/>
        <v>444.8</v>
      </c>
      <c r="I12" s="4">
        <f t="shared" si="0"/>
        <v>30424.319999999996</v>
      </c>
    </row>
    <row r="13" spans="1:10" ht="26.1" customHeight="1">
      <c r="A13" s="34"/>
      <c r="B13" s="3">
        <v>10</v>
      </c>
      <c r="C13" s="18" t="s">
        <v>64</v>
      </c>
      <c r="D13" s="19" t="s">
        <v>25</v>
      </c>
      <c r="E13" s="19">
        <f>11+11+11*8+11</f>
        <v>121</v>
      </c>
      <c r="F13" s="3" t="s">
        <v>11</v>
      </c>
      <c r="G13" s="10">
        <f>1.5*1.4*E13</f>
        <v>254.09999999999997</v>
      </c>
      <c r="H13" s="2">
        <f t="shared" si="1"/>
        <v>444.8</v>
      </c>
      <c r="I13" s="4">
        <f t="shared" si="0"/>
        <v>113023.67999999999</v>
      </c>
    </row>
    <row r="14" spans="1:10" ht="26.1" customHeight="1">
      <c r="A14" s="34"/>
      <c r="B14" s="3">
        <v>11</v>
      </c>
      <c r="C14" s="18" t="s">
        <v>65</v>
      </c>
      <c r="D14" s="19" t="s">
        <v>66</v>
      </c>
      <c r="E14" s="19">
        <f>1+1+1*8+1</f>
        <v>11</v>
      </c>
      <c r="F14" s="3" t="s">
        <v>11</v>
      </c>
      <c r="G14" s="10">
        <f>1.8*1.4*E14</f>
        <v>27.72</v>
      </c>
      <c r="H14" s="2">
        <f t="shared" si="1"/>
        <v>444.8</v>
      </c>
      <c r="I14" s="4">
        <f t="shared" si="0"/>
        <v>12329.856</v>
      </c>
    </row>
    <row r="15" spans="1:10" ht="26.1" customHeight="1">
      <c r="A15" s="34"/>
      <c r="B15" s="3">
        <v>12</v>
      </c>
      <c r="C15" s="18" t="s">
        <v>67</v>
      </c>
      <c r="D15" s="19" t="s">
        <v>68</v>
      </c>
      <c r="E15" s="19">
        <f>1+1+1*8+1</f>
        <v>11</v>
      </c>
      <c r="F15" s="3" t="s">
        <v>11</v>
      </c>
      <c r="G15" s="10">
        <f>2.4*1.4*E15</f>
        <v>36.96</v>
      </c>
      <c r="H15" s="2">
        <f t="shared" si="1"/>
        <v>444.8</v>
      </c>
      <c r="I15" s="4">
        <f t="shared" si="0"/>
        <v>16439.808000000001</v>
      </c>
    </row>
    <row r="16" spans="1:10" ht="26.1" customHeight="1">
      <c r="A16" s="34"/>
      <c r="B16" s="3">
        <v>13</v>
      </c>
      <c r="C16" s="18" t="s">
        <v>34</v>
      </c>
      <c r="D16" s="19" t="s">
        <v>69</v>
      </c>
      <c r="E16" s="19">
        <f>4+4+4*8+4</f>
        <v>44</v>
      </c>
      <c r="F16" s="3" t="s">
        <v>11</v>
      </c>
      <c r="G16" s="10">
        <f>2.3*1.7*E16</f>
        <v>172.04</v>
      </c>
      <c r="H16" s="2">
        <f t="shared" si="1"/>
        <v>444.8</v>
      </c>
      <c r="I16" s="4">
        <f t="shared" si="0"/>
        <v>76523.391999999993</v>
      </c>
    </row>
    <row r="17" spans="1:9" ht="26.1" customHeight="1">
      <c r="A17" s="34"/>
      <c r="B17" s="3">
        <v>14</v>
      </c>
      <c r="C17" s="18" t="s">
        <v>38</v>
      </c>
      <c r="D17" s="19" t="s">
        <v>70</v>
      </c>
      <c r="E17" s="19">
        <f>4+4+4*8+4</f>
        <v>44</v>
      </c>
      <c r="F17" s="3" t="s">
        <v>11</v>
      </c>
      <c r="G17" s="10">
        <f>3*1.7*E17</f>
        <v>224.39999999999998</v>
      </c>
      <c r="H17" s="2">
        <f t="shared" si="1"/>
        <v>444.8</v>
      </c>
      <c r="I17" s="4">
        <f t="shared" si="0"/>
        <v>99813.119999999995</v>
      </c>
    </row>
    <row r="18" spans="1:9" ht="26.1" customHeight="1">
      <c r="A18" s="34"/>
      <c r="B18" s="3">
        <v>15</v>
      </c>
      <c r="C18" s="18" t="s">
        <v>71</v>
      </c>
      <c r="D18" s="19" t="s">
        <v>72</v>
      </c>
      <c r="E18" s="19">
        <f>2+4+4*8+4</f>
        <v>42</v>
      </c>
      <c r="F18" s="3" t="s">
        <v>11</v>
      </c>
      <c r="G18" s="10">
        <f>1.8*1.7*E18</f>
        <v>128.52000000000001</v>
      </c>
      <c r="H18" s="2">
        <f t="shared" si="1"/>
        <v>444.8</v>
      </c>
      <c r="I18" s="4">
        <f t="shared" si="0"/>
        <v>57165.696000000004</v>
      </c>
    </row>
    <row r="19" spans="1:9" ht="26.1" customHeight="1">
      <c r="A19" s="34"/>
      <c r="B19" s="3">
        <v>16</v>
      </c>
      <c r="C19" s="18" t="s">
        <v>73</v>
      </c>
      <c r="D19" s="19" t="s">
        <v>74</v>
      </c>
      <c r="E19" s="19">
        <f>2+2+2*8+2</f>
        <v>22</v>
      </c>
      <c r="F19" s="3" t="s">
        <v>11</v>
      </c>
      <c r="G19" s="10">
        <f>2.2*1.7*E19</f>
        <v>82.28</v>
      </c>
      <c r="H19" s="2">
        <f t="shared" si="1"/>
        <v>444.8</v>
      </c>
      <c r="I19" s="4">
        <f t="shared" si="0"/>
        <v>36598.144</v>
      </c>
    </row>
    <row r="20" spans="1:9" ht="26.1" customHeight="1">
      <c r="A20" s="34"/>
      <c r="B20" s="3">
        <v>17</v>
      </c>
      <c r="C20" s="18" t="s">
        <v>75</v>
      </c>
      <c r="D20" s="19" t="s">
        <v>76</v>
      </c>
      <c r="E20" s="19">
        <f>2+2+2*8+2</f>
        <v>22</v>
      </c>
      <c r="F20" s="3" t="s">
        <v>11</v>
      </c>
      <c r="G20" s="10">
        <f>1.7*1.7*E20</f>
        <v>63.579999999999991</v>
      </c>
      <c r="H20" s="2">
        <f t="shared" si="1"/>
        <v>444.8</v>
      </c>
      <c r="I20" s="4">
        <f t="shared" si="0"/>
        <v>28280.383999999998</v>
      </c>
    </row>
    <row r="21" spans="1:9" ht="26.1" customHeight="1">
      <c r="A21" s="34"/>
      <c r="B21" s="3">
        <v>18</v>
      </c>
      <c r="C21" s="18" t="s">
        <v>77</v>
      </c>
      <c r="D21" s="19" t="s">
        <v>78</v>
      </c>
      <c r="E21" s="19">
        <f>1+2+2*8+2</f>
        <v>21</v>
      </c>
      <c r="F21" s="3" t="s">
        <v>11</v>
      </c>
      <c r="G21" s="10">
        <f>2.1*1.7*E21</f>
        <v>74.97</v>
      </c>
      <c r="H21" s="2">
        <f t="shared" si="1"/>
        <v>444.8</v>
      </c>
      <c r="I21" s="4">
        <f t="shared" si="0"/>
        <v>33346.656000000003</v>
      </c>
    </row>
    <row r="22" spans="1:9" ht="26.1" customHeight="1">
      <c r="A22" s="35"/>
      <c r="B22" s="3">
        <v>19</v>
      </c>
      <c r="C22" s="18" t="s">
        <v>79</v>
      </c>
      <c r="D22" s="19" t="s">
        <v>80</v>
      </c>
      <c r="E22" s="19">
        <f>2+2*8+2</f>
        <v>20</v>
      </c>
      <c r="F22" s="3" t="s">
        <v>11</v>
      </c>
      <c r="G22" s="10">
        <f>2.5*1.7*E22</f>
        <v>85</v>
      </c>
      <c r="H22" s="2">
        <f t="shared" si="1"/>
        <v>444.8</v>
      </c>
      <c r="I22" s="4">
        <f t="shared" si="0"/>
        <v>37808</v>
      </c>
    </row>
    <row r="23" spans="1:9" ht="48.95" customHeight="1">
      <c r="A23" s="20" t="s">
        <v>44</v>
      </c>
      <c r="B23" s="3">
        <v>20</v>
      </c>
      <c r="C23" s="18" t="s">
        <v>81</v>
      </c>
      <c r="D23" s="19" t="s">
        <v>82</v>
      </c>
      <c r="E23" s="3">
        <v>2</v>
      </c>
      <c r="F23" s="3" t="s">
        <v>11</v>
      </c>
      <c r="G23" s="10">
        <f>2.5*2.4*E23</f>
        <v>12</v>
      </c>
      <c r="H23" s="2">
        <f t="shared" si="1"/>
        <v>444.8</v>
      </c>
      <c r="I23" s="4">
        <f t="shared" si="0"/>
        <v>5337.6</v>
      </c>
    </row>
    <row r="24" spans="1:9" ht="48.95" customHeight="1">
      <c r="A24" s="20"/>
      <c r="B24" s="3">
        <v>21</v>
      </c>
      <c r="C24" s="18" t="s">
        <v>45</v>
      </c>
      <c r="D24" s="19" t="s">
        <v>46</v>
      </c>
      <c r="E24" s="3">
        <v>4</v>
      </c>
      <c r="F24" s="3" t="s">
        <v>11</v>
      </c>
      <c r="G24" s="10">
        <f>3*2.4*E24</f>
        <v>28.799999999999997</v>
      </c>
      <c r="H24" s="2">
        <f t="shared" si="1"/>
        <v>444.8</v>
      </c>
      <c r="I24" s="4">
        <f t="shared" si="0"/>
        <v>12810.24</v>
      </c>
    </row>
    <row r="25" spans="1:9" ht="26.1" customHeight="1">
      <c r="A25" s="10"/>
      <c r="B25" s="3">
        <v>22</v>
      </c>
      <c r="C25" s="17" t="s">
        <v>47</v>
      </c>
      <c r="D25" s="3"/>
      <c r="E25" s="3"/>
      <c r="F25" s="3"/>
      <c r="G25" s="10">
        <f>SUM(G4:G24)</f>
        <v>1519.3299999999997</v>
      </c>
      <c r="H25" s="3"/>
      <c r="I25" s="11">
        <f>SUM(I4:I24)</f>
        <v>675797.98399999994</v>
      </c>
    </row>
    <row r="26" spans="1:9" ht="30.75" customHeight="1">
      <c r="A26" s="36" t="s">
        <v>48</v>
      </c>
      <c r="B26" s="36"/>
      <c r="C26" s="37"/>
      <c r="D26" s="36"/>
      <c r="E26" s="36"/>
      <c r="F26" s="36"/>
      <c r="G26" s="38"/>
      <c r="H26" s="36"/>
      <c r="I26" s="39"/>
    </row>
    <row r="27" spans="1:9">
      <c r="A27" s="21"/>
      <c r="B27" s="21"/>
      <c r="C27" s="22"/>
      <c r="D27" s="21"/>
    </row>
    <row r="44" spans="10:10">
      <c r="J44" s="25">
        <f>I25+'[1]3#(未安装玻璃及主框）'!I22</f>
        <v>1332171.5519999999</v>
      </c>
    </row>
  </sheetData>
  <mergeCells count="3">
    <mergeCell ref="A4:A22"/>
    <mergeCell ref="A26:I26"/>
    <mergeCell ref="A1:I2"/>
  </mergeCells>
  <phoneticPr fontId="2" type="noConversion"/>
  <printOptions horizontalCentered="1"/>
  <pageMargins left="0.39370078740157483" right="0.39370078740157483" top="0.59055118110236227" bottom="0.59055118110236227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3#楼</vt:lpstr>
      <vt:lpstr>8#楼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ABC</cp:lastModifiedBy>
  <cp:lastPrinted>2024-08-12T10:36:23Z</cp:lastPrinted>
  <dcterms:created xsi:type="dcterms:W3CDTF">2015-06-05T18:17:20Z</dcterms:created>
  <dcterms:modified xsi:type="dcterms:W3CDTF">2024-08-12T11:20:36Z</dcterms:modified>
</cp:coreProperties>
</file>