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<sst xmlns="http://schemas.openxmlformats.org/spreadsheetml/2006/main" count="118" uniqueCount="74">
  <si>
    <r>
      <t>阿克苏通力房地产开发有限公司2024年10月社保表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</si>
  <si>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</si>
  <si>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</si>
  <si>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</si>
  <si>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</si>
  <si>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</si>
  <si>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</si>
  <si>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</si>
  <si>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</si>
  <si>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</si>
  <si>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</si>
  <si>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</si>
  <si>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</si>
  <si>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</si>
  <si>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</si>
  <si>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</si>
  <si>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</si>
  <si>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</si>
  <si>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</si>
  <si>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</si>
  <si>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</si>
  <si>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</si>
  <si>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</si>
  <si>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</si>
  <si>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</si>
  <si>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</si>
  <si>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</si>
  <si>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</si>
  <si>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</si>
  <si>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</si>
  <si>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</si>
  <si>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</si>
  <si>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</si>
  <si>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</si>
  <si>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1月补差</t>
  </si>
  <si>
    <t>2月补差</t>
  </si>
  <si>
    <t>3月补差</t>
  </si>
  <si>
    <t>4月补差</t>
  </si>
  <si>
    <t>5月补差</t>
  </si>
  <si>
    <t>6月补差</t>
  </si>
  <si>
    <t>7月补差</t>
  </si>
  <si>
    <t>8月补差</t>
  </si>
  <si>
    <t>小计：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</si>
  <si>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</si>
  <si>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</si>
  <si>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</si>
  <si>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</si>
  <si>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</si>
  <si>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</si>
  <si>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</si>
  <si>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</si>
  <si>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</si>
  <si>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</si>
  <si>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</si>
  <si>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</si>
  <si>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</si>
  <si>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</si>
  <si>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</si>
  <si>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</si>
  <si>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</si>
  <si>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</si>
  <si>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</si>
  <si>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</si>
  <si>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销售</t>
  </si>
  <si>
    <t>6529100735131</t>
  </si>
  <si>
    <t>411424199609177529</t>
  </si>
  <si>
    <t>6</t>
  </si>
  <si>
    <t>李梦鑫</t>
  </si>
  <si>
    <t>出纳</t>
  </si>
  <si>
    <t>652935768736</t>
  </si>
  <si>
    <t>65290119830718281X</t>
  </si>
  <si>
    <t>7</t>
  </si>
  <si>
    <t>依明·阿扎提</t>
  </si>
  <si>
    <t>注：本月医保缴费基数由4575变更为4999；社保补差1-8月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</si>
</sst>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4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4"/>
      <color theme="0"/>
      <name val="宋体"/>
      <charset val="134"/>
    </font>
    <font>
      <sz val="11"/>
      <color theme="0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b/>
      <sz val="10"/>
      <name val="宋体"/>
      <charset val="0"/>
    </font>
    <font>
      <sz val="11"/>
      <color theme="1"/>
      <name val="宋体"/>
      <charset val="134"/>
    </font>
    <font>
      <sz val="10"/>
      <color rgb="FFFF0000"/>
      <name val="宋体"/>
      <charset val="134"/>
    </font>
    <font>
      <sz val="10"/>
      <color theme="0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9" borderId="14" applyNumberFormat="0" applyAlignment="0" applyProtection="0">
      <alignment vertical="center"/>
    </xf>
    <xf numFmtId="0" fontId="31" fillId="10" borderId="15" applyNumberFormat="0" applyAlignment="0" applyProtection="0">
      <alignment vertical="center"/>
    </xf>
    <xf numFmtId="0" fontId="32" fillId="10" borderId="14" applyNumberFormat="0" applyAlignment="0" applyProtection="0">
      <alignment vertical="center"/>
    </xf>
    <xf numFmtId="0" fontId="33" fillId="11" borderId="16" applyNumberForma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0" fontId="11" fillId="3" borderId="10" xfId="0" applyFont="1" applyFill="1" applyBorder="1" applyAlignment="1">
      <alignment horizontal="right" vertical="center"/>
    </xf>
    <xf numFmtId="176" fontId="12" fillId="2" borderId="0" xfId="0" applyNumberFormat="1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177" fontId="12" fillId="2" borderId="0" xfId="0" applyNumberFormat="1" applyFont="1" applyFill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10" fontId="16" fillId="0" borderId="1" xfId="0" applyNumberFormat="1" applyFont="1" applyFill="1" applyBorder="1" applyAlignment="1" applyProtection="1">
      <alignment horizontal="center" vertical="center"/>
    </xf>
    <xf numFmtId="176" fontId="6" fillId="5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9" fillId="5" borderId="1" xfId="0" applyNumberFormat="1" applyFont="1" applyFill="1" applyBorder="1" applyAlignment="1" applyProtection="1">
      <alignment horizontal="center" vertical="center"/>
    </xf>
    <xf numFmtId="176" fontId="17" fillId="5" borderId="1" xfId="0" applyNumberFormat="1" applyFont="1" applyFill="1" applyBorder="1" applyAlignment="1" applyProtection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17" fillId="5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4" borderId="1" xfId="0" applyNumberFormat="1" applyFont="1" applyFill="1" applyBorder="1" applyAlignment="1" applyProtection="1">
      <alignment horizontal="center" vertical="center"/>
    </xf>
    <xf numFmtId="176" fontId="9" fillId="4" borderId="1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vertical="center"/>
    </xf>
    <xf numFmtId="0" fontId="21" fillId="6" borderId="1" xfId="0" applyFont="1" applyFill="1" applyBorder="1" applyAlignment="1">
      <alignment vertical="center"/>
    </xf>
    <xf numFmtId="176" fontId="18" fillId="2" borderId="1" xfId="0" applyNumberFormat="1" applyFont="1" applyFill="1" applyBorder="1" applyAlignment="1" applyProtection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176" fontId="6" fillId="5" borderId="1" xfId="0" applyNumberFormat="1" applyFont="1" applyFill="1" applyBorder="1" applyAlignment="1" applyProtection="1">
      <alignment horizontal="center" vertical="center"/>
    </xf>
    <xf numFmtId="176" fontId="18" fillId="7" borderId="1" xfId="0" applyNumberFormat="1" applyFont="1" applyFill="1" applyBorder="1" applyAlignment="1" applyProtection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2"/>
  <sheetViews>
    <sheetView tabSelected="1" zoomScale="115" zoomScaleNormal="115" topLeftCell="D1" workbookViewId="0">
      <pane xSplit="4" ySplit="3" topLeftCell="H4" activePane="bottomRight" state="frozen"/>
      <selection/>
      <selection pane="topRight"/>
      <selection pane="bottomLeft"/>
      <selection pane="bottomRight" activeCell="F52" sqref="F52"/>
    </sheetView>
  </sheetViews>
  <sheetFormatPr defaultColWidth="9" defaultRowHeight="13.5"/>
  <cols>
    <col min="1" max="1" width="9" style="3"/>
    <col min="2" max="2" width="16.5" style="4" customWidth="1"/>
    <col min="3" max="3" width="17.625" style="3" customWidth="1"/>
    <col min="4" max="4" width="6.40833333333333" style="3" customWidth="1"/>
    <col min="5" max="5" width="13.5" style="3" customWidth="1"/>
    <col min="6" max="7" width="9" style="3"/>
    <col min="8" max="8" width="11.5" style="3"/>
    <col min="9" max="9" width="10.125" style="3"/>
    <col min="10" max="10" width="9.25" style="3"/>
    <col min="11" max="13" width="9" style="3"/>
    <col min="14" max="15" width="10.125" style="3"/>
    <col min="16" max="18" width="9" style="3"/>
    <col min="19" max="19" width="10.125" style="3"/>
    <col min="20" max="20" width="9.25" style="3"/>
    <col min="21" max="21" width="10.125" style="3"/>
    <col min="22" max="22" width="27" style="3" customWidth="1"/>
    <col min="23" max="25" width="9" style="5"/>
    <col min="26" max="16384" width="9" style="3"/>
  </cols>
  <sheetData>
    <row r="1" ht="40" customHeight="1" spans="1:22">
      <c r="A1" s="6" t="s">
        <v>0</v>
      </c>
      <c r="B1" s="7"/>
      <c r="C1" s="8"/>
      <c r="D1" s="8"/>
      <c r="E1" s="6"/>
      <c r="F1" s="6"/>
      <c r="G1" s="9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83"/>
    </row>
    <row r="2" s="1" customFormat="1" spans="1:25">
      <c r="A2" s="10" t="s">
        <v>1</v>
      </c>
      <c r="B2" s="11" t="s">
        <v>2</v>
      </c>
      <c r="C2" s="11" t="s">
        <v>3</v>
      </c>
      <c r="D2" s="12" t="s">
        <v>1</v>
      </c>
      <c r="E2" s="11" t="s">
        <v>4</v>
      </c>
      <c r="F2" s="11" t="s">
        <v>5</v>
      </c>
      <c r="G2" s="13" t="s">
        <v>6</v>
      </c>
      <c r="H2" s="14" t="s">
        <v>7</v>
      </c>
      <c r="I2" s="70" t="s">
        <v>8</v>
      </c>
      <c r="J2" s="70"/>
      <c r="K2" s="70" t="s">
        <v>9</v>
      </c>
      <c r="L2" s="70"/>
      <c r="M2" s="70" t="s">
        <v>10</v>
      </c>
      <c r="N2" s="71" t="s">
        <v>11</v>
      </c>
      <c r="O2" s="70" t="s">
        <v>12</v>
      </c>
      <c r="P2" s="70"/>
      <c r="Q2" s="84" t="s">
        <v>13</v>
      </c>
      <c r="R2" s="84"/>
      <c r="S2" s="70" t="s">
        <v>14</v>
      </c>
      <c r="T2" s="70"/>
      <c r="U2" s="70"/>
      <c r="V2" s="85" t="s">
        <v>15</v>
      </c>
      <c r="W2" s="86"/>
      <c r="X2" s="86"/>
      <c r="Y2" s="86"/>
    </row>
    <row r="3" s="1" customFormat="1" spans="1:25">
      <c r="A3" s="10"/>
      <c r="B3" s="11"/>
      <c r="C3" s="11"/>
      <c r="D3" s="15"/>
      <c r="E3" s="11"/>
      <c r="F3" s="11"/>
      <c r="G3" s="16"/>
      <c r="H3" s="14"/>
      <c r="I3" s="70" t="s">
        <v>16</v>
      </c>
      <c r="J3" s="70" t="s">
        <v>17</v>
      </c>
      <c r="K3" s="70" t="s">
        <v>18</v>
      </c>
      <c r="L3" s="70" t="s">
        <v>19</v>
      </c>
      <c r="M3" s="72" t="s">
        <v>20</v>
      </c>
      <c r="N3" s="71"/>
      <c r="O3" s="70" t="s">
        <v>21</v>
      </c>
      <c r="P3" s="70" t="s">
        <v>22</v>
      </c>
      <c r="Q3" s="70" t="s">
        <v>23</v>
      </c>
      <c r="R3" s="70" t="s">
        <v>24</v>
      </c>
      <c r="S3" s="70" t="s">
        <v>25</v>
      </c>
      <c r="T3" s="70" t="s">
        <v>26</v>
      </c>
      <c r="U3" s="70" t="s">
        <v>14</v>
      </c>
      <c r="V3" s="87"/>
      <c r="W3" s="86"/>
      <c r="X3" s="86"/>
      <c r="Y3" s="86"/>
    </row>
    <row r="4" ht="18" customHeight="1" spans="1:22">
      <c r="A4" s="17">
        <v>1</v>
      </c>
      <c r="B4" s="18" t="s">
        <v>27</v>
      </c>
      <c r="C4" s="19" t="s">
        <v>28</v>
      </c>
      <c r="D4" s="20" t="s">
        <v>29</v>
      </c>
      <c r="E4" s="21" t="s">
        <v>30</v>
      </c>
      <c r="F4" s="22" t="s">
        <v>31</v>
      </c>
      <c r="G4" s="22" t="s">
        <v>32</v>
      </c>
      <c r="H4" s="23">
        <v>4999</v>
      </c>
      <c r="I4" s="73">
        <f>ROUND(H4*0.16,2)</f>
        <v>799.84</v>
      </c>
      <c r="J4" s="74">
        <f>ROUND(H4*0.08,2)</f>
        <v>399.92</v>
      </c>
      <c r="K4" s="73">
        <f>ROUND(H4*0.005,2)</f>
        <v>25</v>
      </c>
      <c r="L4" s="74">
        <f>ROUND(H4*0.005,2)</f>
        <v>25</v>
      </c>
      <c r="M4" s="73">
        <f>ROUND(H4*0.0032,2)</f>
        <v>16</v>
      </c>
      <c r="N4" s="23">
        <v>4999</v>
      </c>
      <c r="O4" s="75">
        <f>ROUND(N4*0.075,2)</f>
        <v>374.93</v>
      </c>
      <c r="P4" s="74">
        <f>ROUND(N4*0.02,2)</f>
        <v>99.98</v>
      </c>
      <c r="Q4" s="73">
        <v>10</v>
      </c>
      <c r="R4" s="74">
        <v>10</v>
      </c>
      <c r="S4" s="88">
        <f>I4+K4+M4+O4+Q4</f>
        <v>1225.77</v>
      </c>
      <c r="T4" s="88">
        <f>J4+L4+P4+R4</f>
        <v>534.9</v>
      </c>
      <c r="U4" s="88">
        <f>S4+T4</f>
        <v>1760.67</v>
      </c>
      <c r="V4" s="89" t="s">
        <v>33</v>
      </c>
    </row>
    <row r="5" ht="18" customHeight="1" spans="1:22">
      <c r="A5" s="17"/>
      <c r="B5" s="24"/>
      <c r="C5" s="25"/>
      <c r="D5" s="26"/>
      <c r="E5" s="27"/>
      <c r="F5" s="28"/>
      <c r="G5" s="28"/>
      <c r="H5" s="29">
        <v>424</v>
      </c>
      <c r="I5" s="73">
        <f t="shared" ref="I5:I12" si="0">ROUND(H5*0.16,2)</f>
        <v>67.84</v>
      </c>
      <c r="J5" s="74">
        <f t="shared" ref="J5:J12" si="1">ROUND(H5*0.08,2)</f>
        <v>33.92</v>
      </c>
      <c r="K5" s="73">
        <f t="shared" ref="K5:K12" si="2">ROUND(H5*0.005,2)</f>
        <v>2.12</v>
      </c>
      <c r="L5" s="74">
        <f t="shared" ref="L5:L12" si="3">ROUND(H5*0.005,2)</f>
        <v>2.12</v>
      </c>
      <c r="M5" s="73">
        <f t="shared" ref="M5:M12" si="4">ROUND(H5*0.0032,2)</f>
        <v>1.36</v>
      </c>
      <c r="N5" s="29"/>
      <c r="O5" s="76"/>
      <c r="P5" s="74"/>
      <c r="Q5" s="73"/>
      <c r="R5" s="74"/>
      <c r="S5" s="88">
        <f t="shared" ref="S5:S12" si="5">I5+K5+M5+O5+Q5</f>
        <v>71.32</v>
      </c>
      <c r="T5" s="88">
        <f t="shared" ref="T5:T12" si="6">J5+L5+P5+R5</f>
        <v>36.04</v>
      </c>
      <c r="U5" s="88">
        <f t="shared" ref="U5:U12" si="7">S5+T5</f>
        <v>107.36</v>
      </c>
      <c r="V5" s="89" t="s">
        <v>34</v>
      </c>
    </row>
    <row r="6" ht="18" customHeight="1" spans="1:22">
      <c r="A6" s="17"/>
      <c r="B6" s="24"/>
      <c r="C6" s="25"/>
      <c r="D6" s="26"/>
      <c r="E6" s="27"/>
      <c r="F6" s="28"/>
      <c r="G6" s="28"/>
      <c r="H6" s="29">
        <v>424</v>
      </c>
      <c r="I6" s="73">
        <f t="shared" si="0"/>
        <v>67.84</v>
      </c>
      <c r="J6" s="74">
        <f t="shared" si="1"/>
        <v>33.92</v>
      </c>
      <c r="K6" s="73">
        <f t="shared" si="2"/>
        <v>2.12</v>
      </c>
      <c r="L6" s="74">
        <f t="shared" si="3"/>
        <v>2.12</v>
      </c>
      <c r="M6" s="73">
        <f t="shared" si="4"/>
        <v>1.36</v>
      </c>
      <c r="N6" s="29"/>
      <c r="O6" s="76"/>
      <c r="P6" s="74"/>
      <c r="Q6" s="73"/>
      <c r="R6" s="74"/>
      <c r="S6" s="88">
        <f t="shared" si="5"/>
        <v>71.32</v>
      </c>
      <c r="T6" s="88">
        <f t="shared" si="6"/>
        <v>36.04</v>
      </c>
      <c r="U6" s="88">
        <f t="shared" si="7"/>
        <v>107.36</v>
      </c>
      <c r="V6" s="89" t="s">
        <v>35</v>
      </c>
    </row>
    <row r="7" ht="18" customHeight="1" spans="1:22">
      <c r="A7" s="17"/>
      <c r="B7" s="24"/>
      <c r="C7" s="25"/>
      <c r="D7" s="26"/>
      <c r="E7" s="27"/>
      <c r="F7" s="28"/>
      <c r="G7" s="28"/>
      <c r="H7" s="29">
        <v>424</v>
      </c>
      <c r="I7" s="73">
        <f t="shared" si="0"/>
        <v>67.84</v>
      </c>
      <c r="J7" s="74">
        <f t="shared" si="1"/>
        <v>33.92</v>
      </c>
      <c r="K7" s="73">
        <f t="shared" si="2"/>
        <v>2.12</v>
      </c>
      <c r="L7" s="74">
        <f t="shared" si="3"/>
        <v>2.12</v>
      </c>
      <c r="M7" s="73">
        <f t="shared" si="4"/>
        <v>1.36</v>
      </c>
      <c r="N7" s="29"/>
      <c r="O7" s="76"/>
      <c r="P7" s="74"/>
      <c r="Q7" s="73"/>
      <c r="R7" s="74"/>
      <c r="S7" s="88">
        <f t="shared" si="5"/>
        <v>71.32</v>
      </c>
      <c r="T7" s="88">
        <f t="shared" si="6"/>
        <v>36.04</v>
      </c>
      <c r="U7" s="88">
        <f t="shared" si="7"/>
        <v>107.36</v>
      </c>
      <c r="V7" s="89" t="s">
        <v>36</v>
      </c>
    </row>
    <row r="8" ht="18" customHeight="1" spans="1:22">
      <c r="A8" s="17"/>
      <c r="B8" s="24"/>
      <c r="C8" s="25"/>
      <c r="D8" s="26"/>
      <c r="E8" s="27"/>
      <c r="F8" s="28"/>
      <c r="G8" s="28"/>
      <c r="H8" s="29">
        <v>424</v>
      </c>
      <c r="I8" s="73">
        <f t="shared" si="0"/>
        <v>67.84</v>
      </c>
      <c r="J8" s="74">
        <f t="shared" si="1"/>
        <v>33.92</v>
      </c>
      <c r="K8" s="73">
        <f t="shared" si="2"/>
        <v>2.12</v>
      </c>
      <c r="L8" s="74">
        <f t="shared" si="3"/>
        <v>2.12</v>
      </c>
      <c r="M8" s="73">
        <f t="shared" si="4"/>
        <v>1.36</v>
      </c>
      <c r="N8" s="29"/>
      <c r="O8" s="76"/>
      <c r="P8" s="74"/>
      <c r="Q8" s="73"/>
      <c r="R8" s="74"/>
      <c r="S8" s="88">
        <f t="shared" si="5"/>
        <v>71.32</v>
      </c>
      <c r="T8" s="88">
        <f t="shared" si="6"/>
        <v>36.04</v>
      </c>
      <c r="U8" s="88">
        <f t="shared" si="7"/>
        <v>107.36</v>
      </c>
      <c r="V8" s="89" t="s">
        <v>37</v>
      </c>
    </row>
    <row r="9" ht="18" customHeight="1" spans="1:22">
      <c r="A9" s="17"/>
      <c r="B9" s="24"/>
      <c r="C9" s="25"/>
      <c r="D9" s="26"/>
      <c r="E9" s="27"/>
      <c r="F9" s="28"/>
      <c r="G9" s="28"/>
      <c r="H9" s="29">
        <v>424</v>
      </c>
      <c r="I9" s="73">
        <f t="shared" si="0"/>
        <v>67.84</v>
      </c>
      <c r="J9" s="74">
        <f t="shared" si="1"/>
        <v>33.92</v>
      </c>
      <c r="K9" s="73">
        <f t="shared" si="2"/>
        <v>2.12</v>
      </c>
      <c r="L9" s="74">
        <f t="shared" si="3"/>
        <v>2.12</v>
      </c>
      <c r="M9" s="73">
        <f t="shared" si="4"/>
        <v>1.36</v>
      </c>
      <c r="N9" s="29"/>
      <c r="O9" s="76"/>
      <c r="P9" s="74"/>
      <c r="Q9" s="73"/>
      <c r="R9" s="74"/>
      <c r="S9" s="88">
        <f t="shared" si="5"/>
        <v>71.32</v>
      </c>
      <c r="T9" s="88">
        <f t="shared" si="6"/>
        <v>36.04</v>
      </c>
      <c r="U9" s="88">
        <f t="shared" si="7"/>
        <v>107.36</v>
      </c>
      <c r="V9" s="89" t="s">
        <v>38</v>
      </c>
    </row>
    <row r="10" ht="18" customHeight="1" spans="1:22">
      <c r="A10" s="17"/>
      <c r="B10" s="24"/>
      <c r="C10" s="25"/>
      <c r="D10" s="26"/>
      <c r="E10" s="27"/>
      <c r="F10" s="28"/>
      <c r="G10" s="28"/>
      <c r="H10" s="29">
        <v>424</v>
      </c>
      <c r="I10" s="73">
        <f t="shared" si="0"/>
        <v>67.84</v>
      </c>
      <c r="J10" s="74">
        <f t="shared" si="1"/>
        <v>33.92</v>
      </c>
      <c r="K10" s="73">
        <f t="shared" si="2"/>
        <v>2.12</v>
      </c>
      <c r="L10" s="74">
        <f t="shared" si="3"/>
        <v>2.12</v>
      </c>
      <c r="M10" s="73">
        <f t="shared" si="4"/>
        <v>1.36</v>
      </c>
      <c r="N10" s="29"/>
      <c r="O10" s="76"/>
      <c r="P10" s="74"/>
      <c r="Q10" s="73"/>
      <c r="R10" s="74"/>
      <c r="S10" s="88">
        <f t="shared" si="5"/>
        <v>71.32</v>
      </c>
      <c r="T10" s="88">
        <f t="shared" si="6"/>
        <v>36.04</v>
      </c>
      <c r="U10" s="88">
        <f t="shared" si="7"/>
        <v>107.36</v>
      </c>
      <c r="V10" s="89" t="s">
        <v>39</v>
      </c>
    </row>
    <row r="11" ht="18" customHeight="1" spans="1:22">
      <c r="A11" s="17"/>
      <c r="B11" s="24"/>
      <c r="C11" s="25"/>
      <c r="D11" s="26"/>
      <c r="E11" s="27"/>
      <c r="F11" s="28"/>
      <c r="G11" s="28"/>
      <c r="H11" s="29">
        <v>424</v>
      </c>
      <c r="I11" s="73">
        <f t="shared" si="0"/>
        <v>67.84</v>
      </c>
      <c r="J11" s="74">
        <f t="shared" si="1"/>
        <v>33.92</v>
      </c>
      <c r="K11" s="73">
        <f t="shared" si="2"/>
        <v>2.12</v>
      </c>
      <c r="L11" s="74">
        <f t="shared" si="3"/>
        <v>2.12</v>
      </c>
      <c r="M11" s="73">
        <f t="shared" si="4"/>
        <v>1.36</v>
      </c>
      <c r="N11" s="29"/>
      <c r="O11" s="76"/>
      <c r="P11" s="74"/>
      <c r="Q11" s="73"/>
      <c r="R11" s="74"/>
      <c r="S11" s="88">
        <f t="shared" si="5"/>
        <v>71.32</v>
      </c>
      <c r="T11" s="88">
        <f t="shared" si="6"/>
        <v>36.04</v>
      </c>
      <c r="U11" s="88">
        <f t="shared" si="7"/>
        <v>107.36</v>
      </c>
      <c r="V11" s="89" t="s">
        <v>40</v>
      </c>
    </row>
    <row r="12" ht="18" customHeight="1" spans="1:22">
      <c r="A12" s="17"/>
      <c r="B12" s="30"/>
      <c r="C12" s="31"/>
      <c r="D12" s="32"/>
      <c r="E12" s="33"/>
      <c r="F12" s="34"/>
      <c r="G12" s="34"/>
      <c r="H12" s="29">
        <v>424</v>
      </c>
      <c r="I12" s="73">
        <f t="shared" si="0"/>
        <v>67.84</v>
      </c>
      <c r="J12" s="74">
        <f t="shared" si="1"/>
        <v>33.92</v>
      </c>
      <c r="K12" s="73">
        <f t="shared" si="2"/>
        <v>2.12</v>
      </c>
      <c r="L12" s="74">
        <f t="shared" si="3"/>
        <v>2.12</v>
      </c>
      <c r="M12" s="73">
        <f t="shared" si="4"/>
        <v>1.36</v>
      </c>
      <c r="N12" s="29"/>
      <c r="O12" s="76"/>
      <c r="P12" s="74"/>
      <c r="Q12" s="73"/>
      <c r="R12" s="74"/>
      <c r="S12" s="88">
        <f t="shared" si="5"/>
        <v>71.32</v>
      </c>
      <c r="T12" s="88">
        <f t="shared" si="6"/>
        <v>36.04</v>
      </c>
      <c r="U12" s="88">
        <f t="shared" si="7"/>
        <v>107.36</v>
      </c>
      <c r="V12" s="89" t="s">
        <v>41</v>
      </c>
    </row>
    <row r="13" s="2" customFormat="1" ht="18" customHeight="1" spans="1:22">
      <c r="A13" s="35"/>
      <c r="B13" s="36"/>
      <c r="C13" s="37"/>
      <c r="D13" s="38" t="s">
        <v>42</v>
      </c>
      <c r="E13" s="39"/>
      <c r="F13" s="39"/>
      <c r="G13" s="40"/>
      <c r="H13" s="41">
        <f>SUM(H4:H12)</f>
        <v>8391</v>
      </c>
      <c r="I13" s="77">
        <f>SUM(I4:I12)</f>
        <v>1342.56</v>
      </c>
      <c r="J13" s="77">
        <f>SUM(J4:J12)</f>
        <v>671.28</v>
      </c>
      <c r="K13" s="77">
        <f>SUM(K4:K12)</f>
        <v>41.96</v>
      </c>
      <c r="L13" s="77">
        <f>SUM(L4:L12)</f>
        <v>41.96</v>
      </c>
      <c r="M13" s="77">
        <f>SUM(M4:M12)</f>
        <v>26.88</v>
      </c>
      <c r="N13" s="77"/>
      <c r="O13" s="77"/>
      <c r="P13" s="77"/>
      <c r="Q13" s="77"/>
      <c r="R13" s="77"/>
      <c r="S13" s="90">
        <f>SUM(S4:S12)</f>
        <v>1796.33</v>
      </c>
      <c r="T13" s="90">
        <f>SUM(T4:T12)</f>
        <v>823.22</v>
      </c>
      <c r="U13" s="90">
        <f>SUM(U4:U12)</f>
        <v>2619.55</v>
      </c>
      <c r="V13" s="91"/>
    </row>
    <row r="14" ht="18" customHeight="1" spans="1:22">
      <c r="A14" s="17">
        <v>2</v>
      </c>
      <c r="B14" s="42">
        <v>38101698</v>
      </c>
      <c r="C14" s="97" t="s">
        <v>43</v>
      </c>
      <c r="D14" s="44" t="s">
        <v>44</v>
      </c>
      <c r="E14" s="45" t="s">
        <v>45</v>
      </c>
      <c r="F14" s="46" t="s">
        <v>46</v>
      </c>
      <c r="G14" s="46" t="s">
        <v>47</v>
      </c>
      <c r="H14" s="23"/>
      <c r="I14" s="73">
        <f>ROUND(H14*0.16,2)</f>
        <v>0</v>
      </c>
      <c r="J14" s="74">
        <f>ROUND(H14*0.08,2)</f>
        <v>0</v>
      </c>
      <c r="K14" s="73">
        <f>ROUND(H14*0.005,2)</f>
        <v>0</v>
      </c>
      <c r="L14" s="74">
        <f>ROUND(H14*0.005,2)</f>
        <v>0</v>
      </c>
      <c r="M14" s="73">
        <f>ROUND(H14*0.0032,2)</f>
        <v>0</v>
      </c>
      <c r="N14" s="74">
        <v>3235</v>
      </c>
      <c r="O14" s="75">
        <v>242.63</v>
      </c>
      <c r="P14" s="74">
        <v>0</v>
      </c>
      <c r="Q14" s="73">
        <v>10</v>
      </c>
      <c r="R14" s="74">
        <v>10</v>
      </c>
      <c r="S14" s="88">
        <f>I14+K14+M14+O14+Q14</f>
        <v>252.63</v>
      </c>
      <c r="T14" s="88">
        <f>J14+L14+P14+R14</f>
        <v>10</v>
      </c>
      <c r="U14" s="88">
        <f>S14+T14</f>
        <v>262.63</v>
      </c>
      <c r="V14" s="92" t="s">
        <v>33</v>
      </c>
    </row>
    <row r="15" ht="18" customHeight="1" spans="1:22">
      <c r="A15" s="17">
        <v>3</v>
      </c>
      <c r="B15" s="42" t="s">
        <v>48</v>
      </c>
      <c r="C15" s="43" t="s">
        <v>49</v>
      </c>
      <c r="D15" s="47" t="s">
        <v>50</v>
      </c>
      <c r="E15" s="21" t="s">
        <v>51</v>
      </c>
      <c r="F15" s="22" t="s">
        <v>31</v>
      </c>
      <c r="G15" s="22" t="s">
        <v>52</v>
      </c>
      <c r="H15" s="23">
        <v>4999</v>
      </c>
      <c r="I15" s="73">
        <f>ROUND(H15*0.16,2)</f>
        <v>799.84</v>
      </c>
      <c r="J15" s="74">
        <f>ROUND(H15*0.08,2)</f>
        <v>399.92</v>
      </c>
      <c r="K15" s="73">
        <f>ROUND(H15*0.005,2)</f>
        <v>25</v>
      </c>
      <c r="L15" s="74">
        <f>ROUND(H15*0.005,2)</f>
        <v>25</v>
      </c>
      <c r="M15" s="73">
        <f>ROUND(H15*0.0032,2)</f>
        <v>16</v>
      </c>
      <c r="N15" s="23">
        <v>4999</v>
      </c>
      <c r="O15" s="75">
        <f>ROUND(N15*0.075,2)</f>
        <v>374.93</v>
      </c>
      <c r="P15" s="74">
        <f>ROUND(N15*0.02,2)</f>
        <v>99.98</v>
      </c>
      <c r="Q15" s="73">
        <v>10</v>
      </c>
      <c r="R15" s="74">
        <v>10</v>
      </c>
      <c r="S15" s="88">
        <f>I15+K15+M15+O15+Q15</f>
        <v>1225.77</v>
      </c>
      <c r="T15" s="88">
        <f>J15+L15+P15+R15</f>
        <v>534.9</v>
      </c>
      <c r="U15" s="88">
        <f>S15+T15</f>
        <v>1760.67</v>
      </c>
      <c r="V15" s="92" t="s">
        <v>33</v>
      </c>
    </row>
    <row r="16" ht="18" customHeight="1" spans="1:22">
      <c r="A16" s="17"/>
      <c r="B16" s="42"/>
      <c r="C16" s="43"/>
      <c r="D16" s="48"/>
      <c r="E16" s="27"/>
      <c r="F16" s="28"/>
      <c r="G16" s="28"/>
      <c r="H16" s="29">
        <v>424</v>
      </c>
      <c r="I16" s="73">
        <f>ROUND(H16*0.16,2)</f>
        <v>67.84</v>
      </c>
      <c r="J16" s="74">
        <f>ROUND(H16*0.08,2)</f>
        <v>33.92</v>
      </c>
      <c r="K16" s="73">
        <f>ROUND(H16*0.005,2)</f>
        <v>2.12</v>
      </c>
      <c r="L16" s="74">
        <f>ROUND(H16*0.005,2)</f>
        <v>2.12</v>
      </c>
      <c r="M16" s="73">
        <f>ROUND(H16*0.0032,2)</f>
        <v>1.36</v>
      </c>
      <c r="N16" s="23"/>
      <c r="O16" s="76"/>
      <c r="P16" s="74"/>
      <c r="Q16" s="73"/>
      <c r="R16" s="74"/>
      <c r="S16" s="88">
        <f t="shared" ref="S16:S23" si="8">I16+K16+M16+O16+Q16</f>
        <v>71.32</v>
      </c>
      <c r="T16" s="88">
        <f t="shared" ref="T16:T23" si="9">J16+L16+P16+R16</f>
        <v>36.04</v>
      </c>
      <c r="U16" s="88">
        <f t="shared" ref="U16:U23" si="10">S16+T16</f>
        <v>107.36</v>
      </c>
      <c r="V16" s="89" t="s">
        <v>36</v>
      </c>
    </row>
    <row r="17" ht="18" customHeight="1" spans="1:22">
      <c r="A17" s="17"/>
      <c r="B17" s="42"/>
      <c r="C17" s="43"/>
      <c r="D17" s="48"/>
      <c r="E17" s="27"/>
      <c r="F17" s="28"/>
      <c r="G17" s="28"/>
      <c r="H17" s="29">
        <v>424</v>
      </c>
      <c r="I17" s="73">
        <f>ROUND(H17*0.16,2)</f>
        <v>67.84</v>
      </c>
      <c r="J17" s="74">
        <f>ROUND(H17*0.08,2)</f>
        <v>33.92</v>
      </c>
      <c r="K17" s="73">
        <f>ROUND(H17*0.005,2)</f>
        <v>2.12</v>
      </c>
      <c r="L17" s="74">
        <f>ROUND(H17*0.005,2)</f>
        <v>2.12</v>
      </c>
      <c r="M17" s="73">
        <f>ROUND(H17*0.0032,2)</f>
        <v>1.36</v>
      </c>
      <c r="N17" s="23"/>
      <c r="O17" s="76"/>
      <c r="P17" s="74"/>
      <c r="Q17" s="73"/>
      <c r="R17" s="74"/>
      <c r="S17" s="88">
        <f t="shared" si="8"/>
        <v>71.32</v>
      </c>
      <c r="T17" s="88">
        <f t="shared" si="9"/>
        <v>36.04</v>
      </c>
      <c r="U17" s="88">
        <f t="shared" si="10"/>
        <v>107.36</v>
      </c>
      <c r="V17" s="89" t="s">
        <v>37</v>
      </c>
    </row>
    <row r="18" ht="18" customHeight="1" spans="1:22">
      <c r="A18" s="17"/>
      <c r="B18" s="42"/>
      <c r="C18" s="43"/>
      <c r="D18" s="48"/>
      <c r="E18" s="27"/>
      <c r="F18" s="28"/>
      <c r="G18" s="28"/>
      <c r="H18" s="29">
        <v>424</v>
      </c>
      <c r="I18" s="73">
        <f>ROUND(H18*0.16,2)</f>
        <v>67.84</v>
      </c>
      <c r="J18" s="74">
        <f>ROUND(H18*0.08,2)</f>
        <v>33.92</v>
      </c>
      <c r="K18" s="73">
        <f>ROUND(H18*0.005,2)</f>
        <v>2.12</v>
      </c>
      <c r="L18" s="74">
        <f>ROUND(H18*0.005,2)</f>
        <v>2.12</v>
      </c>
      <c r="M18" s="73">
        <f>ROUND(H18*0.0032,2)</f>
        <v>1.36</v>
      </c>
      <c r="N18" s="23"/>
      <c r="O18" s="76"/>
      <c r="P18" s="74"/>
      <c r="Q18" s="73"/>
      <c r="R18" s="74"/>
      <c r="S18" s="88">
        <f t="shared" si="8"/>
        <v>71.32</v>
      </c>
      <c r="T18" s="88">
        <f t="shared" si="9"/>
        <v>36.04</v>
      </c>
      <c r="U18" s="88">
        <f t="shared" si="10"/>
        <v>107.36</v>
      </c>
      <c r="V18" s="89" t="s">
        <v>38</v>
      </c>
    </row>
    <row r="19" ht="18" customHeight="1" spans="1:22">
      <c r="A19" s="17"/>
      <c r="B19" s="42"/>
      <c r="C19" s="43"/>
      <c r="D19" s="48"/>
      <c r="E19" s="27"/>
      <c r="F19" s="28"/>
      <c r="G19" s="28"/>
      <c r="H19" s="29">
        <v>424</v>
      </c>
      <c r="I19" s="73">
        <f>ROUND(H19*0.16,2)</f>
        <v>67.84</v>
      </c>
      <c r="J19" s="74">
        <f>ROUND(H19*0.08,2)</f>
        <v>33.92</v>
      </c>
      <c r="K19" s="73">
        <f>ROUND(H19*0.005,2)</f>
        <v>2.12</v>
      </c>
      <c r="L19" s="74">
        <f>ROUND(H19*0.005,2)</f>
        <v>2.12</v>
      </c>
      <c r="M19" s="73">
        <f>ROUND(H19*0.0032,2)</f>
        <v>1.36</v>
      </c>
      <c r="N19" s="23"/>
      <c r="O19" s="76"/>
      <c r="P19" s="74"/>
      <c r="Q19" s="73"/>
      <c r="R19" s="74"/>
      <c r="S19" s="88">
        <f t="shared" si="8"/>
        <v>71.32</v>
      </c>
      <c r="T19" s="88">
        <f t="shared" si="9"/>
        <v>36.04</v>
      </c>
      <c r="U19" s="88">
        <f t="shared" si="10"/>
        <v>107.36</v>
      </c>
      <c r="V19" s="89" t="s">
        <v>39</v>
      </c>
    </row>
    <row r="20" ht="18" customHeight="1" spans="1:22">
      <c r="A20" s="17"/>
      <c r="B20" s="42"/>
      <c r="C20" s="43"/>
      <c r="D20" s="48"/>
      <c r="E20" s="27"/>
      <c r="F20" s="28"/>
      <c r="G20" s="28"/>
      <c r="H20" s="29">
        <v>424</v>
      </c>
      <c r="I20" s="73">
        <f>ROUND(H20*0.16,2)</f>
        <v>67.84</v>
      </c>
      <c r="J20" s="74">
        <f>ROUND(H20*0.08,2)</f>
        <v>33.92</v>
      </c>
      <c r="K20" s="73">
        <f>ROUND(H20*0.005,2)</f>
        <v>2.12</v>
      </c>
      <c r="L20" s="74">
        <f>ROUND(H20*0.005,2)</f>
        <v>2.12</v>
      </c>
      <c r="M20" s="73">
        <f>ROUND(H20*0.0032,2)</f>
        <v>1.36</v>
      </c>
      <c r="N20" s="23"/>
      <c r="O20" s="76"/>
      <c r="P20" s="74"/>
      <c r="Q20" s="73"/>
      <c r="R20" s="74"/>
      <c r="S20" s="88">
        <f t="shared" si="8"/>
        <v>71.32</v>
      </c>
      <c r="T20" s="88">
        <f t="shared" si="9"/>
        <v>36.04</v>
      </c>
      <c r="U20" s="88">
        <f t="shared" si="10"/>
        <v>107.36</v>
      </c>
      <c r="V20" s="89" t="s">
        <v>40</v>
      </c>
    </row>
    <row r="21" ht="18" customHeight="1" spans="1:22">
      <c r="A21" s="17"/>
      <c r="B21" s="42"/>
      <c r="C21" s="43"/>
      <c r="D21" s="49"/>
      <c r="E21" s="33"/>
      <c r="F21" s="34"/>
      <c r="G21" s="34"/>
      <c r="H21" s="29">
        <v>424</v>
      </c>
      <c r="I21" s="73">
        <f>ROUND(H21*0.16,2)</f>
        <v>67.84</v>
      </c>
      <c r="J21" s="74">
        <f>ROUND(H21*0.08,2)</f>
        <v>33.92</v>
      </c>
      <c r="K21" s="73">
        <f>ROUND(H21*0.005,2)</f>
        <v>2.12</v>
      </c>
      <c r="L21" s="74">
        <f>ROUND(H21*0.005,2)</f>
        <v>2.12</v>
      </c>
      <c r="M21" s="73">
        <f>ROUND(H21*0.0032,2)</f>
        <v>1.36</v>
      </c>
      <c r="N21" s="23"/>
      <c r="O21" s="76"/>
      <c r="P21" s="74"/>
      <c r="Q21" s="73"/>
      <c r="R21" s="74"/>
      <c r="S21" s="88">
        <f t="shared" si="8"/>
        <v>71.32</v>
      </c>
      <c r="T21" s="88">
        <f t="shared" si="9"/>
        <v>36.04</v>
      </c>
      <c r="U21" s="88">
        <f t="shared" si="10"/>
        <v>107.36</v>
      </c>
      <c r="V21" s="89" t="s">
        <v>41</v>
      </c>
    </row>
    <row r="22" s="2" customFormat="1" ht="18" customHeight="1" spans="1:22">
      <c r="A22" s="35"/>
      <c r="B22" s="36"/>
      <c r="C22" s="37"/>
      <c r="D22" s="38" t="s">
        <v>42</v>
      </c>
      <c r="E22" s="39"/>
      <c r="F22" s="39"/>
      <c r="G22" s="40"/>
      <c r="H22" s="50">
        <f>SUM(H15:H21)</f>
        <v>7543</v>
      </c>
      <c r="I22" s="77">
        <f>SUM(I15:I21)</f>
        <v>1206.88</v>
      </c>
      <c r="J22" s="77">
        <f>SUM(J15:J21)</f>
        <v>603.44</v>
      </c>
      <c r="K22" s="77">
        <f>SUM(K15:K21)</f>
        <v>37.72</v>
      </c>
      <c r="L22" s="77">
        <f>SUM(L15:L21)</f>
        <v>37.72</v>
      </c>
      <c r="M22" s="77">
        <f>SUM(M15:M21)</f>
        <v>24.16</v>
      </c>
      <c r="N22" s="77"/>
      <c r="O22" s="77"/>
      <c r="P22" s="77"/>
      <c r="Q22" s="77"/>
      <c r="R22" s="77"/>
      <c r="S22" s="90">
        <f>SUM(S15:S21)</f>
        <v>1653.69</v>
      </c>
      <c r="T22" s="90">
        <f>SUM(T15:T21)</f>
        <v>751.14</v>
      </c>
      <c r="U22" s="90">
        <f>SUM(U15:U21)</f>
        <v>2404.83</v>
      </c>
      <c r="V22" s="91"/>
    </row>
    <row r="23" ht="18" customHeight="1" spans="1:22">
      <c r="A23" s="17">
        <v>4</v>
      </c>
      <c r="B23" s="42" t="s">
        <v>53</v>
      </c>
      <c r="C23" s="51" t="s">
        <v>54</v>
      </c>
      <c r="D23" s="52" t="s">
        <v>55</v>
      </c>
      <c r="E23" s="45" t="s">
        <v>56</v>
      </c>
      <c r="F23" s="46" t="s">
        <v>46</v>
      </c>
      <c r="G23" s="53" t="s">
        <v>57</v>
      </c>
      <c r="H23" s="23">
        <v>5000</v>
      </c>
      <c r="I23" s="73">
        <f>ROUND(H23*0.16,2)</f>
        <v>800</v>
      </c>
      <c r="J23" s="74">
        <f>ROUND(H23*0.08,2)</f>
        <v>400</v>
      </c>
      <c r="K23" s="73">
        <f>ROUND(H23*0.005,2)</f>
        <v>25</v>
      </c>
      <c r="L23" s="74">
        <f>ROUND(H23*0.005,2)</f>
        <v>25</v>
      </c>
      <c r="M23" s="73">
        <f>ROUND(H23*0.0032,2)</f>
        <v>16</v>
      </c>
      <c r="N23" s="74">
        <v>5000</v>
      </c>
      <c r="O23" s="75">
        <f>N23*7.5%</f>
        <v>375</v>
      </c>
      <c r="P23" s="74">
        <f>ROUND(N23*0.02,2)</f>
        <v>100</v>
      </c>
      <c r="Q23" s="73">
        <v>10</v>
      </c>
      <c r="R23" s="74">
        <v>10</v>
      </c>
      <c r="S23" s="88">
        <f>I23+K23+M23+O23+Q23</f>
        <v>1226</v>
      </c>
      <c r="T23" s="88">
        <f>J23+L23+P23+R23</f>
        <v>535</v>
      </c>
      <c r="U23" s="88">
        <f>S23+T23</f>
        <v>1761</v>
      </c>
      <c r="V23" s="93" t="s">
        <v>58</v>
      </c>
    </row>
    <row r="24" ht="18" customHeight="1" spans="1:22">
      <c r="A24" s="17">
        <v>5</v>
      </c>
      <c r="B24" s="42" t="s">
        <v>59</v>
      </c>
      <c r="C24" s="54" t="s">
        <v>60</v>
      </c>
      <c r="D24" s="47" t="s">
        <v>61</v>
      </c>
      <c r="E24" s="21" t="s">
        <v>62</v>
      </c>
      <c r="F24" s="22" t="s">
        <v>46</v>
      </c>
      <c r="G24" s="55" t="s">
        <v>63</v>
      </c>
      <c r="H24" s="23">
        <v>4999</v>
      </c>
      <c r="I24" s="73">
        <f>ROUND(H24*0.16,2)</f>
        <v>799.84</v>
      </c>
      <c r="J24" s="74">
        <f>ROUND(H24*0.08,2)</f>
        <v>399.92</v>
      </c>
      <c r="K24" s="73">
        <f>ROUND(H24*0.005,2)</f>
        <v>25</v>
      </c>
      <c r="L24" s="74">
        <f>ROUND(H24*0.005,2)</f>
        <v>25</v>
      </c>
      <c r="M24" s="73">
        <f>ROUND(H24*0.0032,2)</f>
        <v>16</v>
      </c>
      <c r="N24" s="23">
        <v>4999</v>
      </c>
      <c r="O24" s="75">
        <f>ROUND(N24*0.075,2)</f>
        <v>374.93</v>
      </c>
      <c r="P24" s="74">
        <f>ROUND(N24*0.02,2)</f>
        <v>99.98</v>
      </c>
      <c r="Q24" s="73">
        <v>10</v>
      </c>
      <c r="R24" s="74">
        <v>10</v>
      </c>
      <c r="S24" s="88">
        <f>I24+K24+M24+O24+Q24</f>
        <v>1225.77</v>
      </c>
      <c r="T24" s="88">
        <f>J24+L24+P24+R24</f>
        <v>534.9</v>
      </c>
      <c r="U24" s="88">
        <f>S24+T24</f>
        <v>1760.67</v>
      </c>
      <c r="V24" s="89" t="s">
        <v>33</v>
      </c>
    </row>
    <row r="25" ht="18" customHeight="1" spans="1:22">
      <c r="A25" s="17"/>
      <c r="B25" s="42"/>
      <c r="C25" s="54"/>
      <c r="D25" s="48"/>
      <c r="E25" s="27"/>
      <c r="F25" s="28"/>
      <c r="G25" s="56"/>
      <c r="H25" s="29">
        <v>424</v>
      </c>
      <c r="I25" s="73">
        <f>ROUND(H25*0.16,2)</f>
        <v>67.84</v>
      </c>
      <c r="J25" s="74">
        <f>ROUND(H25*0.08,2)</f>
        <v>33.92</v>
      </c>
      <c r="K25" s="73">
        <f>ROUND(H25*0.005,2)</f>
        <v>2.12</v>
      </c>
      <c r="L25" s="74">
        <f>ROUND(H25*0.005,2)</f>
        <v>2.12</v>
      </c>
      <c r="M25" s="73">
        <f>ROUND(H25*0.0032,2)</f>
        <v>1.36</v>
      </c>
      <c r="N25" s="23"/>
      <c r="O25" s="76"/>
      <c r="P25" s="74"/>
      <c r="Q25" s="73"/>
      <c r="R25" s="74"/>
      <c r="S25" s="88">
        <f t="shared" ref="S25:S32" si="11">I25+K25+M25+O25+Q25</f>
        <v>71.32</v>
      </c>
      <c r="T25" s="88">
        <f t="shared" ref="T25:T32" si="12">J25+L25+P25+R25</f>
        <v>36.04</v>
      </c>
      <c r="U25" s="88">
        <f t="shared" ref="U25:U32" si="13">S25+T25</f>
        <v>107.36</v>
      </c>
      <c r="V25" s="89" t="s">
        <v>34</v>
      </c>
    </row>
    <row r="26" ht="18" customHeight="1" spans="1:22">
      <c r="A26" s="17"/>
      <c r="B26" s="42"/>
      <c r="C26" s="54"/>
      <c r="D26" s="48"/>
      <c r="E26" s="27"/>
      <c r="F26" s="28"/>
      <c r="G26" s="56"/>
      <c r="H26" s="29">
        <v>424</v>
      </c>
      <c r="I26" s="73">
        <f>ROUND(H26*0.16,2)</f>
        <v>67.84</v>
      </c>
      <c r="J26" s="74">
        <f>ROUND(H26*0.08,2)</f>
        <v>33.92</v>
      </c>
      <c r="K26" s="73">
        <f>ROUND(H26*0.005,2)</f>
        <v>2.12</v>
      </c>
      <c r="L26" s="74">
        <f>ROUND(H26*0.005,2)</f>
        <v>2.12</v>
      </c>
      <c r="M26" s="73">
        <f>ROUND(H26*0.0032,2)</f>
        <v>1.36</v>
      </c>
      <c r="N26" s="23"/>
      <c r="O26" s="76"/>
      <c r="P26" s="74"/>
      <c r="Q26" s="73"/>
      <c r="R26" s="74"/>
      <c r="S26" s="88">
        <f t="shared" si="11"/>
        <v>71.32</v>
      </c>
      <c r="T26" s="88">
        <f t="shared" si="12"/>
        <v>36.04</v>
      </c>
      <c r="U26" s="88">
        <f t="shared" si="13"/>
        <v>107.36</v>
      </c>
      <c r="V26" s="89" t="s">
        <v>35</v>
      </c>
    </row>
    <row r="27" ht="18" customHeight="1" spans="1:22">
      <c r="A27" s="17"/>
      <c r="B27" s="42"/>
      <c r="C27" s="54"/>
      <c r="D27" s="48"/>
      <c r="E27" s="27"/>
      <c r="F27" s="28"/>
      <c r="G27" s="56"/>
      <c r="H27" s="29">
        <v>424</v>
      </c>
      <c r="I27" s="73">
        <f>ROUND(H27*0.16,2)</f>
        <v>67.84</v>
      </c>
      <c r="J27" s="74">
        <f>ROUND(H27*0.08,2)</f>
        <v>33.92</v>
      </c>
      <c r="K27" s="73">
        <f>ROUND(H27*0.005,2)</f>
        <v>2.12</v>
      </c>
      <c r="L27" s="74">
        <f>ROUND(H27*0.005,2)</f>
        <v>2.12</v>
      </c>
      <c r="M27" s="73">
        <f>ROUND(H27*0.0032,2)</f>
        <v>1.36</v>
      </c>
      <c r="N27" s="23"/>
      <c r="O27" s="76"/>
      <c r="P27" s="74"/>
      <c r="Q27" s="73"/>
      <c r="R27" s="74"/>
      <c r="S27" s="88">
        <f t="shared" si="11"/>
        <v>71.32</v>
      </c>
      <c r="T27" s="88">
        <f t="shared" si="12"/>
        <v>36.04</v>
      </c>
      <c r="U27" s="88">
        <f t="shared" si="13"/>
        <v>107.36</v>
      </c>
      <c r="V27" s="89" t="s">
        <v>36</v>
      </c>
    </row>
    <row r="28" ht="18" customHeight="1" spans="1:22">
      <c r="A28" s="17"/>
      <c r="B28" s="42"/>
      <c r="C28" s="54"/>
      <c r="D28" s="48"/>
      <c r="E28" s="27"/>
      <c r="F28" s="28"/>
      <c r="G28" s="56"/>
      <c r="H28" s="29">
        <v>424</v>
      </c>
      <c r="I28" s="73">
        <f>ROUND(H28*0.16,2)</f>
        <v>67.84</v>
      </c>
      <c r="J28" s="74">
        <f>ROUND(H28*0.08,2)</f>
        <v>33.92</v>
      </c>
      <c r="K28" s="73">
        <f>ROUND(H28*0.005,2)</f>
        <v>2.12</v>
      </c>
      <c r="L28" s="74">
        <f>ROUND(H28*0.005,2)</f>
        <v>2.12</v>
      </c>
      <c r="M28" s="73">
        <f>ROUND(H28*0.0032,2)</f>
        <v>1.36</v>
      </c>
      <c r="N28" s="23"/>
      <c r="O28" s="76"/>
      <c r="P28" s="74"/>
      <c r="Q28" s="73"/>
      <c r="R28" s="74"/>
      <c r="S28" s="88">
        <f t="shared" si="11"/>
        <v>71.32</v>
      </c>
      <c r="T28" s="88">
        <f t="shared" si="12"/>
        <v>36.04</v>
      </c>
      <c r="U28" s="88">
        <f t="shared" si="13"/>
        <v>107.36</v>
      </c>
      <c r="V28" s="89" t="s">
        <v>37</v>
      </c>
    </row>
    <row r="29" ht="18" customHeight="1" spans="1:22">
      <c r="A29" s="17"/>
      <c r="B29" s="42"/>
      <c r="C29" s="54"/>
      <c r="D29" s="48"/>
      <c r="E29" s="27"/>
      <c r="F29" s="28"/>
      <c r="G29" s="56"/>
      <c r="H29" s="29">
        <v>424</v>
      </c>
      <c r="I29" s="73">
        <f>ROUND(H29*0.16,2)</f>
        <v>67.84</v>
      </c>
      <c r="J29" s="74">
        <f>ROUND(H29*0.08,2)</f>
        <v>33.92</v>
      </c>
      <c r="K29" s="73">
        <f>ROUND(H29*0.005,2)</f>
        <v>2.12</v>
      </c>
      <c r="L29" s="74">
        <f>ROUND(H29*0.005,2)</f>
        <v>2.12</v>
      </c>
      <c r="M29" s="73">
        <f>ROUND(H29*0.0032,2)</f>
        <v>1.36</v>
      </c>
      <c r="N29" s="23"/>
      <c r="O29" s="76"/>
      <c r="P29" s="74"/>
      <c r="Q29" s="73"/>
      <c r="R29" s="74"/>
      <c r="S29" s="88">
        <f t="shared" si="11"/>
        <v>71.32</v>
      </c>
      <c r="T29" s="88">
        <f t="shared" si="12"/>
        <v>36.04</v>
      </c>
      <c r="U29" s="88">
        <f t="shared" si="13"/>
        <v>107.36</v>
      </c>
      <c r="V29" s="89" t="s">
        <v>38</v>
      </c>
    </row>
    <row r="30" ht="18" customHeight="1" spans="1:22">
      <c r="A30" s="17"/>
      <c r="B30" s="42"/>
      <c r="C30" s="54"/>
      <c r="D30" s="48"/>
      <c r="E30" s="27"/>
      <c r="F30" s="28"/>
      <c r="G30" s="56"/>
      <c r="H30" s="29">
        <v>424</v>
      </c>
      <c r="I30" s="73">
        <f>ROUND(H30*0.16,2)</f>
        <v>67.84</v>
      </c>
      <c r="J30" s="74">
        <f>ROUND(H30*0.08,2)</f>
        <v>33.92</v>
      </c>
      <c r="K30" s="73">
        <f>ROUND(H30*0.005,2)</f>
        <v>2.12</v>
      </c>
      <c r="L30" s="74">
        <f>ROUND(H30*0.005,2)</f>
        <v>2.12</v>
      </c>
      <c r="M30" s="73">
        <f>ROUND(H30*0.0032,2)</f>
        <v>1.36</v>
      </c>
      <c r="N30" s="23"/>
      <c r="O30" s="76"/>
      <c r="P30" s="74"/>
      <c r="Q30" s="73"/>
      <c r="R30" s="74"/>
      <c r="S30" s="88">
        <f t="shared" si="11"/>
        <v>71.32</v>
      </c>
      <c r="T30" s="88">
        <f t="shared" si="12"/>
        <v>36.04</v>
      </c>
      <c r="U30" s="88">
        <f t="shared" si="13"/>
        <v>107.36</v>
      </c>
      <c r="V30" s="89" t="s">
        <v>39</v>
      </c>
    </row>
    <row r="31" ht="18" customHeight="1" spans="1:22">
      <c r="A31" s="17"/>
      <c r="B31" s="42"/>
      <c r="C31" s="54"/>
      <c r="D31" s="48"/>
      <c r="E31" s="27"/>
      <c r="F31" s="28"/>
      <c r="G31" s="56"/>
      <c r="H31" s="29">
        <v>424</v>
      </c>
      <c r="I31" s="73">
        <f>ROUND(H31*0.16,2)</f>
        <v>67.84</v>
      </c>
      <c r="J31" s="74">
        <f>ROUND(H31*0.08,2)</f>
        <v>33.92</v>
      </c>
      <c r="K31" s="73">
        <f>ROUND(H31*0.005,2)</f>
        <v>2.12</v>
      </c>
      <c r="L31" s="74">
        <f>ROUND(H31*0.005,2)</f>
        <v>2.12</v>
      </c>
      <c r="M31" s="73">
        <f>ROUND(H31*0.0032,2)</f>
        <v>1.36</v>
      </c>
      <c r="N31" s="23"/>
      <c r="O31" s="76"/>
      <c r="P31" s="74"/>
      <c r="Q31" s="73"/>
      <c r="R31" s="74"/>
      <c r="S31" s="88">
        <f t="shared" si="11"/>
        <v>71.32</v>
      </c>
      <c r="T31" s="88">
        <f t="shared" si="12"/>
        <v>36.04</v>
      </c>
      <c r="U31" s="88">
        <f t="shared" si="13"/>
        <v>107.36</v>
      </c>
      <c r="V31" s="89" t="s">
        <v>40</v>
      </c>
    </row>
    <row r="32" ht="18" customHeight="1" spans="1:22">
      <c r="A32" s="17"/>
      <c r="B32" s="42"/>
      <c r="C32" s="54"/>
      <c r="D32" s="49"/>
      <c r="E32" s="33"/>
      <c r="F32" s="34"/>
      <c r="G32" s="57"/>
      <c r="H32" s="29">
        <v>424</v>
      </c>
      <c r="I32" s="73">
        <f>ROUND(H32*0.16,2)</f>
        <v>67.84</v>
      </c>
      <c r="J32" s="74">
        <f>ROUND(H32*0.08,2)</f>
        <v>33.92</v>
      </c>
      <c r="K32" s="73">
        <f>ROUND(H32*0.005,2)</f>
        <v>2.12</v>
      </c>
      <c r="L32" s="74">
        <f>ROUND(H32*0.005,2)</f>
        <v>2.12</v>
      </c>
      <c r="M32" s="73">
        <f>ROUND(H32*0.0032,2)</f>
        <v>1.36</v>
      </c>
      <c r="N32" s="23"/>
      <c r="O32" s="76"/>
      <c r="P32" s="74"/>
      <c r="Q32" s="73"/>
      <c r="R32" s="74"/>
      <c r="S32" s="88">
        <f t="shared" si="11"/>
        <v>71.32</v>
      </c>
      <c r="T32" s="88">
        <f t="shared" si="12"/>
        <v>36.04</v>
      </c>
      <c r="U32" s="88">
        <f t="shared" si="13"/>
        <v>107.36</v>
      </c>
      <c r="V32" s="89" t="s">
        <v>41</v>
      </c>
    </row>
    <row r="33" s="2" customFormat="1" ht="18" customHeight="1" spans="1:22">
      <c r="A33" s="35"/>
      <c r="B33" s="36"/>
      <c r="C33" s="37"/>
      <c r="D33" s="38" t="s">
        <v>42</v>
      </c>
      <c r="E33" s="39"/>
      <c r="F33" s="39"/>
      <c r="G33" s="40"/>
      <c r="H33" s="50">
        <f>SUM(H24:H32)</f>
        <v>8391</v>
      </c>
      <c r="I33" s="77">
        <f>SUM(I24:I32)</f>
        <v>1342.56</v>
      </c>
      <c r="J33" s="77">
        <f>SUM(J24:J32)</f>
        <v>671.28</v>
      </c>
      <c r="K33" s="77">
        <f>SUM(K24:K32)</f>
        <v>41.96</v>
      </c>
      <c r="L33" s="77">
        <f>SUM(L24:L32)</f>
        <v>41.96</v>
      </c>
      <c r="M33" s="77">
        <f>SUM(M24:M32)</f>
        <v>26.88</v>
      </c>
      <c r="N33" s="77"/>
      <c r="O33" s="77"/>
      <c r="P33" s="77"/>
      <c r="Q33" s="77"/>
      <c r="R33" s="77"/>
      <c r="S33" s="90">
        <f>SUM(S24:S32)</f>
        <v>1796.33</v>
      </c>
      <c r="T33" s="90">
        <f>SUM(T24:T32)</f>
        <v>823.22</v>
      </c>
      <c r="U33" s="90">
        <f>SUM(U24:U32)</f>
        <v>2619.55</v>
      </c>
      <c r="V33" s="91"/>
    </row>
    <row r="34" ht="18" customHeight="1" spans="1:22">
      <c r="A34" s="17">
        <v>6</v>
      </c>
      <c r="B34" s="98" t="s">
        <v>64</v>
      </c>
      <c r="C34" s="54" t="s">
        <v>65</v>
      </c>
      <c r="D34" s="47" t="s">
        <v>66</v>
      </c>
      <c r="E34" s="21" t="s">
        <v>67</v>
      </c>
      <c r="F34" s="22" t="s">
        <v>31</v>
      </c>
      <c r="G34" s="58" t="s">
        <v>68</v>
      </c>
      <c r="H34" s="23">
        <v>4999</v>
      </c>
      <c r="I34" s="73">
        <f>ROUND(H34*0.16,2)</f>
        <v>799.84</v>
      </c>
      <c r="J34" s="74">
        <f>ROUND(H34*0.08,2)</f>
        <v>399.92</v>
      </c>
      <c r="K34" s="73">
        <f>ROUND(H34*0.005,2)</f>
        <v>25</v>
      </c>
      <c r="L34" s="74">
        <f>ROUND(H34*0.005,2)</f>
        <v>25</v>
      </c>
      <c r="M34" s="73">
        <f>ROUND(H34*0.0032,2)</f>
        <v>16</v>
      </c>
      <c r="N34" s="23">
        <v>4999</v>
      </c>
      <c r="O34" s="75">
        <f>ROUND(N34*0.075,2)</f>
        <v>374.93</v>
      </c>
      <c r="P34" s="74">
        <f>ROUND(N34*0.02,2)</f>
        <v>99.98</v>
      </c>
      <c r="Q34" s="73">
        <v>10</v>
      </c>
      <c r="R34" s="74">
        <v>10</v>
      </c>
      <c r="S34" s="88">
        <f>I34+K34+M34+O34+Q34</f>
        <v>1225.77</v>
      </c>
      <c r="T34" s="88">
        <f>J34+L34+P34+R34</f>
        <v>534.9</v>
      </c>
      <c r="U34" s="88">
        <f>S34+T34</f>
        <v>1760.67</v>
      </c>
      <c r="V34" s="92" t="s">
        <v>33</v>
      </c>
    </row>
    <row r="35" ht="18" customHeight="1" spans="1:22">
      <c r="A35" s="17"/>
      <c r="B35" s="42"/>
      <c r="C35" s="54"/>
      <c r="D35" s="48"/>
      <c r="E35" s="27"/>
      <c r="F35" s="28"/>
      <c r="G35" s="59"/>
      <c r="H35" s="29">
        <v>424</v>
      </c>
      <c r="I35" s="73">
        <f>ROUND(H35*0.16,2)</f>
        <v>67.84</v>
      </c>
      <c r="J35" s="74">
        <f>ROUND(H35*0.08,2)</f>
        <v>33.92</v>
      </c>
      <c r="K35" s="73">
        <f>ROUND(H35*0.005,2)</f>
        <v>2.12</v>
      </c>
      <c r="L35" s="74">
        <f>ROUND(H35*0.005,2)</f>
        <v>2.12</v>
      </c>
      <c r="M35" s="73">
        <f>ROUND(H35*0.0032,2)</f>
        <v>1.36</v>
      </c>
      <c r="N35" s="23"/>
      <c r="O35" s="76"/>
      <c r="P35" s="74"/>
      <c r="Q35" s="73"/>
      <c r="R35" s="74"/>
      <c r="S35" s="88">
        <f t="shared" ref="S35:S42" si="14">I35+K35+M35+O35+Q35</f>
        <v>71.32</v>
      </c>
      <c r="T35" s="88">
        <f t="shared" ref="T35:T42" si="15">J35+L35+P35+R35</f>
        <v>36.04</v>
      </c>
      <c r="U35" s="88">
        <f t="shared" ref="U35:U42" si="16">S35+T35</f>
        <v>107.36</v>
      </c>
      <c r="V35" s="89" t="s">
        <v>34</v>
      </c>
    </row>
    <row r="36" ht="18" customHeight="1" spans="1:22">
      <c r="A36" s="17"/>
      <c r="B36" s="42"/>
      <c r="C36" s="54"/>
      <c r="D36" s="48"/>
      <c r="E36" s="27"/>
      <c r="F36" s="28"/>
      <c r="G36" s="59"/>
      <c r="H36" s="29">
        <v>424</v>
      </c>
      <c r="I36" s="73">
        <f>ROUND(H36*0.16,2)</f>
        <v>67.84</v>
      </c>
      <c r="J36" s="74">
        <f>ROUND(H36*0.08,2)</f>
        <v>33.92</v>
      </c>
      <c r="K36" s="73">
        <f>ROUND(H36*0.005,2)</f>
        <v>2.12</v>
      </c>
      <c r="L36" s="74">
        <f>ROUND(H36*0.005,2)</f>
        <v>2.12</v>
      </c>
      <c r="M36" s="73">
        <f>ROUND(H36*0.0032,2)</f>
        <v>1.36</v>
      </c>
      <c r="N36" s="23"/>
      <c r="O36" s="76"/>
      <c r="P36" s="74"/>
      <c r="Q36" s="73"/>
      <c r="R36" s="74"/>
      <c r="S36" s="88">
        <f t="shared" si="14"/>
        <v>71.32</v>
      </c>
      <c r="T36" s="88">
        <f t="shared" si="15"/>
        <v>36.04</v>
      </c>
      <c r="U36" s="88">
        <f t="shared" si="16"/>
        <v>107.36</v>
      </c>
      <c r="V36" s="89" t="s">
        <v>35</v>
      </c>
    </row>
    <row r="37" ht="18" customHeight="1" spans="1:22">
      <c r="A37" s="17"/>
      <c r="B37" s="42"/>
      <c r="C37" s="54"/>
      <c r="D37" s="48"/>
      <c r="E37" s="27"/>
      <c r="F37" s="28"/>
      <c r="G37" s="59"/>
      <c r="H37" s="29">
        <v>424</v>
      </c>
      <c r="I37" s="73">
        <f>ROUND(H37*0.16,2)</f>
        <v>67.84</v>
      </c>
      <c r="J37" s="74">
        <f>ROUND(H37*0.08,2)</f>
        <v>33.92</v>
      </c>
      <c r="K37" s="73">
        <f>ROUND(H37*0.005,2)</f>
        <v>2.12</v>
      </c>
      <c r="L37" s="74">
        <f>ROUND(H37*0.005,2)</f>
        <v>2.12</v>
      </c>
      <c r="M37" s="73">
        <f>ROUND(H37*0.0032,2)</f>
        <v>1.36</v>
      </c>
      <c r="N37" s="23"/>
      <c r="O37" s="76"/>
      <c r="P37" s="74"/>
      <c r="Q37" s="73"/>
      <c r="R37" s="74"/>
      <c r="S37" s="88">
        <f t="shared" si="14"/>
        <v>71.32</v>
      </c>
      <c r="T37" s="88">
        <f t="shared" si="15"/>
        <v>36.04</v>
      </c>
      <c r="U37" s="88">
        <f t="shared" si="16"/>
        <v>107.36</v>
      </c>
      <c r="V37" s="89" t="s">
        <v>36</v>
      </c>
    </row>
    <row r="38" ht="18" customHeight="1" spans="1:22">
      <c r="A38" s="17"/>
      <c r="B38" s="42"/>
      <c r="C38" s="54"/>
      <c r="D38" s="48"/>
      <c r="E38" s="27"/>
      <c r="F38" s="28"/>
      <c r="G38" s="59"/>
      <c r="H38" s="29">
        <v>424</v>
      </c>
      <c r="I38" s="73">
        <f>ROUND(H38*0.16,2)</f>
        <v>67.84</v>
      </c>
      <c r="J38" s="74">
        <f>ROUND(H38*0.08,2)</f>
        <v>33.92</v>
      </c>
      <c r="K38" s="73">
        <f>ROUND(H38*0.005,2)</f>
        <v>2.12</v>
      </c>
      <c r="L38" s="74">
        <f>ROUND(H38*0.005,2)</f>
        <v>2.12</v>
      </c>
      <c r="M38" s="73">
        <f>ROUND(H38*0.0032,2)</f>
        <v>1.36</v>
      </c>
      <c r="N38" s="23"/>
      <c r="O38" s="76"/>
      <c r="P38" s="74"/>
      <c r="Q38" s="73"/>
      <c r="R38" s="74"/>
      <c r="S38" s="88">
        <f t="shared" si="14"/>
        <v>71.32</v>
      </c>
      <c r="T38" s="88">
        <f t="shared" si="15"/>
        <v>36.04</v>
      </c>
      <c r="U38" s="88">
        <f t="shared" si="16"/>
        <v>107.36</v>
      </c>
      <c r="V38" s="89" t="s">
        <v>37</v>
      </c>
    </row>
    <row r="39" ht="18" customHeight="1" spans="1:22">
      <c r="A39" s="17"/>
      <c r="B39" s="42"/>
      <c r="C39" s="54"/>
      <c r="D39" s="48"/>
      <c r="E39" s="27"/>
      <c r="F39" s="28"/>
      <c r="G39" s="59"/>
      <c r="H39" s="29">
        <v>424</v>
      </c>
      <c r="I39" s="73">
        <f>ROUND(H39*0.16,2)</f>
        <v>67.84</v>
      </c>
      <c r="J39" s="74">
        <f>ROUND(H39*0.08,2)</f>
        <v>33.92</v>
      </c>
      <c r="K39" s="73">
        <f>ROUND(H39*0.005,2)</f>
        <v>2.12</v>
      </c>
      <c r="L39" s="74">
        <f>ROUND(H39*0.005,2)</f>
        <v>2.12</v>
      </c>
      <c r="M39" s="73">
        <f>ROUND(H39*0.0032,2)</f>
        <v>1.36</v>
      </c>
      <c r="N39" s="23"/>
      <c r="O39" s="76"/>
      <c r="P39" s="74"/>
      <c r="Q39" s="73"/>
      <c r="R39" s="74"/>
      <c r="S39" s="88">
        <f t="shared" si="14"/>
        <v>71.32</v>
      </c>
      <c r="T39" s="88">
        <f t="shared" si="15"/>
        <v>36.04</v>
      </c>
      <c r="U39" s="88">
        <f t="shared" si="16"/>
        <v>107.36</v>
      </c>
      <c r="V39" s="89" t="s">
        <v>38</v>
      </c>
    </row>
    <row r="40" ht="18" customHeight="1" spans="1:22">
      <c r="A40" s="17"/>
      <c r="B40" s="42"/>
      <c r="C40" s="54"/>
      <c r="D40" s="48"/>
      <c r="E40" s="27"/>
      <c r="F40" s="28"/>
      <c r="G40" s="59"/>
      <c r="H40" s="29">
        <v>424</v>
      </c>
      <c r="I40" s="73">
        <f>ROUND(H40*0.16,2)</f>
        <v>67.84</v>
      </c>
      <c r="J40" s="74">
        <f>ROUND(H40*0.08,2)</f>
        <v>33.92</v>
      </c>
      <c r="K40" s="73">
        <f>ROUND(H40*0.005,2)</f>
        <v>2.12</v>
      </c>
      <c r="L40" s="74">
        <f>ROUND(H40*0.005,2)</f>
        <v>2.12</v>
      </c>
      <c r="M40" s="73">
        <f>ROUND(H40*0.0032,2)</f>
        <v>1.36</v>
      </c>
      <c r="N40" s="23"/>
      <c r="O40" s="76"/>
      <c r="P40" s="74"/>
      <c r="Q40" s="73"/>
      <c r="R40" s="74"/>
      <c r="S40" s="88">
        <f t="shared" si="14"/>
        <v>71.32</v>
      </c>
      <c r="T40" s="88">
        <f t="shared" si="15"/>
        <v>36.04</v>
      </c>
      <c r="U40" s="88">
        <f t="shared" si="16"/>
        <v>107.36</v>
      </c>
      <c r="V40" s="89" t="s">
        <v>39</v>
      </c>
    </row>
    <row r="41" ht="18" customHeight="1" spans="1:22">
      <c r="A41" s="17"/>
      <c r="B41" s="42"/>
      <c r="C41" s="54"/>
      <c r="D41" s="48"/>
      <c r="E41" s="27"/>
      <c r="F41" s="28"/>
      <c r="G41" s="59"/>
      <c r="H41" s="29">
        <v>424</v>
      </c>
      <c r="I41" s="73">
        <f>ROUND(H41*0.16,2)</f>
        <v>67.84</v>
      </c>
      <c r="J41" s="74">
        <f>ROUND(H41*0.08,2)</f>
        <v>33.92</v>
      </c>
      <c r="K41" s="73">
        <f>ROUND(H41*0.005,2)</f>
        <v>2.12</v>
      </c>
      <c r="L41" s="74">
        <f>ROUND(H41*0.005,2)</f>
        <v>2.12</v>
      </c>
      <c r="M41" s="73">
        <f>ROUND(H41*0.0032,2)</f>
        <v>1.36</v>
      </c>
      <c r="N41" s="23"/>
      <c r="O41" s="76"/>
      <c r="P41" s="74"/>
      <c r="Q41" s="73"/>
      <c r="R41" s="74"/>
      <c r="S41" s="88">
        <f t="shared" si="14"/>
        <v>71.32</v>
      </c>
      <c r="T41" s="88">
        <f t="shared" si="15"/>
        <v>36.04</v>
      </c>
      <c r="U41" s="88">
        <f t="shared" si="16"/>
        <v>107.36</v>
      </c>
      <c r="V41" s="89" t="s">
        <v>40</v>
      </c>
    </row>
    <row r="42" ht="18" customHeight="1" spans="1:22">
      <c r="A42" s="17"/>
      <c r="B42" s="42"/>
      <c r="C42" s="54"/>
      <c r="D42" s="49"/>
      <c r="E42" s="33"/>
      <c r="F42" s="34"/>
      <c r="G42" s="60"/>
      <c r="H42" s="29">
        <v>424</v>
      </c>
      <c r="I42" s="73">
        <f>ROUND(H42*0.16,2)</f>
        <v>67.84</v>
      </c>
      <c r="J42" s="74">
        <f>ROUND(H42*0.08,2)</f>
        <v>33.92</v>
      </c>
      <c r="K42" s="73">
        <f>ROUND(H42*0.005,2)</f>
        <v>2.12</v>
      </c>
      <c r="L42" s="74">
        <f>ROUND(H42*0.005,2)</f>
        <v>2.12</v>
      </c>
      <c r="M42" s="73">
        <f>ROUND(H42*0.0032,2)</f>
        <v>1.36</v>
      </c>
      <c r="N42" s="23"/>
      <c r="O42" s="76"/>
      <c r="P42" s="74"/>
      <c r="Q42" s="73"/>
      <c r="R42" s="74"/>
      <c r="S42" s="88">
        <f t="shared" si="14"/>
        <v>71.32</v>
      </c>
      <c r="T42" s="88">
        <f t="shared" si="15"/>
        <v>36.04</v>
      </c>
      <c r="U42" s="88">
        <f t="shared" si="16"/>
        <v>107.36</v>
      </c>
      <c r="V42" s="89" t="s">
        <v>41</v>
      </c>
    </row>
    <row r="43" s="2" customFormat="1" ht="18" customHeight="1" spans="1:22">
      <c r="A43" s="35"/>
      <c r="B43" s="36"/>
      <c r="C43" s="37"/>
      <c r="D43" s="38" t="s">
        <v>42</v>
      </c>
      <c r="E43" s="39"/>
      <c r="F43" s="39"/>
      <c r="G43" s="40"/>
      <c r="H43" s="50">
        <f>SUM(H34:H42)</f>
        <v>8391</v>
      </c>
      <c r="I43" s="77">
        <f>SUM(I34:I42)</f>
        <v>1342.56</v>
      </c>
      <c r="J43" s="77">
        <f>SUM(J34:J42)</f>
        <v>671.28</v>
      </c>
      <c r="K43" s="77">
        <f>SUM(K34:K42)</f>
        <v>41.96</v>
      </c>
      <c r="L43" s="77">
        <f>SUM(L34:L42)</f>
        <v>41.96</v>
      </c>
      <c r="M43" s="77">
        <f>SUM(M34:M42)</f>
        <v>26.88</v>
      </c>
      <c r="N43" s="77"/>
      <c r="O43" s="77"/>
      <c r="P43" s="77"/>
      <c r="Q43" s="77"/>
      <c r="R43" s="77"/>
      <c r="S43" s="90">
        <f>SUM(S34:S42)</f>
        <v>1796.33</v>
      </c>
      <c r="T43" s="90">
        <f>SUM(T34:T42)</f>
        <v>823.22</v>
      </c>
      <c r="U43" s="90">
        <f>SUM(U34:U42)</f>
        <v>2619.55</v>
      </c>
      <c r="V43" s="91"/>
    </row>
    <row r="44" ht="18" customHeight="1" spans="1:22">
      <c r="A44" s="17">
        <v>7</v>
      </c>
      <c r="B44" s="42" t="s">
        <v>69</v>
      </c>
      <c r="C44" s="54" t="s">
        <v>70</v>
      </c>
      <c r="D44" s="47" t="s">
        <v>71</v>
      </c>
      <c r="E44" s="21" t="s">
        <v>72</v>
      </c>
      <c r="F44" s="22" t="s">
        <v>46</v>
      </c>
      <c r="G44" s="55" t="s">
        <v>63</v>
      </c>
      <c r="H44" s="23">
        <v>4999</v>
      </c>
      <c r="I44" s="73">
        <f>ROUND(H44*0.16,2)</f>
        <v>799.84</v>
      </c>
      <c r="J44" s="74">
        <f>ROUND(H44*0.08,2)</f>
        <v>399.92</v>
      </c>
      <c r="K44" s="73">
        <f>ROUND(H44*0.005,2)</f>
        <v>25</v>
      </c>
      <c r="L44" s="74">
        <f>ROUND(H44*0.005,2)</f>
        <v>25</v>
      </c>
      <c r="M44" s="73">
        <f>ROUND(H44*0.0032,2)</f>
        <v>16</v>
      </c>
      <c r="N44" s="23">
        <v>4999</v>
      </c>
      <c r="O44" s="75">
        <f>ROUND(N44*0.075,2)</f>
        <v>374.93</v>
      </c>
      <c r="P44" s="74">
        <f>ROUND(N44*0.02,2)</f>
        <v>99.98</v>
      </c>
      <c r="Q44" s="73">
        <v>10</v>
      </c>
      <c r="R44" s="74">
        <v>10</v>
      </c>
      <c r="S44" s="88">
        <f>I44+K44+M44+O44+Q44</f>
        <v>1225.77</v>
      </c>
      <c r="T44" s="88">
        <f>J44+L44+P44+R44</f>
        <v>534.9</v>
      </c>
      <c r="U44" s="88">
        <f>S44+T44</f>
        <v>1760.67</v>
      </c>
      <c r="V44" s="92" t="s">
        <v>33</v>
      </c>
    </row>
    <row r="45" customFormat="1" ht="18" customHeight="1" spans="1:22">
      <c r="A45" s="17"/>
      <c r="B45" s="30"/>
      <c r="C45" s="31"/>
      <c r="D45" s="48"/>
      <c r="E45" s="27"/>
      <c r="F45" s="28"/>
      <c r="G45" s="56"/>
      <c r="H45" s="29">
        <v>424</v>
      </c>
      <c r="I45" s="73">
        <f>ROUND(H45*0.16,2)</f>
        <v>67.84</v>
      </c>
      <c r="J45" s="74">
        <f>ROUND(H45*0.08,2)</f>
        <v>33.92</v>
      </c>
      <c r="K45" s="73">
        <f>ROUND(H45*0.005,2)</f>
        <v>2.12</v>
      </c>
      <c r="L45" s="74">
        <f>ROUND(H45*0.005,2)</f>
        <v>2.12</v>
      </c>
      <c r="M45" s="73">
        <f>ROUND(H45*0.0032,2)</f>
        <v>1.36</v>
      </c>
      <c r="N45" s="78"/>
      <c r="O45" s="79"/>
      <c r="P45" s="80"/>
      <c r="Q45" s="94"/>
      <c r="R45" s="80"/>
      <c r="S45" s="88">
        <f>I45+K45+M45+O45+Q45</f>
        <v>71.32</v>
      </c>
      <c r="T45" s="88">
        <f>J45+L45+P45+R45</f>
        <v>36.04</v>
      </c>
      <c r="U45" s="88">
        <f>S45+T45</f>
        <v>107.36</v>
      </c>
      <c r="V45" s="88" t="s">
        <v>37</v>
      </c>
    </row>
    <row r="46" customFormat="1" ht="18" customHeight="1" spans="1:22">
      <c r="A46" s="17"/>
      <c r="B46" s="30"/>
      <c r="C46" s="31"/>
      <c r="D46" s="48"/>
      <c r="E46" s="27"/>
      <c r="F46" s="28"/>
      <c r="G46" s="56"/>
      <c r="H46" s="29">
        <v>424</v>
      </c>
      <c r="I46" s="73">
        <f>ROUND(H46*0.16,2)</f>
        <v>67.84</v>
      </c>
      <c r="J46" s="74">
        <f>ROUND(H46*0.08,2)</f>
        <v>33.92</v>
      </c>
      <c r="K46" s="73">
        <f>ROUND(H46*0.005,2)</f>
        <v>2.12</v>
      </c>
      <c r="L46" s="74">
        <f>ROUND(H46*0.005,2)</f>
        <v>2.12</v>
      </c>
      <c r="M46" s="73">
        <f>ROUND(H46*0.0032,2)</f>
        <v>1.36</v>
      </c>
      <c r="N46" s="78"/>
      <c r="O46" s="79"/>
      <c r="P46" s="80"/>
      <c r="Q46" s="94"/>
      <c r="R46" s="80"/>
      <c r="S46" s="88">
        <f>I46+K46+M46+O46+Q46</f>
        <v>71.32</v>
      </c>
      <c r="T46" s="88">
        <f>J46+L46+P46+R46</f>
        <v>36.04</v>
      </c>
      <c r="U46" s="88">
        <f>S46+T46</f>
        <v>107.36</v>
      </c>
      <c r="V46" s="88" t="s">
        <v>38</v>
      </c>
    </row>
    <row r="47" customFormat="1" ht="18" customHeight="1" spans="1:22">
      <c r="A47" s="17"/>
      <c r="B47" s="30"/>
      <c r="C47" s="31"/>
      <c r="D47" s="48"/>
      <c r="E47" s="27"/>
      <c r="F47" s="28"/>
      <c r="G47" s="56"/>
      <c r="H47" s="29">
        <v>424</v>
      </c>
      <c r="I47" s="73">
        <f>ROUND(H47*0.16,2)</f>
        <v>67.84</v>
      </c>
      <c r="J47" s="74">
        <f>ROUND(H47*0.08,2)</f>
        <v>33.92</v>
      </c>
      <c r="K47" s="73">
        <f>ROUND(H47*0.005,2)</f>
        <v>2.12</v>
      </c>
      <c r="L47" s="74">
        <f>ROUND(H47*0.005,2)</f>
        <v>2.12</v>
      </c>
      <c r="M47" s="73">
        <f>ROUND(H47*0.0032,2)</f>
        <v>1.36</v>
      </c>
      <c r="N47" s="78"/>
      <c r="O47" s="79"/>
      <c r="P47" s="80"/>
      <c r="Q47" s="94"/>
      <c r="R47" s="80"/>
      <c r="S47" s="88">
        <f>I47+K47+M47+O47+Q47</f>
        <v>71.32</v>
      </c>
      <c r="T47" s="88">
        <f>J47+L47+P47+R47</f>
        <v>36.04</v>
      </c>
      <c r="U47" s="88">
        <f>S47+T47</f>
        <v>107.36</v>
      </c>
      <c r="V47" s="88" t="s">
        <v>39</v>
      </c>
    </row>
    <row r="48" customFormat="1" ht="18" customHeight="1" spans="1:22">
      <c r="A48" s="17"/>
      <c r="B48" s="30"/>
      <c r="C48" s="31"/>
      <c r="D48" s="48"/>
      <c r="E48" s="27"/>
      <c r="F48" s="28"/>
      <c r="G48" s="56"/>
      <c r="H48" s="29">
        <v>424</v>
      </c>
      <c r="I48" s="73">
        <f>ROUND(H48*0.16,2)</f>
        <v>67.84</v>
      </c>
      <c r="J48" s="74">
        <f>ROUND(H48*0.08,2)</f>
        <v>33.92</v>
      </c>
      <c r="K48" s="73">
        <f>ROUND(H48*0.005,2)</f>
        <v>2.12</v>
      </c>
      <c r="L48" s="74">
        <f>ROUND(H48*0.005,2)</f>
        <v>2.12</v>
      </c>
      <c r="M48" s="73">
        <f>ROUND(H48*0.0032,2)</f>
        <v>1.36</v>
      </c>
      <c r="N48" s="78"/>
      <c r="O48" s="79"/>
      <c r="P48" s="80"/>
      <c r="Q48" s="94"/>
      <c r="R48" s="80"/>
      <c r="S48" s="88">
        <f>I48+K48+M48+O48+Q48</f>
        <v>71.32</v>
      </c>
      <c r="T48" s="88">
        <f>J48+L48+P48+R48</f>
        <v>36.04</v>
      </c>
      <c r="U48" s="88">
        <f>S48+T48</f>
        <v>107.36</v>
      </c>
      <c r="V48" s="88" t="s">
        <v>40</v>
      </c>
    </row>
    <row r="49" customFormat="1" ht="18" customHeight="1" spans="1:22">
      <c r="A49" s="17"/>
      <c r="B49" s="30"/>
      <c r="C49" s="31"/>
      <c r="D49" s="49"/>
      <c r="E49" s="33"/>
      <c r="F49" s="34"/>
      <c r="G49" s="57"/>
      <c r="H49" s="29">
        <v>424</v>
      </c>
      <c r="I49" s="73">
        <f>ROUND(H49*0.16,2)</f>
        <v>67.84</v>
      </c>
      <c r="J49" s="74">
        <f>ROUND(H49*0.08,2)</f>
        <v>33.92</v>
      </c>
      <c r="K49" s="73">
        <f>ROUND(H49*0.005,2)</f>
        <v>2.12</v>
      </c>
      <c r="L49" s="74">
        <f>ROUND(H49*0.005,2)</f>
        <v>2.12</v>
      </c>
      <c r="M49" s="73">
        <f>ROUND(H49*0.0032,2)</f>
        <v>1.36</v>
      </c>
      <c r="N49" s="78"/>
      <c r="O49" s="79"/>
      <c r="P49" s="80"/>
      <c r="Q49" s="94"/>
      <c r="R49" s="80"/>
      <c r="S49" s="88">
        <f>I49+K49+M49+O49+Q49</f>
        <v>71.32</v>
      </c>
      <c r="T49" s="88">
        <f>J49+L49+P49+R49</f>
        <v>36.04</v>
      </c>
      <c r="U49" s="88">
        <f>S49+T49</f>
        <v>107.36</v>
      </c>
      <c r="V49" s="88" t="s">
        <v>41</v>
      </c>
    </row>
    <row r="50" s="2" customFormat="1" ht="18" customHeight="1" spans="1:22">
      <c r="A50" s="35"/>
      <c r="B50" s="36"/>
      <c r="C50" s="37"/>
      <c r="D50" s="38" t="s">
        <v>42</v>
      </c>
      <c r="E50" s="39"/>
      <c r="F50" s="39"/>
      <c r="G50" s="40"/>
      <c r="H50" s="50">
        <f>SUM(H44:H49)</f>
        <v>7119</v>
      </c>
      <c r="I50" s="77">
        <f>SUM(I44:I49)</f>
        <v>1139.04</v>
      </c>
      <c r="J50" s="77">
        <f>SUM(J44:J49)</f>
        <v>569.52</v>
      </c>
      <c r="K50" s="77">
        <f>SUM(K44:K49)</f>
        <v>35.6</v>
      </c>
      <c r="L50" s="77">
        <f>SUM(L44:L49)</f>
        <v>35.6</v>
      </c>
      <c r="M50" s="77">
        <f>SUM(M44:M49)</f>
        <v>22.8</v>
      </c>
      <c r="N50" s="77"/>
      <c r="O50" s="77"/>
      <c r="P50" s="77"/>
      <c r="Q50" s="77"/>
      <c r="R50" s="77"/>
      <c r="S50" s="90">
        <f>SUM(S44:S49)</f>
        <v>1582.37</v>
      </c>
      <c r="T50" s="90">
        <f>SUM(T44:T49)</f>
        <v>715.1</v>
      </c>
      <c r="U50" s="90">
        <f>SUM(U44:U49)</f>
        <v>2297.47</v>
      </c>
      <c r="V50" s="91"/>
    </row>
    <row r="51" ht="18" customHeight="1" spans="1:22">
      <c r="A51" s="61"/>
      <c r="B51" s="62"/>
      <c r="C51" s="63"/>
      <c r="D51" s="64"/>
      <c r="E51" s="65"/>
      <c r="F51" s="66"/>
      <c r="G51" s="67"/>
      <c r="H51" s="68">
        <f>H13+H22+H23+H33+H43+H50</f>
        <v>44835</v>
      </c>
      <c r="I51" s="68">
        <f>I13+I22+I23+I33+I43+I50</f>
        <v>7173.6</v>
      </c>
      <c r="J51" s="68">
        <f>J13+J22+J23+J33+J43+J50</f>
        <v>3586.8</v>
      </c>
      <c r="K51" s="68">
        <f>K13+K22+K23+K33+K43+K50</f>
        <v>224.2</v>
      </c>
      <c r="L51" s="68">
        <f>L13+L22+L23+L33+L43+L50</f>
        <v>224.2</v>
      </c>
      <c r="M51" s="68">
        <f>M13+M22+M23+M33+M43+M50</f>
        <v>143.6</v>
      </c>
      <c r="N51" s="81">
        <f t="shared" ref="H51:U51" si="17">SUM(N4:N44)</f>
        <v>33230</v>
      </c>
      <c r="O51" s="82">
        <f t="shared" si="17"/>
        <v>2492.28</v>
      </c>
      <c r="P51" s="81">
        <f t="shared" si="17"/>
        <v>599.9</v>
      </c>
      <c r="Q51" s="81">
        <f t="shared" si="17"/>
        <v>70</v>
      </c>
      <c r="R51" s="81">
        <f t="shared" si="17"/>
        <v>70</v>
      </c>
      <c r="S51" s="81">
        <f t="shared" si="17"/>
        <v>16789.76</v>
      </c>
      <c r="T51" s="81">
        <f t="shared" si="17"/>
        <v>7521.5</v>
      </c>
      <c r="U51" s="95">
        <f>U13+U14+U22+U23+U33+U43+U50</f>
        <v>14584.58</v>
      </c>
      <c r="V51" s="96"/>
    </row>
    <row r="52" spans="5:5">
      <c r="E52" s="69" t="s">
        <v>73</v>
      </c>
    </row>
  </sheetData>
  <mergeCells count="43">
    <mergeCell ref="A1:U1"/>
    <mergeCell ref="I2:J2"/>
    <mergeCell ref="K2:L2"/>
    <mergeCell ref="O2:P2"/>
    <mergeCell ref="Q2:R2"/>
    <mergeCell ref="S2:U2"/>
    <mergeCell ref="D13:G13"/>
    <mergeCell ref="D22:G22"/>
    <mergeCell ref="D33:G33"/>
    <mergeCell ref="D43:G43"/>
    <mergeCell ref="D50:G50"/>
    <mergeCell ref="A2:A3"/>
    <mergeCell ref="B2:B3"/>
    <mergeCell ref="B4:B12"/>
    <mergeCell ref="C2:C3"/>
    <mergeCell ref="C4:C12"/>
    <mergeCell ref="D2:D3"/>
    <mergeCell ref="D4:D12"/>
    <mergeCell ref="D15:D21"/>
    <mergeCell ref="D24:D32"/>
    <mergeCell ref="D34:D42"/>
    <mergeCell ref="D44:D49"/>
    <mergeCell ref="E2:E3"/>
    <mergeCell ref="E4:E12"/>
    <mergeCell ref="E15:E21"/>
    <mergeCell ref="E24:E32"/>
    <mergeCell ref="E34:E42"/>
    <mergeCell ref="E44:E49"/>
    <mergeCell ref="F2:F3"/>
    <mergeCell ref="F4:F12"/>
    <mergeCell ref="F15:F21"/>
    <mergeCell ref="F24:F32"/>
    <mergeCell ref="F34:F42"/>
    <mergeCell ref="F44:F49"/>
    <mergeCell ref="G2:G3"/>
    <mergeCell ref="G4:G12"/>
    <mergeCell ref="G15:G21"/>
    <mergeCell ref="G24:G32"/>
    <mergeCell ref="G34:G42"/>
    <mergeCell ref="G44:G49"/>
    <mergeCell ref="H2:H3"/>
    <mergeCell ref="N2:N3"/>
    <mergeCell ref="V2:V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1" sqref="D2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2024-10-23T08:34:28Z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206E79D8D787484CB02892B6C39F2FF4_13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true</vt:bool>
  </property>
</Properties>
</file>