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202409" sheetId="1" r:id="rId1"/>
    <sheet name="印花税" sheetId="3" r:id="rId2"/>
    <sheet name="土地税、房产税（从价）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<sst xmlns="http://schemas.openxmlformats.org/spreadsheetml/2006/main" count="154" uniqueCount="94">
  <si>
    <t>创享供应链管理服务有限公司应交增值税明细表（202409）</t>
  </si>
  <si>
    <t>增值税</t>
  </si>
  <si>
    <t>分类</t>
  </si>
  <si>
    <t>收入名称</t>
  </si>
  <si>
    <t>无票收入</t>
  </si>
  <si>
    <t>开票收入</t>
  </si>
  <si>
    <t>收入合计</t>
  </si>
  <si>
    <t>税率</t>
  </si>
  <si>
    <t>无票应税额</t>
  </si>
  <si>
    <t>开票应税额</t>
  </si>
  <si>
    <t>税额合计</t>
  </si>
  <si>
    <t>价税合计</t>
  </si>
  <si>
    <t>商管收入</t>
  </si>
  <si>
    <t>服务费6%</t>
  </si>
  <si>
    <t>销售服务、动产及不动产（商业租赁）9%</t>
  </si>
  <si>
    <t>销售服务、动产及不动产（简易计税）5%</t>
  </si>
  <si>
    <t>收入小计</t>
  </si>
  <si>
    <t>小计</t>
  </si>
  <si>
    <t>供应链收入</t>
  </si>
  <si>
    <t>贸易13%</t>
  </si>
  <si>
    <t>商超</t>
  </si>
  <si>
    <t>材料/钢材</t>
  </si>
  <si>
    <t>13%小计</t>
  </si>
  <si>
    <t>初级农产品9%</t>
  </si>
  <si>
    <t>猪白条</t>
  </si>
  <si>
    <t>牛奶</t>
  </si>
  <si>
    <t>抖音水果</t>
  </si>
  <si>
    <t>植物油9%</t>
  </si>
  <si>
    <t>大豆油</t>
  </si>
  <si>
    <t>销售货物9%小计</t>
  </si>
  <si>
    <t>免税农产品0%</t>
  </si>
  <si>
    <t>鸡蛋0%</t>
  </si>
  <si>
    <t>供应链收入小计</t>
  </si>
  <si>
    <t>合计</t>
  </si>
  <si>
    <t>增值税计算</t>
  </si>
  <si>
    <t>一般计税</t>
  </si>
  <si>
    <t>简易征收</t>
  </si>
  <si>
    <t>本期销项税：</t>
  </si>
  <si>
    <t>本期进项税：</t>
  </si>
  <si>
    <t>-</t>
  </si>
  <si>
    <t>上期留抵税额：</t>
  </si>
  <si>
    <t>应抵扣税额合计</t>
  </si>
  <si>
    <t>本期应交增值税合计：</t>
  </si>
  <si>
    <t>城建税</t>
  </si>
  <si>
    <t>教育费附加</t>
  </si>
  <si>
    <t>地方教育费附加</t>
  </si>
  <si>
    <t>本期应缴房产税（从租）</t>
  </si>
  <si>
    <t>备注：简易征收的增值税额金额，不可抵减；一般计税中，本期进项大于销项产生增值税额。</t>
  </si>
  <si>
    <t>销售单位</t>
  </si>
  <si>
    <t>数量</t>
  </si>
  <si>
    <t>销售金额</t>
  </si>
  <si>
    <t>期间</t>
  </si>
  <si>
    <t>合同类型</t>
  </si>
  <si>
    <t>计税依据</t>
  </si>
  <si>
    <t>应交金额</t>
  </si>
  <si>
    <t>四川捷田国润贸易有限公司</t>
  </si>
  <si>
    <t>购销合同</t>
  </si>
  <si>
    <t>贵州农发农业有限公司</t>
  </si>
  <si>
    <t>新疆通力建设集团股份公司</t>
  </si>
  <si>
    <t>租户名称</t>
  </si>
  <si>
    <t>房号</t>
  </si>
  <si>
    <t>金额</t>
  </si>
  <si>
    <t>应交税金</t>
  </si>
  <si>
    <t>新疆白马邦餐饮管理有限公司</t>
  </si>
  <si>
    <t>1707-1709室</t>
  </si>
  <si>
    <t>2024.7.21</t>
  </si>
  <si>
    <t>2025.1.21</t>
  </si>
  <si>
    <t>租赁合同</t>
  </si>
  <si>
    <t>1711-1712室</t>
  </si>
  <si>
    <t>2024.5.31</t>
  </si>
  <si>
    <t>2024.11.30</t>
  </si>
  <si>
    <t>日春股份公司</t>
  </si>
  <si>
    <t>元盛04号铺</t>
  </si>
  <si>
    <t>2024.8.10</t>
  </si>
  <si>
    <t>2025.2.9</t>
  </si>
  <si>
    <t>房产税（从价）</t>
  </si>
  <si>
    <t>房屋</t>
  </si>
  <si>
    <t>面积（平方米）</t>
  </si>
  <si>
    <t>状态</t>
  </si>
  <si>
    <t>原值</t>
  </si>
  <si>
    <t>计税比率</t>
  </si>
  <si>
    <t>空置</t>
  </si>
  <si>
    <t>出租</t>
  </si>
  <si>
    <t>1711-1712</t>
  </si>
  <si>
    <t>序号</t>
  </si>
  <si>
    <t>占用土地面积</t>
  </si>
  <si>
    <t>土地等级</t>
  </si>
  <si>
    <t>税额标准</t>
  </si>
  <si>
    <t>有效期起</t>
  </si>
  <si>
    <t>有效期止</t>
  </si>
  <si>
    <t>城市土地-二级土地</t>
  </si>
  <si>
    <t>共有宗地面积:13223.36m'/房屋建筑面积:1023.41㎡</t>
  </si>
  <si>
    <t>分摊土地面积：</t>
  </si>
  <si>
    <t>144.52㎡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</si>
</sst>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rgb="FF000000"/>
      <name val="STSong-Light"/>
      <charset val="134"/>
    </font>
    <font>
      <b/>
      <sz val="10.5"/>
      <color rgb="FF333333"/>
      <name val="PingFang SC"/>
      <charset val="134"/>
    </font>
    <font>
      <sz val="10.5"/>
      <color rgb="FF000000"/>
      <name val="PingFang SC"/>
      <charset val="134"/>
    </font>
    <font>
      <sz val="10.5"/>
      <color rgb="FF000000"/>
      <name val="宋体"/>
      <charset val="134"/>
    </font>
    <font>
      <sz val="10.5"/>
      <color indexed="8"/>
      <name val="PingFang SC"/>
      <charset val="134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8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8" borderId="6" applyNumberFormat="0" applyAlignment="0" applyProtection="0">
      <alignment vertical="center"/>
    </xf>
    <xf numFmtId="0" fontId="26" fillId="9" borderId="7" applyNumberFormat="0" applyAlignment="0" applyProtection="0">
      <alignment vertical="center"/>
    </xf>
    <xf numFmtId="0" fontId="27" fillId="9" borderId="6" applyNumberFormat="0" applyAlignment="0" applyProtection="0">
      <alignment vertical="center"/>
    </xf>
    <xf numFmtId="0" fontId="28" fillId="10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</cellStyleXfs>
  <cellXfs count="94">
    <xf numFmtId="0" fontId="0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14" fontId="6" fillId="4" borderId="1" xfId="0" applyNumberFormat="1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0" xfId="0" applyFill="1">
      <alignment vertical="center"/>
    </xf>
    <xf numFmtId="43" fontId="0" fillId="0" borderId="0" xfId="0" applyNumberFormat="1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3" fontId="0" fillId="0" borderId="1" xfId="0" applyNumberFormat="1" applyFont="1" applyBorder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/>
    </xf>
    <xf numFmtId="43" fontId="7" fillId="4" borderId="1" xfId="0" applyNumberFormat="1" applyFont="1" applyFill="1" applyBorder="1" applyAlignment="1">
      <alignment horizontal="center" vertical="center"/>
    </xf>
    <xf numFmtId="10" fontId="0" fillId="0" borderId="1" xfId="0" applyNumberFormat="1" applyFont="1" applyBorder="1">
      <alignment vertical="center"/>
    </xf>
    <xf numFmtId="0" fontId="0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176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176" fontId="10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4" fontId="8" fillId="0" borderId="2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9" fontId="8" fillId="0" borderId="0" xfId="0" applyNumberFormat="1" applyFont="1" applyFill="1" applyAlignment="1">
      <alignment horizontal="center" vertical="center"/>
    </xf>
    <xf numFmtId="43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9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vertical="center"/>
    </xf>
    <xf numFmtId="176" fontId="10" fillId="6" borderId="1" xfId="0" applyNumberFormat="1" applyFont="1" applyFill="1" applyBorder="1" applyAlignment="1">
      <alignment vertical="center"/>
    </xf>
    <xf numFmtId="176" fontId="15" fillId="0" borderId="1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horizontal="left" vertical="center"/>
    </xf>
    <xf numFmtId="176" fontId="8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center" vertical="center"/>
    </xf>
    <xf numFmtId="9" fontId="16" fillId="0" borderId="0" xfId="3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T44"/>
  <sheetViews>
    <sheetView topLeftCell="A10" workbookViewId="0">
      <selection activeCell="J27" sqref="J27"/>
    </sheetView>
  </sheetViews>
  <sheetFormatPr defaultColWidth="9.65" defaultRowHeight="13.5"/>
  <cols>
    <col min="1" max="1" width="2.29166666666667" style="39" customWidth="1"/>
    <col min="2" max="2" width="2.825" style="39" customWidth="1"/>
    <col min="3" max="3" width="8.96666666666667" style="39" customWidth="1"/>
    <col min="4" max="4" width="15" style="40" customWidth="1"/>
    <col min="5" max="5" width="16" style="41" customWidth="1"/>
    <col min="6" max="6" width="15.4833333333333" style="42" customWidth="1"/>
    <col min="7" max="8" width="16.9833333333333" style="42" customWidth="1"/>
    <col min="9" max="9" width="4.90833333333333" style="41" customWidth="1"/>
    <col min="10" max="10" width="13.5" style="43" customWidth="1"/>
    <col min="11" max="11" width="14.4" style="43" customWidth="1"/>
    <col min="12" max="12" width="15" style="43" customWidth="1"/>
    <col min="13" max="13" width="16.025" style="39" hidden="1" customWidth="1"/>
    <col min="14" max="14" width="11.5" style="39"/>
    <col min="15" max="15" width="14.125" style="39"/>
    <col min="16" max="16384" width="9.65" style="39"/>
  </cols>
  <sheetData>
    <row r="1" s="39" customFormat="1" ht="18" customHeight="1" spans="3:12">
      <c r="C1" s="44" t="s">
        <v>0</v>
      </c>
      <c r="D1" s="45"/>
      <c r="E1" s="44"/>
      <c r="F1" s="44"/>
      <c r="G1" s="44"/>
      <c r="H1" s="44"/>
      <c r="I1" s="44"/>
      <c r="J1" s="44"/>
      <c r="K1" s="44"/>
      <c r="L1" s="44"/>
    </row>
    <row r="2" s="39" customFormat="1" ht="8" customHeight="1" spans="4:12">
      <c r="D2" s="40"/>
      <c r="E2" s="41"/>
      <c r="F2" s="42"/>
      <c r="G2" s="42"/>
      <c r="H2" s="42"/>
      <c r="I2" s="41"/>
      <c r="J2" s="43"/>
      <c r="K2" s="43"/>
      <c r="L2" s="43"/>
    </row>
    <row r="3" s="39" customFormat="1" ht="19" customHeight="1" spans="2:13">
      <c r="B3" s="46" t="s">
        <v>1</v>
      </c>
      <c r="C3" s="47" t="s">
        <v>2</v>
      </c>
      <c r="D3" s="48" t="s">
        <v>3</v>
      </c>
      <c r="E3" s="47"/>
      <c r="F3" s="49" t="s">
        <v>4</v>
      </c>
      <c r="G3" s="49" t="s">
        <v>5</v>
      </c>
      <c r="H3" s="49" t="s">
        <v>6</v>
      </c>
      <c r="I3" s="47" t="s">
        <v>7</v>
      </c>
      <c r="J3" s="49" t="s">
        <v>8</v>
      </c>
      <c r="K3" s="49" t="s">
        <v>9</v>
      </c>
      <c r="L3" s="49" t="s">
        <v>10</v>
      </c>
      <c r="M3" s="78" t="s">
        <v>11</v>
      </c>
    </row>
    <row r="4" s="39" customFormat="1" ht="24" customHeight="1" spans="2:13">
      <c r="B4" s="46"/>
      <c r="C4" s="47" t="s">
        <v>12</v>
      </c>
      <c r="D4" s="48" t="s">
        <v>13</v>
      </c>
      <c r="E4" s="47"/>
      <c r="F4" s="50"/>
      <c r="G4" s="51"/>
      <c r="H4" s="49">
        <f>F4+G4</f>
        <v>0</v>
      </c>
      <c r="I4" s="79">
        <v>0.06</v>
      </c>
      <c r="J4" s="80">
        <f>F4*I4</f>
        <v>0</v>
      </c>
      <c r="K4" s="81">
        <f>G4*I4</f>
        <v>0</v>
      </c>
      <c r="L4" s="82">
        <f>J4+K4</f>
        <v>0</v>
      </c>
      <c r="M4" s="83">
        <f>L4+H4</f>
        <v>0</v>
      </c>
    </row>
    <row r="5" s="39" customFormat="1" ht="24" customHeight="1" spans="2:13">
      <c r="B5" s="46"/>
      <c r="C5" s="47"/>
      <c r="D5" s="52" t="s">
        <v>14</v>
      </c>
      <c r="E5" s="53"/>
      <c r="F5" s="51">
        <v>0</v>
      </c>
      <c r="G5" s="50">
        <v>0</v>
      </c>
      <c r="H5" s="49">
        <f>G5+F5</f>
        <v>0</v>
      </c>
      <c r="I5" s="79">
        <v>0.09</v>
      </c>
      <c r="J5" s="80">
        <f>F5*I5</f>
        <v>0</v>
      </c>
      <c r="K5" s="81">
        <f>G5*I5</f>
        <v>0</v>
      </c>
      <c r="L5" s="82">
        <f>J5+K5</f>
        <v>0</v>
      </c>
      <c r="M5" s="83" t="e">
        <f>#REF!+#REF!</f>
        <v>#REF!</v>
      </c>
    </row>
    <row r="6" s="39" customFormat="1" ht="24" customHeight="1" spans="2:13">
      <c r="B6" s="46"/>
      <c r="C6" s="47"/>
      <c r="D6" s="52" t="s">
        <v>15</v>
      </c>
      <c r="E6" s="53"/>
      <c r="F6" s="51"/>
      <c r="G6" s="50">
        <v>0</v>
      </c>
      <c r="H6" s="49">
        <f>G6+F6</f>
        <v>0</v>
      </c>
      <c r="I6" s="79">
        <v>0.05</v>
      </c>
      <c r="J6" s="80">
        <f>F6*I6</f>
        <v>0</v>
      </c>
      <c r="K6" s="81">
        <f>G6*I6</f>
        <v>0</v>
      </c>
      <c r="L6" s="82">
        <f>J6+K6</f>
        <v>0</v>
      </c>
      <c r="M6" s="83"/>
    </row>
    <row r="7" s="39" customFormat="1" ht="24" customHeight="1" spans="2:13">
      <c r="B7" s="46"/>
      <c r="C7" s="47"/>
      <c r="D7" s="48" t="s">
        <v>16</v>
      </c>
      <c r="E7" s="47"/>
      <c r="F7" s="51">
        <f>SUM(F4:F6)</f>
        <v>0</v>
      </c>
      <c r="G7" s="51">
        <f>SUM(G4:G6)</f>
        <v>0</v>
      </c>
      <c r="H7" s="51">
        <f>SUM(H4:H6)</f>
        <v>0</v>
      </c>
      <c r="I7" s="47" t="s">
        <v>17</v>
      </c>
      <c r="J7" s="81">
        <f>SUM(J4:J6)</f>
        <v>0</v>
      </c>
      <c r="K7" s="81">
        <f>SUM(K4:K6)</f>
        <v>0</v>
      </c>
      <c r="L7" s="81">
        <f>SUM(L4:L6)</f>
        <v>0</v>
      </c>
      <c r="M7" s="82"/>
    </row>
    <row r="8" s="39" customFormat="1" ht="24" customHeight="1" spans="2:13">
      <c r="B8" s="46"/>
      <c r="C8" s="47" t="s">
        <v>18</v>
      </c>
      <c r="D8" s="47" t="s">
        <v>19</v>
      </c>
      <c r="E8" s="47" t="s">
        <v>20</v>
      </c>
      <c r="F8" s="51"/>
      <c r="G8" s="51"/>
      <c r="H8" s="49">
        <f>F8+G8</f>
        <v>0</v>
      </c>
      <c r="I8" s="79">
        <v>0.13</v>
      </c>
      <c r="J8" s="81">
        <f>F8*I8</f>
        <v>0</v>
      </c>
      <c r="K8" s="81">
        <f>H8*I8</f>
        <v>0</v>
      </c>
      <c r="L8" s="82">
        <f>J8+K8</f>
        <v>0</v>
      </c>
      <c r="M8" s="82"/>
    </row>
    <row r="9" s="39" customFormat="1" ht="24" customHeight="1" spans="2:13">
      <c r="B9" s="46"/>
      <c r="C9" s="47"/>
      <c r="D9" s="47"/>
      <c r="E9" s="47" t="s">
        <v>21</v>
      </c>
      <c r="F9" s="51">
        <v>0</v>
      </c>
      <c r="G9" s="51">
        <v>133135.65</v>
      </c>
      <c r="H9" s="49">
        <f>F9+G9</f>
        <v>133135.65</v>
      </c>
      <c r="I9" s="79">
        <v>0.13</v>
      </c>
      <c r="J9" s="81">
        <f>F9*I9</f>
        <v>0</v>
      </c>
      <c r="K9" s="81">
        <f>G9*I9</f>
        <v>17307.6345</v>
      </c>
      <c r="L9" s="82">
        <f>J9+K9</f>
        <v>17307.6345</v>
      </c>
      <c r="M9" s="82"/>
    </row>
    <row r="10" s="39" customFormat="1" ht="24" customHeight="1" spans="2:13">
      <c r="B10" s="46"/>
      <c r="C10" s="47"/>
      <c r="D10" s="47" t="s">
        <v>22</v>
      </c>
      <c r="E10" s="47"/>
      <c r="F10" s="51">
        <f t="shared" ref="F10:K10" si="0">SUM(F8:F9)</f>
        <v>0</v>
      </c>
      <c r="G10" s="51">
        <f t="shared" si="0"/>
        <v>133135.65</v>
      </c>
      <c r="H10" s="49">
        <f>F10+G10</f>
        <v>133135.65</v>
      </c>
      <c r="I10" s="47" t="s">
        <v>17</v>
      </c>
      <c r="J10" s="81">
        <f t="shared" si="0"/>
        <v>0</v>
      </c>
      <c r="K10" s="81">
        <f t="shared" si="0"/>
        <v>17307.6345</v>
      </c>
      <c r="L10" s="82">
        <f t="shared" ref="L10:L15" si="1">J10+K10</f>
        <v>17307.6345</v>
      </c>
      <c r="M10" s="82"/>
    </row>
    <row r="11" s="39" customFormat="1" ht="24" customHeight="1" spans="2:13">
      <c r="B11" s="46"/>
      <c r="C11" s="47"/>
      <c r="D11" s="47" t="s">
        <v>23</v>
      </c>
      <c r="E11" s="47" t="s">
        <v>24</v>
      </c>
      <c r="F11" s="51"/>
      <c r="G11" s="51"/>
      <c r="H11" s="49">
        <f>F11+G11</f>
        <v>0</v>
      </c>
      <c r="I11" s="79">
        <v>0.09</v>
      </c>
      <c r="J11" s="81">
        <f t="shared" ref="J11:J15" si="2">F11*I11</f>
        <v>0</v>
      </c>
      <c r="K11" s="81">
        <f t="shared" ref="K11:K15" si="3">G11*I11</f>
        <v>0</v>
      </c>
      <c r="L11" s="82">
        <f t="shared" si="1"/>
        <v>0</v>
      </c>
      <c r="M11" s="82"/>
    </row>
    <row r="12" s="39" customFormat="1" ht="24" customHeight="1" spans="2:13">
      <c r="B12" s="46"/>
      <c r="C12" s="47"/>
      <c r="D12" s="47"/>
      <c r="E12" s="47" t="s">
        <v>20</v>
      </c>
      <c r="F12" s="51"/>
      <c r="G12" s="54"/>
      <c r="H12" s="49">
        <f>F12+G12</f>
        <v>0</v>
      </c>
      <c r="I12" s="79">
        <v>0.09</v>
      </c>
      <c r="J12" s="84"/>
      <c r="K12" s="81">
        <f t="shared" si="3"/>
        <v>0</v>
      </c>
      <c r="L12" s="82">
        <f t="shared" si="1"/>
        <v>0</v>
      </c>
      <c r="M12" s="82"/>
    </row>
    <row r="13" s="39" customFormat="1" ht="24" customHeight="1" spans="2:13">
      <c r="B13" s="46"/>
      <c r="C13" s="47"/>
      <c r="D13" s="47"/>
      <c r="E13" s="47" t="s">
        <v>25</v>
      </c>
      <c r="F13" s="51"/>
      <c r="G13" s="55"/>
      <c r="H13" s="49"/>
      <c r="I13" s="79">
        <v>0.09</v>
      </c>
      <c r="J13" s="81">
        <f t="shared" si="2"/>
        <v>0</v>
      </c>
      <c r="K13" s="81"/>
      <c r="L13" s="82">
        <f t="shared" si="1"/>
        <v>0</v>
      </c>
      <c r="M13" s="82"/>
    </row>
    <row r="14" s="39" customFormat="1" ht="24" customHeight="1" spans="2:13">
      <c r="B14" s="46"/>
      <c r="C14" s="47"/>
      <c r="D14" s="47"/>
      <c r="E14" s="47" t="s">
        <v>26</v>
      </c>
      <c r="F14" s="54"/>
      <c r="G14" s="51">
        <v>0</v>
      </c>
      <c r="H14" s="49">
        <f t="shared" ref="H14:H17" si="4">F14+G14</f>
        <v>0</v>
      </c>
      <c r="I14" s="79">
        <v>0.09</v>
      </c>
      <c r="J14" s="81">
        <f t="shared" si="2"/>
        <v>0</v>
      </c>
      <c r="K14" s="81">
        <f t="shared" si="3"/>
        <v>0</v>
      </c>
      <c r="L14" s="82">
        <f t="shared" si="1"/>
        <v>0</v>
      </c>
      <c r="M14" s="82"/>
    </row>
    <row r="15" s="39" customFormat="1" ht="24" customHeight="1" spans="2:13">
      <c r="B15" s="46"/>
      <c r="C15" s="47"/>
      <c r="D15" s="48" t="s">
        <v>27</v>
      </c>
      <c r="E15" s="47" t="s">
        <v>28</v>
      </c>
      <c r="F15" s="51"/>
      <c r="G15" s="51">
        <v>0</v>
      </c>
      <c r="H15" s="49">
        <f t="shared" si="4"/>
        <v>0</v>
      </c>
      <c r="I15" s="79">
        <v>0.09</v>
      </c>
      <c r="J15" s="81">
        <f t="shared" si="2"/>
        <v>0</v>
      </c>
      <c r="K15" s="81">
        <f t="shared" si="3"/>
        <v>0</v>
      </c>
      <c r="L15" s="82">
        <f t="shared" si="1"/>
        <v>0</v>
      </c>
      <c r="M15" s="82"/>
    </row>
    <row r="16" s="39" customFormat="1" ht="24" customHeight="1" spans="2:13">
      <c r="B16" s="46"/>
      <c r="C16" s="47"/>
      <c r="D16" s="52" t="s">
        <v>29</v>
      </c>
      <c r="E16" s="48"/>
      <c r="F16" s="51">
        <f>F15+F14+F13+F11</f>
        <v>0</v>
      </c>
      <c r="G16" s="56">
        <f t="shared" ref="G16:K16" si="5">SUM(G11:G15)</f>
        <v>0</v>
      </c>
      <c r="H16" s="49">
        <f t="shared" si="4"/>
        <v>0</v>
      </c>
      <c r="I16" s="79">
        <v>0.09</v>
      </c>
      <c r="J16" s="81">
        <f t="shared" si="5"/>
        <v>0</v>
      </c>
      <c r="K16" s="81">
        <f t="shared" si="5"/>
        <v>0</v>
      </c>
      <c r="L16" s="82">
        <f>SUM(J16:K16)</f>
        <v>0</v>
      </c>
      <c r="M16" s="83">
        <f>L16+H16</f>
        <v>0</v>
      </c>
    </row>
    <row r="17" s="39" customFormat="1" ht="24" customHeight="1" spans="2:13">
      <c r="B17" s="46"/>
      <c r="C17" s="47"/>
      <c r="D17" s="48" t="s">
        <v>30</v>
      </c>
      <c r="E17" s="47" t="s">
        <v>31</v>
      </c>
      <c r="F17" s="51">
        <v>0</v>
      </c>
      <c r="G17" s="51"/>
      <c r="H17" s="49">
        <f t="shared" si="4"/>
        <v>0</v>
      </c>
      <c r="I17" s="79">
        <v>0</v>
      </c>
      <c r="J17" s="81">
        <f>F17*I17</f>
        <v>0</v>
      </c>
      <c r="K17" s="81">
        <f>G17*I17</f>
        <v>0</v>
      </c>
      <c r="L17" s="82">
        <f>J17+K17</f>
        <v>0</v>
      </c>
      <c r="M17" s="83">
        <f>L17+H17</f>
        <v>0</v>
      </c>
    </row>
    <row r="18" s="39" customFormat="1" ht="24" customHeight="1" spans="2:13">
      <c r="B18" s="46"/>
      <c r="C18" s="47"/>
      <c r="D18" s="48" t="s">
        <v>32</v>
      </c>
      <c r="E18" s="47"/>
      <c r="F18" s="49">
        <f t="shared" ref="F18:H18" si="6">F17+F16+F10</f>
        <v>0</v>
      </c>
      <c r="G18" s="49">
        <f t="shared" si="6"/>
        <v>133135.65</v>
      </c>
      <c r="H18" s="49">
        <f t="shared" si="6"/>
        <v>133135.65</v>
      </c>
      <c r="I18" s="49" t="s">
        <v>17</v>
      </c>
      <c r="J18" s="49">
        <f>J17+J16+J10</f>
        <v>0</v>
      </c>
      <c r="K18" s="49">
        <f>K16+K10+K17</f>
        <v>17307.6345</v>
      </c>
      <c r="L18" s="49">
        <f>K18+J18</f>
        <v>17307.6345</v>
      </c>
      <c r="M18" s="78"/>
    </row>
    <row r="19" s="39" customFormat="1" ht="19" customHeight="1" spans="2:13">
      <c r="B19" s="46"/>
      <c r="C19" s="57" t="s">
        <v>33</v>
      </c>
      <c r="D19" s="58"/>
      <c r="E19" s="57"/>
      <c r="F19" s="49">
        <f>F18+F7</f>
        <v>0</v>
      </c>
      <c r="G19" s="49">
        <f t="shared" ref="F19:H19" si="7">G18+G7</f>
        <v>133135.65</v>
      </c>
      <c r="H19" s="49">
        <f t="shared" si="7"/>
        <v>133135.65</v>
      </c>
      <c r="I19" s="47"/>
      <c r="J19" s="82">
        <f>J18+J7</f>
        <v>0</v>
      </c>
      <c r="K19" s="82">
        <f>K18+K7</f>
        <v>17307.6345</v>
      </c>
      <c r="L19" s="82">
        <f>L18+L7</f>
        <v>17307.6345</v>
      </c>
      <c r="M19" s="78"/>
    </row>
    <row r="20" s="39" customFormat="1" ht="9" customHeight="1" spans="2:13">
      <c r="B20" s="59"/>
      <c r="C20" s="60"/>
      <c r="D20" s="61"/>
      <c r="E20" s="60"/>
      <c r="F20" s="62"/>
      <c r="G20" s="62"/>
      <c r="H20" s="62"/>
      <c r="I20" s="85"/>
      <c r="J20" s="43"/>
      <c r="K20" s="43"/>
      <c r="L20" s="43"/>
      <c r="M20" s="86"/>
    </row>
    <row r="21" s="39" customFormat="1" ht="19" customHeight="1" spans="3:20">
      <c r="C21" s="46" t="s">
        <v>34</v>
      </c>
      <c r="D21" s="63" t="s">
        <v>35</v>
      </c>
      <c r="E21" s="63"/>
      <c r="F21" s="64" t="s">
        <v>36</v>
      </c>
      <c r="G21" s="42"/>
      <c r="H21" s="42"/>
      <c r="I21" s="41"/>
      <c r="J21" s="43"/>
      <c r="K21" s="43"/>
      <c r="L21" s="43"/>
      <c r="O21" s="77"/>
      <c r="P21" s="77"/>
      <c r="Q21" s="90"/>
      <c r="R21" s="90"/>
      <c r="S21" s="90"/>
      <c r="T21" s="77"/>
    </row>
    <row r="22" s="39" customFormat="1" ht="19" customHeight="1" spans="3:20">
      <c r="C22" s="46"/>
      <c r="D22" s="64" t="s">
        <v>37</v>
      </c>
      <c r="E22" s="65">
        <f>L4</f>
        <v>0</v>
      </c>
      <c r="F22" s="66">
        <f>L6</f>
        <v>0</v>
      </c>
      <c r="G22" s="42"/>
      <c r="H22" s="42"/>
      <c r="I22" s="41"/>
      <c r="J22" s="43"/>
      <c r="K22" s="43"/>
      <c r="L22" s="43"/>
      <c r="O22" s="77"/>
      <c r="P22" s="77"/>
      <c r="Q22" s="90"/>
      <c r="R22" s="90"/>
      <c r="S22" s="90"/>
      <c r="T22" s="77"/>
    </row>
    <row r="23" s="39" customFormat="1" ht="19" customHeight="1" spans="3:20">
      <c r="C23" s="46"/>
      <c r="D23" s="64" t="s">
        <v>37</v>
      </c>
      <c r="E23" s="67">
        <f>L10</f>
        <v>17307.6345</v>
      </c>
      <c r="F23" s="66"/>
      <c r="G23" s="42"/>
      <c r="H23" s="42"/>
      <c r="I23" s="41"/>
      <c r="J23" s="43"/>
      <c r="K23" s="43"/>
      <c r="L23" s="43"/>
      <c r="O23" s="77"/>
      <c r="P23" s="77"/>
      <c r="Q23" s="90"/>
      <c r="R23" s="90"/>
      <c r="S23" s="90"/>
      <c r="T23" s="77"/>
    </row>
    <row r="24" s="39" customFormat="1" ht="16" customHeight="1" spans="3:20">
      <c r="C24" s="46"/>
      <c r="D24" s="68" t="s">
        <v>38</v>
      </c>
      <c r="E24" s="69">
        <v>18301.15</v>
      </c>
      <c r="F24" s="70" t="s">
        <v>39</v>
      </c>
      <c r="G24" s="42"/>
      <c r="H24" s="42"/>
      <c r="I24" s="41"/>
      <c r="J24" s="43"/>
      <c r="K24" s="43"/>
      <c r="L24" s="43"/>
      <c r="O24" s="87"/>
      <c r="P24" s="87"/>
      <c r="Q24" s="91"/>
      <c r="R24" s="92"/>
      <c r="S24" s="93"/>
      <c r="T24" s="92"/>
    </row>
    <row r="25" s="39" customFormat="1" ht="16" customHeight="1" spans="3:20">
      <c r="C25" s="46"/>
      <c r="D25" s="71" t="s">
        <v>40</v>
      </c>
      <c r="E25" s="71">
        <v>0</v>
      </c>
      <c r="F25" s="70" t="s">
        <v>39</v>
      </c>
      <c r="G25" s="42"/>
      <c r="H25" s="42"/>
      <c r="I25" s="41"/>
      <c r="J25" s="43"/>
      <c r="K25" s="43"/>
      <c r="L25" s="43"/>
      <c r="O25" s="87"/>
      <c r="P25" s="87"/>
      <c r="Q25" s="91"/>
      <c r="R25" s="92"/>
      <c r="S25" s="93"/>
      <c r="T25" s="92"/>
    </row>
    <row r="26" s="39" customFormat="1" ht="16" customHeight="1" spans="3:20">
      <c r="C26" s="46"/>
      <c r="D26" s="72" t="s">
        <v>41</v>
      </c>
      <c r="E26" s="65">
        <f>E24+E25-E23</f>
        <v>993.515500000001</v>
      </c>
      <c r="F26" s="70" t="s">
        <v>39</v>
      </c>
      <c r="G26" s="42"/>
      <c r="H26" s="42"/>
      <c r="I26" s="41"/>
      <c r="J26" s="88"/>
      <c r="K26" s="89"/>
      <c r="L26" s="43"/>
      <c r="O26" s="87"/>
      <c r="P26" s="87"/>
      <c r="Q26" s="91"/>
      <c r="R26" s="92"/>
      <c r="S26" s="93"/>
      <c r="T26" s="92"/>
    </row>
    <row r="27" s="39" customFormat="1" ht="20" customHeight="1" spans="3:20">
      <c r="C27" s="63" t="s">
        <v>42</v>
      </c>
      <c r="D27" s="63"/>
      <c r="E27" s="64">
        <v>0</v>
      </c>
      <c r="F27" s="64">
        <f>SUM(F22:F26)</f>
        <v>0</v>
      </c>
      <c r="G27" s="42">
        <f>E27+F27</f>
        <v>0</v>
      </c>
      <c r="H27" s="42"/>
      <c r="I27" s="41"/>
      <c r="J27" s="43"/>
      <c r="K27" s="43"/>
      <c r="L27" s="43"/>
      <c r="O27" s="88"/>
      <c r="P27" s="88"/>
      <c r="Q27" s="90"/>
      <c r="R27" s="90"/>
      <c r="S27" s="77"/>
      <c r="T27" s="90"/>
    </row>
    <row r="28" s="39" customFormat="1" ht="20" customHeight="1" spans="3:20">
      <c r="C28" s="41"/>
      <c r="D28" s="41" t="s">
        <v>43</v>
      </c>
      <c r="E28" s="73">
        <v>0.07</v>
      </c>
      <c r="F28" s="74">
        <f>($E$27+$F$27)*E28</f>
        <v>0</v>
      </c>
      <c r="G28" s="42"/>
      <c r="H28" s="42"/>
      <c r="I28" s="41"/>
      <c r="J28" s="43"/>
      <c r="K28" s="43"/>
      <c r="L28" s="43"/>
      <c r="Q28" s="42"/>
      <c r="R28" s="42"/>
      <c r="S28" s="41"/>
      <c r="T28" s="42"/>
    </row>
    <row r="29" s="39" customFormat="1" ht="20" customHeight="1" spans="3:20">
      <c r="C29" s="41"/>
      <c r="D29" s="41" t="s">
        <v>44</v>
      </c>
      <c r="E29" s="73">
        <v>0.03</v>
      </c>
      <c r="F29" s="74">
        <f>($E$27+$F$27)*E29</f>
        <v>0</v>
      </c>
      <c r="G29" s="42"/>
      <c r="H29" s="42"/>
      <c r="I29" s="41"/>
      <c r="J29" s="43"/>
      <c r="K29" s="43"/>
      <c r="L29" s="43"/>
      <c r="Q29" s="42"/>
      <c r="R29" s="42"/>
      <c r="S29" s="41"/>
      <c r="T29" s="42"/>
    </row>
    <row r="30" s="39" customFormat="1" ht="20" customHeight="1" spans="3:20">
      <c r="C30" s="41"/>
      <c r="D30" s="41" t="s">
        <v>45</v>
      </c>
      <c r="E30" s="73">
        <v>0.02</v>
      </c>
      <c r="F30" s="74">
        <f>($E$27+$F$27)*E30</f>
        <v>0</v>
      </c>
      <c r="G30" s="42"/>
      <c r="H30" s="42"/>
      <c r="I30" s="41"/>
      <c r="J30" s="43"/>
      <c r="K30" s="43"/>
      <c r="L30" s="43"/>
      <c r="Q30" s="42"/>
      <c r="R30" s="42"/>
      <c r="S30" s="41"/>
      <c r="T30" s="42"/>
    </row>
    <row r="31" s="39" customFormat="1" ht="20" customHeight="1" spans="3:20">
      <c r="C31" s="41" t="s">
        <v>46</v>
      </c>
      <c r="D31" s="41"/>
      <c r="E31" s="74">
        <v>0</v>
      </c>
      <c r="F31" s="41"/>
      <c r="G31" s="42"/>
      <c r="H31" s="42"/>
      <c r="I31" s="41"/>
      <c r="J31" s="43"/>
      <c r="K31" s="43"/>
      <c r="L31" s="43"/>
      <c r="Q31" s="42"/>
      <c r="R31" s="42"/>
      <c r="S31" s="41"/>
      <c r="T31" s="42"/>
    </row>
    <row r="32" s="39" customFormat="1" ht="17" customHeight="1" spans="4:12">
      <c r="D32" s="40"/>
      <c r="E32" s="74">
        <f>G27+F28+F29+F30+E31</f>
        <v>0</v>
      </c>
      <c r="F32" s="42"/>
      <c r="G32" s="42"/>
      <c r="H32" s="42"/>
      <c r="I32" s="41"/>
      <c r="J32" s="43"/>
      <c r="K32" s="43"/>
      <c r="L32" s="43"/>
    </row>
    <row r="33" s="39" customFormat="1" ht="17" customHeight="1" spans="4:12">
      <c r="D33" s="40"/>
      <c r="E33" s="41"/>
      <c r="F33" s="42"/>
      <c r="G33" s="42"/>
      <c r="H33" s="42"/>
      <c r="I33" s="41"/>
      <c r="J33" s="43"/>
      <c r="K33" s="43"/>
      <c r="L33" s="43"/>
    </row>
    <row r="34" ht="15" customHeight="1" spans="3:8">
      <c r="C34" s="75" t="s">
        <v>47</v>
      </c>
      <c r="D34" s="75"/>
      <c r="E34" s="75"/>
      <c r="F34" s="75"/>
      <c r="G34" s="75"/>
      <c r="H34" s="75"/>
    </row>
    <row r="35" s="39" customFormat="1" ht="16" customHeight="1" spans="4:10">
      <c r="D35" s="40"/>
      <c r="E35" s="41"/>
      <c r="F35" s="42"/>
      <c r="G35" s="42"/>
      <c r="H35" s="42"/>
      <c r="I35" s="43"/>
      <c r="J35" s="43"/>
    </row>
    <row r="36" s="39" customFormat="1" spans="2:10">
      <c r="B36" s="76"/>
      <c r="C36" s="76"/>
      <c r="D36" s="76"/>
      <c r="E36" s="76"/>
      <c r="F36" s="42"/>
      <c r="G36" s="42"/>
      <c r="H36" s="42"/>
      <c r="I36" s="43"/>
      <c r="J36" s="43"/>
    </row>
    <row r="37" s="39" customFormat="1" spans="4:11">
      <c r="D37" s="40"/>
      <c r="E37" s="41"/>
      <c r="F37" s="42"/>
      <c r="G37" s="42"/>
      <c r="H37" s="42"/>
      <c r="I37" s="43"/>
      <c r="J37" s="43"/>
      <c r="K37" s="43"/>
    </row>
    <row r="38" s="39" customFormat="1" spans="4:12">
      <c r="D38" s="40"/>
      <c r="E38" s="41"/>
      <c r="F38" s="42"/>
      <c r="G38" s="42"/>
      <c r="H38" s="42"/>
      <c r="I38" s="41"/>
      <c r="J38" s="43"/>
      <c r="K38" s="43"/>
      <c r="L38" s="43"/>
    </row>
    <row r="39" spans="5:5">
      <c r="E39" s="42"/>
    </row>
    <row r="40" spans="5:5">
      <c r="E40" s="42"/>
    </row>
    <row r="41" s="39" customFormat="1" spans="4:12">
      <c r="D41" s="40"/>
      <c r="E41" s="41"/>
      <c r="F41" s="42"/>
      <c r="G41" s="42"/>
      <c r="H41" s="42"/>
      <c r="I41" s="41"/>
      <c r="J41" s="43"/>
      <c r="K41" s="43"/>
      <c r="L41" s="43"/>
    </row>
    <row r="42" s="39" customFormat="1" ht="16" customHeight="1" spans="4:12">
      <c r="D42" s="40"/>
      <c r="E42" s="41"/>
      <c r="F42" s="42"/>
      <c r="G42" s="42"/>
      <c r="H42" s="42"/>
      <c r="I42" s="41"/>
      <c r="J42" s="43"/>
      <c r="K42" s="43"/>
      <c r="L42" s="43"/>
    </row>
    <row r="43" s="39" customFormat="1" ht="16" customHeight="1" spans="4:12">
      <c r="D43" s="40"/>
      <c r="E43" s="41"/>
      <c r="F43" s="42"/>
      <c r="G43" s="42"/>
      <c r="H43" s="42"/>
      <c r="I43" s="41"/>
      <c r="J43" s="43"/>
      <c r="K43" s="43"/>
      <c r="L43" s="43"/>
    </row>
    <row r="44" spans="4:4">
      <c r="D44" s="77"/>
    </row>
  </sheetData>
  <mergeCells count="20">
    <mergeCell ref="C1:L1"/>
    <mergeCell ref="D3:E3"/>
    <mergeCell ref="D4:E4"/>
    <mergeCell ref="D5:E5"/>
    <mergeCell ref="D6:E6"/>
    <mergeCell ref="D7:E7"/>
    <mergeCell ref="D10:E10"/>
    <mergeCell ref="D16:E16"/>
    <mergeCell ref="D18:E18"/>
    <mergeCell ref="C19:E19"/>
    <mergeCell ref="D21:E21"/>
    <mergeCell ref="C27:D27"/>
    <mergeCell ref="C31:D31"/>
    <mergeCell ref="C34:H34"/>
    <mergeCell ref="B3:B19"/>
    <mergeCell ref="C4:C7"/>
    <mergeCell ref="C8:C18"/>
    <mergeCell ref="C21:C26"/>
    <mergeCell ref="D8:D9"/>
    <mergeCell ref="D11:D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33"/>
  <sheetViews>
    <sheetView workbookViewId="0">
      <selection activeCell="O14" sqref="O14"/>
    </sheetView>
  </sheetViews>
  <sheetFormatPr defaultColWidth="9" defaultRowHeight="13.5"/>
  <cols>
    <col min="1" max="1" width="4.75" customWidth="1"/>
    <col min="2" max="2" width="25.375" customWidth="1"/>
    <col min="3" max="3" width="11.7666666666667" customWidth="1"/>
    <col min="4" max="4" width="14.875" customWidth="1"/>
    <col min="6" max="6" width="10.5" customWidth="1"/>
    <col min="7" max="7" width="14.875" customWidth="1"/>
    <col min="8" max="8" width="10.375"/>
    <col min="9" max="9" width="12.625" style="24"/>
  </cols>
  <sheetData>
    <row r="2" ht="16" customHeight="1" spans="2:9">
      <c r="B2" s="25" t="s">
        <v>48</v>
      </c>
      <c r="C2" s="25" t="s">
        <v>49</v>
      </c>
      <c r="D2" s="26" t="s">
        <v>50</v>
      </c>
      <c r="E2" s="27" t="s">
        <v>51</v>
      </c>
      <c r="F2" s="28" t="s">
        <v>52</v>
      </c>
      <c r="G2" s="29" t="s">
        <v>53</v>
      </c>
      <c r="H2" s="28" t="s">
        <v>7</v>
      </c>
      <c r="I2" s="29" t="s">
        <v>54</v>
      </c>
    </row>
    <row r="3" ht="16" customHeight="1" spans="2:9">
      <c r="B3" s="30" t="s">
        <v>55</v>
      </c>
      <c r="C3" s="31">
        <v>5059</v>
      </c>
      <c r="D3" s="32">
        <v>1193215.74</v>
      </c>
      <c r="E3" s="27">
        <v>202406</v>
      </c>
      <c r="F3" s="28" t="s">
        <v>56</v>
      </c>
      <c r="G3" s="33">
        <v>1193215.74</v>
      </c>
      <c r="H3" s="34">
        <v>0.0003</v>
      </c>
      <c r="I3" s="29">
        <f>G3*H3</f>
        <v>357.964722</v>
      </c>
    </row>
    <row r="4" ht="16" customHeight="1" spans="2:9">
      <c r="B4" s="30" t="s">
        <v>55</v>
      </c>
      <c r="C4" s="31">
        <v>5056</v>
      </c>
      <c r="D4" s="32">
        <v>1182345.6</v>
      </c>
      <c r="E4" s="27">
        <v>202406</v>
      </c>
      <c r="F4" s="28" t="s">
        <v>56</v>
      </c>
      <c r="G4" s="33">
        <v>1182345.6</v>
      </c>
      <c r="H4" s="34">
        <v>0.0003</v>
      </c>
      <c r="I4" s="29">
        <f t="shared" ref="I4:I12" si="0">G4*H4</f>
        <v>354.70368</v>
      </c>
    </row>
    <row r="5" ht="16" customHeight="1" spans="2:9">
      <c r="B5" s="30" t="s">
        <v>55</v>
      </c>
      <c r="C5" s="31">
        <v>5053</v>
      </c>
      <c r="D5" s="32">
        <v>1176591.05</v>
      </c>
      <c r="E5" s="27">
        <v>202406</v>
      </c>
      <c r="F5" s="28" t="s">
        <v>56</v>
      </c>
      <c r="G5" s="33">
        <v>1176591.05</v>
      </c>
      <c r="H5" s="34">
        <v>0.0003</v>
      </c>
      <c r="I5" s="29">
        <f t="shared" si="0"/>
        <v>352.977315</v>
      </c>
    </row>
    <row r="6" ht="16" customHeight="1" spans="2:9">
      <c r="B6" s="30" t="s">
        <v>55</v>
      </c>
      <c r="C6" s="31">
        <v>5049</v>
      </c>
      <c r="D6" s="32">
        <v>1190857.14</v>
      </c>
      <c r="E6" s="27">
        <v>202406</v>
      </c>
      <c r="F6" s="28" t="s">
        <v>56</v>
      </c>
      <c r="G6" s="33">
        <v>1190857.14</v>
      </c>
      <c r="H6" s="34">
        <v>0.0003</v>
      </c>
      <c r="I6" s="29">
        <f t="shared" si="0"/>
        <v>357.257142</v>
      </c>
    </row>
    <row r="7" ht="16" customHeight="1" spans="2:9">
      <c r="B7" s="30" t="s">
        <v>55</v>
      </c>
      <c r="C7" s="31">
        <v>5055</v>
      </c>
      <c r="D7" s="32">
        <v>1197377.85</v>
      </c>
      <c r="E7" s="27">
        <v>202406</v>
      </c>
      <c r="F7" s="28" t="s">
        <v>56</v>
      </c>
      <c r="G7" s="33">
        <v>1197377.85</v>
      </c>
      <c r="H7" s="34">
        <v>0.0003</v>
      </c>
      <c r="I7" s="29">
        <f t="shared" si="0"/>
        <v>359.213355</v>
      </c>
    </row>
    <row r="8" ht="16" customHeight="1" spans="2:9">
      <c r="B8" s="30" t="s">
        <v>55</v>
      </c>
      <c r="C8" s="31">
        <v>5051</v>
      </c>
      <c r="D8" s="32">
        <v>1191328.86</v>
      </c>
      <c r="E8" s="27">
        <v>202406</v>
      </c>
      <c r="F8" s="28" t="s">
        <v>56</v>
      </c>
      <c r="G8" s="33">
        <v>1191328.86</v>
      </c>
      <c r="H8" s="34">
        <v>0.0003</v>
      </c>
      <c r="I8" s="29">
        <f t="shared" si="0"/>
        <v>357.398658</v>
      </c>
    </row>
    <row r="9" ht="16" customHeight="1" spans="2:9">
      <c r="B9" s="30" t="s">
        <v>55</v>
      </c>
      <c r="C9" s="31">
        <v>5054</v>
      </c>
      <c r="D9" s="32">
        <v>1202194.98</v>
      </c>
      <c r="E9" s="27">
        <v>202406</v>
      </c>
      <c r="F9" s="28" t="s">
        <v>56</v>
      </c>
      <c r="G9" s="33">
        <v>1202194.98</v>
      </c>
      <c r="H9" s="34">
        <v>0.0003</v>
      </c>
      <c r="I9" s="29">
        <f t="shared" si="0"/>
        <v>360.658494</v>
      </c>
    </row>
    <row r="10" ht="16" customHeight="1" spans="2:9">
      <c r="B10" s="30" t="s">
        <v>55</v>
      </c>
      <c r="C10" s="31">
        <v>5053</v>
      </c>
      <c r="D10" s="32">
        <v>1196904.11</v>
      </c>
      <c r="E10" s="27">
        <v>202406</v>
      </c>
      <c r="F10" s="28" t="s">
        <v>56</v>
      </c>
      <c r="G10" s="33">
        <v>1196904.11</v>
      </c>
      <c r="H10" s="34">
        <v>0.0003</v>
      </c>
      <c r="I10" s="29">
        <f t="shared" si="0"/>
        <v>359.071233</v>
      </c>
    </row>
    <row r="11" ht="16" customHeight="1" spans="2:9">
      <c r="B11" s="30" t="s">
        <v>55</v>
      </c>
      <c r="C11" s="31">
        <v>5056</v>
      </c>
      <c r="D11" s="32">
        <v>1192508.16</v>
      </c>
      <c r="E11" s="27">
        <v>202406</v>
      </c>
      <c r="F11" s="28" t="s">
        <v>56</v>
      </c>
      <c r="G11" s="33">
        <v>1192508.16</v>
      </c>
      <c r="H11" s="34">
        <v>0.0003</v>
      </c>
      <c r="I11" s="29">
        <f t="shared" si="0"/>
        <v>357.752448</v>
      </c>
    </row>
    <row r="12" ht="16" customHeight="1" spans="2:9">
      <c r="B12" s="30" t="s">
        <v>55</v>
      </c>
      <c r="C12" s="31">
        <v>5057</v>
      </c>
      <c r="D12" s="32">
        <v>1187687.02</v>
      </c>
      <c r="E12" s="27">
        <v>202406</v>
      </c>
      <c r="F12" s="28" t="s">
        <v>56</v>
      </c>
      <c r="G12" s="33">
        <v>1187687.02</v>
      </c>
      <c r="H12" s="34">
        <v>0.0003</v>
      </c>
      <c r="I12" s="29">
        <f t="shared" si="0"/>
        <v>356.306106</v>
      </c>
    </row>
    <row r="13" ht="16" customHeight="1" spans="4:9">
      <c r="D13">
        <f>SUM(D3:D12)</f>
        <v>11911010.51</v>
      </c>
      <c r="E13" s="35"/>
      <c r="F13"/>
      <c r="G13" s="24"/>
      <c r="I13" s="24">
        <f>SUM(I3:I12)</f>
        <v>3573.303153</v>
      </c>
    </row>
    <row r="14" ht="16" customHeight="1" spans="5:12">
      <c r="E14" s="35"/>
      <c r="G14" s="24"/>
      <c r="L14" s="24"/>
    </row>
    <row r="15" ht="16" customHeight="1" spans="2:9">
      <c r="B15" s="36" t="s">
        <v>57</v>
      </c>
      <c r="C15" s="31">
        <v>5033</v>
      </c>
      <c r="D15" s="37">
        <v>972307.5</v>
      </c>
      <c r="E15" s="27">
        <v>202406</v>
      </c>
      <c r="F15" s="28" t="s">
        <v>56</v>
      </c>
      <c r="G15" s="38">
        <v>972307.5</v>
      </c>
      <c r="H15" s="34">
        <v>0.0003</v>
      </c>
      <c r="I15" s="29">
        <f>G15*H15</f>
        <v>291.69225</v>
      </c>
    </row>
    <row r="16" ht="16" customHeight="1" spans="2:9">
      <c r="B16" s="36" t="s">
        <v>57</v>
      </c>
      <c r="C16" s="31">
        <v>5010</v>
      </c>
      <c r="D16" s="37">
        <v>969171</v>
      </c>
      <c r="E16" s="27">
        <v>202406</v>
      </c>
      <c r="F16" s="28" t="s">
        <v>56</v>
      </c>
      <c r="G16" s="38">
        <v>969171</v>
      </c>
      <c r="H16" s="34">
        <v>0.0003</v>
      </c>
      <c r="I16" s="29">
        <f>G16*H16</f>
        <v>290.7513</v>
      </c>
    </row>
    <row r="17" ht="16" customHeight="1" spans="2:9">
      <c r="B17" s="36" t="s">
        <v>57</v>
      </c>
      <c r="C17" s="31">
        <v>4948</v>
      </c>
      <c r="D17" s="37">
        <v>1142226</v>
      </c>
      <c r="E17" s="27">
        <v>202406</v>
      </c>
      <c r="F17" s="28" t="s">
        <v>56</v>
      </c>
      <c r="G17" s="38">
        <v>1142226</v>
      </c>
      <c r="H17" s="34">
        <v>0.0003</v>
      </c>
      <c r="I17" s="29">
        <f>G17*H17</f>
        <v>342.6678</v>
      </c>
    </row>
    <row r="18" ht="16" customHeight="1" spans="4:9">
      <c r="D18" s="24">
        <f>SUM(D15:D17)</f>
        <v>3083704.5</v>
      </c>
      <c r="E18" s="35"/>
      <c r="G18" s="24"/>
      <c r="I18" s="24">
        <f>SUM(I15:I17)</f>
        <v>925.11135</v>
      </c>
    </row>
    <row r="19" ht="16" customHeight="1" spans="2:9">
      <c r="B19" s="28" t="s">
        <v>58</v>
      </c>
      <c r="C19" s="28"/>
      <c r="D19" s="29">
        <v>742464.74</v>
      </c>
      <c r="E19" s="27">
        <v>202407</v>
      </c>
      <c r="F19" s="28" t="s">
        <v>56</v>
      </c>
      <c r="G19" s="29">
        <v>742464.74</v>
      </c>
      <c r="H19" s="34">
        <v>0.0003</v>
      </c>
      <c r="I19" s="29">
        <f>G19*H19</f>
        <v>222.739422</v>
      </c>
    </row>
    <row r="20" ht="16" customHeight="1" spans="2:9">
      <c r="B20" s="28" t="s">
        <v>58</v>
      </c>
      <c r="C20" s="28"/>
      <c r="D20" s="29">
        <v>3432235.81</v>
      </c>
      <c r="E20" s="27">
        <v>202407</v>
      </c>
      <c r="F20" s="28" t="s">
        <v>56</v>
      </c>
      <c r="G20" s="29">
        <v>3432235.81</v>
      </c>
      <c r="H20" s="34">
        <v>0.0003</v>
      </c>
      <c r="I20" s="29">
        <f>G20*H20</f>
        <v>1029.670743</v>
      </c>
    </row>
    <row r="21" ht="16" customHeight="1" spans="2:9">
      <c r="B21" s="28" t="s">
        <v>58</v>
      </c>
      <c r="C21" s="28"/>
      <c r="D21" s="29">
        <v>194194</v>
      </c>
      <c r="E21" s="27">
        <v>202408</v>
      </c>
      <c r="F21" s="28" t="s">
        <v>56</v>
      </c>
      <c r="G21" s="29">
        <v>194194</v>
      </c>
      <c r="H21" s="34">
        <v>0.0003</v>
      </c>
      <c r="I21" s="29">
        <f>G21*H21</f>
        <v>58.2582</v>
      </c>
    </row>
    <row r="22" ht="16" customHeight="1" spans="2:9">
      <c r="B22" s="28" t="s">
        <v>58</v>
      </c>
      <c r="C22" s="28"/>
      <c r="D22" s="29">
        <v>93693.6</v>
      </c>
      <c r="E22" s="27">
        <v>202408</v>
      </c>
      <c r="F22" s="28" t="s">
        <v>56</v>
      </c>
      <c r="G22" s="29">
        <v>93693.6</v>
      </c>
      <c r="H22" s="34">
        <v>0.0003</v>
      </c>
      <c r="I22" s="29">
        <f>G22*H22</f>
        <v>28.10808</v>
      </c>
    </row>
    <row r="23" ht="16" customHeight="1" spans="2:9">
      <c r="B23" s="28" t="s">
        <v>58</v>
      </c>
      <c r="C23" s="28"/>
      <c r="D23" s="29">
        <v>555031.42</v>
      </c>
      <c r="E23" s="27">
        <v>202408</v>
      </c>
      <c r="F23" s="28" t="s">
        <v>56</v>
      </c>
      <c r="G23" s="29">
        <v>555031.42</v>
      </c>
      <c r="H23" s="34">
        <v>0.0003</v>
      </c>
      <c r="I23" s="29">
        <f>G23*H23</f>
        <v>166.509426</v>
      </c>
    </row>
    <row r="24" ht="16" customHeight="1" spans="2:9">
      <c r="B24" s="28" t="s">
        <v>58</v>
      </c>
      <c r="C24" s="28"/>
      <c r="D24" s="29">
        <v>150443.29</v>
      </c>
      <c r="E24" s="27">
        <v>202409</v>
      </c>
      <c r="F24" s="28" t="s">
        <v>56</v>
      </c>
      <c r="G24" s="29">
        <v>150443.29</v>
      </c>
      <c r="H24" s="34">
        <v>0.0003</v>
      </c>
      <c r="I24" s="29">
        <f>G24*H24</f>
        <v>45.132987</v>
      </c>
    </row>
    <row r="25" spans="4:9">
      <c r="D25">
        <f>SUM(D19:D24)</f>
        <v>5168062.86</v>
      </c>
      <c r="G25" s="24"/>
      <c r="I25" s="24">
        <f>SUM(I19:I24)</f>
        <v>1550.418858</v>
      </c>
    </row>
    <row r="27" spans="2:8">
      <c r="B27" s="28" t="s">
        <v>59</v>
      </c>
      <c r="C27" s="28" t="s">
        <v>60</v>
      </c>
      <c r="D27" s="27" t="s">
        <v>51</v>
      </c>
      <c r="E27" s="27"/>
      <c r="F27" s="28" t="s">
        <v>61</v>
      </c>
      <c r="G27" s="28" t="s">
        <v>7</v>
      </c>
      <c r="H27" s="28" t="s">
        <v>62</v>
      </c>
    </row>
    <row r="28" spans="2:9">
      <c r="B28" s="28" t="s">
        <v>63</v>
      </c>
      <c r="C28" s="28" t="s">
        <v>64</v>
      </c>
      <c r="D28" s="28" t="s">
        <v>65</v>
      </c>
      <c r="E28" s="28" t="s">
        <v>66</v>
      </c>
      <c r="F28" s="28">
        <v>56057.61</v>
      </c>
      <c r="G28" s="34">
        <v>0.001</v>
      </c>
      <c r="H28" s="29">
        <f>F28*G28</f>
        <v>56.05761</v>
      </c>
      <c r="I28" s="24" t="s">
        <v>67</v>
      </c>
    </row>
    <row r="29" spans="2:9">
      <c r="B29" s="28" t="s">
        <v>63</v>
      </c>
      <c r="C29" s="28" t="s">
        <v>68</v>
      </c>
      <c r="D29" s="28" t="s">
        <v>69</v>
      </c>
      <c r="E29" s="28" t="s">
        <v>70</v>
      </c>
      <c r="F29" s="28">
        <v>58964.64</v>
      </c>
      <c r="G29" s="34">
        <v>0.001</v>
      </c>
      <c r="H29" s="29">
        <f>F29*G29</f>
        <v>58.96464</v>
      </c>
      <c r="I29" s="24" t="s">
        <v>67</v>
      </c>
    </row>
    <row r="30" spans="2:9">
      <c r="B30" s="28" t="s">
        <v>71</v>
      </c>
      <c r="C30" s="28" t="s">
        <v>72</v>
      </c>
      <c r="D30" s="28" t="s">
        <v>73</v>
      </c>
      <c r="E30" s="28" t="s">
        <v>74</v>
      </c>
      <c r="F30" s="28">
        <v>122537.8</v>
      </c>
      <c r="G30" s="34">
        <v>0.001</v>
      </c>
      <c r="H30" s="29">
        <f>F30*G30</f>
        <v>122.5378</v>
      </c>
      <c r="I30" s="24" t="s">
        <v>67</v>
      </c>
    </row>
    <row r="31" spans="6:8">
      <c r="F31">
        <f>SUM(F28:F30)</f>
        <v>237560.05</v>
      </c>
      <c r="H31" s="24">
        <f>SUM(H28:H30)</f>
        <v>237.56005</v>
      </c>
    </row>
    <row r="33" spans="9:9">
      <c r="I33" s="24">
        <f>I13+I18+I25+H31</f>
        <v>6286.393411</v>
      </c>
    </row>
  </sheetData>
  <mergeCells count="1">
    <mergeCell ref="D27:E27"/>
  </mergeCells>
  <pageMargins left="0.904861111111111" right="0.118055555555556" top="0.629861111111111" bottom="0.432638888888889" header="0.5" footer="0.27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Q11" sqref="Q11"/>
    </sheetView>
  </sheetViews>
  <sheetFormatPr defaultColWidth="9" defaultRowHeight="13.5" outlineLevelCol="7"/>
  <cols>
    <col min="1" max="1" width="10.375" customWidth="1"/>
    <col min="2" max="2" width="15" customWidth="1"/>
    <col min="3" max="3" width="19.05" customWidth="1"/>
    <col min="4" max="4" width="14.875" customWidth="1"/>
    <col min="6" max="6" width="15" customWidth="1"/>
    <col min="7" max="7" width="11.5" customWidth="1"/>
  </cols>
  <sheetData>
    <row r="1" spans="1:7">
      <c r="A1" s="1" t="s">
        <v>75</v>
      </c>
      <c r="B1" s="1"/>
      <c r="C1" s="1"/>
      <c r="D1" s="1"/>
      <c r="E1" s="1"/>
      <c r="F1" s="1"/>
      <c r="G1" s="1"/>
    </row>
    <row r="2" spans="1:7">
      <c r="A2" s="1" t="s">
        <v>76</v>
      </c>
      <c r="B2" s="1" t="s">
        <v>77</v>
      </c>
      <c r="C2" s="1" t="s">
        <v>78</v>
      </c>
      <c r="D2" s="2" t="s">
        <v>79</v>
      </c>
      <c r="E2" s="3" t="s">
        <v>80</v>
      </c>
      <c r="F2" s="1" t="s">
        <v>7</v>
      </c>
      <c r="G2" s="2" t="s">
        <v>61</v>
      </c>
    </row>
    <row r="3" spans="1:7">
      <c r="A3" s="4">
        <v>1702</v>
      </c>
      <c r="B3" s="4">
        <v>92</v>
      </c>
      <c r="C3" s="5" t="s">
        <v>81</v>
      </c>
      <c r="D3" s="2">
        <f t="shared" ref="D3:D10" si="0">8085*B3</f>
        <v>743820</v>
      </c>
      <c r="E3" s="3">
        <v>0.7</v>
      </c>
      <c r="F3" s="1">
        <v>0.012</v>
      </c>
      <c r="G3" s="2">
        <f>D3*E3*F3/2</f>
        <v>3124.044</v>
      </c>
    </row>
    <row r="4" spans="1:7">
      <c r="A4" s="1">
        <v>1703</v>
      </c>
      <c r="B4" s="1">
        <v>45</v>
      </c>
      <c r="C4" s="6" t="s">
        <v>82</v>
      </c>
      <c r="D4" s="2">
        <f t="shared" si="0"/>
        <v>363825</v>
      </c>
      <c r="E4" s="3">
        <v>0.7</v>
      </c>
      <c r="F4" s="1"/>
      <c r="G4" s="2"/>
    </row>
    <row r="5" spans="1:7">
      <c r="A5" s="1">
        <v>1705</v>
      </c>
      <c r="B5" s="1">
        <v>90</v>
      </c>
      <c r="C5" s="6" t="s">
        <v>82</v>
      </c>
      <c r="D5" s="2">
        <f t="shared" si="0"/>
        <v>727650</v>
      </c>
      <c r="E5" s="3">
        <v>0.7</v>
      </c>
      <c r="F5" s="1"/>
      <c r="G5" s="2"/>
    </row>
    <row r="6" spans="1:7">
      <c r="A6" s="1">
        <v>1706</v>
      </c>
      <c r="B6" s="1">
        <v>45</v>
      </c>
      <c r="C6" s="6" t="s">
        <v>82</v>
      </c>
      <c r="D6" s="2">
        <f t="shared" si="0"/>
        <v>363825</v>
      </c>
      <c r="E6" s="3">
        <v>0.7</v>
      </c>
      <c r="F6" s="1"/>
      <c r="G6" s="2"/>
    </row>
    <row r="7" spans="1:7">
      <c r="A7" s="7">
        <v>1707</v>
      </c>
      <c r="B7" s="7">
        <v>78</v>
      </c>
      <c r="C7" s="6" t="s">
        <v>82</v>
      </c>
      <c r="D7" s="2">
        <f t="shared" si="0"/>
        <v>630630</v>
      </c>
      <c r="E7" s="3">
        <v>0.7</v>
      </c>
      <c r="F7" s="1"/>
      <c r="G7" s="2"/>
    </row>
    <row r="8" spans="1:7">
      <c r="A8" s="7">
        <v>1708</v>
      </c>
      <c r="B8" s="7">
        <v>92</v>
      </c>
      <c r="C8" s="6" t="s">
        <v>82</v>
      </c>
      <c r="D8" s="2">
        <f t="shared" si="0"/>
        <v>743820</v>
      </c>
      <c r="E8" s="3">
        <v>0.7</v>
      </c>
      <c r="F8" s="1"/>
      <c r="G8" s="2"/>
    </row>
    <row r="9" spans="1:7">
      <c r="A9" s="7">
        <v>1709</v>
      </c>
      <c r="B9" s="7">
        <v>67</v>
      </c>
      <c r="C9" s="6" t="s">
        <v>82</v>
      </c>
      <c r="D9" s="2">
        <f t="shared" si="0"/>
        <v>541695</v>
      </c>
      <c r="E9" s="3">
        <v>0.7</v>
      </c>
      <c r="F9" s="1"/>
      <c r="G9" s="2"/>
    </row>
    <row r="10" spans="1:7">
      <c r="A10" s="7">
        <v>1710</v>
      </c>
      <c r="B10" s="7">
        <v>92</v>
      </c>
      <c r="C10" s="6" t="s">
        <v>82</v>
      </c>
      <c r="D10" s="2">
        <f t="shared" ref="D10:D13" si="1">B10*8085</f>
        <v>743820</v>
      </c>
      <c r="E10" s="3">
        <v>0.7</v>
      </c>
      <c r="F10" s="1"/>
      <c r="G10" s="2"/>
    </row>
    <row r="11" spans="1:7">
      <c r="A11" s="7" t="s">
        <v>83</v>
      </c>
      <c r="B11" s="7">
        <v>168</v>
      </c>
      <c r="C11" s="6" t="s">
        <v>82</v>
      </c>
      <c r="D11" s="2">
        <f>8085*B11</f>
        <v>1358280</v>
      </c>
      <c r="E11" s="3">
        <v>0.7</v>
      </c>
      <c r="F11" s="1"/>
      <c r="G11" s="2"/>
    </row>
    <row r="12" spans="1:7">
      <c r="A12" s="7">
        <v>1713</v>
      </c>
      <c r="B12" s="7">
        <v>75</v>
      </c>
      <c r="C12" s="6" t="s">
        <v>82</v>
      </c>
      <c r="D12" s="2">
        <f t="shared" si="1"/>
        <v>606375</v>
      </c>
      <c r="E12" s="3">
        <v>0.7</v>
      </c>
      <c r="F12" s="1"/>
      <c r="G12" s="2"/>
    </row>
    <row r="13" spans="1:7">
      <c r="A13" s="1">
        <v>1714</v>
      </c>
      <c r="B13" s="1">
        <v>92</v>
      </c>
      <c r="C13" s="6" t="s">
        <v>82</v>
      </c>
      <c r="D13" s="2">
        <f t="shared" si="1"/>
        <v>743820</v>
      </c>
      <c r="E13" s="3">
        <v>0.7</v>
      </c>
      <c r="F13" s="1"/>
      <c r="G13" s="2"/>
    </row>
    <row r="14" spans="1:7">
      <c r="A14" s="1">
        <v>1720</v>
      </c>
      <c r="B14" s="1">
        <v>92.41</v>
      </c>
      <c r="C14" s="6" t="s">
        <v>82</v>
      </c>
      <c r="D14" s="2">
        <f>B14*8085</f>
        <v>747134.85</v>
      </c>
      <c r="E14" s="3">
        <v>0.7</v>
      </c>
      <c r="F14" s="1"/>
      <c r="G14" s="2"/>
    </row>
    <row r="15" spans="1:7">
      <c r="A15" s="1"/>
      <c r="B15" s="1"/>
      <c r="C15" s="1"/>
      <c r="D15" s="2"/>
      <c r="E15" s="3"/>
      <c r="F15" s="1"/>
      <c r="G15" s="2"/>
    </row>
    <row r="16" spans="1:7">
      <c r="A16" s="1" t="s">
        <v>33</v>
      </c>
      <c r="B16" s="1">
        <f>SUM(B3:B15)</f>
        <v>1028.41</v>
      </c>
      <c r="C16" s="1"/>
      <c r="D16" s="1">
        <f>SUM(D3:D15)</f>
        <v>8314694.85</v>
      </c>
      <c r="E16" s="3"/>
      <c r="F16" s="1"/>
      <c r="G16" s="2">
        <v>24034.89</v>
      </c>
    </row>
    <row r="17" spans="1:7">
      <c r="A17" s="8"/>
      <c r="B17" s="8"/>
      <c r="C17" s="8"/>
      <c r="D17" s="9"/>
      <c r="E17" s="10"/>
      <c r="F17" s="11"/>
      <c r="G17" s="9"/>
    </row>
    <row r="18" spans="1:7">
      <c r="A18" s="12"/>
      <c r="B18" s="8"/>
      <c r="C18" s="8"/>
      <c r="D18" s="9"/>
      <c r="E18" s="10"/>
      <c r="F18" s="11"/>
      <c r="G18" s="13"/>
    </row>
    <row r="19" spans="1:7">
      <c r="A19" s="8"/>
      <c r="B19" s="8"/>
      <c r="C19" s="8"/>
      <c r="D19" s="9"/>
      <c r="E19" s="10"/>
      <c r="F19" s="11"/>
      <c r="G19" s="9"/>
    </row>
    <row r="21" spans="1:8">
      <c r="A21" s="14" t="s">
        <v>84</v>
      </c>
      <c r="B21" s="15" t="s">
        <v>85</v>
      </c>
      <c r="C21" s="15" t="s">
        <v>86</v>
      </c>
      <c r="D21" s="15" t="s">
        <v>87</v>
      </c>
      <c r="E21" s="15" t="s">
        <v>88</v>
      </c>
      <c r="F21" s="15" t="s">
        <v>89</v>
      </c>
      <c r="G21" s="16" t="s">
        <v>62</v>
      </c>
      <c r="H21" s="17"/>
    </row>
    <row r="22" ht="33" customHeight="1" spans="1:8">
      <c r="A22" s="18">
        <v>1</v>
      </c>
      <c r="B22" s="19">
        <v>144.52</v>
      </c>
      <c r="C22" s="20" t="s">
        <v>90</v>
      </c>
      <c r="D22" s="19">
        <v>16</v>
      </c>
      <c r="E22" s="21">
        <v>45474</v>
      </c>
      <c r="F22" s="21">
        <v>45657</v>
      </c>
      <c r="G22" s="22">
        <f>B22*D22/2</f>
        <v>1156.16</v>
      </c>
      <c r="H22" s="23"/>
    </row>
    <row r="24" spans="4:4">
      <c r="D24" t="s">
        <v>91</v>
      </c>
    </row>
    <row r="25" spans="4:5">
      <c r="D25" t="s">
        <v>92</v>
      </c>
      <c r="E25" t="s">
        <v>93</v>
      </c>
    </row>
  </sheetData>
  <mergeCells count="1">
    <mergeCell ref="A1:G1"/>
  </mergeCells>
  <pageMargins left="1.37777777777778" right="0.31458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202409</vt:lpstr>
      <vt:lpstr>印花税</vt:lpstr>
      <vt:lpstr>土地税、房产税（从价）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 Lucy蓉</cp:lastModifiedBy>
  <dcterms:created xsi:type="dcterms:W3CDTF">2023-01-10T11:08:00Z</dcterms:created>
  <dcterms:modified xsi:type="dcterms:W3CDTF">2024-10-16T09:03:01Z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82298B5421084FB7895922D8934EB106</vt:lpwstr>
  </property>
  <property fmtid="{D5CDD505-2E9C-101B-9397-08002B2CF9AE}" pid="5" name="KSOProductBuildVer">
    <vt:lpwstr>2052-12.1.0.18276</vt:lpwstr>
  </property>
</Properties>
</file>