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3" activeTab="2"/>
  </bookViews>
  <sheets>
    <sheet name="11月工资" sheetId="1" r:id="rId1"/>
    <sheet name="11月回款提成明细" sheetId="2" r:id="rId2"/>
    <sheet name="11月销售明细" sheetId="3" r:id="rId3"/>
    <sheet name="1期地下室" sheetId="8" r:id="rId4"/>
    <sheet name="预抵押证" sheetId="4" r:id="rId5"/>
    <sheet name="佣金比例总表" sheetId="5" r:id="rId6"/>
  </sheets>
  <definedNames>
    <definedName name="_xlnm._FilterDatabase" localSheetId="0" hidden="1">'11月工资'!$A$3:$DF$23</definedName>
    <definedName name="_xlnm._FilterDatabase" localSheetId="1" hidden="1">'11月回款提成明细'!$A$2:$IK$79</definedName>
    <definedName name="_xlnm._FilterDatabase" localSheetId="2" hidden="1">'11月销售明细'!$2:$100</definedName>
    <definedName name="_xlnm._FilterDatabase" localSheetId="3" hidden="1">'1期地下室'!$A$2:$O$5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<sst xmlns="http://schemas.openxmlformats.org/spreadsheetml/2006/main" count="1133" uniqueCount="382">
  <si>
    <t>创智源通力房产画堂春·锦销售部11月份佣金</t>
  </si>
  <si>
    <t>2024/11/1-2024/11/30</t>
  </si>
  <si>
    <t>一期
提成</t>
  </si>
  <si>
    <t>二期
提成</t>
  </si>
  <si>
    <t>主管提成</t>
  </si>
  <si>
    <t>一期地下室</t>
  </si>
  <si>
    <t>扣除多发</t>
  </si>
  <si>
    <t>补发</t>
  </si>
  <si>
    <t>应发工资</t>
  </si>
  <si>
    <t>本月提成预
留5%</t>
  </si>
  <si>
    <t>扣个税</t>
  </si>
  <si>
    <t>扣除预留
应发工资</t>
  </si>
  <si>
    <t>序号</t>
  </si>
  <si>
    <t>姓名</t>
  </si>
  <si>
    <t>职位</t>
  </si>
  <si>
    <t>出勤
天数</t>
  </si>
  <si>
    <t>基本
工资</t>
  </si>
  <si>
    <t>出勤基
本工资</t>
  </si>
  <si>
    <t>奖励</t>
  </si>
  <si>
    <t>销售套数</t>
  </si>
  <si>
    <t>袁豫</t>
  </si>
  <si>
    <t>营销总监</t>
  </si>
  <si>
    <t>王玉慧</t>
  </si>
  <si>
    <t>销售经理</t>
  </si>
  <si>
    <t>肖陶丽</t>
  </si>
  <si>
    <t>销售主管</t>
  </si>
  <si>
    <t>闫金秀</t>
  </si>
  <si>
    <t>赵江龙</t>
  </si>
  <si>
    <t>李秀莲</t>
  </si>
  <si>
    <t>置业顾问</t>
  </si>
  <si>
    <t>霍苒</t>
  </si>
  <si>
    <t>连阵阵</t>
  </si>
  <si>
    <t>张玉琴</t>
  </si>
  <si>
    <t>潘亦玹</t>
  </si>
  <si>
    <t>王荣</t>
  </si>
  <si>
    <t>米云鹤</t>
  </si>
  <si>
    <t>刘宁宁</t>
  </si>
  <si>
    <t>李福晴</t>
  </si>
  <si>
    <t>刘思汉</t>
  </si>
  <si>
    <t>张志慧</t>
  </si>
  <si>
    <t>内勤</t>
  </si>
  <si>
    <t>张新艳</t>
  </si>
  <si>
    <t>按揭专员</t>
  </si>
  <si>
    <t>合计：</t>
  </si>
  <si>
    <t>销售人员提成合计应发354474.8元，扣除5%预留5514.44元，扣除个税9578.04元，实发339382.32元。</t>
  </si>
  <si>
    <t>制表人：王玉慧</t>
  </si>
  <si>
    <t>财务审核：</t>
  </si>
  <si>
    <t>画堂春锦苑住宅销售及回款月报表(11月）</t>
  </si>
  <si>
    <t>房号</t>
  </si>
  <si>
    <t>面积</t>
  </si>
  <si>
    <t>单价</t>
  </si>
  <si>
    <t>销售总价</t>
  </si>
  <si>
    <t>本月结算</t>
  </si>
  <si>
    <t>累计回款</t>
  </si>
  <si>
    <t>欠收房款</t>
  </si>
  <si>
    <t>付款方式</t>
  </si>
  <si>
    <t>回款时间</t>
  </si>
  <si>
    <t>业务员</t>
  </si>
  <si>
    <t>商品房买卖合同号</t>
  </si>
  <si>
    <t>签合同日期</t>
  </si>
  <si>
    <t>转签日期</t>
  </si>
  <si>
    <t>备注</t>
  </si>
  <si>
    <t>置业顾问提成</t>
  </si>
  <si>
    <t>主管总提</t>
  </si>
  <si>
    <t>邢冬梅</t>
  </si>
  <si>
    <t>1-1-102</t>
  </si>
  <si>
    <t>州市公积金</t>
  </si>
  <si>
    <t>刘思汉5</t>
  </si>
  <si>
    <t>石建基</t>
  </si>
  <si>
    <t>1-1-602</t>
  </si>
  <si>
    <t>分期</t>
  </si>
  <si>
    <t>王荣7</t>
  </si>
  <si>
    <t>朱俞合</t>
  </si>
  <si>
    <t>1-1-901</t>
  </si>
  <si>
    <t>公积金</t>
  </si>
  <si>
    <t>王荣5</t>
  </si>
  <si>
    <t>王婷</t>
  </si>
  <si>
    <t>1-1-1001</t>
  </si>
  <si>
    <t>霍苒6</t>
  </si>
  <si>
    <t>李尚</t>
  </si>
  <si>
    <t>1-2-501</t>
  </si>
  <si>
    <t>张玉琴4</t>
  </si>
  <si>
    <t>张志鹏</t>
  </si>
  <si>
    <t>1-2-502</t>
  </si>
  <si>
    <t>州公积金</t>
  </si>
  <si>
    <t>李福晴7</t>
  </si>
  <si>
    <t>刘楠楠</t>
  </si>
  <si>
    <t>1-2-602</t>
  </si>
  <si>
    <t>铁路公积金</t>
  </si>
  <si>
    <t>李福晴5</t>
  </si>
  <si>
    <t>李江成</t>
  </si>
  <si>
    <t>1-2-701</t>
  </si>
  <si>
    <t>闫金秀6</t>
  </si>
  <si>
    <t>王新峰</t>
  </si>
  <si>
    <t>1-2-702</t>
  </si>
  <si>
    <t>霍苒7</t>
  </si>
  <si>
    <t>张高红</t>
  </si>
  <si>
    <t>2-1-301</t>
  </si>
  <si>
    <t>连阵阵4</t>
  </si>
  <si>
    <t>王瑞鹏</t>
  </si>
  <si>
    <t>2-1-1002</t>
  </si>
  <si>
    <t>商贷</t>
  </si>
  <si>
    <t>黄峰</t>
  </si>
  <si>
    <t>2-2-1002</t>
  </si>
  <si>
    <t>杨文忠</t>
  </si>
  <si>
    <t>2-3-602</t>
  </si>
  <si>
    <t>王荣4</t>
  </si>
  <si>
    <t>梁山</t>
  </si>
  <si>
    <t>2-3-1203</t>
  </si>
  <si>
    <t>刘宁宁7</t>
  </si>
  <si>
    <t>王倩</t>
  </si>
  <si>
    <t>2-3-1401</t>
  </si>
  <si>
    <t>李秀莲7</t>
  </si>
  <si>
    <t>李锐</t>
  </si>
  <si>
    <t>3-1-402</t>
  </si>
  <si>
    <t>一次性</t>
  </si>
  <si>
    <t>吴杰</t>
  </si>
  <si>
    <t>3-1-902</t>
  </si>
  <si>
    <t>农二师公积金</t>
  </si>
  <si>
    <t>石绘芳</t>
  </si>
  <si>
    <t>4-1-701</t>
  </si>
  <si>
    <t>车宏伟</t>
  </si>
  <si>
    <t>5-2-201</t>
  </si>
  <si>
    <t>刘航</t>
  </si>
  <si>
    <t>5-2-302</t>
  </si>
  <si>
    <t>塔指公积金</t>
  </si>
  <si>
    <t>张瀚允</t>
  </si>
  <si>
    <t>5-2-402</t>
  </si>
  <si>
    <t>肖陶丽6</t>
  </si>
  <si>
    <t>张炜</t>
  </si>
  <si>
    <t>6-2-1001</t>
  </si>
  <si>
    <t>李秀莲5</t>
  </si>
  <si>
    <t>邱红</t>
  </si>
  <si>
    <t>7-1-401</t>
  </si>
  <si>
    <t>李秀莲4</t>
  </si>
  <si>
    <t>梁石磊</t>
  </si>
  <si>
    <t>7-1-602</t>
  </si>
  <si>
    <t>宋洋</t>
  </si>
  <si>
    <t>7-1-801</t>
  </si>
  <si>
    <t>付荣淼</t>
  </si>
  <si>
    <t>7-2-202</t>
  </si>
  <si>
    <t>潘亦玹6</t>
  </si>
  <si>
    <t>张芸宁</t>
  </si>
  <si>
    <t>7-2-302</t>
  </si>
  <si>
    <t>李福晴6</t>
  </si>
  <si>
    <t>武耀帮</t>
  </si>
  <si>
    <t>7-2-402</t>
  </si>
  <si>
    <t>万新辉</t>
  </si>
  <si>
    <t>8-1-202</t>
  </si>
  <si>
    <t>王明利</t>
  </si>
  <si>
    <t>8-1-601</t>
  </si>
  <si>
    <t>周瑶</t>
  </si>
  <si>
    <t>8-1-702</t>
  </si>
  <si>
    <t>刘宁宁4</t>
  </si>
  <si>
    <t>那木巴图</t>
  </si>
  <si>
    <t>8-1-1001</t>
  </si>
  <si>
    <t>赵江龙5</t>
  </si>
  <si>
    <t>尹桂云</t>
  </si>
  <si>
    <t>8-2-701</t>
  </si>
  <si>
    <t>周真真</t>
  </si>
  <si>
    <t>8-2-702</t>
  </si>
  <si>
    <t>刘宁宁5</t>
  </si>
  <si>
    <t>涂建伟</t>
  </si>
  <si>
    <t>8-2-901</t>
  </si>
  <si>
    <t>连阵阵5</t>
  </si>
  <si>
    <t>吕双菊</t>
  </si>
  <si>
    <t>8-3-601</t>
  </si>
  <si>
    <t>刘然</t>
  </si>
  <si>
    <t>8-3-701</t>
  </si>
  <si>
    <t>杨俊涛</t>
  </si>
  <si>
    <t>8-3-801</t>
  </si>
  <si>
    <t>石海江</t>
  </si>
  <si>
    <t>8-3-902</t>
  </si>
  <si>
    <t>画堂春锦苑商业销售及回款月报表(11月）</t>
  </si>
  <si>
    <t>王俊丽</t>
  </si>
  <si>
    <t>13-1层01</t>
  </si>
  <si>
    <t>刘建云</t>
  </si>
  <si>
    <t>13-1层03</t>
  </si>
  <si>
    <t>巩红卫</t>
  </si>
  <si>
    <t>13-1层12</t>
  </si>
  <si>
    <t>李红艳</t>
  </si>
  <si>
    <t>13-2层05</t>
  </si>
  <si>
    <t>13-2层06</t>
  </si>
  <si>
    <t>张依涵</t>
  </si>
  <si>
    <t>14-2层03</t>
  </si>
  <si>
    <t>唐晓霜</t>
  </si>
  <si>
    <t>14-2层16</t>
  </si>
  <si>
    <t>张玉琴0.8</t>
  </si>
  <si>
    <t>王艺</t>
  </si>
  <si>
    <t>15-2层04</t>
  </si>
  <si>
    <t>苏生宝</t>
  </si>
  <si>
    <t>13-2-08</t>
  </si>
  <si>
    <t>13-2-09</t>
  </si>
  <si>
    <t>郭莉莉</t>
  </si>
  <si>
    <t>15-1层10</t>
  </si>
  <si>
    <t>王德中</t>
  </si>
  <si>
    <t>15-2-02</t>
  </si>
  <si>
    <t>刘沛林</t>
  </si>
  <si>
    <t>15-2-03</t>
  </si>
  <si>
    <t>李秀莲0.8</t>
  </si>
  <si>
    <t>注：画堂春锦苑11月住宅结算回款金额：18672971元；
画堂春锦苑11月商业结算回款金额：15515678元；
画堂春锦苑办理预抵押证28个，佣金2240元
画堂春锦苑地下室储藏间销售提成2506.4元。</t>
  </si>
  <si>
    <t>领导签字：</t>
  </si>
  <si>
    <t>营销总监：</t>
  </si>
  <si>
    <t>退多发金额</t>
  </si>
  <si>
    <t>修改后主管提成</t>
  </si>
  <si>
    <t>应退差额</t>
  </si>
  <si>
    <t>张欣</t>
  </si>
  <si>
    <t>1-1-301</t>
  </si>
  <si>
    <t>张红军</t>
  </si>
  <si>
    <t>2-1-1102</t>
  </si>
  <si>
    <t>年泽润</t>
  </si>
  <si>
    <t>7-1-1101</t>
  </si>
  <si>
    <t>李孟晗</t>
  </si>
  <si>
    <t>7-1-202</t>
  </si>
  <si>
    <t>潘亦玹5</t>
  </si>
  <si>
    <t>补少发金额</t>
  </si>
  <si>
    <t>修改后置业顾问提成</t>
  </si>
  <si>
    <t>应补差额</t>
  </si>
  <si>
    <t>陶志</t>
  </si>
  <si>
    <t>2-1-203</t>
  </si>
  <si>
    <t>刘美丽</t>
  </si>
  <si>
    <t>8-2-802</t>
  </si>
  <si>
    <t>画堂春锦2024年11月住宅销售明细</t>
  </si>
  <si>
    <t>客户姓名</t>
  </si>
  <si>
    <t>单价（元）</t>
  </si>
  <si>
    <t>总价（元）</t>
  </si>
  <si>
    <t>付款进度</t>
  </si>
  <si>
    <t>1-2-302</t>
  </si>
  <si>
    <t>邓凤英</t>
  </si>
  <si>
    <t>合同已签</t>
  </si>
  <si>
    <t>1-2-801</t>
  </si>
  <si>
    <t>杨旭元</t>
  </si>
  <si>
    <t>2-2-902</t>
  </si>
  <si>
    <t>祁婷</t>
  </si>
  <si>
    <t>全清</t>
  </si>
  <si>
    <t>5-2-1102</t>
  </si>
  <si>
    <t>郑风兰</t>
  </si>
  <si>
    <t>6-3-901</t>
  </si>
  <si>
    <t>孙翔</t>
  </si>
  <si>
    <t>7-1-1102</t>
  </si>
  <si>
    <t>刘传祥</t>
  </si>
  <si>
    <t>7-2-1101</t>
  </si>
  <si>
    <t>肖萧</t>
  </si>
  <si>
    <t>8-1-201</t>
  </si>
  <si>
    <t>喻强</t>
  </si>
  <si>
    <t>8-2-102</t>
  </si>
  <si>
    <t>何自将</t>
  </si>
  <si>
    <t>8-2-401</t>
  </si>
  <si>
    <t>底孟孟</t>
  </si>
  <si>
    <t>8-2-1002</t>
  </si>
  <si>
    <t>赵伶俐</t>
  </si>
  <si>
    <t>8-3-702</t>
  </si>
  <si>
    <t>李鑫</t>
  </si>
  <si>
    <t>8-3-802</t>
  </si>
  <si>
    <t>李欣晏</t>
  </si>
  <si>
    <t>8-3-1101</t>
  </si>
  <si>
    <t>李龙</t>
  </si>
  <si>
    <t>11月住宅销售目标2500万，上浮20%下发任务3000万，置业顾问9人，主管4人，每人销售任务230.77万元</t>
  </si>
  <si>
    <t>画堂春锦2024年11月商业销售明细</t>
  </si>
  <si>
    <t>13-2层07</t>
  </si>
  <si>
    <t>柳继芳</t>
  </si>
  <si>
    <t>14-1层14</t>
  </si>
  <si>
    <t>刘志鹏</t>
  </si>
  <si>
    <t>15-2层05</t>
  </si>
  <si>
    <t>王秋香</t>
  </si>
  <si>
    <t>16-1层01</t>
  </si>
  <si>
    <t>16-1层07</t>
  </si>
  <si>
    <t>吴玉伟</t>
  </si>
  <si>
    <t>16-1层17</t>
  </si>
  <si>
    <t>阳君</t>
  </si>
  <si>
    <t>16-1层18</t>
  </si>
  <si>
    <t>19-1层01</t>
  </si>
  <si>
    <t>张芸绮</t>
  </si>
  <si>
    <t>19-1层02</t>
  </si>
  <si>
    <t>19-1层03</t>
  </si>
  <si>
    <t>19-1层04</t>
  </si>
  <si>
    <t>19-1层05</t>
  </si>
  <si>
    <t>19-1层06</t>
  </si>
  <si>
    <t>19-1层07</t>
  </si>
  <si>
    <t>19-1层08</t>
  </si>
  <si>
    <t>19-1层09</t>
  </si>
  <si>
    <t>19-1层10</t>
  </si>
  <si>
    <t>19-1层11</t>
  </si>
  <si>
    <t>19-1层12</t>
  </si>
  <si>
    <t>19-1层13</t>
  </si>
  <si>
    <t>19-1层14</t>
  </si>
  <si>
    <t>19-1层15</t>
  </si>
  <si>
    <t>19-1层16</t>
  </si>
  <si>
    <t>19-1层17</t>
  </si>
  <si>
    <t>19-1层18</t>
  </si>
  <si>
    <t>19-1层19</t>
  </si>
  <si>
    <t>11月商业销售目标1000万，上浮20%下发任务1200万，置业顾问9人，主管4人，每人销售任务92.31万元</t>
  </si>
  <si>
    <t>住宅任务完成情况</t>
  </si>
  <si>
    <t>销售额（万）</t>
  </si>
  <si>
    <t>销售达成率</t>
  </si>
  <si>
    <t>达成率＜60%，
0.4%计佣</t>
  </si>
  <si>
    <t>60%≤达成率＜80%，
0.5%计佣</t>
  </si>
  <si>
    <t>80%≤达成率＜100%，
0.6%计佣</t>
  </si>
  <si>
    <t>达成率≥100%，0.7%计佣</t>
  </si>
  <si>
    <t>李佳</t>
  </si>
  <si>
    <t>主管</t>
  </si>
  <si>
    <t>达成率＜60%，
0.02%计佣</t>
  </si>
  <si>
    <t>60%≤达成率＜80%，
0.03%计佣</t>
  </si>
  <si>
    <t>80%≤达成率＜100%，
0.04%计佣</t>
  </si>
  <si>
    <t>达成率≥100%，0.05%计佣</t>
  </si>
  <si>
    <t>排名</t>
  </si>
  <si>
    <t>组</t>
  </si>
  <si>
    <t>住宅</t>
  </si>
  <si>
    <t>商业</t>
  </si>
  <si>
    <t>合计</t>
  </si>
  <si>
    <t>人均销售</t>
  </si>
  <si>
    <t>闫金秀组任务：769.23万，肖陶丽组任务：769.23万, 赵江龙组任务：576.92万，霍苒组任务：384.62万。</t>
  </si>
  <si>
    <t>经理</t>
  </si>
  <si>
    <t>住宅销售额（万）</t>
  </si>
  <si>
    <t>销售任务</t>
  </si>
  <si>
    <t>住宅销售达成率</t>
  </si>
  <si>
    <t>达成率＜60%，
0.08%计佣</t>
  </si>
  <si>
    <t>60%≤达成率＜80%，
0.10%计佣</t>
  </si>
  <si>
    <t>80%≤达成率＜100%，
0.12%计佣</t>
  </si>
  <si>
    <t>达成率≥100%，0.14%计佣</t>
  </si>
  <si>
    <t>住宅销售额（元）</t>
  </si>
  <si>
    <t>销售额0.03%</t>
  </si>
  <si>
    <t>根据2024年10月9日《关于袁豫同志薪酬调整的请示》，自2024年10月1日库尔勒区域月度销售回笼金额0.03%计佣。</t>
  </si>
  <si>
    <t>商业任务完成情况</t>
  </si>
  <si>
    <t>达成率＜50%，
0.8%计佣</t>
  </si>
  <si>
    <t>50%≤达成率＜80%，
0.9%计佣</t>
  </si>
  <si>
    <r>
      <rPr>
        <sz val="11"/>
        <rFont val="宋体"/>
        <charset val="134"/>
      </rPr>
      <t>达成率</t>
    </r>
    <r>
      <rPr>
        <sz val="11"/>
        <rFont val="Arial"/>
        <charset val="0"/>
      </rPr>
      <t>≥</t>
    </r>
    <r>
      <rPr>
        <sz val="11"/>
        <rFont val="宋体"/>
        <charset val="134"/>
      </rPr>
      <t>80%，
1%计佣</t>
    </r>
  </si>
  <si>
    <t>达成率＜50%，
0.13%计佣</t>
  </si>
  <si>
    <t>50%≤达成率＜80%，
0.15%计佣</t>
  </si>
  <si>
    <r>
      <rPr>
        <sz val="11"/>
        <rFont val="宋体"/>
        <charset val="134"/>
      </rPr>
      <t>达成率</t>
    </r>
    <r>
      <rPr>
        <sz val="11"/>
        <rFont val="Arial"/>
        <charset val="0"/>
      </rPr>
      <t>≥</t>
    </r>
    <r>
      <rPr>
        <sz val="11"/>
        <rFont val="宋体"/>
        <charset val="134"/>
      </rPr>
      <t>80%，
0.18%计佣</t>
    </r>
  </si>
  <si>
    <t>闫金秀组任务：307.69万，肖陶丽组任务：307.69万, 赵江龙组任务：230.77万，霍苒组任务：153.85万。</t>
  </si>
  <si>
    <t>商业销售额（万）</t>
  </si>
  <si>
    <t>销售任务（万）</t>
  </si>
  <si>
    <t>商业销售达成率</t>
  </si>
  <si>
    <t>达成率＜50%，
0.14%计佣</t>
  </si>
  <si>
    <t>50%≤达成率＜80%，
0.2%计佣</t>
  </si>
  <si>
    <r>
      <rPr>
        <sz val="11"/>
        <rFont val="宋体"/>
        <charset val="134"/>
      </rPr>
      <t>达成率</t>
    </r>
    <r>
      <rPr>
        <sz val="11"/>
        <rFont val="Arial"/>
        <charset val="0"/>
      </rPr>
      <t>≥</t>
    </r>
    <r>
      <rPr>
        <sz val="11"/>
        <rFont val="宋体"/>
        <charset val="134"/>
      </rPr>
      <t>80%，
0.25%计佣</t>
    </r>
  </si>
  <si>
    <t>商业销售额（元）</t>
  </si>
  <si>
    <t>李乐</t>
  </si>
  <si>
    <t>9-负1-101</t>
  </si>
  <si>
    <t>王霞</t>
  </si>
  <si>
    <t>9-负1-103</t>
  </si>
  <si>
    <t>画堂春锦预抵押证明细</t>
  </si>
  <si>
    <t>日期</t>
  </si>
  <si>
    <t>陈晓飞</t>
  </si>
  <si>
    <t>2-2-1401</t>
  </si>
  <si>
    <t>宏格尔</t>
  </si>
  <si>
    <t>8-3-501</t>
  </si>
  <si>
    <t>黄婷</t>
  </si>
  <si>
    <t>15-1层04</t>
  </si>
  <si>
    <t>13-2层09</t>
  </si>
  <si>
    <t>13-2层08</t>
  </si>
  <si>
    <t>牛燕</t>
  </si>
  <si>
    <t>14-1层15</t>
  </si>
  <si>
    <t>李帅</t>
  </si>
  <si>
    <t>5-1-201</t>
  </si>
  <si>
    <t>任风丽</t>
  </si>
  <si>
    <t>8-2-902</t>
  </si>
  <si>
    <t>2023年佣金比例总表</t>
  </si>
  <si>
    <t>1月佣金比例</t>
  </si>
  <si>
    <t>2月佣金比例</t>
  </si>
  <si>
    <t>3月佣金比例</t>
  </si>
  <si>
    <t>4月佣金比例</t>
  </si>
  <si>
    <t>5月佣金比例</t>
  </si>
  <si>
    <t>6月佣金比例</t>
  </si>
  <si>
    <t>张楚轩</t>
  </si>
  <si>
    <t>李世平</t>
  </si>
  <si>
    <t>单小龙</t>
  </si>
  <si>
    <t>林欢欢</t>
  </si>
  <si>
    <t>刘伟杰</t>
  </si>
  <si>
    <t>张利玮</t>
  </si>
  <si>
    <t>赵帆</t>
  </si>
  <si>
    <t>王士杰</t>
  </si>
  <si>
    <t>王尔东</t>
  </si>
  <si>
    <t>吴文强</t>
  </si>
  <si>
    <t>7月佣金比例</t>
  </si>
  <si>
    <t>8月佣金比例</t>
  </si>
  <si>
    <t>9月佣金比例</t>
  </si>
  <si>
    <t>10月佣金比例</t>
  </si>
  <si>
    <t>11月佣金比例</t>
  </si>
  <si>
    <t>12月佣金比例</t>
  </si>
  <si>
    <t>2024年佣金比例总表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</si>
</sst>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#\-#\-###"/>
    <numFmt numFmtId="178" formatCode="0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Times New Roman"/>
      <charset val="134"/>
    </font>
    <font>
      <b/>
      <sz val="11"/>
      <name val="宋体"/>
      <charset val="134"/>
    </font>
    <font>
      <sz val="9"/>
      <name val="Times New Roman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0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13" applyNumberFormat="0" applyAlignment="0" applyProtection="0">
      <alignment vertical="center"/>
    </xf>
    <xf numFmtId="0" fontId="25" fillId="8" borderId="14" applyNumberFormat="0" applyAlignment="0" applyProtection="0">
      <alignment vertical="center"/>
    </xf>
    <xf numFmtId="0" fontId="26" fillId="8" borderId="13" applyNumberFormat="0" applyAlignment="0" applyProtection="0">
      <alignment vertical="center"/>
    </xf>
    <xf numFmtId="0" fontId="27" fillId="9" borderId="15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10" fontId="1" fillId="3" borderId="1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10" fontId="1" fillId="0" borderId="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0" fontId="1" fillId="4" borderId="1" xfId="0" applyNumberFormat="1" applyFont="1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 applyProtection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31" fontId="1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1" applyNumberFormat="1" applyFont="1" applyFill="1" applyBorder="1" applyAlignment="1" applyProtection="1">
      <alignment horizontal="center" vertical="center"/>
      <protection locked="0" hidden="1"/>
    </xf>
    <xf numFmtId="176" fontId="8" fillId="0" borderId="1" xfId="1" applyNumberFormat="1" applyFont="1" applyFill="1" applyBorder="1" applyAlignment="1" applyProtection="1">
      <alignment horizontal="center" vertical="center"/>
      <protection locked="0" hidden="1"/>
    </xf>
    <xf numFmtId="176" fontId="0" fillId="0" borderId="1" xfId="0" applyNumberForma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4" fontId="10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shrinkToFi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8" fillId="0" borderId="8" xfId="0" applyNumberFormat="1" applyFont="1" applyFill="1" applyBorder="1" applyAlignment="1" applyProtection="1">
      <alignment horizontal="center" vertical="center" wrapText="1"/>
    </xf>
    <xf numFmtId="0" fontId="10" fillId="0" borderId="1" xfId="1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49" fontId="10" fillId="0" borderId="8" xfId="0" applyNumberFormat="1" applyFont="1" applyFill="1" applyBorder="1" applyAlignment="1" applyProtection="1">
      <alignment horizontal="center" vertical="center" shrinkToFit="1"/>
    </xf>
    <xf numFmtId="0" fontId="10" fillId="0" borderId="1" xfId="0" applyFont="1" applyFill="1" applyBorder="1" applyAlignment="1" applyProtection="1">
      <alignment horizontal="center" vertical="center"/>
    </xf>
    <xf numFmtId="0" fontId="8" fillId="0" borderId="8" xfId="1" applyNumberFormat="1" applyFont="1" applyFill="1" applyBorder="1" applyAlignment="1" applyProtection="1">
      <alignment horizontal="center" vertical="center"/>
      <protection locked="0" hidden="1"/>
    </xf>
    <xf numFmtId="0" fontId="8" fillId="0" borderId="1" xfId="0" applyNumberFormat="1" applyFont="1" applyFill="1" applyBorder="1" applyAlignment="1" applyProtection="1">
      <alignment horizontal="center" vertical="center"/>
      <protection hidden="1"/>
    </xf>
    <xf numFmtId="49" fontId="10" fillId="0" borderId="1" xfId="0" applyNumberFormat="1" applyFont="1" applyFill="1" applyBorder="1" applyAlignment="1" applyProtection="1">
      <alignment horizontal="center" vertical="center" shrinkToFit="1"/>
    </xf>
    <xf numFmtId="0" fontId="8" fillId="0" borderId="9" xfId="1" applyNumberFormat="1" applyFont="1" applyFill="1" applyBorder="1" applyAlignment="1" applyProtection="1">
      <alignment horizontal="center" vertical="center"/>
      <protection locked="0" hidden="1"/>
    </xf>
    <xf numFmtId="0" fontId="10" fillId="0" borderId="1" xfId="1" applyNumberFormat="1" applyFont="1" applyFill="1" applyBorder="1" applyAlignment="1" applyProtection="1">
      <alignment horizontal="center" vertical="center"/>
      <protection locked="0"/>
    </xf>
    <xf numFmtId="0" fontId="10" fillId="0" borderId="1" xfId="0" applyNumberFormat="1" applyFont="1" applyFill="1" applyBorder="1" applyAlignment="1" applyProtection="1">
      <alignment horizontal="center" vertical="center"/>
      <protection hidden="1"/>
    </xf>
    <xf numFmtId="177" fontId="8" fillId="0" borderId="1" xfId="0" applyNumberFormat="1" applyFont="1" applyFill="1" applyBorder="1" applyAlignment="1" applyProtection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2" fillId="0" borderId="1" xfId="1" applyNumberFormat="1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10" fontId="6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176" fontId="6" fillId="0" borderId="0" xfId="0" applyNumberFormat="1" applyFont="1" applyFill="1" applyBorder="1" applyAlignment="1">
      <alignment horizontal="center" vertical="center"/>
    </xf>
    <xf numFmtId="0" fontId="10" fillId="0" borderId="1" xfId="1" applyNumberFormat="1" applyFont="1" applyFill="1" applyBorder="1" applyAlignment="1" applyProtection="1">
      <alignment horizontal="center" vertical="center"/>
      <protection hidden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76" fontId="6" fillId="5" borderId="5" xfId="0" applyNumberFormat="1" applyFont="1" applyFill="1" applyBorder="1" applyAlignment="1">
      <alignment horizontal="center" vertical="center"/>
    </xf>
    <xf numFmtId="176" fontId="6" fillId="5" borderId="1" xfId="0" applyNumberFormat="1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>
      <alignment horizontal="center" vertical="center"/>
    </xf>
    <xf numFmtId="14" fontId="6" fillId="5" borderId="1" xfId="0" applyNumberFormat="1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  <color rgb="00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24"/>
  <sheetViews>
    <sheetView zoomScale="115" zoomScaleNormal="115" workbookViewId="0">
      <selection activeCell="D23" sqref="D23"/>
    </sheetView>
  </sheetViews>
  <sheetFormatPr defaultColWidth="9" defaultRowHeight="14.25"/>
  <cols>
    <col min="1" max="1" width="4.625" style="107" customWidth="1"/>
    <col min="2" max="2" width="8.25" style="107" customWidth="1"/>
    <col min="3" max="3" width="8.625" style="107" customWidth="1"/>
    <col min="4" max="4" width="4.375" style="107" customWidth="1"/>
    <col min="5" max="5" width="5.5" style="107" customWidth="1"/>
    <col min="6" max="6" width="5.625" style="107" customWidth="1"/>
    <col min="7" max="7" width="5.75" style="107" customWidth="1"/>
    <col min="8" max="8" width="7" style="26" customWidth="1"/>
    <col min="9" max="9" width="10" style="108" customWidth="1"/>
    <col min="10" max="10" width="9.875" style="108" customWidth="1"/>
    <col min="11" max="14" width="9.125" style="108" customWidth="1"/>
    <col min="15" max="16" width="9.5" style="108" customWidth="1"/>
    <col min="17" max="17" width="9" style="108" customWidth="1"/>
    <col min="18" max="18" width="11.75" style="108" customWidth="1"/>
    <col min="19" max="19" width="9" style="107"/>
    <col min="20" max="20" width="10.125" style="107"/>
    <col min="21" max="16384" width="9" style="107"/>
  </cols>
  <sheetData>
    <row r="1" s="107" customFormat="1" ht="24" customHeight="1" spans="1:18">
      <c r="A1" s="109" t="s">
        <v>0</v>
      </c>
      <c r="B1" s="109"/>
      <c r="C1" s="109"/>
      <c r="D1" s="109"/>
      <c r="E1" s="109"/>
      <c r="F1" s="109"/>
      <c r="G1" s="109"/>
      <c r="H1" s="109"/>
      <c r="I1" s="114"/>
      <c r="J1" s="114"/>
      <c r="K1" s="114"/>
      <c r="L1" s="114"/>
      <c r="M1" s="114"/>
      <c r="N1" s="114"/>
      <c r="O1" s="114"/>
      <c r="P1" s="114"/>
      <c r="Q1" s="114"/>
      <c r="R1" s="114"/>
    </row>
    <row r="2" s="88" customFormat="1" ht="24" customHeight="1" spans="1:18">
      <c r="A2" s="7" t="s">
        <v>1</v>
      </c>
      <c r="B2" s="7"/>
      <c r="C2" s="7"/>
      <c r="D2" s="7"/>
      <c r="E2" s="7"/>
      <c r="F2" s="7"/>
      <c r="G2" s="110"/>
      <c r="H2" s="111"/>
      <c r="I2" s="115" t="s">
        <v>2</v>
      </c>
      <c r="J2" s="115" t="s">
        <v>3</v>
      </c>
      <c r="K2" s="115" t="s">
        <v>4</v>
      </c>
      <c r="L2" s="116" t="s">
        <v>5</v>
      </c>
      <c r="M2" s="115" t="s">
        <v>6</v>
      </c>
      <c r="N2" s="116" t="s">
        <v>7</v>
      </c>
      <c r="O2" s="117" t="s">
        <v>8</v>
      </c>
      <c r="P2" s="115" t="s">
        <v>9</v>
      </c>
      <c r="Q2" s="115" t="s">
        <v>10</v>
      </c>
      <c r="R2" s="115" t="s">
        <v>11</v>
      </c>
    </row>
    <row r="3" s="88" customFormat="1" ht="32.1" customHeight="1" spans="1:18">
      <c r="A3" s="7" t="s">
        <v>12</v>
      </c>
      <c r="B3" s="7" t="s">
        <v>13</v>
      </c>
      <c r="C3" s="7" t="s">
        <v>14</v>
      </c>
      <c r="D3" s="78" t="s">
        <v>15</v>
      </c>
      <c r="E3" s="78" t="s">
        <v>16</v>
      </c>
      <c r="F3" s="78" t="s">
        <v>17</v>
      </c>
      <c r="G3" s="78" t="s">
        <v>18</v>
      </c>
      <c r="H3" s="78" t="s">
        <v>19</v>
      </c>
      <c r="I3" s="115"/>
      <c r="J3" s="115"/>
      <c r="K3" s="115"/>
      <c r="L3" s="118"/>
      <c r="M3" s="117"/>
      <c r="N3" s="118"/>
      <c r="O3" s="117"/>
      <c r="P3" s="117"/>
      <c r="Q3" s="115"/>
      <c r="R3" s="117"/>
    </row>
    <row r="4" s="88" customFormat="1" ht="17" customHeight="1" spans="1:18">
      <c r="A4" s="7">
        <v>1</v>
      </c>
      <c r="B4" s="7" t="s">
        <v>20</v>
      </c>
      <c r="C4" s="7" t="s">
        <v>21</v>
      </c>
      <c r="D4" s="78"/>
      <c r="E4" s="78"/>
      <c r="F4" s="78"/>
      <c r="G4" s="78"/>
      <c r="H4" s="78"/>
      <c r="I4" s="115"/>
      <c r="J4" s="115"/>
      <c r="K4" s="115">
        <v>2464.4</v>
      </c>
      <c r="L4" s="118"/>
      <c r="M4" s="118"/>
      <c r="N4" s="118"/>
      <c r="O4" s="117">
        <f>G4+I4+J4+K4+L4-M4+N4</f>
        <v>2464.4</v>
      </c>
      <c r="P4" s="117"/>
      <c r="Q4" s="115"/>
      <c r="R4" s="117">
        <f>O4-P4-Q4</f>
        <v>2464.4</v>
      </c>
    </row>
    <row r="5" s="88" customFormat="1" ht="18" customHeight="1" spans="1:18">
      <c r="A5" s="7">
        <v>2</v>
      </c>
      <c r="B5" s="7" t="s">
        <v>22</v>
      </c>
      <c r="C5" s="7" t="s">
        <v>23</v>
      </c>
      <c r="D5" s="7"/>
      <c r="E5" s="7"/>
      <c r="F5" s="7"/>
      <c r="G5" s="7"/>
      <c r="H5" s="7"/>
      <c r="I5" s="119"/>
      <c r="J5" s="119"/>
      <c r="K5" s="117">
        <v>2474.11</v>
      </c>
      <c r="L5" s="117">
        <v>626.6</v>
      </c>
      <c r="M5" s="117"/>
      <c r="N5" s="117"/>
      <c r="O5" s="117">
        <f t="shared" ref="O5:O20" si="0">G5+I5+J5+K5+L5-M5+N5</f>
        <v>3100.71</v>
      </c>
      <c r="P5" s="117"/>
      <c r="Q5" s="117">
        <v>1338.89</v>
      </c>
      <c r="R5" s="117">
        <f t="shared" ref="R5:R20" si="1">O5-P5-Q5</f>
        <v>1761.82</v>
      </c>
    </row>
    <row r="6" s="88" customFormat="1" ht="18" customHeight="1" spans="1:18">
      <c r="A6" s="7">
        <v>3</v>
      </c>
      <c r="B6" s="7" t="s">
        <v>24</v>
      </c>
      <c r="C6" s="7" t="s">
        <v>25</v>
      </c>
      <c r="D6" s="7"/>
      <c r="E6" s="7"/>
      <c r="F6" s="7"/>
      <c r="G6" s="7"/>
      <c r="H6" s="7"/>
      <c r="I6" s="117"/>
      <c r="J6" s="117">
        <v>3678</v>
      </c>
      <c r="K6" s="117">
        <v>197.36</v>
      </c>
      <c r="L6" s="117"/>
      <c r="M6" s="117">
        <v>222.62</v>
      </c>
      <c r="N6" s="117"/>
      <c r="O6" s="117">
        <f t="shared" si="0"/>
        <v>3652.74</v>
      </c>
      <c r="P6" s="117">
        <f t="shared" ref="P6:P11" si="2">J6*0.05</f>
        <v>183.9</v>
      </c>
      <c r="Q6" s="119">
        <v>3383.31</v>
      </c>
      <c r="R6" s="117">
        <f t="shared" si="1"/>
        <v>85.5300000000002</v>
      </c>
    </row>
    <row r="7" s="88" customFormat="1" ht="18" customHeight="1" spans="1:18">
      <c r="A7" s="7">
        <v>4</v>
      </c>
      <c r="B7" s="7" t="s">
        <v>26</v>
      </c>
      <c r="C7" s="7" t="s">
        <v>25</v>
      </c>
      <c r="D7" s="7"/>
      <c r="E7" s="7"/>
      <c r="F7" s="7"/>
      <c r="G7" s="7"/>
      <c r="H7" s="7">
        <v>3</v>
      </c>
      <c r="I7" s="117">
        <v>897.86</v>
      </c>
      <c r="J7" s="117">
        <v>3660</v>
      </c>
      <c r="K7" s="117">
        <v>965.54</v>
      </c>
      <c r="L7" s="117">
        <v>679.8</v>
      </c>
      <c r="M7" s="117">
        <v>77</v>
      </c>
      <c r="N7" s="117"/>
      <c r="O7" s="117">
        <f t="shared" si="0"/>
        <v>6126.2</v>
      </c>
      <c r="P7" s="117">
        <f t="shared" si="2"/>
        <v>183</v>
      </c>
      <c r="Q7" s="119">
        <v>1266.8</v>
      </c>
      <c r="R7" s="117">
        <f t="shared" si="1"/>
        <v>4676.4</v>
      </c>
    </row>
    <row r="8" s="88" customFormat="1" ht="18" customHeight="1" spans="1:18">
      <c r="A8" s="7">
        <v>5</v>
      </c>
      <c r="B8" s="7" t="s">
        <v>27</v>
      </c>
      <c r="C8" s="7" t="s">
        <v>25</v>
      </c>
      <c r="D8" s="7"/>
      <c r="E8" s="7"/>
      <c r="F8" s="7"/>
      <c r="G8" s="7">
        <v>10000</v>
      </c>
      <c r="H8" s="7">
        <v>19</v>
      </c>
      <c r="I8" s="117">
        <v>30000</v>
      </c>
      <c r="J8" s="117">
        <v>31500</v>
      </c>
      <c r="K8" s="117">
        <v>1559.09</v>
      </c>
      <c r="L8" s="117"/>
      <c r="M8" s="117"/>
      <c r="N8" s="117"/>
      <c r="O8" s="117">
        <f t="shared" si="0"/>
        <v>73059.09</v>
      </c>
      <c r="P8" s="117">
        <f t="shared" si="2"/>
        <v>1575</v>
      </c>
      <c r="Q8" s="119"/>
      <c r="R8" s="117">
        <f t="shared" si="1"/>
        <v>71484.09</v>
      </c>
    </row>
    <row r="9" s="88" customFormat="1" ht="18" customHeight="1" spans="1:18">
      <c r="A9" s="7">
        <v>6</v>
      </c>
      <c r="B9" s="7" t="s">
        <v>28</v>
      </c>
      <c r="C9" s="7" t="s">
        <v>29</v>
      </c>
      <c r="D9" s="7"/>
      <c r="E9" s="7"/>
      <c r="F9" s="7"/>
      <c r="G9" s="7"/>
      <c r="H9" s="7">
        <v>3</v>
      </c>
      <c r="I9" s="117">
        <v>3440</v>
      </c>
      <c r="J9" s="117">
        <v>13426.97</v>
      </c>
      <c r="K9" s="117"/>
      <c r="L9" s="117"/>
      <c r="M9" s="117"/>
      <c r="N9" s="117"/>
      <c r="O9" s="117">
        <f t="shared" si="0"/>
        <v>16866.97</v>
      </c>
      <c r="P9" s="117">
        <f t="shared" si="2"/>
        <v>671.3485</v>
      </c>
      <c r="Q9" s="119"/>
      <c r="R9" s="117">
        <f t="shared" si="1"/>
        <v>16195.6215</v>
      </c>
    </row>
    <row r="10" s="88" customFormat="1" ht="18" customHeight="1" spans="1:18">
      <c r="A10" s="7">
        <v>7</v>
      </c>
      <c r="B10" s="7" t="s">
        <v>30</v>
      </c>
      <c r="C10" s="7" t="s">
        <v>25</v>
      </c>
      <c r="D10" s="7"/>
      <c r="E10" s="7"/>
      <c r="F10" s="7"/>
      <c r="G10" s="7"/>
      <c r="H10" s="7">
        <v>5</v>
      </c>
      <c r="I10" s="117">
        <v>2488</v>
      </c>
      <c r="J10" s="117">
        <v>455.22</v>
      </c>
      <c r="K10" s="117">
        <v>3245.92</v>
      </c>
      <c r="L10" s="117">
        <v>1200</v>
      </c>
      <c r="M10" s="117"/>
      <c r="N10" s="117"/>
      <c r="O10" s="117">
        <f t="shared" si="0"/>
        <v>7389.14</v>
      </c>
      <c r="P10" s="117">
        <f t="shared" si="2"/>
        <v>22.761</v>
      </c>
      <c r="Q10" s="119"/>
      <c r="R10" s="117">
        <f t="shared" si="1"/>
        <v>7366.379</v>
      </c>
    </row>
    <row r="11" s="88" customFormat="1" ht="18" customHeight="1" spans="1:18">
      <c r="A11" s="7">
        <v>9</v>
      </c>
      <c r="B11" s="7" t="s">
        <v>31</v>
      </c>
      <c r="C11" s="7" t="s">
        <v>29</v>
      </c>
      <c r="D11" s="7"/>
      <c r="E11" s="7"/>
      <c r="F11" s="7"/>
      <c r="G11" s="7"/>
      <c r="H11" s="7">
        <v>3</v>
      </c>
      <c r="I11" s="117">
        <v>25600</v>
      </c>
      <c r="J11" s="7">
        <v>1871.09</v>
      </c>
      <c r="K11" s="117"/>
      <c r="L11" s="117"/>
      <c r="M11" s="117">
        <v>35</v>
      </c>
      <c r="N11" s="117"/>
      <c r="O11" s="117">
        <f t="shared" si="0"/>
        <v>27436.09</v>
      </c>
      <c r="P11" s="117">
        <f t="shared" si="2"/>
        <v>93.5545</v>
      </c>
      <c r="Q11" s="119">
        <v>2739.89</v>
      </c>
      <c r="R11" s="117">
        <f t="shared" si="1"/>
        <v>24602.6455</v>
      </c>
    </row>
    <row r="12" s="88" customFormat="1" ht="18" customHeight="1" spans="1:18">
      <c r="A12" s="7">
        <v>10</v>
      </c>
      <c r="B12" s="7" t="s">
        <v>32</v>
      </c>
      <c r="C12" s="7" t="s">
        <v>29</v>
      </c>
      <c r="D12" s="7"/>
      <c r="E12" s="7"/>
      <c r="F12" s="7"/>
      <c r="G12" s="7"/>
      <c r="H12" s="7">
        <v>6</v>
      </c>
      <c r="I12" s="117">
        <v>24150.07</v>
      </c>
      <c r="J12" s="117">
        <v>2195.08</v>
      </c>
      <c r="K12" s="117"/>
      <c r="L12" s="117"/>
      <c r="M12" s="117"/>
      <c r="N12" s="117"/>
      <c r="O12" s="117">
        <f t="shared" si="0"/>
        <v>26345.15</v>
      </c>
      <c r="P12" s="117">
        <f t="shared" ref="P11:P20" si="3">J12*0.05</f>
        <v>109.754</v>
      </c>
      <c r="Q12" s="119"/>
      <c r="R12" s="117">
        <f t="shared" si="1"/>
        <v>26235.396</v>
      </c>
    </row>
    <row r="13" s="88" customFormat="1" ht="18" customHeight="1" spans="1:18">
      <c r="A13" s="7">
        <v>11</v>
      </c>
      <c r="B13" s="7" t="s">
        <v>33</v>
      </c>
      <c r="C13" s="7" t="s">
        <v>29</v>
      </c>
      <c r="D13" s="7"/>
      <c r="E13" s="7"/>
      <c r="F13" s="7"/>
      <c r="G13" s="7"/>
      <c r="H13" s="7"/>
      <c r="I13" s="117">
        <v>38038</v>
      </c>
      <c r="J13" s="117">
        <v>9210</v>
      </c>
      <c r="K13" s="117"/>
      <c r="L13" s="117"/>
      <c r="M13" s="117"/>
      <c r="N13" s="117"/>
      <c r="O13" s="117">
        <f t="shared" si="0"/>
        <v>47248</v>
      </c>
      <c r="P13" s="117">
        <f t="shared" si="3"/>
        <v>460.5</v>
      </c>
      <c r="Q13" s="119"/>
      <c r="R13" s="117">
        <f t="shared" si="1"/>
        <v>46787.5</v>
      </c>
    </row>
    <row r="14" s="88" customFormat="1" ht="18" customHeight="1" spans="1:18">
      <c r="A14" s="7">
        <v>12</v>
      </c>
      <c r="B14" s="7" t="s">
        <v>34</v>
      </c>
      <c r="C14" s="7" t="s">
        <v>29</v>
      </c>
      <c r="D14" s="7"/>
      <c r="E14" s="7"/>
      <c r="F14" s="7"/>
      <c r="G14" s="7"/>
      <c r="H14" s="7">
        <v>1</v>
      </c>
      <c r="I14" s="117"/>
      <c r="J14" s="117">
        <v>11754.2</v>
      </c>
      <c r="K14" s="117"/>
      <c r="L14" s="117"/>
      <c r="M14" s="117"/>
      <c r="N14" s="119">
        <v>2935.85</v>
      </c>
      <c r="O14" s="117">
        <f t="shared" si="0"/>
        <v>14690.05</v>
      </c>
      <c r="P14" s="117">
        <f t="shared" si="3"/>
        <v>587.71</v>
      </c>
      <c r="Q14" s="119"/>
      <c r="R14" s="117">
        <f t="shared" si="1"/>
        <v>14102.34</v>
      </c>
    </row>
    <row r="15" s="88" customFormat="1" ht="18" customHeight="1" spans="1:18">
      <c r="A15" s="7">
        <v>13</v>
      </c>
      <c r="B15" s="7" t="s">
        <v>35</v>
      </c>
      <c r="C15" s="7" t="s">
        <v>29</v>
      </c>
      <c r="D15" s="7"/>
      <c r="E15" s="7"/>
      <c r="F15" s="7"/>
      <c r="G15" s="7"/>
      <c r="H15" s="7">
        <v>3</v>
      </c>
      <c r="I15" s="117"/>
      <c r="J15" s="117"/>
      <c r="K15" s="117"/>
      <c r="L15" s="117"/>
      <c r="M15" s="117"/>
      <c r="N15" s="117"/>
      <c r="O15" s="117">
        <f t="shared" si="0"/>
        <v>0</v>
      </c>
      <c r="P15" s="117">
        <f t="shared" si="3"/>
        <v>0</v>
      </c>
      <c r="Q15" s="119"/>
      <c r="R15" s="117">
        <f t="shared" si="1"/>
        <v>0</v>
      </c>
    </row>
    <row r="16" s="88" customFormat="1" ht="18" customHeight="1" spans="1:18">
      <c r="A16" s="7">
        <v>14</v>
      </c>
      <c r="B16" s="7" t="s">
        <v>36</v>
      </c>
      <c r="C16" s="7" t="s">
        <v>29</v>
      </c>
      <c r="D16" s="7"/>
      <c r="E16" s="7"/>
      <c r="F16" s="7"/>
      <c r="G16" s="7"/>
      <c r="H16" s="7">
        <v>3</v>
      </c>
      <c r="I16" s="117"/>
      <c r="J16" s="117">
        <v>9792.92</v>
      </c>
      <c r="K16" s="117"/>
      <c r="L16" s="117"/>
      <c r="M16" s="117"/>
      <c r="N16" s="117"/>
      <c r="O16" s="117">
        <f t="shared" si="0"/>
        <v>9792.92</v>
      </c>
      <c r="P16" s="117">
        <f t="shared" si="3"/>
        <v>489.646</v>
      </c>
      <c r="Q16" s="119">
        <v>849.15</v>
      </c>
      <c r="R16" s="117">
        <f t="shared" si="1"/>
        <v>8454.124</v>
      </c>
    </row>
    <row r="17" s="88" customFormat="1" ht="18" customHeight="1" spans="1:18">
      <c r="A17" s="7">
        <v>15</v>
      </c>
      <c r="B17" s="7" t="s">
        <v>37</v>
      </c>
      <c r="C17" s="7" t="s">
        <v>29</v>
      </c>
      <c r="D17" s="7"/>
      <c r="E17" s="7"/>
      <c r="F17" s="7"/>
      <c r="G17" s="7"/>
      <c r="H17" s="7">
        <v>2</v>
      </c>
      <c r="I17" s="117">
        <v>18317.93</v>
      </c>
      <c r="J17" s="117">
        <v>14995.41</v>
      </c>
      <c r="K17" s="117"/>
      <c r="L17" s="117"/>
      <c r="M17" s="117"/>
      <c r="N17" s="117"/>
      <c r="O17" s="117">
        <f t="shared" si="0"/>
        <v>33313.34</v>
      </c>
      <c r="P17" s="117">
        <f t="shared" si="3"/>
        <v>749.7705</v>
      </c>
      <c r="Q17" s="119"/>
      <c r="R17" s="117">
        <f t="shared" si="1"/>
        <v>32563.5695</v>
      </c>
    </row>
    <row r="18" s="88" customFormat="1" ht="18" customHeight="1" spans="1:18">
      <c r="A18" s="7">
        <v>16</v>
      </c>
      <c r="B18" s="7" t="s">
        <v>38</v>
      </c>
      <c r="C18" s="7" t="s">
        <v>29</v>
      </c>
      <c r="D18" s="7"/>
      <c r="E18" s="7"/>
      <c r="F18" s="7"/>
      <c r="G18" s="7"/>
      <c r="H18" s="7"/>
      <c r="I18" s="117">
        <v>10000</v>
      </c>
      <c r="J18" s="117">
        <v>7750</v>
      </c>
      <c r="K18" s="117">
        <v>7000</v>
      </c>
      <c r="L18" s="117"/>
      <c r="M18" s="117"/>
      <c r="N18" s="117"/>
      <c r="O18" s="117">
        <f t="shared" si="0"/>
        <v>24750</v>
      </c>
      <c r="P18" s="117">
        <f t="shared" si="3"/>
        <v>387.5</v>
      </c>
      <c r="Q18" s="119"/>
      <c r="R18" s="117">
        <f t="shared" si="1"/>
        <v>24362.5</v>
      </c>
    </row>
    <row r="19" s="88" customFormat="1" ht="18" customHeight="1" spans="1:18">
      <c r="A19" s="7">
        <v>17</v>
      </c>
      <c r="B19" s="7" t="s">
        <v>39</v>
      </c>
      <c r="C19" s="7" t="s">
        <v>40</v>
      </c>
      <c r="D19" s="7"/>
      <c r="E19" s="7"/>
      <c r="F19" s="7"/>
      <c r="G19" s="7"/>
      <c r="H19" s="7"/>
      <c r="I19" s="117"/>
      <c r="J19" s="117"/>
      <c r="K19" s="117">
        <v>47000</v>
      </c>
      <c r="L19" s="117"/>
      <c r="M19" s="117"/>
      <c r="N19" s="117"/>
      <c r="O19" s="117">
        <f t="shared" si="0"/>
        <v>47000</v>
      </c>
      <c r="P19" s="117">
        <f t="shared" si="3"/>
        <v>0</v>
      </c>
      <c r="Q19" s="119"/>
      <c r="R19" s="117">
        <f t="shared" si="1"/>
        <v>47000</v>
      </c>
    </row>
    <row r="20" s="88" customFormat="1" ht="18" customHeight="1" spans="1:18">
      <c r="A20" s="7">
        <v>18</v>
      </c>
      <c r="B20" s="7" t="s">
        <v>41</v>
      </c>
      <c r="C20" s="7" t="s">
        <v>42</v>
      </c>
      <c r="D20" s="7"/>
      <c r="E20" s="7"/>
      <c r="F20" s="7"/>
      <c r="G20" s="7"/>
      <c r="H20" s="7">
        <v>28</v>
      </c>
      <c r="I20" s="117">
        <f>H20*80</f>
        <v>2240</v>
      </c>
      <c r="J20" s="117"/>
      <c r="K20" s="117">
        <v>9000</v>
      </c>
      <c r="L20" s="117"/>
      <c r="M20" s="117"/>
      <c r="N20" s="117"/>
      <c r="O20" s="117">
        <f t="shared" si="0"/>
        <v>11240</v>
      </c>
      <c r="P20" s="117">
        <f t="shared" si="3"/>
        <v>0</v>
      </c>
      <c r="Q20" s="117"/>
      <c r="R20" s="117">
        <f t="shared" si="1"/>
        <v>11240</v>
      </c>
    </row>
    <row r="21" s="88" customFormat="1" ht="21" customHeight="1" spans="1:113">
      <c r="A21" s="7" t="s">
        <v>43</v>
      </c>
      <c r="B21" s="7"/>
      <c r="C21" s="7"/>
      <c r="D21" s="7"/>
      <c r="E21" s="7"/>
      <c r="F21" s="7"/>
      <c r="G21" s="7"/>
      <c r="H21" s="7">
        <f>SUM(H5:H20)</f>
        <v>76</v>
      </c>
      <c r="I21" s="117">
        <f>SUM(I5:I20)</f>
        <v>155171.86</v>
      </c>
      <c r="J21" s="117">
        <f>SUM(J5:J20)</f>
        <v>110288.89</v>
      </c>
      <c r="K21" s="117">
        <f>SUM(K4:K20)</f>
        <v>73906.42</v>
      </c>
      <c r="L21" s="117">
        <f>SUM(L4:L20)</f>
        <v>2506.4</v>
      </c>
      <c r="M21" s="117"/>
      <c r="N21" s="117"/>
      <c r="O21" s="117">
        <f>SUM(O4:O20)</f>
        <v>354474.8</v>
      </c>
      <c r="P21" s="117">
        <f>SUM(P4:P20)</f>
        <v>5514.4445</v>
      </c>
      <c r="Q21" s="117">
        <f>SUM(Q4:Q20)</f>
        <v>9578.04</v>
      </c>
      <c r="R21" s="117">
        <f>SUM(R4:R20)</f>
        <v>339382.3155</v>
      </c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7"/>
      <c r="CO21" s="107"/>
      <c r="CP21" s="107"/>
      <c r="CQ21" s="107"/>
      <c r="CR21" s="107"/>
      <c r="CS21" s="107"/>
      <c r="CT21" s="107"/>
      <c r="CU21" s="107"/>
      <c r="CV21" s="107"/>
      <c r="CW21" s="107"/>
      <c r="CX21" s="107"/>
      <c r="CY21" s="107"/>
      <c r="CZ21" s="107"/>
      <c r="DA21" s="107"/>
      <c r="DB21" s="107"/>
      <c r="DC21" s="107"/>
      <c r="DD21" s="107"/>
      <c r="DE21" s="107"/>
      <c r="DF21" s="107"/>
      <c r="DG21" s="107"/>
      <c r="DH21" s="107"/>
      <c r="DI21" s="107"/>
    </row>
    <row r="22" s="88" customFormat="1" ht="36" customHeight="1" spans="1:113">
      <c r="A22" s="112" t="s">
        <v>44</v>
      </c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7"/>
      <c r="CO22" s="107"/>
      <c r="CP22" s="107"/>
      <c r="CQ22" s="107"/>
      <c r="CR22" s="107"/>
      <c r="CS22" s="107"/>
      <c r="CT22" s="107"/>
      <c r="CU22" s="107"/>
      <c r="CV22" s="107"/>
      <c r="CW22" s="107"/>
      <c r="CX22" s="107"/>
      <c r="CY22" s="107"/>
      <c r="CZ22" s="107"/>
      <c r="DA22" s="107"/>
      <c r="DB22" s="107"/>
      <c r="DC22" s="107"/>
      <c r="DD22" s="107"/>
      <c r="DE22" s="107"/>
      <c r="DF22" s="107"/>
      <c r="DG22" s="107"/>
      <c r="DH22" s="107"/>
      <c r="DI22" s="107"/>
    </row>
    <row r="23" s="89" customFormat="1" ht="30" customHeight="1" spans="1:18">
      <c r="A23" s="113"/>
      <c r="B23" s="94" t="s">
        <v>45</v>
      </c>
      <c r="C23" s="94"/>
      <c r="D23" s="94"/>
      <c r="E23" s="94"/>
      <c r="F23" s="94"/>
      <c r="G23" s="94"/>
      <c r="H23" s="94"/>
      <c r="I23" s="95" t="s">
        <v>46</v>
      </c>
      <c r="J23" s="95"/>
      <c r="K23" s="95"/>
      <c r="L23" s="95"/>
      <c r="M23" s="95"/>
      <c r="N23" s="95"/>
      <c r="O23" s="98"/>
      <c r="P23" s="98"/>
      <c r="Q23" s="98"/>
      <c r="R23" s="98"/>
    </row>
    <row r="24" s="89" customFormat="1" spans="1:18">
      <c r="A24" s="107"/>
      <c r="B24" s="107"/>
      <c r="C24" s="107"/>
      <c r="D24" s="107"/>
      <c r="E24" s="107"/>
      <c r="F24" s="107"/>
      <c r="G24" s="107"/>
      <c r="H24" s="26"/>
      <c r="I24" s="108"/>
      <c r="J24" s="108"/>
      <c r="K24" s="108"/>
      <c r="L24" s="108"/>
      <c r="M24" s="108"/>
      <c r="N24" s="108"/>
      <c r="O24" s="108"/>
      <c r="P24" s="108"/>
      <c r="Q24" s="108"/>
      <c r="R24" s="108"/>
    </row>
  </sheetData>
  <autoFilter xmlns:etc="http://www.wps.cn/officeDocument/2017/etCustomData" ref="A3:DF23" etc:filterBottomFollowUsedRange="0">
    <extLst/>
  </autoFilter>
  <mergeCells count="14">
    <mergeCell ref="A1:R1"/>
    <mergeCell ref="A2:F2"/>
    <mergeCell ref="A21:C21"/>
    <mergeCell ref="A22:R22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</mergeCells>
  <pageMargins left="0.236111111111111" right="0.11805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M79"/>
  <sheetViews>
    <sheetView workbookViewId="0">
      <pane xSplit="3" topLeftCell="D1" activePane="topRight" state="frozen"/>
      <selection/>
      <selection pane="topRight" activeCell="S11" sqref="S11"/>
    </sheetView>
  </sheetViews>
  <sheetFormatPr defaultColWidth="9" defaultRowHeight="12"/>
  <cols>
    <col min="1" max="1" width="4" style="31" customWidth="1"/>
    <col min="2" max="2" width="7.75" style="31" customWidth="1"/>
    <col min="3" max="3" width="9.875" style="31" customWidth="1"/>
    <col min="4" max="4" width="7.25" style="31" customWidth="1"/>
    <col min="5" max="5" width="9.375" style="31" customWidth="1"/>
    <col min="6" max="6" width="8.625" style="31" customWidth="1"/>
    <col min="7" max="7" width="8.86666666666667" style="31" customWidth="1"/>
    <col min="8" max="8" width="8.25" style="31" customWidth="1"/>
    <col min="9" max="9" width="7.625" style="31" customWidth="1"/>
    <col min="10" max="10" width="9.5" style="31" hidden="1" customWidth="1"/>
    <col min="11" max="11" width="10.625" style="31" customWidth="1"/>
    <col min="12" max="12" width="7.5" style="31" customWidth="1"/>
    <col min="13" max="13" width="11" style="31" customWidth="1"/>
    <col min="14" max="14" width="10.875" style="31" customWidth="1"/>
    <col min="15" max="15" width="9.75" style="31" hidden="1" customWidth="1"/>
    <col min="16" max="16" width="6.875" style="31" hidden="1" customWidth="1"/>
    <col min="17" max="17" width="9.875" style="31" customWidth="1"/>
    <col min="18" max="18" width="9.125" style="31" customWidth="1"/>
    <col min="19" max="19" width="8.5" style="31" customWidth="1"/>
    <col min="20" max="20" width="8.5" style="90" customWidth="1"/>
    <col min="21" max="22" width="9.25" style="31"/>
    <col min="23" max="245" width="9" style="31"/>
    <col min="246" max="16384" width="9" style="88"/>
  </cols>
  <sheetData>
    <row r="1" s="31" customFormat="1" ht="20.1" customHeight="1" spans="1:20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="31" customFormat="1" ht="30" customHeight="1" spans="1:20">
      <c r="A2" s="27" t="s">
        <v>12</v>
      </c>
      <c r="B2" s="27" t="s">
        <v>13</v>
      </c>
      <c r="C2" s="27" t="s">
        <v>48</v>
      </c>
      <c r="D2" s="27" t="s">
        <v>49</v>
      </c>
      <c r="E2" s="27" t="s">
        <v>50</v>
      </c>
      <c r="F2" s="27" t="s">
        <v>51</v>
      </c>
      <c r="G2" s="27" t="s">
        <v>52</v>
      </c>
      <c r="H2" s="27" t="s">
        <v>53</v>
      </c>
      <c r="I2" s="27" t="s">
        <v>54</v>
      </c>
      <c r="J2" s="27" t="s">
        <v>55</v>
      </c>
      <c r="K2" s="27" t="s">
        <v>56</v>
      </c>
      <c r="L2" s="27" t="s">
        <v>57</v>
      </c>
      <c r="M2" s="70" t="s">
        <v>58</v>
      </c>
      <c r="N2" s="27" t="s">
        <v>59</v>
      </c>
      <c r="O2" s="27" t="s">
        <v>60</v>
      </c>
      <c r="P2" s="27" t="s">
        <v>61</v>
      </c>
      <c r="Q2" s="41" t="s">
        <v>62</v>
      </c>
      <c r="R2" s="27" t="s">
        <v>63</v>
      </c>
      <c r="S2" s="27" t="s">
        <v>23</v>
      </c>
      <c r="T2" s="36" t="s">
        <v>21</v>
      </c>
    </row>
    <row r="3" s="88" customFormat="1" spans="1:245">
      <c r="A3" s="27">
        <f>ROW()-2</f>
        <v>1</v>
      </c>
      <c r="B3" s="27" t="s">
        <v>64</v>
      </c>
      <c r="C3" s="27" t="s">
        <v>65</v>
      </c>
      <c r="D3" s="27">
        <v>119.13</v>
      </c>
      <c r="E3" s="36">
        <v>8226.31</v>
      </c>
      <c r="F3" s="27">
        <v>980000</v>
      </c>
      <c r="G3" s="91">
        <v>580000</v>
      </c>
      <c r="H3" s="91">
        <v>980000</v>
      </c>
      <c r="I3" s="27">
        <f t="shared" ref="I3:I11" si="0">F3-H3</f>
        <v>0</v>
      </c>
      <c r="J3" s="27" t="s">
        <v>66</v>
      </c>
      <c r="K3" s="29">
        <v>45610</v>
      </c>
      <c r="L3" s="53" t="s">
        <v>67</v>
      </c>
      <c r="M3" s="46">
        <v>20240005461</v>
      </c>
      <c r="N3" s="29">
        <v>45566</v>
      </c>
      <c r="O3" s="29">
        <v>45536</v>
      </c>
      <c r="P3" s="96"/>
      <c r="Q3" s="36">
        <f>G3*0.005</f>
        <v>2900</v>
      </c>
      <c r="R3" s="36">
        <f>G3*0.0004</f>
        <v>232</v>
      </c>
      <c r="S3" s="36">
        <f>G3*0.001</f>
        <v>580</v>
      </c>
      <c r="T3" s="36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3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  <c r="GH3" s="31"/>
      <c r="GI3" s="31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31"/>
      <c r="GU3" s="31"/>
      <c r="GV3" s="31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31"/>
      <c r="HH3" s="3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  <c r="HZ3" s="31"/>
      <c r="IA3" s="31"/>
      <c r="IB3" s="31"/>
      <c r="IC3" s="31"/>
      <c r="ID3" s="31"/>
      <c r="IE3" s="31"/>
      <c r="IF3" s="31"/>
      <c r="IG3" s="31"/>
      <c r="IH3" s="31"/>
      <c r="II3" s="31"/>
      <c r="IJ3" s="31"/>
      <c r="IK3" s="31"/>
    </row>
    <row r="4" s="88" customFormat="1" spans="1:245">
      <c r="A4" s="27">
        <f>ROW()-2</f>
        <v>2</v>
      </c>
      <c r="B4" s="27" t="s">
        <v>68</v>
      </c>
      <c r="C4" s="27" t="s">
        <v>69</v>
      </c>
      <c r="D4" s="27">
        <v>117.54</v>
      </c>
      <c r="E4" s="36">
        <v>5980.88</v>
      </c>
      <c r="F4" s="27">
        <v>702993</v>
      </c>
      <c r="G4" s="27">
        <v>502993</v>
      </c>
      <c r="H4" s="27">
        <v>502993</v>
      </c>
      <c r="I4" s="27">
        <f t="shared" si="0"/>
        <v>200000</v>
      </c>
      <c r="J4" s="27" t="s">
        <v>70</v>
      </c>
      <c r="K4" s="29">
        <v>45622</v>
      </c>
      <c r="L4" s="53" t="s">
        <v>71</v>
      </c>
      <c r="M4" s="46">
        <v>20240006811</v>
      </c>
      <c r="N4" s="29">
        <v>45622</v>
      </c>
      <c r="O4" s="29">
        <v>45409</v>
      </c>
      <c r="P4" s="96"/>
      <c r="Q4" s="36">
        <f>G4*0.007</f>
        <v>3520.951</v>
      </c>
      <c r="R4" s="36">
        <f>G4*0.0002</f>
        <v>100.5986</v>
      </c>
      <c r="S4" s="36">
        <f>G4*0.0008</f>
        <v>402.3944</v>
      </c>
      <c r="T4" s="36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</row>
    <row r="5" s="88" customFormat="1" spans="1:245">
      <c r="A5" s="27">
        <f t="shared" ref="A5:A14" si="1">ROW()-2</f>
        <v>3</v>
      </c>
      <c r="B5" s="27" t="s">
        <v>72</v>
      </c>
      <c r="C5" s="27" t="s">
        <v>73</v>
      </c>
      <c r="D5" s="27">
        <v>117.91</v>
      </c>
      <c r="E5" s="36">
        <v>5885.48</v>
      </c>
      <c r="F5" s="27">
        <v>693957</v>
      </c>
      <c r="G5" s="27">
        <v>193957</v>
      </c>
      <c r="H5" s="27">
        <v>193957</v>
      </c>
      <c r="I5" s="27">
        <f t="shared" si="0"/>
        <v>500000</v>
      </c>
      <c r="J5" s="27" t="s">
        <v>74</v>
      </c>
      <c r="K5" s="29">
        <v>45624</v>
      </c>
      <c r="L5" s="27" t="s">
        <v>75</v>
      </c>
      <c r="M5" s="46">
        <v>20240006859</v>
      </c>
      <c r="N5" s="29">
        <v>45624</v>
      </c>
      <c r="O5" s="29">
        <v>45514</v>
      </c>
      <c r="P5" s="96"/>
      <c r="Q5" s="36">
        <f>G5*0.005</f>
        <v>969.785</v>
      </c>
      <c r="R5" s="36">
        <f>G5*0.0002</f>
        <v>38.7914</v>
      </c>
      <c r="S5" s="36">
        <f>G5*0.0008</f>
        <v>155.1656</v>
      </c>
      <c r="T5" s="36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</row>
    <row r="6" s="88" customFormat="1" ht="11" customHeight="1" spans="1:245">
      <c r="A6" s="27">
        <f t="shared" si="1"/>
        <v>4</v>
      </c>
      <c r="B6" s="27" t="s">
        <v>76</v>
      </c>
      <c r="C6" s="27" t="s">
        <v>77</v>
      </c>
      <c r="D6" s="27">
        <v>117.91</v>
      </c>
      <c r="E6" s="36">
        <v>5700</v>
      </c>
      <c r="F6" s="27">
        <v>672087</v>
      </c>
      <c r="G6" s="27">
        <v>186087</v>
      </c>
      <c r="H6" s="27">
        <v>186087</v>
      </c>
      <c r="I6" s="27">
        <f t="shared" si="0"/>
        <v>486000</v>
      </c>
      <c r="J6" s="27" t="s">
        <v>66</v>
      </c>
      <c r="K6" s="29">
        <v>45620</v>
      </c>
      <c r="L6" s="53" t="s">
        <v>78</v>
      </c>
      <c r="M6" s="46">
        <v>20240006777</v>
      </c>
      <c r="N6" s="29">
        <v>45620</v>
      </c>
      <c r="O6" s="29">
        <v>45620</v>
      </c>
      <c r="P6" s="96"/>
      <c r="Q6" s="36">
        <f>G6*0.006</f>
        <v>1116.522</v>
      </c>
      <c r="R6" s="36"/>
      <c r="S6" s="36">
        <f>G6*0.0008</f>
        <v>148.8696</v>
      </c>
      <c r="T6" s="36">
        <f>G6*0.0003</f>
        <v>55.8261</v>
      </c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</row>
    <row r="7" s="88" customFormat="1" spans="1:245">
      <c r="A7" s="27">
        <f t="shared" si="1"/>
        <v>5</v>
      </c>
      <c r="B7" s="27" t="s">
        <v>79</v>
      </c>
      <c r="C7" s="27" t="s">
        <v>80</v>
      </c>
      <c r="D7" s="27">
        <v>117.54</v>
      </c>
      <c r="E7" s="36">
        <v>5785.265</v>
      </c>
      <c r="F7" s="27">
        <v>680000</v>
      </c>
      <c r="G7" s="27">
        <v>430000</v>
      </c>
      <c r="H7" s="27">
        <v>680000</v>
      </c>
      <c r="I7" s="27">
        <f t="shared" si="0"/>
        <v>0</v>
      </c>
      <c r="J7" s="27" t="s">
        <v>74</v>
      </c>
      <c r="K7" s="29">
        <v>45615</v>
      </c>
      <c r="L7" s="53" t="s">
        <v>81</v>
      </c>
      <c r="M7" s="46">
        <v>20240005506</v>
      </c>
      <c r="N7" s="29">
        <v>45566</v>
      </c>
      <c r="O7" s="29">
        <v>45556</v>
      </c>
      <c r="P7" s="96"/>
      <c r="Q7" s="36">
        <f>G7*0.004</f>
        <v>1720</v>
      </c>
      <c r="R7" s="36">
        <f>G7*0.0002</f>
        <v>86</v>
      </c>
      <c r="S7" s="36">
        <f>G7*0.001</f>
        <v>430</v>
      </c>
      <c r="T7" s="36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</row>
    <row r="8" s="88" customFormat="1" spans="1:245">
      <c r="A8" s="27">
        <f t="shared" si="1"/>
        <v>6</v>
      </c>
      <c r="B8" s="27" t="s">
        <v>82</v>
      </c>
      <c r="C8" s="27" t="s">
        <v>83</v>
      </c>
      <c r="D8" s="27">
        <v>117.54</v>
      </c>
      <c r="E8" s="36">
        <v>5938.4</v>
      </c>
      <c r="F8" s="27">
        <v>698000</v>
      </c>
      <c r="G8" s="27">
        <v>498000</v>
      </c>
      <c r="H8" s="27">
        <v>698000</v>
      </c>
      <c r="I8" s="27">
        <f t="shared" si="0"/>
        <v>0</v>
      </c>
      <c r="J8" s="27" t="s">
        <v>84</v>
      </c>
      <c r="K8" s="29">
        <v>45611</v>
      </c>
      <c r="L8" s="53" t="s">
        <v>85</v>
      </c>
      <c r="M8" s="46">
        <v>20240003996</v>
      </c>
      <c r="N8" s="29">
        <v>45486</v>
      </c>
      <c r="O8" s="29">
        <v>45486</v>
      </c>
      <c r="P8" s="96"/>
      <c r="Q8" s="36">
        <f>G8*0.007</f>
        <v>3486</v>
      </c>
      <c r="R8" s="36">
        <f>G8*0.0004</f>
        <v>199.2</v>
      </c>
      <c r="S8" s="36">
        <f>G8*0.0008</f>
        <v>398.4</v>
      </c>
      <c r="T8" s="36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</row>
    <row r="9" s="88" customFormat="1" spans="1:245">
      <c r="A9" s="27">
        <f t="shared" si="1"/>
        <v>7</v>
      </c>
      <c r="B9" s="27" t="s">
        <v>86</v>
      </c>
      <c r="C9" s="27" t="s">
        <v>87</v>
      </c>
      <c r="D9" s="27">
        <v>117.54</v>
      </c>
      <c r="E9" s="36">
        <v>5870.34</v>
      </c>
      <c r="F9" s="27">
        <v>690000</v>
      </c>
      <c r="G9" s="27">
        <v>212000</v>
      </c>
      <c r="H9" s="27">
        <v>212000</v>
      </c>
      <c r="I9" s="27">
        <f t="shared" si="0"/>
        <v>478000</v>
      </c>
      <c r="J9" s="27" t="s">
        <v>88</v>
      </c>
      <c r="K9" s="29">
        <v>45603</v>
      </c>
      <c r="L9" s="53" t="s">
        <v>89</v>
      </c>
      <c r="M9" s="46">
        <v>20240006501</v>
      </c>
      <c r="N9" s="29">
        <v>45603</v>
      </c>
      <c r="O9" s="29">
        <v>45598</v>
      </c>
      <c r="P9" s="96"/>
      <c r="Q9" s="36">
        <f>G9*0.005</f>
        <v>1060</v>
      </c>
      <c r="R9" s="36">
        <f>G9*0.0005</f>
        <v>106</v>
      </c>
      <c r="S9" s="36">
        <f>G9*0.0008</f>
        <v>169.6</v>
      </c>
      <c r="T9" s="36">
        <f>G9*0.0003</f>
        <v>63.6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</row>
    <row r="10" s="88" customFormat="1" spans="1:245">
      <c r="A10" s="27">
        <f t="shared" si="1"/>
        <v>8</v>
      </c>
      <c r="B10" s="27" t="s">
        <v>90</v>
      </c>
      <c r="C10" s="27" t="s">
        <v>91</v>
      </c>
      <c r="D10" s="27">
        <v>117.54</v>
      </c>
      <c r="E10" s="36">
        <v>5819.295</v>
      </c>
      <c r="F10" s="27">
        <v>684000</v>
      </c>
      <c r="G10" s="27">
        <v>380000</v>
      </c>
      <c r="H10" s="27">
        <v>684000</v>
      </c>
      <c r="I10" s="27">
        <f t="shared" si="0"/>
        <v>0</v>
      </c>
      <c r="J10" s="27" t="s">
        <v>88</v>
      </c>
      <c r="K10" s="29">
        <v>45615</v>
      </c>
      <c r="L10" s="53" t="s">
        <v>92</v>
      </c>
      <c r="M10" s="46">
        <v>20240005501</v>
      </c>
      <c r="N10" s="29">
        <v>45566</v>
      </c>
      <c r="O10" s="29">
        <v>45556</v>
      </c>
      <c r="P10" s="96"/>
      <c r="Q10" s="36">
        <f>G10*0.006</f>
        <v>2280</v>
      </c>
      <c r="R10" s="36"/>
      <c r="S10" s="36">
        <f>G10*0.001</f>
        <v>380</v>
      </c>
      <c r="T10" s="36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31"/>
      <c r="HF10" s="31"/>
      <c r="HG10" s="31"/>
      <c r="HH10" s="31"/>
      <c r="HI10" s="31"/>
      <c r="HJ10" s="31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</row>
    <row r="11" s="88" customFormat="1" spans="1:245">
      <c r="A11" s="27">
        <f t="shared" si="1"/>
        <v>9</v>
      </c>
      <c r="B11" s="27" t="s">
        <v>93</v>
      </c>
      <c r="C11" s="27" t="s">
        <v>94</v>
      </c>
      <c r="D11" s="27">
        <v>117.54</v>
      </c>
      <c r="E11" s="36">
        <v>5650</v>
      </c>
      <c r="F11" s="27">
        <v>664101</v>
      </c>
      <c r="G11" s="27">
        <v>664101</v>
      </c>
      <c r="H11" s="27">
        <v>664101</v>
      </c>
      <c r="I11" s="27">
        <f t="shared" si="0"/>
        <v>0</v>
      </c>
      <c r="J11" s="27" t="s">
        <v>70</v>
      </c>
      <c r="K11" s="29">
        <v>45623</v>
      </c>
      <c r="L11" s="53" t="s">
        <v>95</v>
      </c>
      <c r="M11" s="46">
        <v>20240005494</v>
      </c>
      <c r="N11" s="29">
        <v>45566</v>
      </c>
      <c r="O11" s="29">
        <v>45556</v>
      </c>
      <c r="P11" s="96"/>
      <c r="Q11" s="36">
        <f>G11*0.007</f>
        <v>4648.707</v>
      </c>
      <c r="R11" s="36"/>
      <c r="S11" s="36">
        <f>G11*0.001</f>
        <v>664.101</v>
      </c>
      <c r="T11" s="36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</row>
    <row r="12" s="88" customFormat="1" spans="1:245">
      <c r="A12" s="27">
        <f t="shared" si="1"/>
        <v>10</v>
      </c>
      <c r="B12" s="27" t="s">
        <v>96</v>
      </c>
      <c r="C12" s="27" t="s">
        <v>97</v>
      </c>
      <c r="D12" s="27">
        <v>115.78</v>
      </c>
      <c r="E12" s="36">
        <v>5068</v>
      </c>
      <c r="F12" s="27">
        <v>586773</v>
      </c>
      <c r="G12" s="27">
        <v>117773</v>
      </c>
      <c r="H12" s="27">
        <v>117773</v>
      </c>
      <c r="I12" s="27">
        <f t="shared" ref="I12:I31" si="2">F12-H12</f>
        <v>469000</v>
      </c>
      <c r="J12" s="27" t="s">
        <v>66</v>
      </c>
      <c r="K12" s="29">
        <v>45624</v>
      </c>
      <c r="L12" s="53" t="s">
        <v>98</v>
      </c>
      <c r="M12" s="46">
        <v>20240006861</v>
      </c>
      <c r="N12" s="29">
        <v>45624</v>
      </c>
      <c r="O12" s="29">
        <v>45290</v>
      </c>
      <c r="P12" s="96"/>
      <c r="Q12" s="36">
        <f>G12*0.004</f>
        <v>471.092</v>
      </c>
      <c r="R12" s="36">
        <f>G12*0.0002</f>
        <v>23.5546</v>
      </c>
      <c r="S12" s="36">
        <f>G12*0.0008</f>
        <v>94.2184</v>
      </c>
      <c r="T12" s="36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</row>
    <row r="13" s="88" customFormat="1" spans="1:245">
      <c r="A13" s="27">
        <f t="shared" si="1"/>
        <v>11</v>
      </c>
      <c r="B13" s="27" t="s">
        <v>99</v>
      </c>
      <c r="C13" s="27" t="s">
        <v>100</v>
      </c>
      <c r="D13" s="27">
        <v>86.14</v>
      </c>
      <c r="E13" s="36">
        <v>5224.05</v>
      </c>
      <c r="F13" s="27">
        <v>450000</v>
      </c>
      <c r="G13" s="27">
        <v>220000</v>
      </c>
      <c r="H13" s="27">
        <v>450000</v>
      </c>
      <c r="I13" s="27">
        <f t="shared" si="2"/>
        <v>0</v>
      </c>
      <c r="J13" s="27" t="s">
        <v>101</v>
      </c>
      <c r="K13" s="29">
        <v>45615</v>
      </c>
      <c r="L13" s="53" t="s">
        <v>67</v>
      </c>
      <c r="M13" s="46">
        <v>20240005803</v>
      </c>
      <c r="N13" s="29">
        <v>45569</v>
      </c>
      <c r="O13" s="29">
        <v>45559</v>
      </c>
      <c r="P13" s="96"/>
      <c r="Q13" s="36">
        <f>G13*0.005</f>
        <v>1100</v>
      </c>
      <c r="R13" s="36">
        <f>G13*0.0004</f>
        <v>88</v>
      </c>
      <c r="S13" s="36">
        <f>G13*0.001</f>
        <v>220</v>
      </c>
      <c r="T13" s="36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</row>
    <row r="14" s="88" customFormat="1" spans="1:245">
      <c r="A14" s="27">
        <f t="shared" si="1"/>
        <v>12</v>
      </c>
      <c r="B14" s="27" t="s">
        <v>102</v>
      </c>
      <c r="C14" s="27" t="s">
        <v>103</v>
      </c>
      <c r="D14" s="27">
        <v>86.14</v>
      </c>
      <c r="E14" s="36">
        <v>5224.05</v>
      </c>
      <c r="F14" s="27">
        <v>450000</v>
      </c>
      <c r="G14" s="27">
        <v>150000</v>
      </c>
      <c r="H14" s="27">
        <v>450000</v>
      </c>
      <c r="I14" s="27">
        <f t="shared" si="2"/>
        <v>0</v>
      </c>
      <c r="J14" s="27" t="s">
        <v>101</v>
      </c>
      <c r="K14" s="29">
        <v>45616</v>
      </c>
      <c r="L14" s="53" t="s">
        <v>67</v>
      </c>
      <c r="M14" s="46">
        <v>20240005800</v>
      </c>
      <c r="N14" s="29">
        <v>45569</v>
      </c>
      <c r="O14" s="29">
        <v>45559</v>
      </c>
      <c r="P14" s="96"/>
      <c r="Q14" s="36">
        <f>G14*0.005</f>
        <v>750</v>
      </c>
      <c r="R14" s="36">
        <f>G14*0.0004</f>
        <v>60</v>
      </c>
      <c r="S14" s="36">
        <f>G14*0.001</f>
        <v>150</v>
      </c>
      <c r="T14" s="36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</row>
    <row r="15" s="88" customFormat="1" spans="1:245">
      <c r="A15" s="27">
        <f t="shared" ref="A15:A24" si="3">ROW()-2</f>
        <v>13</v>
      </c>
      <c r="B15" s="27" t="s">
        <v>104</v>
      </c>
      <c r="C15" s="27" t="s">
        <v>105</v>
      </c>
      <c r="D15" s="27">
        <v>86.14</v>
      </c>
      <c r="E15" s="36">
        <v>5300</v>
      </c>
      <c r="F15" s="27">
        <v>456542</v>
      </c>
      <c r="G15" s="27">
        <v>456542</v>
      </c>
      <c r="H15" s="27">
        <v>456542</v>
      </c>
      <c r="I15" s="27">
        <f t="shared" si="2"/>
        <v>0</v>
      </c>
      <c r="J15" s="27" t="s">
        <v>74</v>
      </c>
      <c r="K15" s="29">
        <v>45615</v>
      </c>
      <c r="L15" s="53" t="s">
        <v>106</v>
      </c>
      <c r="M15" s="46">
        <v>20240005221</v>
      </c>
      <c r="N15" s="29">
        <v>45546</v>
      </c>
      <c r="O15" s="29">
        <v>45373</v>
      </c>
      <c r="P15" s="96"/>
      <c r="Q15" s="36">
        <f>G15*0.004</f>
        <v>1826.168</v>
      </c>
      <c r="R15" s="36">
        <f>G15*0.0003</f>
        <v>136.9626</v>
      </c>
      <c r="S15" s="36">
        <f>G15*0.0012</f>
        <v>547.8504</v>
      </c>
      <c r="T15" s="36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</row>
    <row r="16" s="88" customFormat="1" spans="1:245">
      <c r="A16" s="27">
        <f t="shared" si="3"/>
        <v>14</v>
      </c>
      <c r="B16" s="27" t="s">
        <v>107</v>
      </c>
      <c r="C16" s="27" t="s">
        <v>108</v>
      </c>
      <c r="D16" s="27">
        <v>115.78</v>
      </c>
      <c r="E16" s="36">
        <v>5400</v>
      </c>
      <c r="F16" s="27">
        <v>625212</v>
      </c>
      <c r="G16" s="27">
        <v>437000</v>
      </c>
      <c r="H16" s="27">
        <v>625212</v>
      </c>
      <c r="I16" s="27">
        <f t="shared" si="2"/>
        <v>0</v>
      </c>
      <c r="J16" s="27" t="s">
        <v>74</v>
      </c>
      <c r="K16" s="29">
        <v>45623</v>
      </c>
      <c r="L16" s="53" t="s">
        <v>109</v>
      </c>
      <c r="M16" s="46">
        <v>20240001204</v>
      </c>
      <c r="N16" s="29">
        <v>45358</v>
      </c>
      <c r="O16" s="29">
        <v>45351</v>
      </c>
      <c r="P16" s="96"/>
      <c r="Q16" s="36">
        <f t="shared" ref="Q16:Q19" si="4">G16*0.007</f>
        <v>3059</v>
      </c>
      <c r="R16" s="36">
        <f>G16*0.0004</f>
        <v>174.8</v>
      </c>
      <c r="S16" s="36">
        <f>G16*0.0014</f>
        <v>611.8</v>
      </c>
      <c r="T16" s="36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</row>
    <row r="17" s="88" customFormat="1" spans="1:245">
      <c r="A17" s="27">
        <f t="shared" si="3"/>
        <v>15</v>
      </c>
      <c r="B17" s="27" t="s">
        <v>110</v>
      </c>
      <c r="C17" s="27" t="s">
        <v>111</v>
      </c>
      <c r="D17" s="27">
        <v>132.34</v>
      </c>
      <c r="E17" s="36">
        <v>5100</v>
      </c>
      <c r="F17" s="27">
        <v>674934</v>
      </c>
      <c r="G17" s="27">
        <v>570000</v>
      </c>
      <c r="H17" s="27">
        <v>674934</v>
      </c>
      <c r="I17" s="27">
        <f t="shared" si="2"/>
        <v>0</v>
      </c>
      <c r="J17" s="27" t="s">
        <v>101</v>
      </c>
      <c r="K17" s="29">
        <v>45609</v>
      </c>
      <c r="L17" s="53" t="s">
        <v>112</v>
      </c>
      <c r="M17" s="46">
        <v>20240004248</v>
      </c>
      <c r="N17" s="29">
        <v>45498</v>
      </c>
      <c r="O17" s="29">
        <v>45473</v>
      </c>
      <c r="P17" s="96"/>
      <c r="Q17" s="36">
        <f t="shared" si="4"/>
        <v>3990</v>
      </c>
      <c r="R17" s="36">
        <f>G17*0.0002</f>
        <v>114</v>
      </c>
      <c r="S17" s="36">
        <f t="shared" ref="S17:S22" si="5">G17*0.0008</f>
        <v>456</v>
      </c>
      <c r="T17" s="36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</row>
    <row r="18" s="88" customFormat="1" spans="1:245">
      <c r="A18" s="27">
        <f t="shared" si="3"/>
        <v>16</v>
      </c>
      <c r="B18" s="27" t="s">
        <v>113</v>
      </c>
      <c r="C18" s="27" t="s">
        <v>114</v>
      </c>
      <c r="D18" s="27">
        <v>126.9</v>
      </c>
      <c r="E18" s="36">
        <v>5752.56</v>
      </c>
      <c r="F18" s="27">
        <v>730000</v>
      </c>
      <c r="G18" s="27">
        <v>730000</v>
      </c>
      <c r="H18" s="27">
        <v>730000</v>
      </c>
      <c r="I18" s="27">
        <f t="shared" si="2"/>
        <v>0</v>
      </c>
      <c r="J18" s="27" t="s">
        <v>115</v>
      </c>
      <c r="K18" s="29">
        <v>45612</v>
      </c>
      <c r="L18" s="53" t="s">
        <v>92</v>
      </c>
      <c r="M18" s="46">
        <v>20240006649</v>
      </c>
      <c r="N18" s="29">
        <v>45612</v>
      </c>
      <c r="O18" s="29">
        <v>45607</v>
      </c>
      <c r="P18" s="96"/>
      <c r="Q18" s="36">
        <f>G18*0.006</f>
        <v>4380</v>
      </c>
      <c r="R18" s="36"/>
      <c r="S18" s="36">
        <f t="shared" si="5"/>
        <v>584</v>
      </c>
      <c r="T18" s="36">
        <f>G18*0.0003</f>
        <v>219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</row>
    <row r="19" s="88" customFormat="1" spans="1:245">
      <c r="A19" s="27">
        <f t="shared" si="3"/>
        <v>17</v>
      </c>
      <c r="B19" s="27" t="s">
        <v>116</v>
      </c>
      <c r="C19" s="27" t="s">
        <v>117</v>
      </c>
      <c r="D19" s="27">
        <v>126.9</v>
      </c>
      <c r="E19" s="36">
        <v>5844.55</v>
      </c>
      <c r="F19" s="27">
        <v>741673</v>
      </c>
      <c r="G19" s="27">
        <v>590000</v>
      </c>
      <c r="H19" s="27">
        <v>741673</v>
      </c>
      <c r="I19" s="27">
        <f t="shared" si="2"/>
        <v>0</v>
      </c>
      <c r="J19" s="27" t="s">
        <v>118</v>
      </c>
      <c r="K19" s="29">
        <v>45609</v>
      </c>
      <c r="L19" s="53" t="s">
        <v>71</v>
      </c>
      <c r="M19" s="46">
        <v>20240004612</v>
      </c>
      <c r="N19" s="29">
        <v>45516</v>
      </c>
      <c r="O19" s="29">
        <v>45502</v>
      </c>
      <c r="P19" s="96"/>
      <c r="Q19" s="36">
        <f t="shared" si="4"/>
        <v>4130</v>
      </c>
      <c r="R19" s="36">
        <f>G19*0.0002</f>
        <v>118</v>
      </c>
      <c r="S19" s="36">
        <f t="shared" si="5"/>
        <v>472</v>
      </c>
      <c r="T19" s="36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</row>
    <row r="20" s="88" customFormat="1" spans="1:245">
      <c r="A20" s="27">
        <f t="shared" si="3"/>
        <v>18</v>
      </c>
      <c r="B20" s="27" t="s">
        <v>119</v>
      </c>
      <c r="C20" s="27" t="s">
        <v>120</v>
      </c>
      <c r="D20" s="27">
        <v>126.91</v>
      </c>
      <c r="E20" s="36">
        <v>5900</v>
      </c>
      <c r="F20" s="27">
        <v>748769</v>
      </c>
      <c r="G20" s="27">
        <v>118769</v>
      </c>
      <c r="H20" s="27">
        <v>118769</v>
      </c>
      <c r="I20" s="27">
        <f t="shared" si="2"/>
        <v>630000</v>
      </c>
      <c r="J20" s="27" t="s">
        <v>101</v>
      </c>
      <c r="K20" s="29">
        <v>45591</v>
      </c>
      <c r="L20" s="53" t="s">
        <v>81</v>
      </c>
      <c r="M20" s="46">
        <v>20240006297</v>
      </c>
      <c r="N20" s="29">
        <v>45591</v>
      </c>
      <c r="O20" s="29">
        <v>45571</v>
      </c>
      <c r="P20" s="96"/>
      <c r="Q20" s="36">
        <f>G20*0.004</f>
        <v>475.076</v>
      </c>
      <c r="R20" s="36">
        <f>G20*0.0002</f>
        <v>23.7538</v>
      </c>
      <c r="S20" s="36">
        <f t="shared" si="5"/>
        <v>95.0152</v>
      </c>
      <c r="T20" s="36">
        <f>G20*0.0003</f>
        <v>35.6307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</row>
    <row r="21" s="88" customFormat="1" spans="1:245">
      <c r="A21" s="27">
        <f t="shared" si="3"/>
        <v>19</v>
      </c>
      <c r="B21" s="27" t="s">
        <v>121</v>
      </c>
      <c r="C21" s="27" t="s">
        <v>122</v>
      </c>
      <c r="D21" s="27">
        <v>137.88</v>
      </c>
      <c r="E21" s="36">
        <v>5475.776</v>
      </c>
      <c r="F21" s="27">
        <v>755000</v>
      </c>
      <c r="G21" s="27">
        <v>755000</v>
      </c>
      <c r="H21" s="27">
        <v>755000</v>
      </c>
      <c r="I21" s="27">
        <f t="shared" si="2"/>
        <v>0</v>
      </c>
      <c r="J21" s="27" t="s">
        <v>88</v>
      </c>
      <c r="K21" s="29">
        <v>45622</v>
      </c>
      <c r="L21" s="53" t="s">
        <v>95</v>
      </c>
      <c r="M21" s="46">
        <v>20240005865</v>
      </c>
      <c r="N21" s="29">
        <v>45570</v>
      </c>
      <c r="O21" s="29">
        <v>45570</v>
      </c>
      <c r="P21" s="96"/>
      <c r="Q21" s="36">
        <f>G21*0.007</f>
        <v>5285</v>
      </c>
      <c r="R21" s="36"/>
      <c r="S21" s="36">
        <f t="shared" si="5"/>
        <v>604</v>
      </c>
      <c r="T21" s="36">
        <f>G21*0.0003</f>
        <v>226.5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</row>
    <row r="22" s="88" customFormat="1" spans="1:245">
      <c r="A22" s="27">
        <f t="shared" si="3"/>
        <v>20</v>
      </c>
      <c r="B22" s="27" t="s">
        <v>123</v>
      </c>
      <c r="C22" s="27" t="s">
        <v>124</v>
      </c>
      <c r="D22" s="27">
        <v>138.37</v>
      </c>
      <c r="E22" s="36">
        <v>5510</v>
      </c>
      <c r="F22" s="27">
        <v>762419</v>
      </c>
      <c r="G22" s="27">
        <v>600000</v>
      </c>
      <c r="H22" s="27">
        <v>762419</v>
      </c>
      <c r="I22" s="27">
        <f t="shared" si="2"/>
        <v>0</v>
      </c>
      <c r="J22" s="27" t="s">
        <v>125</v>
      </c>
      <c r="K22" s="29">
        <v>45609</v>
      </c>
      <c r="L22" s="53" t="s">
        <v>95</v>
      </c>
      <c r="M22" s="46">
        <v>20240004487</v>
      </c>
      <c r="N22" s="29">
        <v>45509</v>
      </c>
      <c r="O22" s="29">
        <v>45472</v>
      </c>
      <c r="P22" s="96"/>
      <c r="Q22" s="36">
        <f>G22*0.007</f>
        <v>4200</v>
      </c>
      <c r="R22" s="36"/>
      <c r="S22" s="36">
        <f t="shared" si="5"/>
        <v>480</v>
      </c>
      <c r="T22" s="36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</row>
    <row r="23" s="88" customFormat="1" spans="1:245">
      <c r="A23" s="27">
        <f t="shared" si="3"/>
        <v>21</v>
      </c>
      <c r="B23" s="27" t="s">
        <v>126</v>
      </c>
      <c r="C23" s="27" t="s">
        <v>127</v>
      </c>
      <c r="D23" s="27">
        <v>138.37</v>
      </c>
      <c r="E23" s="36">
        <v>5540</v>
      </c>
      <c r="F23" s="27">
        <v>766570</v>
      </c>
      <c r="G23" s="27">
        <v>613000</v>
      </c>
      <c r="H23" s="27">
        <v>766570</v>
      </c>
      <c r="I23" s="27">
        <f t="shared" si="2"/>
        <v>0</v>
      </c>
      <c r="J23" s="27" t="s">
        <v>74</v>
      </c>
      <c r="K23" s="29">
        <v>45618</v>
      </c>
      <c r="L23" s="53" t="s">
        <v>128</v>
      </c>
      <c r="M23" s="46">
        <v>20240005814</v>
      </c>
      <c r="N23" s="29">
        <v>45569</v>
      </c>
      <c r="O23" s="29">
        <v>45544</v>
      </c>
      <c r="P23" s="96"/>
      <c r="Q23" s="36">
        <f>G23*0.006</f>
        <v>3678</v>
      </c>
      <c r="R23" s="36"/>
      <c r="S23" s="36">
        <f>G23*0.001</f>
        <v>613</v>
      </c>
      <c r="T23" s="36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</row>
    <row r="24" s="88" customFormat="1" spans="1:245">
      <c r="A24" s="27">
        <f t="shared" si="3"/>
        <v>22</v>
      </c>
      <c r="B24" s="27" t="s">
        <v>129</v>
      </c>
      <c r="C24" s="27" t="s">
        <v>130</v>
      </c>
      <c r="D24" s="27">
        <v>133.94</v>
      </c>
      <c r="E24" s="36">
        <v>6141.325</v>
      </c>
      <c r="F24" s="27">
        <v>822569</v>
      </c>
      <c r="G24" s="27">
        <v>164569</v>
      </c>
      <c r="H24" s="27">
        <v>164569</v>
      </c>
      <c r="I24" s="27">
        <f t="shared" si="2"/>
        <v>658000</v>
      </c>
      <c r="J24" s="27" t="s">
        <v>74</v>
      </c>
      <c r="K24" s="29">
        <v>45624</v>
      </c>
      <c r="L24" s="53" t="s">
        <v>131</v>
      </c>
      <c r="M24" s="46">
        <v>20240005755</v>
      </c>
      <c r="N24" s="29">
        <v>45568</v>
      </c>
      <c r="O24" s="29">
        <v>45566</v>
      </c>
      <c r="P24" s="96"/>
      <c r="Q24" s="36">
        <f>G24*0.005</f>
        <v>822.845</v>
      </c>
      <c r="R24" s="36">
        <f>G24*0.0002</f>
        <v>32.9138</v>
      </c>
      <c r="S24" s="36">
        <f>G24*0.0008</f>
        <v>131.6552</v>
      </c>
      <c r="T24" s="36">
        <f>G24*0.0003</f>
        <v>49.3707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</row>
    <row r="25" s="88" customFormat="1" spans="1:245">
      <c r="A25" s="27">
        <f t="shared" ref="A25:A34" si="6">ROW()-2</f>
        <v>23</v>
      </c>
      <c r="B25" s="27" t="s">
        <v>132</v>
      </c>
      <c r="C25" s="27" t="s">
        <v>133</v>
      </c>
      <c r="D25" s="27">
        <v>138.52</v>
      </c>
      <c r="E25" s="36">
        <v>5847.53</v>
      </c>
      <c r="F25" s="27">
        <v>810000</v>
      </c>
      <c r="G25" s="27">
        <v>810000</v>
      </c>
      <c r="H25" s="27">
        <v>810000</v>
      </c>
      <c r="I25" s="27">
        <f t="shared" si="2"/>
        <v>0</v>
      </c>
      <c r="J25" s="27" t="s">
        <v>70</v>
      </c>
      <c r="K25" s="29">
        <v>45624</v>
      </c>
      <c r="L25" s="53" t="s">
        <v>134</v>
      </c>
      <c r="M25" s="46">
        <v>20240006864</v>
      </c>
      <c r="N25" s="29">
        <v>45624</v>
      </c>
      <c r="O25" s="29">
        <v>45536</v>
      </c>
      <c r="P25" s="96"/>
      <c r="Q25" s="36">
        <f>G25*0.004</f>
        <v>3240</v>
      </c>
      <c r="R25" s="36">
        <f>G25*0.0002</f>
        <v>162</v>
      </c>
      <c r="S25" s="36">
        <f>G25*0.001</f>
        <v>810</v>
      </c>
      <c r="T25" s="36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</row>
    <row r="26" s="88" customFormat="1" spans="1:245">
      <c r="A26" s="27">
        <f t="shared" si="6"/>
        <v>24</v>
      </c>
      <c r="B26" s="27" t="s">
        <v>135</v>
      </c>
      <c r="C26" s="27" t="s">
        <v>136</v>
      </c>
      <c r="D26" s="27">
        <v>138.03</v>
      </c>
      <c r="E26" s="36">
        <v>5976.96</v>
      </c>
      <c r="F26" s="27">
        <v>825000</v>
      </c>
      <c r="G26" s="27">
        <v>171000</v>
      </c>
      <c r="H26" s="27">
        <v>171000</v>
      </c>
      <c r="I26" s="27">
        <f t="shared" si="2"/>
        <v>654000</v>
      </c>
      <c r="J26" s="27" t="s">
        <v>101</v>
      </c>
      <c r="K26" s="29">
        <v>45568</v>
      </c>
      <c r="L26" s="53" t="s">
        <v>95</v>
      </c>
      <c r="M26" s="46">
        <v>20240005728</v>
      </c>
      <c r="N26" s="29">
        <v>45568</v>
      </c>
      <c r="O26" s="29">
        <v>45157</v>
      </c>
      <c r="P26" s="96"/>
      <c r="Q26" s="36">
        <f>G26*0.007</f>
        <v>1197</v>
      </c>
      <c r="R26" s="36">
        <f>G26*0.0005</f>
        <v>85.5</v>
      </c>
      <c r="S26" s="36">
        <f>G26*0.0012</f>
        <v>205.2</v>
      </c>
      <c r="T26" s="36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</row>
    <row r="27" s="88" customFormat="1" spans="1:245">
      <c r="A27" s="27">
        <f t="shared" si="6"/>
        <v>25</v>
      </c>
      <c r="B27" s="27" t="s">
        <v>137</v>
      </c>
      <c r="C27" s="27" t="s">
        <v>138</v>
      </c>
      <c r="D27" s="27">
        <v>138.52</v>
      </c>
      <c r="E27" s="36">
        <v>5753.826</v>
      </c>
      <c r="F27" s="27">
        <v>797020</v>
      </c>
      <c r="G27" s="27">
        <v>797020</v>
      </c>
      <c r="H27" s="27">
        <v>797020</v>
      </c>
      <c r="I27" s="27">
        <f t="shared" si="2"/>
        <v>0</v>
      </c>
      <c r="J27" s="27" t="s">
        <v>66</v>
      </c>
      <c r="K27" s="29">
        <v>45595</v>
      </c>
      <c r="L27" s="53" t="s">
        <v>85</v>
      </c>
      <c r="M27" s="46">
        <v>20240005447</v>
      </c>
      <c r="N27" s="29">
        <v>45566</v>
      </c>
      <c r="O27" s="29">
        <v>45493</v>
      </c>
      <c r="P27" s="96"/>
      <c r="Q27" s="36">
        <f>G27*0.007</f>
        <v>5579.14</v>
      </c>
      <c r="R27" s="36">
        <f>G27*0.0004</f>
        <v>318.808</v>
      </c>
      <c r="S27" s="36">
        <f>G27*0.0008</f>
        <v>637.616</v>
      </c>
      <c r="T27" s="36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</row>
    <row r="28" s="88" customFormat="1" spans="1:245">
      <c r="A28" s="27">
        <f t="shared" si="6"/>
        <v>26</v>
      </c>
      <c r="B28" s="27" t="s">
        <v>139</v>
      </c>
      <c r="C28" s="27" t="s">
        <v>140</v>
      </c>
      <c r="D28" s="27">
        <v>147.25</v>
      </c>
      <c r="E28" s="36">
        <v>5691</v>
      </c>
      <c r="F28" s="27">
        <v>838000</v>
      </c>
      <c r="G28" s="27">
        <v>838000</v>
      </c>
      <c r="H28" s="27">
        <v>838000</v>
      </c>
      <c r="I28" s="27">
        <f t="shared" si="2"/>
        <v>0</v>
      </c>
      <c r="J28" s="27" t="s">
        <v>88</v>
      </c>
      <c r="K28" s="29">
        <v>45609</v>
      </c>
      <c r="L28" s="53" t="s">
        <v>141</v>
      </c>
      <c r="M28" s="46">
        <v>20240006325</v>
      </c>
      <c r="N28" s="29">
        <v>45593</v>
      </c>
      <c r="O28" s="29">
        <v>45493</v>
      </c>
      <c r="P28" s="96"/>
      <c r="Q28" s="36">
        <f>G28*0.006</f>
        <v>5028</v>
      </c>
      <c r="R28" s="36">
        <f>G28*0.0002</f>
        <v>167.6</v>
      </c>
      <c r="S28" s="36">
        <f>G28*0.0008</f>
        <v>670.4</v>
      </c>
      <c r="T28" s="36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</row>
    <row r="29" s="88" customFormat="1" spans="1:245">
      <c r="A29" s="27">
        <f t="shared" si="6"/>
        <v>27</v>
      </c>
      <c r="B29" s="27" t="s">
        <v>142</v>
      </c>
      <c r="C29" s="27" t="s">
        <v>143</v>
      </c>
      <c r="D29" s="27">
        <v>147.25</v>
      </c>
      <c r="E29" s="36">
        <v>5512.47</v>
      </c>
      <c r="F29" s="27">
        <v>811711</v>
      </c>
      <c r="G29" s="27">
        <v>811711</v>
      </c>
      <c r="H29" s="27">
        <v>811711</v>
      </c>
      <c r="I29" s="27">
        <f t="shared" si="2"/>
        <v>0</v>
      </c>
      <c r="J29" s="27" t="s">
        <v>88</v>
      </c>
      <c r="K29" s="29">
        <v>45465</v>
      </c>
      <c r="L29" s="53" t="s">
        <v>144</v>
      </c>
      <c r="M29" s="46">
        <v>20240003721</v>
      </c>
      <c r="N29" s="29">
        <v>45472</v>
      </c>
      <c r="O29" s="29">
        <v>45465</v>
      </c>
      <c r="P29" s="96"/>
      <c r="Q29" s="36">
        <f>G29*0.006</f>
        <v>4870.266</v>
      </c>
      <c r="R29" s="36">
        <f>G29*0.0004</f>
        <v>324.6844</v>
      </c>
      <c r="S29" s="36">
        <f>G29*0.0008</f>
        <v>649.3688</v>
      </c>
      <c r="T29" s="36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</row>
    <row r="30" s="88" customFormat="1" spans="1:245">
      <c r="A30" s="27">
        <f t="shared" si="6"/>
        <v>28</v>
      </c>
      <c r="B30" s="27" t="s">
        <v>145</v>
      </c>
      <c r="C30" s="27" t="s">
        <v>146</v>
      </c>
      <c r="D30" s="27">
        <v>147.25</v>
      </c>
      <c r="E30" s="36">
        <v>5855.925</v>
      </c>
      <c r="F30" s="27">
        <v>862285</v>
      </c>
      <c r="G30" s="27">
        <v>188285</v>
      </c>
      <c r="H30" s="27">
        <v>188285</v>
      </c>
      <c r="I30" s="27">
        <f t="shared" si="2"/>
        <v>674000</v>
      </c>
      <c r="J30" s="27" t="s">
        <v>66</v>
      </c>
      <c r="K30" s="29">
        <v>45611</v>
      </c>
      <c r="L30" s="53" t="s">
        <v>95</v>
      </c>
      <c r="M30" s="46">
        <v>20240006415</v>
      </c>
      <c r="N30" s="29">
        <v>45599</v>
      </c>
      <c r="O30" s="29">
        <v>45542</v>
      </c>
      <c r="P30" s="96"/>
      <c r="Q30" s="36">
        <f>G30*0.007</f>
        <v>1317.995</v>
      </c>
      <c r="R30" s="36"/>
      <c r="S30" s="36">
        <f>G30*0.001</f>
        <v>188.285</v>
      </c>
      <c r="T30" s="36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</row>
    <row r="31" s="88" customFormat="1" spans="1:245">
      <c r="A31" s="27">
        <f t="shared" si="6"/>
        <v>29</v>
      </c>
      <c r="B31" s="27" t="s">
        <v>147</v>
      </c>
      <c r="C31" s="27" t="s">
        <v>148</v>
      </c>
      <c r="D31" s="27">
        <v>139.33</v>
      </c>
      <c r="E31" s="36">
        <v>5784.755</v>
      </c>
      <c r="F31" s="27">
        <v>805990</v>
      </c>
      <c r="G31" s="27">
        <v>255990</v>
      </c>
      <c r="H31" s="27">
        <v>255990</v>
      </c>
      <c r="I31" s="27">
        <f t="shared" ref="I31:I42" si="7">F31-H31</f>
        <v>550000</v>
      </c>
      <c r="J31" s="27" t="s">
        <v>74</v>
      </c>
      <c r="K31" s="29">
        <v>45611</v>
      </c>
      <c r="L31" s="53" t="s">
        <v>112</v>
      </c>
      <c r="M31" s="46">
        <v>20240006618</v>
      </c>
      <c r="N31" s="29">
        <v>45611</v>
      </c>
      <c r="O31" s="29">
        <v>45606</v>
      </c>
      <c r="P31" s="96"/>
      <c r="Q31" s="36">
        <f>G31*0.007</f>
        <v>1791.93</v>
      </c>
      <c r="R31" s="36">
        <f>G31*0.0003</f>
        <v>76.797</v>
      </c>
      <c r="S31" s="36">
        <f>G31*0.0008</f>
        <v>204.792</v>
      </c>
      <c r="T31" s="36">
        <f>G31*0.0003</f>
        <v>76.797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</row>
    <row r="32" s="88" customFormat="1" spans="1:245">
      <c r="A32" s="27">
        <f t="shared" si="6"/>
        <v>30</v>
      </c>
      <c r="B32" s="27" t="s">
        <v>149</v>
      </c>
      <c r="C32" s="27" t="s">
        <v>150</v>
      </c>
      <c r="D32" s="27">
        <v>148.64</v>
      </c>
      <c r="E32" s="36">
        <v>5965.795</v>
      </c>
      <c r="F32" s="27">
        <v>886756</v>
      </c>
      <c r="G32" s="27">
        <v>186756</v>
      </c>
      <c r="H32" s="27">
        <v>186756</v>
      </c>
      <c r="I32" s="27">
        <f t="shared" si="7"/>
        <v>700000</v>
      </c>
      <c r="J32" s="27" t="s">
        <v>74</v>
      </c>
      <c r="K32" s="29">
        <v>45605</v>
      </c>
      <c r="L32" s="53" t="s">
        <v>71</v>
      </c>
      <c r="M32" s="46">
        <v>20240006521</v>
      </c>
      <c r="N32" s="29">
        <v>44509</v>
      </c>
      <c r="O32" s="29">
        <v>45478</v>
      </c>
      <c r="P32" s="96"/>
      <c r="Q32" s="36">
        <f>G32*0.007</f>
        <v>1307.292</v>
      </c>
      <c r="R32" s="36">
        <f>G32*0.0002</f>
        <v>37.3512</v>
      </c>
      <c r="S32" s="36">
        <f>G32*0.0008</f>
        <v>149.4048</v>
      </c>
      <c r="T32" s="36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</row>
    <row r="33" s="88" customFormat="1" spans="1:245">
      <c r="A33" s="27">
        <f t="shared" si="6"/>
        <v>31</v>
      </c>
      <c r="B33" s="27" t="s">
        <v>151</v>
      </c>
      <c r="C33" s="27" t="s">
        <v>152</v>
      </c>
      <c r="D33" s="27">
        <v>139.33</v>
      </c>
      <c r="E33" s="36">
        <v>5892.34</v>
      </c>
      <c r="F33" s="27">
        <v>820980</v>
      </c>
      <c r="G33" s="27">
        <v>820980</v>
      </c>
      <c r="H33" s="27">
        <v>820980</v>
      </c>
      <c r="I33" s="27">
        <f t="shared" si="7"/>
        <v>0</v>
      </c>
      <c r="J33" s="27" t="s">
        <v>101</v>
      </c>
      <c r="K33" s="29">
        <v>45623</v>
      </c>
      <c r="L33" s="53" t="s">
        <v>153</v>
      </c>
      <c r="M33" s="46">
        <v>20240005557</v>
      </c>
      <c r="N33" s="29">
        <v>45488</v>
      </c>
      <c r="O33" s="29">
        <v>45488</v>
      </c>
      <c r="P33" s="96"/>
      <c r="Q33" s="36">
        <f>G33*0.004</f>
        <v>3283.92</v>
      </c>
      <c r="R33" s="36">
        <f>G33*0.0003</f>
        <v>246.294</v>
      </c>
      <c r="S33" s="36">
        <f>G33*0.0008</f>
        <v>656.784</v>
      </c>
      <c r="T33" s="36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1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</row>
    <row r="34" s="88" customFormat="1" spans="1:245">
      <c r="A34" s="27">
        <f t="shared" si="6"/>
        <v>32</v>
      </c>
      <c r="B34" s="27" t="s">
        <v>154</v>
      </c>
      <c r="C34" s="27" t="s">
        <v>155</v>
      </c>
      <c r="D34" s="27">
        <v>148.64</v>
      </c>
      <c r="E34" s="36">
        <v>5747.09</v>
      </c>
      <c r="F34" s="27">
        <v>854247</v>
      </c>
      <c r="G34" s="27">
        <v>500000</v>
      </c>
      <c r="H34" s="27">
        <v>854247</v>
      </c>
      <c r="I34" s="27">
        <f t="shared" si="7"/>
        <v>0</v>
      </c>
      <c r="J34" s="27" t="s">
        <v>74</v>
      </c>
      <c r="K34" s="29">
        <v>45607</v>
      </c>
      <c r="L34" s="53" t="s">
        <v>156</v>
      </c>
      <c r="M34" s="46">
        <v>20240005780</v>
      </c>
      <c r="N34" s="29">
        <v>45569</v>
      </c>
      <c r="O34" s="29">
        <v>45543</v>
      </c>
      <c r="P34" s="96"/>
      <c r="Q34" s="36">
        <f t="shared" ref="Q34:Q37" si="8">G34*0.005</f>
        <v>2500</v>
      </c>
      <c r="R34" s="36"/>
      <c r="S34" s="36">
        <f>G34*0.001</f>
        <v>500</v>
      </c>
      <c r="T34" s="36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1"/>
      <c r="DO34" s="31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</row>
    <row r="35" s="88" customFormat="1" spans="1:245">
      <c r="A35" s="27">
        <f t="shared" ref="A35:A41" si="9">ROW()-2</f>
        <v>33</v>
      </c>
      <c r="B35" s="27" t="s">
        <v>157</v>
      </c>
      <c r="C35" s="27" t="s">
        <v>158</v>
      </c>
      <c r="D35" s="27">
        <v>117.84</v>
      </c>
      <c r="E35" s="36">
        <v>5770.54</v>
      </c>
      <c r="F35" s="27">
        <v>680000</v>
      </c>
      <c r="G35" s="27">
        <v>680000</v>
      </c>
      <c r="H35" s="27">
        <v>680000</v>
      </c>
      <c r="I35" s="27">
        <f t="shared" si="7"/>
        <v>0</v>
      </c>
      <c r="J35" s="27" t="s">
        <v>115</v>
      </c>
      <c r="K35" s="29">
        <v>45569</v>
      </c>
      <c r="L35" s="53" t="s">
        <v>95</v>
      </c>
      <c r="M35" s="46">
        <v>20240005742</v>
      </c>
      <c r="N35" s="29">
        <v>45568</v>
      </c>
      <c r="O35" s="29">
        <v>45526</v>
      </c>
      <c r="P35" s="96"/>
      <c r="Q35" s="36">
        <f t="shared" ref="Q35:Q39" si="10">G35*0.007</f>
        <v>4760</v>
      </c>
      <c r="R35" s="36"/>
      <c r="S35" s="36">
        <f>G35*0.0008</f>
        <v>544</v>
      </c>
      <c r="T35" s="36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</row>
    <row r="36" s="88" customFormat="1" spans="1:245">
      <c r="A36" s="27">
        <f t="shared" si="9"/>
        <v>34</v>
      </c>
      <c r="B36" s="27" t="s">
        <v>159</v>
      </c>
      <c r="C36" s="27" t="s">
        <v>160</v>
      </c>
      <c r="D36" s="27">
        <v>117.84</v>
      </c>
      <c r="E36" s="36">
        <v>5855.4</v>
      </c>
      <c r="F36" s="27">
        <v>690000</v>
      </c>
      <c r="G36" s="27">
        <v>690000</v>
      </c>
      <c r="H36" s="27">
        <v>690000</v>
      </c>
      <c r="I36" s="27">
        <f t="shared" si="7"/>
        <v>0</v>
      </c>
      <c r="J36" s="27" t="s">
        <v>101</v>
      </c>
      <c r="K36" s="29">
        <v>45612</v>
      </c>
      <c r="L36" s="53" t="s">
        <v>161</v>
      </c>
      <c r="M36" s="46">
        <v>20240004830</v>
      </c>
      <c r="N36" s="29">
        <v>45527</v>
      </c>
      <c r="O36" s="29">
        <v>45458</v>
      </c>
      <c r="P36" s="96"/>
      <c r="Q36" s="36">
        <f t="shared" si="8"/>
        <v>3450</v>
      </c>
      <c r="R36" s="36">
        <f t="shared" ref="R36:R41" si="11">G36*0.0002</f>
        <v>138</v>
      </c>
      <c r="S36" s="36">
        <f>G36*0.0008</f>
        <v>552</v>
      </c>
      <c r="T36" s="36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</row>
    <row r="37" s="88" customFormat="1" spans="1:245">
      <c r="A37" s="27">
        <f t="shared" si="9"/>
        <v>35</v>
      </c>
      <c r="B37" s="27" t="s">
        <v>162</v>
      </c>
      <c r="C37" s="27" t="s">
        <v>163</v>
      </c>
      <c r="D37" s="27">
        <v>117.84</v>
      </c>
      <c r="E37" s="36">
        <v>5982.69</v>
      </c>
      <c r="F37" s="27">
        <v>705000</v>
      </c>
      <c r="G37" s="27">
        <v>350000</v>
      </c>
      <c r="H37" s="27">
        <v>350000</v>
      </c>
      <c r="I37" s="27">
        <f t="shared" si="7"/>
        <v>355000</v>
      </c>
      <c r="J37" s="27" t="s">
        <v>74</v>
      </c>
      <c r="K37" s="29">
        <v>45615</v>
      </c>
      <c r="L37" s="53" t="s">
        <v>164</v>
      </c>
      <c r="M37" s="46">
        <v>20240006700</v>
      </c>
      <c r="N37" s="29">
        <v>45615</v>
      </c>
      <c r="O37" s="29">
        <v>45542</v>
      </c>
      <c r="P37" s="96"/>
      <c r="Q37" s="36">
        <f>G37*0.004</f>
        <v>1400</v>
      </c>
      <c r="R37" s="36">
        <f t="shared" si="11"/>
        <v>70</v>
      </c>
      <c r="S37" s="36">
        <f>G37*0.001</f>
        <v>350</v>
      </c>
      <c r="T37" s="36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  <c r="GS37" s="31"/>
      <c r="GT37" s="31"/>
      <c r="GU37" s="31"/>
      <c r="GV37" s="31"/>
      <c r="GW37" s="31"/>
      <c r="GX37" s="31"/>
      <c r="GY37" s="31"/>
      <c r="GZ37" s="31"/>
      <c r="HA37" s="31"/>
      <c r="HB37" s="31"/>
      <c r="HC37" s="31"/>
      <c r="HD37" s="31"/>
      <c r="HE37" s="31"/>
      <c r="HF37" s="31"/>
      <c r="HG37" s="31"/>
      <c r="HH37" s="31"/>
      <c r="HI37" s="31"/>
      <c r="HJ37" s="31"/>
      <c r="HK37" s="31"/>
      <c r="HL37" s="31"/>
      <c r="HM37" s="31"/>
      <c r="HN37" s="31"/>
      <c r="HO37" s="31"/>
      <c r="HP37" s="31"/>
      <c r="HQ37" s="31"/>
      <c r="HR37" s="31"/>
      <c r="HS37" s="31"/>
      <c r="HT37" s="31"/>
      <c r="HU37" s="31"/>
      <c r="HV37" s="31"/>
      <c r="HW37" s="31"/>
      <c r="HX37" s="31"/>
      <c r="HY37" s="31"/>
      <c r="HZ37" s="31"/>
      <c r="IA37" s="31"/>
      <c r="IB37" s="31"/>
      <c r="IC37" s="31"/>
      <c r="ID37" s="31"/>
      <c r="IE37" s="31"/>
      <c r="IF37" s="31"/>
      <c r="IG37" s="31"/>
      <c r="IH37" s="31"/>
      <c r="II37" s="31"/>
      <c r="IJ37" s="31"/>
      <c r="IK37" s="31"/>
    </row>
    <row r="38" s="88" customFormat="1" spans="1:245">
      <c r="A38" s="27">
        <f t="shared" si="9"/>
        <v>36</v>
      </c>
      <c r="B38" s="27" t="s">
        <v>165</v>
      </c>
      <c r="C38" s="27" t="s">
        <v>166</v>
      </c>
      <c r="D38" s="27">
        <v>117.84</v>
      </c>
      <c r="E38" s="36">
        <v>5855.4</v>
      </c>
      <c r="F38" s="27">
        <v>690000</v>
      </c>
      <c r="G38" s="27">
        <v>690000</v>
      </c>
      <c r="H38" s="27">
        <v>690000</v>
      </c>
      <c r="I38" s="27">
        <f t="shared" si="7"/>
        <v>0</v>
      </c>
      <c r="J38" s="27" t="s">
        <v>115</v>
      </c>
      <c r="K38" s="29">
        <v>45607</v>
      </c>
      <c r="L38" s="53" t="s">
        <v>95</v>
      </c>
      <c r="M38" s="46">
        <v>20240006533</v>
      </c>
      <c r="N38" s="29">
        <v>45607</v>
      </c>
      <c r="O38" s="29">
        <v>45591</v>
      </c>
      <c r="P38" s="96"/>
      <c r="Q38" s="36">
        <f t="shared" si="10"/>
        <v>4830</v>
      </c>
      <c r="R38" s="36"/>
      <c r="S38" s="36">
        <f>G38*0.0008</f>
        <v>552</v>
      </c>
      <c r="T38" s="36">
        <f t="shared" ref="T38:T41" si="12">G38*0.0003</f>
        <v>207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  <c r="GS38" s="31"/>
      <c r="GT38" s="31"/>
      <c r="GU38" s="31"/>
      <c r="GV38" s="31"/>
      <c r="GW38" s="31"/>
      <c r="GX38" s="31"/>
      <c r="GY38" s="31"/>
      <c r="GZ38" s="31"/>
      <c r="HA38" s="31"/>
      <c r="HB38" s="31"/>
      <c r="HC38" s="31"/>
      <c r="HD38" s="31"/>
      <c r="HE38" s="31"/>
      <c r="HF38" s="31"/>
      <c r="HG38" s="31"/>
      <c r="HH38" s="31"/>
      <c r="HI38" s="31"/>
      <c r="HJ38" s="31"/>
      <c r="HK38" s="31"/>
      <c r="HL38" s="31"/>
      <c r="HM38" s="31"/>
      <c r="HN38" s="31"/>
      <c r="HO38" s="31"/>
      <c r="HP38" s="31"/>
      <c r="HQ38" s="31"/>
      <c r="HR38" s="31"/>
      <c r="HS38" s="31"/>
      <c r="HT38" s="31"/>
      <c r="HU38" s="31"/>
      <c r="HV38" s="31"/>
      <c r="HW38" s="31"/>
      <c r="HX38" s="31"/>
      <c r="HY38" s="31"/>
      <c r="HZ38" s="31"/>
      <c r="IA38" s="31"/>
      <c r="IB38" s="31"/>
      <c r="IC38" s="31"/>
      <c r="ID38" s="31"/>
      <c r="IE38" s="31"/>
      <c r="IF38" s="31"/>
      <c r="IG38" s="31"/>
      <c r="IH38" s="31"/>
      <c r="II38" s="31"/>
      <c r="IJ38" s="31"/>
      <c r="IK38" s="31"/>
    </row>
    <row r="39" s="88" customFormat="1" spans="1:245">
      <c r="A39" s="27">
        <f t="shared" si="9"/>
        <v>37</v>
      </c>
      <c r="B39" s="27" t="s">
        <v>167</v>
      </c>
      <c r="C39" s="27" t="s">
        <v>168</v>
      </c>
      <c r="D39" s="27">
        <v>117.84</v>
      </c>
      <c r="E39" s="36">
        <v>6000</v>
      </c>
      <c r="F39" s="27">
        <v>707040</v>
      </c>
      <c r="G39" s="27">
        <v>300000</v>
      </c>
      <c r="H39" s="27">
        <v>707040</v>
      </c>
      <c r="I39" s="27">
        <f t="shared" si="7"/>
        <v>0</v>
      </c>
      <c r="J39" s="27" t="s">
        <v>88</v>
      </c>
      <c r="K39" s="29">
        <v>45622</v>
      </c>
      <c r="L39" s="53" t="s">
        <v>95</v>
      </c>
      <c r="M39" s="46">
        <v>20240005923</v>
      </c>
      <c r="N39" s="29">
        <v>45570</v>
      </c>
      <c r="O39" s="29">
        <v>45570</v>
      </c>
      <c r="P39" s="96"/>
      <c r="Q39" s="36">
        <f t="shared" si="10"/>
        <v>2100</v>
      </c>
      <c r="R39" s="36"/>
      <c r="S39" s="36">
        <f>G39*0.0008</f>
        <v>240</v>
      </c>
      <c r="T39" s="36">
        <f t="shared" si="12"/>
        <v>90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  <c r="GS39" s="31"/>
      <c r="GT39" s="31"/>
      <c r="GU39" s="31"/>
      <c r="GV39" s="31"/>
      <c r="GW39" s="31"/>
      <c r="GX39" s="31"/>
      <c r="GY39" s="31"/>
      <c r="GZ39" s="31"/>
      <c r="HA39" s="31"/>
      <c r="HB39" s="31"/>
      <c r="HC39" s="31"/>
      <c r="HD39" s="31"/>
      <c r="HE39" s="31"/>
      <c r="HF39" s="31"/>
      <c r="HG39" s="31"/>
      <c r="HH39" s="31"/>
      <c r="HI39" s="31"/>
      <c r="HJ39" s="31"/>
      <c r="HK39" s="31"/>
      <c r="HL39" s="31"/>
      <c r="HM39" s="31"/>
      <c r="HN39" s="31"/>
      <c r="HO39" s="31"/>
      <c r="HP39" s="31"/>
      <c r="HQ39" s="31"/>
      <c r="HR39" s="31"/>
      <c r="HS39" s="31"/>
      <c r="HT39" s="31"/>
      <c r="HU39" s="31"/>
      <c r="HV39" s="31"/>
      <c r="HW39" s="31"/>
      <c r="HX39" s="31"/>
      <c r="HY39" s="31"/>
      <c r="HZ39" s="31"/>
      <c r="IA39" s="31"/>
      <c r="IB39" s="31"/>
      <c r="IC39" s="31"/>
      <c r="ID39" s="31"/>
      <c r="IE39" s="31"/>
      <c r="IF39" s="31"/>
      <c r="IG39" s="31"/>
      <c r="IH39" s="31"/>
      <c r="II39" s="31"/>
      <c r="IJ39" s="31"/>
      <c r="IK39" s="31"/>
    </row>
    <row r="40" s="88" customFormat="1" spans="1:245">
      <c r="A40" s="27">
        <f t="shared" si="9"/>
        <v>38</v>
      </c>
      <c r="B40" s="27" t="s">
        <v>169</v>
      </c>
      <c r="C40" s="27" t="s">
        <v>170</v>
      </c>
      <c r="D40" s="27">
        <v>117.84</v>
      </c>
      <c r="E40" s="36">
        <v>5914.8</v>
      </c>
      <c r="F40" s="27">
        <v>697000</v>
      </c>
      <c r="G40" s="27">
        <v>697000</v>
      </c>
      <c r="H40" s="27">
        <v>697000</v>
      </c>
      <c r="I40" s="27">
        <f t="shared" si="7"/>
        <v>0</v>
      </c>
      <c r="J40" s="27" t="s">
        <v>115</v>
      </c>
      <c r="K40" s="29">
        <v>45608</v>
      </c>
      <c r="L40" s="53" t="s">
        <v>141</v>
      </c>
      <c r="M40" s="46">
        <v>20240006294</v>
      </c>
      <c r="N40" s="29">
        <v>45591</v>
      </c>
      <c r="O40" s="29">
        <v>45591</v>
      </c>
      <c r="P40" s="96"/>
      <c r="Q40" s="36">
        <f>G40*0.006</f>
        <v>4182</v>
      </c>
      <c r="R40" s="36">
        <f>G40*0.0002</f>
        <v>139.4</v>
      </c>
      <c r="S40" s="36">
        <f>G40*0.0008</f>
        <v>557.6</v>
      </c>
      <c r="T40" s="36">
        <f t="shared" si="12"/>
        <v>209.1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  <c r="FZ40" s="31"/>
      <c r="GA40" s="31"/>
      <c r="GB40" s="31"/>
      <c r="GC40" s="31"/>
      <c r="GD40" s="31"/>
      <c r="GE40" s="31"/>
      <c r="GF40" s="31"/>
      <c r="GG40" s="31"/>
      <c r="GH40" s="31"/>
      <c r="GI40" s="31"/>
      <c r="GJ40" s="31"/>
      <c r="GK40" s="31"/>
      <c r="GL40" s="31"/>
      <c r="GM40" s="31"/>
      <c r="GN40" s="31"/>
      <c r="GO40" s="31"/>
      <c r="GP40" s="31"/>
      <c r="GQ40" s="31"/>
      <c r="GR40" s="31"/>
      <c r="GS40" s="31"/>
      <c r="GT40" s="31"/>
      <c r="GU40" s="31"/>
      <c r="GV40" s="31"/>
      <c r="GW40" s="31"/>
      <c r="GX40" s="31"/>
      <c r="GY40" s="31"/>
      <c r="GZ40" s="31"/>
      <c r="HA40" s="31"/>
      <c r="HB40" s="31"/>
      <c r="HC40" s="31"/>
      <c r="HD40" s="31"/>
      <c r="HE40" s="31"/>
      <c r="HF40" s="31"/>
      <c r="HG40" s="31"/>
      <c r="HH40" s="31"/>
      <c r="HI40" s="31"/>
      <c r="HJ40" s="31"/>
      <c r="HK40" s="31"/>
      <c r="HL40" s="31"/>
      <c r="HM40" s="31"/>
      <c r="HN40" s="31"/>
      <c r="HO40" s="31"/>
      <c r="HP40" s="31"/>
      <c r="HQ40" s="31"/>
      <c r="HR40" s="31"/>
      <c r="HS40" s="31"/>
      <c r="HT40" s="31"/>
      <c r="HU40" s="31"/>
      <c r="HV40" s="31"/>
      <c r="HW40" s="31"/>
      <c r="HX40" s="31"/>
      <c r="HY40" s="31"/>
      <c r="HZ40" s="31"/>
      <c r="IA40" s="31"/>
      <c r="IB40" s="31"/>
      <c r="IC40" s="31"/>
      <c r="ID40" s="31"/>
      <c r="IE40" s="31"/>
      <c r="IF40" s="31"/>
      <c r="IG40" s="31"/>
      <c r="IH40" s="31"/>
      <c r="II40" s="31"/>
      <c r="IJ40" s="31"/>
      <c r="IK40" s="31"/>
    </row>
    <row r="41" s="88" customFormat="1" spans="1:245">
      <c r="A41" s="27">
        <f t="shared" si="9"/>
        <v>39</v>
      </c>
      <c r="B41" s="27" t="s">
        <v>171</v>
      </c>
      <c r="C41" s="27" t="s">
        <v>172</v>
      </c>
      <c r="D41" s="27">
        <v>117.84</v>
      </c>
      <c r="E41" s="36">
        <v>6079.755</v>
      </c>
      <c r="F41" s="27">
        <v>716438</v>
      </c>
      <c r="G41" s="27">
        <v>716438</v>
      </c>
      <c r="H41" s="27">
        <v>716438</v>
      </c>
      <c r="I41" s="27">
        <f t="shared" si="7"/>
        <v>0</v>
      </c>
      <c r="J41" s="27" t="s">
        <v>70</v>
      </c>
      <c r="K41" s="29">
        <v>45624</v>
      </c>
      <c r="L41" s="53" t="s">
        <v>131</v>
      </c>
      <c r="M41" s="46">
        <v>20240005552</v>
      </c>
      <c r="N41" s="29">
        <v>45566</v>
      </c>
      <c r="O41" s="29">
        <v>45566</v>
      </c>
      <c r="P41" s="96"/>
      <c r="Q41" s="36">
        <f>G41*0.005</f>
        <v>3582.19</v>
      </c>
      <c r="R41" s="36">
        <f t="shared" si="11"/>
        <v>143.2876</v>
      </c>
      <c r="S41" s="36">
        <f>G41*0.0008</f>
        <v>573.1504</v>
      </c>
      <c r="T41" s="36">
        <f t="shared" si="12"/>
        <v>214.9314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31"/>
      <c r="ET41" s="31"/>
      <c r="EU41" s="31"/>
      <c r="EV41" s="31"/>
      <c r="EW41" s="31"/>
      <c r="EX41" s="31"/>
      <c r="EY41" s="31"/>
      <c r="EZ41" s="31"/>
      <c r="FA41" s="31"/>
      <c r="FB41" s="31"/>
      <c r="FC41" s="31"/>
      <c r="FD41" s="31"/>
      <c r="FE41" s="31"/>
      <c r="FF41" s="31"/>
      <c r="FG41" s="31"/>
      <c r="FH41" s="31"/>
      <c r="FI41" s="31"/>
      <c r="FJ41" s="31"/>
      <c r="FK41" s="31"/>
      <c r="FL41" s="31"/>
      <c r="FM41" s="31"/>
      <c r="FN41" s="31"/>
      <c r="FO41" s="31"/>
      <c r="FP41" s="31"/>
      <c r="FQ41" s="31"/>
      <c r="FR41" s="31"/>
      <c r="FS41" s="31"/>
      <c r="FT41" s="31"/>
      <c r="FU41" s="31"/>
      <c r="FV41" s="31"/>
      <c r="FW41" s="31"/>
      <c r="FX41" s="31"/>
      <c r="FY41" s="31"/>
      <c r="FZ41" s="31"/>
      <c r="GA41" s="31"/>
      <c r="GB41" s="31"/>
      <c r="GC41" s="31"/>
      <c r="GD41" s="31"/>
      <c r="GE41" s="31"/>
      <c r="GF41" s="31"/>
      <c r="GG41" s="31"/>
      <c r="GH41" s="31"/>
      <c r="GI41" s="31"/>
      <c r="GJ41" s="31"/>
      <c r="GK41" s="31"/>
      <c r="GL41" s="31"/>
      <c r="GM41" s="31"/>
      <c r="GN41" s="31"/>
      <c r="GO41" s="31"/>
      <c r="GP41" s="31"/>
      <c r="GQ41" s="31"/>
      <c r="GR41" s="31"/>
      <c r="GS41" s="31"/>
      <c r="GT41" s="31"/>
      <c r="GU41" s="31"/>
      <c r="GV41" s="31"/>
      <c r="GW41" s="31"/>
      <c r="GX41" s="31"/>
      <c r="GY41" s="31"/>
      <c r="GZ41" s="31"/>
      <c r="HA41" s="31"/>
      <c r="HB41" s="31"/>
      <c r="HC41" s="31"/>
      <c r="HD41" s="31"/>
      <c r="HE41" s="31"/>
      <c r="HF41" s="31"/>
      <c r="HG41" s="31"/>
      <c r="HH41" s="31"/>
      <c r="HI41" s="31"/>
      <c r="HJ41" s="31"/>
      <c r="HK41" s="31"/>
      <c r="HL41" s="31"/>
      <c r="HM41" s="31"/>
      <c r="HN41" s="31"/>
      <c r="HO41" s="31"/>
      <c r="HP41" s="31"/>
      <c r="HQ41" s="31"/>
      <c r="HR41" s="31"/>
      <c r="HS41" s="31"/>
      <c r="HT41" s="31"/>
      <c r="HU41" s="31"/>
      <c r="HV41" s="31"/>
      <c r="HW41" s="31"/>
      <c r="HX41" s="31"/>
      <c r="HY41" s="31"/>
      <c r="HZ41" s="31"/>
      <c r="IA41" s="31"/>
      <c r="IB41" s="31"/>
      <c r="IC41" s="31"/>
      <c r="ID41" s="31"/>
      <c r="IE41" s="31"/>
      <c r="IF41" s="31"/>
      <c r="IG41" s="31"/>
      <c r="IH41" s="31"/>
      <c r="II41" s="31"/>
      <c r="IJ41" s="31"/>
      <c r="IK41" s="31"/>
    </row>
    <row r="42" s="88" customFormat="1" ht="18" customHeight="1" spans="1:20">
      <c r="A42" s="27"/>
      <c r="B42" s="27"/>
      <c r="C42" s="92"/>
      <c r="D42" s="27"/>
      <c r="E42" s="36"/>
      <c r="F42" s="27"/>
      <c r="G42" s="27">
        <f>SUM(G3:G41)</f>
        <v>18672971</v>
      </c>
      <c r="H42" s="27"/>
      <c r="I42" s="27">
        <f t="shared" ref="I42:I55" si="13">F42-H42</f>
        <v>0</v>
      </c>
      <c r="J42" s="27"/>
      <c r="K42" s="29"/>
      <c r="L42" s="27"/>
      <c r="M42" s="27"/>
      <c r="N42" s="29"/>
      <c r="O42" s="29"/>
      <c r="P42" s="27"/>
      <c r="Q42" s="36">
        <f>SUM(Q3:Q41)</f>
        <v>110288.879</v>
      </c>
      <c r="R42" s="36">
        <f>SUM(R3:R41)</f>
        <v>3444.297</v>
      </c>
      <c r="S42" s="36">
        <f>SUM(S3:S41)</f>
        <v>16428.6708</v>
      </c>
      <c r="T42" s="36">
        <f>SUM(T3:T41)</f>
        <v>1447.7559</v>
      </c>
    </row>
    <row r="43" s="89" customFormat="1" ht="21" customHeight="1"/>
    <row r="44" s="31" customFormat="1" ht="20.1" customHeight="1" spans="1:20">
      <c r="A44" s="93" t="s">
        <v>173</v>
      </c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</row>
    <row r="45" s="31" customFormat="1" ht="30" customHeight="1" spans="1:20">
      <c r="A45" s="27" t="s">
        <v>12</v>
      </c>
      <c r="B45" s="27" t="s">
        <v>13</v>
      </c>
      <c r="C45" s="27" t="s">
        <v>48</v>
      </c>
      <c r="D45" s="27" t="s">
        <v>49</v>
      </c>
      <c r="E45" s="27" t="s">
        <v>50</v>
      </c>
      <c r="F45" s="27" t="s">
        <v>51</v>
      </c>
      <c r="G45" s="27" t="s">
        <v>52</v>
      </c>
      <c r="H45" s="27" t="s">
        <v>53</v>
      </c>
      <c r="I45" s="27" t="s">
        <v>54</v>
      </c>
      <c r="J45" s="27" t="s">
        <v>55</v>
      </c>
      <c r="K45" s="27" t="s">
        <v>56</v>
      </c>
      <c r="L45" s="27" t="s">
        <v>57</v>
      </c>
      <c r="M45" s="70" t="s">
        <v>58</v>
      </c>
      <c r="N45" s="27" t="s">
        <v>59</v>
      </c>
      <c r="O45" s="27" t="s">
        <v>60</v>
      </c>
      <c r="P45" s="27" t="s">
        <v>61</v>
      </c>
      <c r="Q45" s="41" t="s">
        <v>62</v>
      </c>
      <c r="R45" s="27" t="s">
        <v>63</v>
      </c>
      <c r="S45" s="27" t="s">
        <v>23</v>
      </c>
      <c r="T45" s="36" t="s">
        <v>21</v>
      </c>
    </row>
    <row r="46" s="88" customFormat="1" spans="1:245">
      <c r="A46" s="27">
        <v>1</v>
      </c>
      <c r="B46" s="27" t="s">
        <v>174</v>
      </c>
      <c r="C46" s="27" t="s">
        <v>175</v>
      </c>
      <c r="D46" s="27">
        <v>68.42</v>
      </c>
      <c r="E46" s="36">
        <v>20868.5</v>
      </c>
      <c r="F46" s="27">
        <v>1427823</v>
      </c>
      <c r="G46" s="27">
        <v>1427823</v>
      </c>
      <c r="H46" s="27">
        <v>1427823</v>
      </c>
      <c r="I46" s="27">
        <f t="shared" si="13"/>
        <v>0</v>
      </c>
      <c r="J46" s="27" t="s">
        <v>115</v>
      </c>
      <c r="K46" s="29">
        <v>45600</v>
      </c>
      <c r="L46" s="53" t="s">
        <v>37</v>
      </c>
      <c r="M46" s="27">
        <v>20240005549</v>
      </c>
      <c r="N46" s="29">
        <v>45566</v>
      </c>
      <c r="O46" s="29">
        <v>45561</v>
      </c>
      <c r="P46" s="96"/>
      <c r="Q46" s="27">
        <f t="shared" ref="Q46:Q51" si="14">G46*0.01</f>
        <v>14278.23</v>
      </c>
      <c r="R46" s="36">
        <f>G46*0.0018</f>
        <v>2570.0814</v>
      </c>
      <c r="S46" s="36">
        <f t="shared" ref="S46:S52" si="15">G46*0.002</f>
        <v>2855.646</v>
      </c>
      <c r="T46" s="36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  <c r="ES46" s="31"/>
      <c r="ET46" s="31"/>
      <c r="EU46" s="31"/>
      <c r="EV46" s="31"/>
      <c r="EW46" s="31"/>
      <c r="EX46" s="31"/>
      <c r="EY46" s="31"/>
      <c r="EZ46" s="31"/>
      <c r="FA46" s="31"/>
      <c r="FB46" s="31"/>
      <c r="FC46" s="31"/>
      <c r="FD46" s="31"/>
      <c r="FE46" s="31"/>
      <c r="FF46" s="31"/>
      <c r="FG46" s="31"/>
      <c r="FH46" s="31"/>
      <c r="FI46" s="31"/>
      <c r="FJ46" s="31"/>
      <c r="FK46" s="31"/>
      <c r="FL46" s="31"/>
      <c r="FM46" s="31"/>
      <c r="FN46" s="31"/>
      <c r="FO46" s="31"/>
      <c r="FP46" s="31"/>
      <c r="FQ46" s="31"/>
      <c r="FR46" s="31"/>
      <c r="FS46" s="31"/>
      <c r="FT46" s="31"/>
      <c r="FU46" s="31"/>
      <c r="FV46" s="31"/>
      <c r="FW46" s="31"/>
      <c r="FX46" s="31"/>
      <c r="FY46" s="31"/>
      <c r="FZ46" s="31"/>
      <c r="GA46" s="31"/>
      <c r="GB46" s="31"/>
      <c r="GC46" s="31"/>
      <c r="GD46" s="31"/>
      <c r="GE46" s="31"/>
      <c r="GF46" s="31"/>
      <c r="GG46" s="31"/>
      <c r="GH46" s="31"/>
      <c r="GI46" s="31"/>
      <c r="GJ46" s="31"/>
      <c r="GK46" s="31"/>
      <c r="GL46" s="31"/>
      <c r="GM46" s="31"/>
      <c r="GN46" s="31"/>
      <c r="GO46" s="31"/>
      <c r="GP46" s="31"/>
      <c r="GQ46" s="31"/>
      <c r="GR46" s="31"/>
      <c r="GS46" s="31"/>
      <c r="GT46" s="31"/>
      <c r="GU46" s="31"/>
      <c r="GV46" s="31"/>
      <c r="GW46" s="31"/>
      <c r="GX46" s="31"/>
      <c r="GY46" s="31"/>
      <c r="GZ46" s="31"/>
      <c r="HA46" s="31"/>
      <c r="HB46" s="31"/>
      <c r="HC46" s="31"/>
      <c r="HD46" s="31"/>
      <c r="HE46" s="31"/>
      <c r="HF46" s="31"/>
      <c r="HG46" s="31"/>
      <c r="HH46" s="31"/>
      <c r="HI46" s="31"/>
      <c r="HJ46" s="31"/>
      <c r="HK46" s="31"/>
      <c r="HL46" s="31"/>
      <c r="HM46" s="31"/>
      <c r="HN46" s="31"/>
      <c r="HO46" s="31"/>
      <c r="HP46" s="31"/>
      <c r="HQ46" s="31"/>
      <c r="HR46" s="31"/>
      <c r="HS46" s="31"/>
      <c r="HT46" s="31"/>
      <c r="HU46" s="31"/>
      <c r="HV46" s="31"/>
      <c r="HW46" s="31"/>
      <c r="HX46" s="31"/>
      <c r="HY46" s="31"/>
      <c r="HZ46" s="31"/>
      <c r="IA46" s="31"/>
      <c r="IB46" s="31"/>
      <c r="IC46" s="31"/>
      <c r="ID46" s="31"/>
      <c r="IE46" s="31"/>
      <c r="IF46" s="31"/>
      <c r="IG46" s="31"/>
      <c r="IH46" s="31"/>
      <c r="II46" s="31"/>
      <c r="IJ46" s="31"/>
      <c r="IK46" s="31"/>
    </row>
    <row r="47" spans="1:20">
      <c r="A47" s="27">
        <v>2</v>
      </c>
      <c r="B47" s="27" t="s">
        <v>176</v>
      </c>
      <c r="C47" s="92" t="s">
        <v>177</v>
      </c>
      <c r="D47" s="27">
        <v>116.65</v>
      </c>
      <c r="E47" s="27">
        <v>21945.99</v>
      </c>
      <c r="F47" s="27">
        <v>2560000</v>
      </c>
      <c r="G47" s="27">
        <v>2560000</v>
      </c>
      <c r="H47" s="27">
        <v>2560000</v>
      </c>
      <c r="I47" s="27">
        <f t="shared" si="13"/>
        <v>0</v>
      </c>
      <c r="J47" s="27" t="s">
        <v>70</v>
      </c>
      <c r="K47" s="29">
        <v>45621</v>
      </c>
      <c r="L47" s="97" t="s">
        <v>31</v>
      </c>
      <c r="M47" s="27">
        <v>20240005511</v>
      </c>
      <c r="N47" s="29">
        <v>45566</v>
      </c>
      <c r="O47" s="29">
        <v>45539</v>
      </c>
      <c r="P47" s="27"/>
      <c r="Q47" s="36">
        <f t="shared" si="14"/>
        <v>25600</v>
      </c>
      <c r="R47" s="36">
        <f t="shared" ref="R47:R52" si="16">G47*0.0015</f>
        <v>3840</v>
      </c>
      <c r="S47" s="36">
        <f t="shared" si="15"/>
        <v>5120</v>
      </c>
      <c r="T47" s="36"/>
    </row>
    <row r="48" spans="1:20">
      <c r="A48" s="27">
        <v>3</v>
      </c>
      <c r="B48" s="27" t="s">
        <v>178</v>
      </c>
      <c r="C48" s="92" t="s">
        <v>179</v>
      </c>
      <c r="D48" s="27">
        <v>146.3</v>
      </c>
      <c r="E48" s="27">
        <v>26000</v>
      </c>
      <c r="F48" s="27">
        <v>3803800</v>
      </c>
      <c r="G48" s="27">
        <v>3803800</v>
      </c>
      <c r="H48" s="27">
        <v>3803800</v>
      </c>
      <c r="I48" s="27">
        <f t="shared" si="13"/>
        <v>0</v>
      </c>
      <c r="J48" s="27" t="s">
        <v>70</v>
      </c>
      <c r="K48" s="29">
        <v>45610</v>
      </c>
      <c r="L48" s="97" t="s">
        <v>33</v>
      </c>
      <c r="M48" s="27">
        <v>20230008510</v>
      </c>
      <c r="N48" s="29">
        <v>45201</v>
      </c>
      <c r="O48" s="29">
        <v>45198</v>
      </c>
      <c r="P48" s="27"/>
      <c r="Q48" s="36">
        <f t="shared" si="14"/>
        <v>38038</v>
      </c>
      <c r="R48" s="36">
        <f>G48*0.0018</f>
        <v>6846.84</v>
      </c>
      <c r="S48" s="36">
        <f>G48*0.0025</f>
        <v>9509.5</v>
      </c>
      <c r="T48" s="36"/>
    </row>
    <row r="49" ht="15" customHeight="1" spans="1:20">
      <c r="A49" s="27">
        <v>4</v>
      </c>
      <c r="B49" s="27" t="s">
        <v>180</v>
      </c>
      <c r="C49" s="92" t="s">
        <v>181</v>
      </c>
      <c r="D49" s="27">
        <v>85.66</v>
      </c>
      <c r="E49" s="27">
        <v>9600</v>
      </c>
      <c r="F49" s="27">
        <v>822336</v>
      </c>
      <c r="G49" s="27">
        <v>822336</v>
      </c>
      <c r="H49" s="27">
        <v>822336</v>
      </c>
      <c r="I49" s="27">
        <f t="shared" si="13"/>
        <v>0</v>
      </c>
      <c r="J49" s="27" t="s">
        <v>101</v>
      </c>
      <c r="K49" s="29">
        <v>45616</v>
      </c>
      <c r="L49" s="97" t="s">
        <v>32</v>
      </c>
      <c r="M49" s="27">
        <v>20240006442</v>
      </c>
      <c r="N49" s="29">
        <v>45600</v>
      </c>
      <c r="O49" s="29">
        <v>45593</v>
      </c>
      <c r="P49" s="27"/>
      <c r="Q49" s="36">
        <f t="shared" si="14"/>
        <v>8223.36</v>
      </c>
      <c r="R49" s="36">
        <f t="shared" si="16"/>
        <v>1233.504</v>
      </c>
      <c r="S49" s="27">
        <f t="shared" si="15"/>
        <v>1644.672</v>
      </c>
      <c r="T49" s="36">
        <f>G49*0.0003</f>
        <v>246.7008</v>
      </c>
    </row>
    <row r="50" spans="1:20">
      <c r="A50" s="27">
        <v>5</v>
      </c>
      <c r="B50" s="27" t="s">
        <v>180</v>
      </c>
      <c r="C50" s="92" t="s">
        <v>182</v>
      </c>
      <c r="D50" s="27">
        <v>85.66</v>
      </c>
      <c r="E50" s="27">
        <v>9600</v>
      </c>
      <c r="F50" s="27">
        <v>822336</v>
      </c>
      <c r="G50" s="27">
        <v>822336</v>
      </c>
      <c r="H50" s="27">
        <v>822336</v>
      </c>
      <c r="I50" s="27">
        <f t="shared" si="13"/>
        <v>0</v>
      </c>
      <c r="J50" s="27" t="s">
        <v>101</v>
      </c>
      <c r="K50" s="29">
        <v>45616</v>
      </c>
      <c r="L50" s="97" t="s">
        <v>32</v>
      </c>
      <c r="M50" s="27">
        <v>20240006454</v>
      </c>
      <c r="N50" s="29">
        <v>45601</v>
      </c>
      <c r="O50" s="29">
        <v>45593</v>
      </c>
      <c r="P50" s="27"/>
      <c r="Q50" s="36">
        <f t="shared" si="14"/>
        <v>8223.36</v>
      </c>
      <c r="R50" s="36">
        <f t="shared" si="16"/>
        <v>1233.504</v>
      </c>
      <c r="S50" s="27">
        <f t="shared" si="15"/>
        <v>1644.672</v>
      </c>
      <c r="T50" s="36">
        <f>G50*0.0003</f>
        <v>246.7008</v>
      </c>
    </row>
    <row r="51" spans="1:20">
      <c r="A51" s="27">
        <v>6</v>
      </c>
      <c r="B51" s="27" t="s">
        <v>183</v>
      </c>
      <c r="C51" s="92" t="s">
        <v>184</v>
      </c>
      <c r="D51" s="27">
        <v>119.5</v>
      </c>
      <c r="E51" s="27">
        <v>9119.549</v>
      </c>
      <c r="F51" s="63">
        <f>E51*D51</f>
        <v>1089786.1055</v>
      </c>
      <c r="G51" s="63">
        <v>1089786.1055</v>
      </c>
      <c r="H51" s="27">
        <v>1089786.1055</v>
      </c>
      <c r="I51" s="27">
        <f t="shared" si="13"/>
        <v>0</v>
      </c>
      <c r="J51" s="27" t="s">
        <v>101</v>
      </c>
      <c r="K51" s="29">
        <v>45603</v>
      </c>
      <c r="L51" s="97" t="s">
        <v>26</v>
      </c>
      <c r="M51" s="27">
        <v>20240006221</v>
      </c>
      <c r="N51" s="29">
        <v>45587</v>
      </c>
      <c r="O51" s="29">
        <v>45577</v>
      </c>
      <c r="P51" s="27"/>
      <c r="Q51" s="36">
        <f t="shared" si="14"/>
        <v>10897.861055</v>
      </c>
      <c r="R51" s="36"/>
      <c r="S51" s="27">
        <f t="shared" si="15"/>
        <v>2179.572211</v>
      </c>
      <c r="T51" s="36">
        <f>G51*0.0003</f>
        <v>326.93583165</v>
      </c>
    </row>
    <row r="52" spans="1:20">
      <c r="A52" s="27">
        <v>7</v>
      </c>
      <c r="B52" s="27" t="s">
        <v>185</v>
      </c>
      <c r="C52" s="92" t="s">
        <v>186</v>
      </c>
      <c r="D52" s="27">
        <v>85.99</v>
      </c>
      <c r="E52" s="27">
        <v>7936.497</v>
      </c>
      <c r="F52" s="63">
        <v>682460</v>
      </c>
      <c r="G52" s="63">
        <v>682460</v>
      </c>
      <c r="H52" s="27">
        <v>682460</v>
      </c>
      <c r="I52" s="27">
        <f t="shared" si="13"/>
        <v>0</v>
      </c>
      <c r="J52" s="27" t="s">
        <v>101</v>
      </c>
      <c r="K52" s="29">
        <v>45596</v>
      </c>
      <c r="L52" s="97" t="s">
        <v>187</v>
      </c>
      <c r="M52" s="27">
        <v>20240005533</v>
      </c>
      <c r="N52" s="29">
        <v>45566</v>
      </c>
      <c r="O52" s="29">
        <v>45548</v>
      </c>
      <c r="P52" s="27"/>
      <c r="Q52" s="36">
        <f>G52*0.008</f>
        <v>5459.68</v>
      </c>
      <c r="R52" s="36">
        <f t="shared" si="16"/>
        <v>1023.69</v>
      </c>
      <c r="S52" s="36">
        <f t="shared" si="15"/>
        <v>1364.92</v>
      </c>
      <c r="T52" s="36"/>
    </row>
    <row r="53" spans="1:20">
      <c r="A53" s="27">
        <v>8</v>
      </c>
      <c r="B53" s="27" t="s">
        <v>188</v>
      </c>
      <c r="C53" s="92" t="s">
        <v>189</v>
      </c>
      <c r="D53" s="27">
        <v>57.71</v>
      </c>
      <c r="E53" s="27">
        <v>7700</v>
      </c>
      <c r="F53" s="63">
        <v>444367</v>
      </c>
      <c r="G53" s="63">
        <v>224367</v>
      </c>
      <c r="H53" s="27">
        <v>224367</v>
      </c>
      <c r="I53" s="27">
        <f t="shared" si="13"/>
        <v>220000</v>
      </c>
      <c r="J53" s="27" t="s">
        <v>101</v>
      </c>
      <c r="K53" s="29">
        <v>45625</v>
      </c>
      <c r="L53" s="97" t="s">
        <v>32</v>
      </c>
      <c r="M53" s="27">
        <v>20240006684</v>
      </c>
      <c r="N53" s="29">
        <v>45614</v>
      </c>
      <c r="O53" s="29">
        <v>45612</v>
      </c>
      <c r="P53" s="27"/>
      <c r="Q53" s="36">
        <f>G53*0.01</f>
        <v>2243.67</v>
      </c>
      <c r="R53" s="36">
        <f>G53*0.0018</f>
        <v>403.8606</v>
      </c>
      <c r="S53" s="36">
        <f>G53*0.0025</f>
        <v>560.9175</v>
      </c>
      <c r="T53" s="36">
        <f>G53*0.0003</f>
        <v>67.3101</v>
      </c>
    </row>
    <row r="54" s="88" customFormat="1" spans="1:244">
      <c r="A54" s="27">
        <v>9</v>
      </c>
      <c r="B54" s="27" t="s">
        <v>190</v>
      </c>
      <c r="C54" s="92" t="s">
        <v>191</v>
      </c>
      <c r="D54" s="27">
        <v>85.66</v>
      </c>
      <c r="E54" s="27">
        <v>9922.95</v>
      </c>
      <c r="F54" s="27">
        <v>850000</v>
      </c>
      <c r="G54" s="27">
        <v>850000</v>
      </c>
      <c r="H54" s="27">
        <v>850000</v>
      </c>
      <c r="I54" s="27">
        <f t="shared" ref="I54:I58" si="17">F54-H54</f>
        <v>0</v>
      </c>
      <c r="J54" s="27" t="s">
        <v>101</v>
      </c>
      <c r="K54" s="29">
        <v>45590</v>
      </c>
      <c r="L54" s="97" t="s">
        <v>30</v>
      </c>
      <c r="M54" s="27">
        <v>20240006011</v>
      </c>
      <c r="N54" s="29">
        <v>45575</v>
      </c>
      <c r="O54" s="29">
        <v>45559</v>
      </c>
      <c r="P54" s="27"/>
      <c r="Q54" s="27">
        <f t="shared" ref="Q54:Q57" si="18">G54*0.01</f>
        <v>8500</v>
      </c>
      <c r="R54" s="27"/>
      <c r="S54" s="36">
        <f>G54*0.002</f>
        <v>1700</v>
      </c>
      <c r="T54" s="27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  <c r="EK54" s="31"/>
      <c r="EL54" s="31"/>
      <c r="EM54" s="31"/>
      <c r="EN54" s="31"/>
      <c r="EO54" s="31"/>
      <c r="EP54" s="31"/>
      <c r="EQ54" s="31"/>
      <c r="ER54" s="31"/>
      <c r="ES54" s="31"/>
      <c r="ET54" s="31"/>
      <c r="EU54" s="31"/>
      <c r="EV54" s="31"/>
      <c r="EW54" s="31"/>
      <c r="EX54" s="31"/>
      <c r="EY54" s="31"/>
      <c r="EZ54" s="31"/>
      <c r="FA54" s="31"/>
      <c r="FB54" s="31"/>
      <c r="FC54" s="31"/>
      <c r="FD54" s="31"/>
      <c r="FE54" s="31"/>
      <c r="FF54" s="31"/>
      <c r="FG54" s="31"/>
      <c r="FH54" s="31"/>
      <c r="FI54" s="31"/>
      <c r="FJ54" s="31"/>
      <c r="FK54" s="31"/>
      <c r="FL54" s="31"/>
      <c r="FM54" s="31"/>
      <c r="FN54" s="31"/>
      <c r="FO54" s="31"/>
      <c r="FP54" s="31"/>
      <c r="FQ54" s="31"/>
      <c r="FR54" s="31"/>
      <c r="FS54" s="31"/>
      <c r="FT54" s="31"/>
      <c r="FU54" s="31"/>
      <c r="FV54" s="31"/>
      <c r="FW54" s="31"/>
      <c r="FX54" s="31"/>
      <c r="FY54" s="31"/>
      <c r="FZ54" s="31"/>
      <c r="GA54" s="31"/>
      <c r="GB54" s="31"/>
      <c r="GC54" s="31"/>
      <c r="GD54" s="31"/>
      <c r="GE54" s="31"/>
      <c r="GF54" s="31"/>
      <c r="GG54" s="31"/>
      <c r="GH54" s="31"/>
      <c r="GI54" s="31"/>
      <c r="GJ54" s="31"/>
      <c r="GK54" s="31"/>
      <c r="GL54" s="31"/>
      <c r="GM54" s="31"/>
      <c r="GN54" s="31"/>
      <c r="GO54" s="31"/>
      <c r="GP54" s="31"/>
      <c r="GQ54" s="31"/>
      <c r="GR54" s="31"/>
      <c r="GS54" s="31"/>
      <c r="GT54" s="31"/>
      <c r="GU54" s="31"/>
      <c r="GV54" s="31"/>
      <c r="GW54" s="31"/>
      <c r="GX54" s="31"/>
      <c r="GY54" s="31"/>
      <c r="GZ54" s="31"/>
      <c r="HA54" s="31"/>
      <c r="HB54" s="31"/>
      <c r="HC54" s="31"/>
      <c r="HD54" s="31"/>
      <c r="HE54" s="31"/>
      <c r="HF54" s="31"/>
      <c r="HG54" s="31"/>
      <c r="HH54" s="31"/>
      <c r="HI54" s="31"/>
      <c r="HJ54" s="31"/>
      <c r="HK54" s="31"/>
      <c r="HL54" s="31"/>
      <c r="HM54" s="31"/>
      <c r="HN54" s="31"/>
      <c r="HO54" s="31"/>
      <c r="HP54" s="31"/>
      <c r="HQ54" s="31"/>
      <c r="HR54" s="31"/>
      <c r="HS54" s="31"/>
      <c r="HT54" s="31"/>
      <c r="HU54" s="31"/>
      <c r="HV54" s="31"/>
      <c r="HW54" s="31"/>
      <c r="HX54" s="31"/>
      <c r="HY54" s="31"/>
      <c r="HZ54" s="31"/>
      <c r="IA54" s="31"/>
      <c r="IB54" s="31"/>
      <c r="IC54" s="31"/>
      <c r="ID54" s="31"/>
      <c r="IE54" s="31"/>
      <c r="IF54" s="31"/>
      <c r="IG54" s="31"/>
      <c r="IH54" s="31"/>
      <c r="II54" s="31"/>
      <c r="IJ54" s="31"/>
    </row>
    <row r="55" s="88" customFormat="1" spans="1:244">
      <c r="A55" s="27">
        <v>10</v>
      </c>
      <c r="B55" s="27" t="s">
        <v>190</v>
      </c>
      <c r="C55" s="92" t="s">
        <v>192</v>
      </c>
      <c r="D55" s="27">
        <v>85.66</v>
      </c>
      <c r="E55" s="27">
        <v>9922.95</v>
      </c>
      <c r="F55" s="27">
        <v>850000</v>
      </c>
      <c r="G55" s="27">
        <v>850000</v>
      </c>
      <c r="H55" s="27">
        <v>850000</v>
      </c>
      <c r="I55" s="27">
        <f t="shared" si="17"/>
        <v>0</v>
      </c>
      <c r="J55" s="27" t="s">
        <v>101</v>
      </c>
      <c r="K55" s="29">
        <v>45590</v>
      </c>
      <c r="L55" s="97" t="s">
        <v>30</v>
      </c>
      <c r="M55" s="27">
        <v>20240005853</v>
      </c>
      <c r="N55" s="29">
        <v>45570</v>
      </c>
      <c r="O55" s="29">
        <v>45559</v>
      </c>
      <c r="P55" s="27"/>
      <c r="Q55" s="27">
        <f t="shared" si="18"/>
        <v>8500</v>
      </c>
      <c r="R55" s="27"/>
      <c r="S55" s="36">
        <f>G55*0.002</f>
        <v>1700</v>
      </c>
      <c r="T55" s="27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  <c r="EK55" s="31"/>
      <c r="EL55" s="31"/>
      <c r="EM55" s="31"/>
      <c r="EN55" s="31"/>
      <c r="EO55" s="31"/>
      <c r="EP55" s="31"/>
      <c r="EQ55" s="31"/>
      <c r="ER55" s="31"/>
      <c r="ES55" s="31"/>
      <c r="ET55" s="31"/>
      <c r="EU55" s="31"/>
      <c r="EV55" s="31"/>
      <c r="EW55" s="31"/>
      <c r="EX55" s="31"/>
      <c r="EY55" s="31"/>
      <c r="EZ55" s="31"/>
      <c r="FA55" s="31"/>
      <c r="FB55" s="31"/>
      <c r="FC55" s="31"/>
      <c r="FD55" s="31"/>
      <c r="FE55" s="31"/>
      <c r="FF55" s="31"/>
      <c r="FG55" s="31"/>
      <c r="FH55" s="31"/>
      <c r="FI55" s="31"/>
      <c r="FJ55" s="31"/>
      <c r="FK55" s="31"/>
      <c r="FL55" s="31"/>
      <c r="FM55" s="31"/>
      <c r="FN55" s="31"/>
      <c r="FO55" s="31"/>
      <c r="FP55" s="31"/>
      <c r="FQ55" s="31"/>
      <c r="FR55" s="31"/>
      <c r="FS55" s="31"/>
      <c r="FT55" s="31"/>
      <c r="FU55" s="31"/>
      <c r="FV55" s="31"/>
      <c r="FW55" s="31"/>
      <c r="FX55" s="31"/>
      <c r="FY55" s="31"/>
      <c r="FZ55" s="31"/>
      <c r="GA55" s="31"/>
      <c r="GB55" s="31"/>
      <c r="GC55" s="31"/>
      <c r="GD55" s="31"/>
      <c r="GE55" s="31"/>
      <c r="GF55" s="31"/>
      <c r="GG55" s="31"/>
      <c r="GH55" s="31"/>
      <c r="GI55" s="31"/>
      <c r="GJ55" s="31"/>
      <c r="GK55" s="31"/>
      <c r="GL55" s="31"/>
      <c r="GM55" s="31"/>
      <c r="GN55" s="31"/>
      <c r="GO55" s="31"/>
      <c r="GP55" s="31"/>
      <c r="GQ55" s="31"/>
      <c r="GR55" s="31"/>
      <c r="GS55" s="31"/>
      <c r="GT55" s="31"/>
      <c r="GU55" s="31"/>
      <c r="GV55" s="31"/>
      <c r="GW55" s="31"/>
      <c r="GX55" s="31"/>
      <c r="GY55" s="31"/>
      <c r="GZ55" s="31"/>
      <c r="HA55" s="31"/>
      <c r="HB55" s="31"/>
      <c r="HC55" s="31"/>
      <c r="HD55" s="31"/>
      <c r="HE55" s="31"/>
      <c r="HF55" s="31"/>
      <c r="HG55" s="31"/>
      <c r="HH55" s="31"/>
      <c r="HI55" s="31"/>
      <c r="HJ55" s="31"/>
      <c r="HK55" s="31"/>
      <c r="HL55" s="31"/>
      <c r="HM55" s="31"/>
      <c r="HN55" s="31"/>
      <c r="HO55" s="31"/>
      <c r="HP55" s="31"/>
      <c r="HQ55" s="31"/>
      <c r="HR55" s="31"/>
      <c r="HS55" s="31"/>
      <c r="HT55" s="31"/>
      <c r="HU55" s="31"/>
      <c r="HV55" s="31"/>
      <c r="HW55" s="31"/>
      <c r="HX55" s="31"/>
      <c r="HY55" s="31"/>
      <c r="HZ55" s="31"/>
      <c r="IA55" s="31"/>
      <c r="IB55" s="31"/>
      <c r="IC55" s="31"/>
      <c r="ID55" s="31"/>
      <c r="IE55" s="31"/>
      <c r="IF55" s="31"/>
      <c r="IG55" s="31"/>
      <c r="IH55" s="31"/>
      <c r="II55" s="31"/>
      <c r="IJ55" s="31"/>
    </row>
    <row r="56" s="88" customFormat="1" spans="1:245">
      <c r="A56" s="27">
        <v>11</v>
      </c>
      <c r="B56" s="27" t="s">
        <v>193</v>
      </c>
      <c r="C56" s="92" t="s">
        <v>194</v>
      </c>
      <c r="D56" s="27">
        <v>77.44</v>
      </c>
      <c r="E56" s="27">
        <v>20000</v>
      </c>
      <c r="F56" s="27">
        <v>1548800</v>
      </c>
      <c r="G56" s="27">
        <v>1548800</v>
      </c>
      <c r="H56" s="27">
        <v>1548800</v>
      </c>
      <c r="I56" s="27">
        <f t="shared" si="17"/>
        <v>0</v>
      </c>
      <c r="J56" s="27" t="s">
        <v>115</v>
      </c>
      <c r="K56" s="29">
        <v>45565</v>
      </c>
      <c r="L56" s="97" t="s">
        <v>30</v>
      </c>
      <c r="M56" s="27">
        <v>20240005641</v>
      </c>
      <c r="N56" s="29">
        <v>45567</v>
      </c>
      <c r="O56" s="29">
        <v>45563</v>
      </c>
      <c r="P56" s="27"/>
      <c r="Q56" s="27">
        <f t="shared" si="18"/>
        <v>15488</v>
      </c>
      <c r="R56" s="27"/>
      <c r="S56" s="36">
        <f>G56*0.002</f>
        <v>3097.6</v>
      </c>
      <c r="T56" s="36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  <c r="EK56" s="31"/>
      <c r="EL56" s="31"/>
      <c r="EM56" s="31"/>
      <c r="EN56" s="31"/>
      <c r="EO56" s="31"/>
      <c r="EP56" s="31"/>
      <c r="EQ56" s="31"/>
      <c r="ER56" s="31"/>
      <c r="ES56" s="31"/>
      <c r="ET56" s="31"/>
      <c r="EU56" s="31"/>
      <c r="EV56" s="31"/>
      <c r="EW56" s="31"/>
      <c r="EX56" s="31"/>
      <c r="EY56" s="31"/>
      <c r="EZ56" s="31"/>
      <c r="FA56" s="31"/>
      <c r="FB56" s="31"/>
      <c r="FC56" s="31"/>
      <c r="FD56" s="31"/>
      <c r="FE56" s="31"/>
      <c r="FF56" s="31"/>
      <c r="FG56" s="31"/>
      <c r="FH56" s="31"/>
      <c r="FI56" s="31"/>
      <c r="FJ56" s="31"/>
      <c r="FK56" s="31"/>
      <c r="FL56" s="31"/>
      <c r="FM56" s="31"/>
      <c r="FN56" s="31"/>
      <c r="FO56" s="31"/>
      <c r="FP56" s="31"/>
      <c r="FQ56" s="31"/>
      <c r="FR56" s="31"/>
      <c r="FS56" s="31"/>
      <c r="FT56" s="31"/>
      <c r="FU56" s="31"/>
      <c r="FV56" s="31"/>
      <c r="FW56" s="31"/>
      <c r="FX56" s="31"/>
      <c r="FY56" s="31"/>
      <c r="FZ56" s="31"/>
      <c r="GA56" s="31"/>
      <c r="GB56" s="31"/>
      <c r="GC56" s="31"/>
      <c r="GD56" s="31"/>
      <c r="GE56" s="31"/>
      <c r="GF56" s="31"/>
      <c r="GG56" s="31"/>
      <c r="GH56" s="31"/>
      <c r="GI56" s="31"/>
      <c r="GJ56" s="31"/>
      <c r="GK56" s="31"/>
      <c r="GL56" s="31"/>
      <c r="GM56" s="31"/>
      <c r="GN56" s="31"/>
      <c r="GO56" s="31"/>
      <c r="GP56" s="31"/>
      <c r="GQ56" s="31"/>
      <c r="GR56" s="31"/>
      <c r="GS56" s="31"/>
      <c r="GT56" s="31"/>
      <c r="GU56" s="31"/>
      <c r="GV56" s="31"/>
      <c r="GW56" s="31"/>
      <c r="GX56" s="31"/>
      <c r="GY56" s="31"/>
      <c r="GZ56" s="31"/>
      <c r="HA56" s="31"/>
      <c r="HB56" s="31"/>
      <c r="HC56" s="31"/>
      <c r="HD56" s="31"/>
      <c r="HE56" s="31"/>
      <c r="HF56" s="31"/>
      <c r="HG56" s="31"/>
      <c r="HH56" s="31"/>
      <c r="HI56" s="31"/>
      <c r="HJ56" s="31"/>
      <c r="HK56" s="31"/>
      <c r="HL56" s="31"/>
      <c r="HM56" s="31"/>
      <c r="HN56" s="31"/>
      <c r="HO56" s="31"/>
      <c r="HP56" s="31"/>
      <c r="HQ56" s="31"/>
      <c r="HR56" s="31"/>
      <c r="HS56" s="31"/>
      <c r="HT56" s="31"/>
      <c r="HU56" s="31"/>
      <c r="HV56" s="31"/>
      <c r="HW56" s="31"/>
      <c r="HX56" s="31"/>
      <c r="HY56" s="31"/>
      <c r="HZ56" s="31"/>
      <c r="IA56" s="31"/>
      <c r="IB56" s="31"/>
      <c r="IC56" s="31"/>
      <c r="ID56" s="31"/>
      <c r="IE56" s="31"/>
      <c r="IF56" s="31"/>
      <c r="IG56" s="31"/>
      <c r="IH56" s="31"/>
      <c r="II56" s="31"/>
      <c r="IJ56" s="31"/>
      <c r="IK56" s="31"/>
    </row>
    <row r="57" s="88" customFormat="1" spans="1:245">
      <c r="A57" s="27">
        <v>12</v>
      </c>
      <c r="B57" s="27" t="s">
        <v>195</v>
      </c>
      <c r="C57" s="92" t="s">
        <v>196</v>
      </c>
      <c r="D57" s="27">
        <v>57.71</v>
      </c>
      <c r="E57" s="27">
        <v>7000</v>
      </c>
      <c r="F57" s="27">
        <v>403970</v>
      </c>
      <c r="G57" s="27">
        <v>403970</v>
      </c>
      <c r="H57" s="27">
        <v>403970</v>
      </c>
      <c r="I57" s="27">
        <f t="shared" si="17"/>
        <v>0</v>
      </c>
      <c r="J57" s="27" t="s">
        <v>70</v>
      </c>
      <c r="K57" s="29">
        <v>45583</v>
      </c>
      <c r="L57" s="97" t="s">
        <v>37</v>
      </c>
      <c r="M57" s="27">
        <v>20240005749</v>
      </c>
      <c r="N57" s="29">
        <v>45568</v>
      </c>
      <c r="O57" s="29">
        <v>45565</v>
      </c>
      <c r="P57" s="27"/>
      <c r="Q57" s="27">
        <f t="shared" si="18"/>
        <v>4039.7</v>
      </c>
      <c r="R57" s="36">
        <f>G57*0.0018</f>
        <v>727.146</v>
      </c>
      <c r="S57" s="36">
        <f>G57*0.002</f>
        <v>807.94</v>
      </c>
      <c r="T57" s="36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1"/>
      <c r="DI57" s="31"/>
      <c r="DJ57" s="31"/>
      <c r="DK57" s="31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1"/>
      <c r="EN57" s="31"/>
      <c r="EO57" s="31"/>
      <c r="EP57" s="31"/>
      <c r="EQ57" s="31"/>
      <c r="ER57" s="31"/>
      <c r="ES57" s="31"/>
      <c r="ET57" s="31"/>
      <c r="EU57" s="31"/>
      <c r="EV57" s="31"/>
      <c r="EW57" s="31"/>
      <c r="EX57" s="31"/>
      <c r="EY57" s="31"/>
      <c r="EZ57" s="31"/>
      <c r="FA57" s="31"/>
      <c r="FB57" s="31"/>
      <c r="FC57" s="31"/>
      <c r="FD57" s="31"/>
      <c r="FE57" s="31"/>
      <c r="FF57" s="31"/>
      <c r="FG57" s="31"/>
      <c r="FH57" s="31"/>
      <c r="FI57" s="31"/>
      <c r="FJ57" s="31"/>
      <c r="FK57" s="31"/>
      <c r="FL57" s="31"/>
      <c r="FM57" s="31"/>
      <c r="FN57" s="31"/>
      <c r="FO57" s="31"/>
      <c r="FP57" s="31"/>
      <c r="FQ57" s="31"/>
      <c r="FR57" s="31"/>
      <c r="FS57" s="31"/>
      <c r="FT57" s="31"/>
      <c r="FU57" s="31"/>
      <c r="FV57" s="31"/>
      <c r="FW57" s="31"/>
      <c r="FX57" s="31"/>
      <c r="FY57" s="31"/>
      <c r="FZ57" s="31"/>
      <c r="GA57" s="31"/>
      <c r="GB57" s="31"/>
      <c r="GC57" s="31"/>
      <c r="GD57" s="31"/>
      <c r="GE57" s="31"/>
      <c r="GF57" s="31"/>
      <c r="GG57" s="31"/>
      <c r="GH57" s="31"/>
      <c r="GI57" s="31"/>
      <c r="GJ57" s="31"/>
      <c r="GK57" s="31"/>
      <c r="GL57" s="31"/>
      <c r="GM57" s="31"/>
      <c r="GN57" s="31"/>
      <c r="GO57" s="31"/>
      <c r="GP57" s="31"/>
      <c r="GQ57" s="31"/>
      <c r="GR57" s="31"/>
      <c r="GS57" s="31"/>
      <c r="GT57" s="31"/>
      <c r="GU57" s="31"/>
      <c r="GV57" s="31"/>
      <c r="GW57" s="31"/>
      <c r="GX57" s="31"/>
      <c r="GY57" s="31"/>
      <c r="GZ57" s="31"/>
      <c r="HA57" s="31"/>
      <c r="HB57" s="31"/>
      <c r="HC57" s="31"/>
      <c r="HD57" s="31"/>
      <c r="HE57" s="31"/>
      <c r="HF57" s="31"/>
      <c r="HG57" s="31"/>
      <c r="HH57" s="31"/>
      <c r="HI57" s="31"/>
      <c r="HJ57" s="31"/>
      <c r="HK57" s="31"/>
      <c r="HL57" s="31"/>
      <c r="HM57" s="31"/>
      <c r="HN57" s="31"/>
      <c r="HO57" s="31"/>
      <c r="HP57" s="31"/>
      <c r="HQ57" s="31"/>
      <c r="HR57" s="31"/>
      <c r="HS57" s="31"/>
      <c r="HT57" s="31"/>
      <c r="HU57" s="31"/>
      <c r="HV57" s="31"/>
      <c r="HW57" s="31"/>
      <c r="HX57" s="31"/>
      <c r="HY57" s="31"/>
      <c r="HZ57" s="31"/>
      <c r="IA57" s="31"/>
      <c r="IB57" s="31"/>
      <c r="IC57" s="31"/>
      <c r="ID57" s="31"/>
      <c r="IE57" s="31"/>
      <c r="IF57" s="31"/>
      <c r="IG57" s="31"/>
      <c r="IH57" s="31"/>
      <c r="II57" s="31"/>
      <c r="IJ57" s="31"/>
      <c r="IK57" s="31"/>
    </row>
    <row r="58" s="88" customFormat="1" spans="1:245">
      <c r="A58" s="27">
        <v>13</v>
      </c>
      <c r="B58" s="27" t="s">
        <v>197</v>
      </c>
      <c r="C58" s="92" t="s">
        <v>198</v>
      </c>
      <c r="D58" s="27">
        <v>57.71</v>
      </c>
      <c r="E58" s="27">
        <v>7451.05</v>
      </c>
      <c r="F58" s="27">
        <v>430000</v>
      </c>
      <c r="G58" s="27">
        <v>430000</v>
      </c>
      <c r="H58" s="27">
        <v>430000</v>
      </c>
      <c r="I58" s="27">
        <f t="shared" si="17"/>
        <v>0</v>
      </c>
      <c r="J58" s="27" t="s">
        <v>115</v>
      </c>
      <c r="K58" s="29">
        <v>45573</v>
      </c>
      <c r="L58" s="97" t="s">
        <v>199</v>
      </c>
      <c r="M58" s="27">
        <v>20240005929</v>
      </c>
      <c r="N58" s="29">
        <v>45570</v>
      </c>
      <c r="O58" s="29">
        <v>45570</v>
      </c>
      <c r="P58" s="27"/>
      <c r="Q58" s="27">
        <f>G58*0.008</f>
        <v>3440</v>
      </c>
      <c r="R58" s="27">
        <f>G58*0.0015</f>
        <v>645</v>
      </c>
      <c r="S58" s="27">
        <f>G58*0.002</f>
        <v>860</v>
      </c>
      <c r="T58" s="36">
        <f>G58*0.0003</f>
        <v>129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  <c r="DC58" s="31"/>
      <c r="DD58" s="31"/>
      <c r="DE58" s="31"/>
      <c r="DF58" s="31"/>
      <c r="DG58" s="31"/>
      <c r="DH58" s="31"/>
      <c r="DI58" s="31"/>
      <c r="DJ58" s="31"/>
      <c r="DK58" s="31"/>
      <c r="DL58" s="31"/>
      <c r="DM58" s="31"/>
      <c r="DN58" s="31"/>
      <c r="DO58" s="31"/>
      <c r="DP58" s="31"/>
      <c r="DQ58" s="31"/>
      <c r="DR58" s="31"/>
      <c r="DS58" s="31"/>
      <c r="DT58" s="31"/>
      <c r="DU58" s="31"/>
      <c r="DV58" s="31"/>
      <c r="DW58" s="31"/>
      <c r="DX58" s="31"/>
      <c r="DY58" s="31"/>
      <c r="DZ58" s="31"/>
      <c r="EA58" s="31"/>
      <c r="EB58" s="31"/>
      <c r="EC58" s="31"/>
      <c r="ED58" s="31"/>
      <c r="EE58" s="31"/>
      <c r="EF58" s="31"/>
      <c r="EG58" s="31"/>
      <c r="EH58" s="31"/>
      <c r="EI58" s="31"/>
      <c r="EJ58" s="31"/>
      <c r="EK58" s="31"/>
      <c r="EL58" s="31"/>
      <c r="EM58" s="31"/>
      <c r="EN58" s="31"/>
      <c r="EO58" s="31"/>
      <c r="EP58" s="31"/>
      <c r="EQ58" s="31"/>
      <c r="ER58" s="31"/>
      <c r="ES58" s="31"/>
      <c r="ET58" s="31"/>
      <c r="EU58" s="31"/>
      <c r="EV58" s="31"/>
      <c r="EW58" s="31"/>
      <c r="EX58" s="31"/>
      <c r="EY58" s="31"/>
      <c r="EZ58" s="31"/>
      <c r="FA58" s="31"/>
      <c r="FB58" s="31"/>
      <c r="FC58" s="31"/>
      <c r="FD58" s="31"/>
      <c r="FE58" s="31"/>
      <c r="FF58" s="31"/>
      <c r="FG58" s="31"/>
      <c r="FH58" s="31"/>
      <c r="FI58" s="31"/>
      <c r="FJ58" s="31"/>
      <c r="FK58" s="31"/>
      <c r="FL58" s="31"/>
      <c r="FM58" s="31"/>
      <c r="FN58" s="31"/>
      <c r="FO58" s="31"/>
      <c r="FP58" s="31"/>
      <c r="FQ58" s="31"/>
      <c r="FR58" s="31"/>
      <c r="FS58" s="31"/>
      <c r="FT58" s="31"/>
      <c r="FU58" s="31"/>
      <c r="FV58" s="31"/>
      <c r="FW58" s="31"/>
      <c r="FX58" s="31"/>
      <c r="FY58" s="31"/>
      <c r="FZ58" s="31"/>
      <c r="GA58" s="31"/>
      <c r="GB58" s="31"/>
      <c r="GC58" s="31"/>
      <c r="GD58" s="31"/>
      <c r="GE58" s="31"/>
      <c r="GF58" s="31"/>
      <c r="GG58" s="31"/>
      <c r="GH58" s="31"/>
      <c r="GI58" s="31"/>
      <c r="GJ58" s="31"/>
      <c r="GK58" s="31"/>
      <c r="GL58" s="31"/>
      <c r="GM58" s="31"/>
      <c r="GN58" s="31"/>
      <c r="GO58" s="31"/>
      <c r="GP58" s="31"/>
      <c r="GQ58" s="31"/>
      <c r="GR58" s="31"/>
      <c r="GS58" s="31"/>
      <c r="GT58" s="31"/>
      <c r="GU58" s="31"/>
      <c r="GV58" s="31"/>
      <c r="GW58" s="31"/>
      <c r="GX58" s="31"/>
      <c r="GY58" s="31"/>
      <c r="GZ58" s="31"/>
      <c r="HA58" s="31"/>
      <c r="HB58" s="31"/>
      <c r="HC58" s="31"/>
      <c r="HD58" s="31"/>
      <c r="HE58" s="31"/>
      <c r="HF58" s="31"/>
      <c r="HG58" s="31"/>
      <c r="HH58" s="31"/>
      <c r="HI58" s="31"/>
      <c r="HJ58" s="31"/>
      <c r="HK58" s="31"/>
      <c r="HL58" s="31"/>
      <c r="HM58" s="31"/>
      <c r="HN58" s="31"/>
      <c r="HO58" s="31"/>
      <c r="HP58" s="31"/>
      <c r="HQ58" s="31"/>
      <c r="HR58" s="31"/>
      <c r="HS58" s="31"/>
      <c r="HT58" s="31"/>
      <c r="HU58" s="31"/>
      <c r="HV58" s="31"/>
      <c r="HW58" s="31"/>
      <c r="HX58" s="31"/>
      <c r="HY58" s="31"/>
      <c r="HZ58" s="31"/>
      <c r="IA58" s="31"/>
      <c r="IB58" s="31"/>
      <c r="IC58" s="31"/>
      <c r="ID58" s="31"/>
      <c r="IE58" s="31"/>
      <c r="IF58" s="31"/>
      <c r="IG58" s="31"/>
      <c r="IH58" s="31"/>
      <c r="II58" s="31"/>
      <c r="IJ58" s="31"/>
      <c r="IK58" s="31"/>
    </row>
    <row r="59" spans="1:20">
      <c r="A59" s="27"/>
      <c r="B59" s="27"/>
      <c r="C59" s="92"/>
      <c r="D59" s="27"/>
      <c r="E59" s="27"/>
      <c r="F59" s="63"/>
      <c r="G59" s="63">
        <f>SUM(G46:G58)</f>
        <v>15515678.1055</v>
      </c>
      <c r="H59" s="27"/>
      <c r="I59" s="27"/>
      <c r="J59" s="27"/>
      <c r="K59" s="29"/>
      <c r="L59" s="27"/>
      <c r="M59" s="27"/>
      <c r="N59" s="29"/>
      <c r="O59" s="29"/>
      <c r="P59" s="27"/>
      <c r="Q59" s="36">
        <f>SUM(Q46:Q58)</f>
        <v>152931.861055</v>
      </c>
      <c r="R59" s="36">
        <f>SUM(R46:R58)</f>
        <v>18523.626</v>
      </c>
      <c r="S59" s="36">
        <f>SUM(S46:S58)</f>
        <v>33045.439711</v>
      </c>
      <c r="T59" s="36">
        <f>SUM(T46:T58)</f>
        <v>1016.64753165</v>
      </c>
    </row>
    <row r="60" ht="53" customHeight="1" spans="1:20">
      <c r="A60" s="84" t="s">
        <v>200</v>
      </c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6"/>
    </row>
    <row r="61" ht="54" customHeight="1" spans="3:20">
      <c r="C61" s="89" t="s">
        <v>201</v>
      </c>
      <c r="E61" s="94"/>
      <c r="F61" s="94"/>
      <c r="G61" s="95" t="s">
        <v>46</v>
      </c>
      <c r="H61" s="89"/>
      <c r="I61" s="89"/>
      <c r="J61" s="95" t="s">
        <v>46</v>
      </c>
      <c r="K61" s="95"/>
      <c r="L61" s="98"/>
      <c r="M61" s="95" t="s">
        <v>202</v>
      </c>
      <c r="N61" s="98"/>
      <c r="O61" s="98"/>
      <c r="P61" s="99"/>
      <c r="Q61" s="99"/>
      <c r="R61" s="89"/>
      <c r="S61" s="94" t="s">
        <v>45</v>
      </c>
      <c r="T61" s="89"/>
    </row>
    <row r="63" s="31" customFormat="1" ht="25" hidden="1" customHeight="1" spans="1:20">
      <c r="A63" s="34" t="s">
        <v>203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="31" customFormat="1" ht="30" hidden="1" customHeight="1" spans="1:21">
      <c r="A64" s="27" t="s">
        <v>12</v>
      </c>
      <c r="B64" s="27" t="s">
        <v>13</v>
      </c>
      <c r="C64" s="27" t="s">
        <v>48</v>
      </c>
      <c r="D64" s="27" t="s">
        <v>49</v>
      </c>
      <c r="E64" s="27" t="s">
        <v>50</v>
      </c>
      <c r="F64" s="27" t="s">
        <v>51</v>
      </c>
      <c r="G64" s="27" t="s">
        <v>52</v>
      </c>
      <c r="H64" s="27" t="s">
        <v>53</v>
      </c>
      <c r="I64" s="27" t="s">
        <v>54</v>
      </c>
      <c r="J64" s="27" t="s">
        <v>55</v>
      </c>
      <c r="K64" s="27" t="s">
        <v>56</v>
      </c>
      <c r="L64" s="27" t="s">
        <v>57</v>
      </c>
      <c r="M64" s="70" t="s">
        <v>58</v>
      </c>
      <c r="N64" s="27" t="s">
        <v>59</v>
      </c>
      <c r="O64" s="27" t="s">
        <v>60</v>
      </c>
      <c r="P64" s="27" t="s">
        <v>61</v>
      </c>
      <c r="Q64" s="41" t="s">
        <v>62</v>
      </c>
      <c r="R64" s="27" t="s">
        <v>63</v>
      </c>
      <c r="S64" s="60" t="s">
        <v>23</v>
      </c>
      <c r="T64" s="70" t="s">
        <v>204</v>
      </c>
      <c r="U64" s="27" t="s">
        <v>205</v>
      </c>
    </row>
    <row r="65" s="88" customFormat="1" hidden="1" spans="1:244">
      <c r="A65" s="100">
        <v>1</v>
      </c>
      <c r="B65" s="27" t="s">
        <v>206</v>
      </c>
      <c r="C65" s="27" t="s">
        <v>207</v>
      </c>
      <c r="D65" s="27">
        <v>117.91</v>
      </c>
      <c r="E65" s="101">
        <v>5784.07</v>
      </c>
      <c r="F65" s="100">
        <v>682000</v>
      </c>
      <c r="G65" s="100">
        <v>210000</v>
      </c>
      <c r="H65" s="100">
        <v>210000</v>
      </c>
      <c r="I65" s="27">
        <v>472000</v>
      </c>
      <c r="J65" s="27" t="s">
        <v>88</v>
      </c>
      <c r="K65" s="104">
        <v>45483</v>
      </c>
      <c r="L65" s="100" t="s">
        <v>112</v>
      </c>
      <c r="M65" s="46">
        <v>20240003958</v>
      </c>
      <c r="N65" s="104">
        <v>45483</v>
      </c>
      <c r="O65" s="42">
        <v>45453</v>
      </c>
      <c r="P65" s="105"/>
      <c r="Q65" s="36">
        <v>1470</v>
      </c>
      <c r="R65" s="36">
        <f t="shared" ref="R65:R70" si="19">G65*0.0003</f>
        <v>63</v>
      </c>
      <c r="S65" s="81">
        <v>168</v>
      </c>
      <c r="T65" s="27">
        <f t="shared" ref="T65:T70" si="20">G65*0.0002</f>
        <v>42</v>
      </c>
      <c r="U65" s="36">
        <f t="shared" ref="U65:U70" si="21">T65-R65</f>
        <v>-21</v>
      </c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1"/>
      <c r="EE65" s="31"/>
      <c r="EF65" s="31"/>
      <c r="EG65" s="31"/>
      <c r="EH65" s="31"/>
      <c r="EI65" s="31"/>
      <c r="EJ65" s="31"/>
      <c r="EK65" s="31"/>
      <c r="EL65" s="31"/>
      <c r="EM65" s="31"/>
      <c r="EN65" s="31"/>
      <c r="EO65" s="31"/>
      <c r="EP65" s="31"/>
      <c r="EQ65" s="31"/>
      <c r="ER65" s="31"/>
      <c r="ES65" s="31"/>
      <c r="ET65" s="31"/>
      <c r="EU65" s="31"/>
      <c r="EV65" s="31"/>
      <c r="EW65" s="31"/>
      <c r="EX65" s="31"/>
      <c r="EY65" s="31"/>
      <c r="EZ65" s="31"/>
      <c r="FA65" s="31"/>
      <c r="FB65" s="31"/>
      <c r="FC65" s="31"/>
      <c r="FD65" s="31"/>
      <c r="FE65" s="31"/>
      <c r="FF65" s="31"/>
      <c r="FG65" s="31"/>
      <c r="FH65" s="31"/>
      <c r="FI65" s="31"/>
      <c r="FJ65" s="31"/>
      <c r="FK65" s="31"/>
      <c r="FL65" s="31"/>
      <c r="FM65" s="31"/>
      <c r="FN65" s="31"/>
      <c r="FO65" s="31"/>
      <c r="FP65" s="31"/>
      <c r="FQ65" s="31"/>
      <c r="FR65" s="31"/>
      <c r="FS65" s="31"/>
      <c r="FT65" s="31"/>
      <c r="FU65" s="31"/>
      <c r="FV65" s="31"/>
      <c r="FW65" s="31"/>
      <c r="FX65" s="31"/>
      <c r="FY65" s="31"/>
      <c r="FZ65" s="31"/>
      <c r="GA65" s="31"/>
      <c r="GB65" s="31"/>
      <c r="GC65" s="31"/>
      <c r="GD65" s="31"/>
      <c r="GE65" s="31"/>
      <c r="GF65" s="31"/>
      <c r="GG65" s="31"/>
      <c r="GH65" s="31"/>
      <c r="GI65" s="31"/>
      <c r="GJ65" s="31"/>
      <c r="GK65" s="31"/>
      <c r="GL65" s="31"/>
      <c r="GM65" s="31"/>
      <c r="GN65" s="31"/>
      <c r="GO65" s="31"/>
      <c r="GP65" s="31"/>
      <c r="GQ65" s="31"/>
      <c r="GR65" s="31"/>
      <c r="GS65" s="31"/>
      <c r="GT65" s="31"/>
      <c r="GU65" s="31"/>
      <c r="GV65" s="31"/>
      <c r="GW65" s="31"/>
      <c r="GX65" s="31"/>
      <c r="GY65" s="31"/>
      <c r="GZ65" s="31"/>
      <c r="HA65" s="31"/>
      <c r="HB65" s="31"/>
      <c r="HC65" s="31"/>
      <c r="HD65" s="31"/>
      <c r="HE65" s="31"/>
      <c r="HF65" s="31"/>
      <c r="HG65" s="31"/>
      <c r="HH65" s="31"/>
      <c r="HI65" s="31"/>
      <c r="HJ65" s="31"/>
      <c r="HK65" s="31"/>
      <c r="HL65" s="31"/>
      <c r="HM65" s="31"/>
      <c r="HN65" s="31"/>
      <c r="HO65" s="31"/>
      <c r="HP65" s="31"/>
      <c r="HQ65" s="31"/>
      <c r="HR65" s="31"/>
      <c r="HS65" s="31"/>
      <c r="HT65" s="31"/>
      <c r="HU65" s="31"/>
      <c r="HV65" s="31"/>
      <c r="HW65" s="31"/>
      <c r="HX65" s="31"/>
      <c r="HY65" s="31"/>
      <c r="HZ65" s="31"/>
      <c r="IA65" s="31"/>
      <c r="IB65" s="31"/>
      <c r="IC65" s="31"/>
      <c r="ID65" s="31"/>
      <c r="IE65" s="31"/>
      <c r="IF65" s="31"/>
      <c r="IG65" s="31"/>
      <c r="IH65" s="31"/>
      <c r="II65" s="31"/>
      <c r="IJ65" s="31"/>
    </row>
    <row r="66" s="88" customFormat="1" hidden="1" spans="1:244">
      <c r="A66" s="100">
        <v>2</v>
      </c>
      <c r="B66" s="27" t="s">
        <v>208</v>
      </c>
      <c r="C66" s="27" t="s">
        <v>209</v>
      </c>
      <c r="D66" s="27">
        <v>86.14</v>
      </c>
      <c r="E66" s="102">
        <v>5130.01</v>
      </c>
      <c r="F66" s="100">
        <v>441899</v>
      </c>
      <c r="G66" s="100">
        <v>441899</v>
      </c>
      <c r="H66" s="100">
        <v>441899</v>
      </c>
      <c r="I66" s="27">
        <v>0</v>
      </c>
      <c r="J66" s="27" t="s">
        <v>115</v>
      </c>
      <c r="K66" s="104">
        <v>45490</v>
      </c>
      <c r="L66" s="100" t="s">
        <v>98</v>
      </c>
      <c r="M66" s="46">
        <v>20240003574</v>
      </c>
      <c r="N66" s="104">
        <v>45465</v>
      </c>
      <c r="O66" s="42">
        <v>45457</v>
      </c>
      <c r="P66" s="106"/>
      <c r="Q66" s="36">
        <v>1767.596</v>
      </c>
      <c r="R66" s="36">
        <f t="shared" si="19"/>
        <v>132.5697</v>
      </c>
      <c r="S66" s="81">
        <v>353.5192</v>
      </c>
      <c r="T66" s="27">
        <f t="shared" si="20"/>
        <v>88.3798</v>
      </c>
      <c r="U66" s="36">
        <f t="shared" si="21"/>
        <v>-44.1899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  <c r="DC66" s="31"/>
      <c r="DD66" s="31"/>
      <c r="DE66" s="31"/>
      <c r="DF66" s="31"/>
      <c r="DG66" s="31"/>
      <c r="DH66" s="31"/>
      <c r="DI66" s="31"/>
      <c r="DJ66" s="31"/>
      <c r="DK66" s="31"/>
      <c r="DL66" s="31"/>
      <c r="DM66" s="31"/>
      <c r="DN66" s="31"/>
      <c r="DO66" s="31"/>
      <c r="DP66" s="31"/>
      <c r="DQ66" s="31"/>
      <c r="DR66" s="31"/>
      <c r="DS66" s="31"/>
      <c r="DT66" s="31"/>
      <c r="DU66" s="31"/>
      <c r="DV66" s="31"/>
      <c r="DW66" s="31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1"/>
      <c r="EN66" s="31"/>
      <c r="EO66" s="31"/>
      <c r="EP66" s="31"/>
      <c r="EQ66" s="31"/>
      <c r="ER66" s="31"/>
      <c r="ES66" s="31"/>
      <c r="ET66" s="31"/>
      <c r="EU66" s="31"/>
      <c r="EV66" s="31"/>
      <c r="EW66" s="31"/>
      <c r="EX66" s="31"/>
      <c r="EY66" s="31"/>
      <c r="EZ66" s="31"/>
      <c r="FA66" s="31"/>
      <c r="FB66" s="31"/>
      <c r="FC66" s="31"/>
      <c r="FD66" s="31"/>
      <c r="FE66" s="31"/>
      <c r="FF66" s="31"/>
      <c r="FG66" s="31"/>
      <c r="FH66" s="31"/>
      <c r="FI66" s="31"/>
      <c r="FJ66" s="31"/>
      <c r="FK66" s="31"/>
      <c r="FL66" s="31"/>
      <c r="FM66" s="31"/>
      <c r="FN66" s="31"/>
      <c r="FO66" s="31"/>
      <c r="FP66" s="31"/>
      <c r="FQ66" s="31"/>
      <c r="FR66" s="31"/>
      <c r="FS66" s="31"/>
      <c r="FT66" s="31"/>
      <c r="FU66" s="31"/>
      <c r="FV66" s="31"/>
      <c r="FW66" s="31"/>
      <c r="FX66" s="31"/>
      <c r="FY66" s="31"/>
      <c r="FZ66" s="31"/>
      <c r="GA66" s="31"/>
      <c r="GB66" s="31"/>
      <c r="GC66" s="31"/>
      <c r="GD66" s="31"/>
      <c r="GE66" s="31"/>
      <c r="GF66" s="31"/>
      <c r="GG66" s="31"/>
      <c r="GH66" s="31"/>
      <c r="GI66" s="31"/>
      <c r="GJ66" s="31"/>
      <c r="GK66" s="31"/>
      <c r="GL66" s="31"/>
      <c r="GM66" s="31"/>
      <c r="GN66" s="31"/>
      <c r="GO66" s="31"/>
      <c r="GP66" s="31"/>
      <c r="GQ66" s="31"/>
      <c r="GR66" s="31"/>
      <c r="GS66" s="31"/>
      <c r="GT66" s="31"/>
      <c r="GU66" s="31"/>
      <c r="GV66" s="31"/>
      <c r="GW66" s="31"/>
      <c r="GX66" s="31"/>
      <c r="GY66" s="31"/>
      <c r="GZ66" s="31"/>
      <c r="HA66" s="31"/>
      <c r="HB66" s="31"/>
      <c r="HC66" s="31"/>
      <c r="HD66" s="31"/>
      <c r="HE66" s="31"/>
      <c r="HF66" s="31"/>
      <c r="HG66" s="31"/>
      <c r="HH66" s="31"/>
      <c r="HI66" s="31"/>
      <c r="HJ66" s="31"/>
      <c r="HK66" s="31"/>
      <c r="HL66" s="31"/>
      <c r="HM66" s="31"/>
      <c r="HN66" s="31"/>
      <c r="HO66" s="31"/>
      <c r="HP66" s="31"/>
      <c r="HQ66" s="31"/>
      <c r="HR66" s="31"/>
      <c r="HS66" s="31"/>
      <c r="HT66" s="31"/>
      <c r="HU66" s="31"/>
      <c r="HV66" s="31"/>
      <c r="HW66" s="31"/>
      <c r="HX66" s="31"/>
      <c r="HY66" s="31"/>
      <c r="HZ66" s="31"/>
      <c r="IA66" s="31"/>
      <c r="IB66" s="31"/>
      <c r="IC66" s="31"/>
      <c r="ID66" s="31"/>
      <c r="IE66" s="31"/>
      <c r="IF66" s="31"/>
      <c r="IG66" s="31"/>
      <c r="IH66" s="31"/>
      <c r="II66" s="31"/>
      <c r="IJ66" s="31"/>
    </row>
    <row r="67" s="88" customFormat="1" hidden="1" spans="1:244">
      <c r="A67" s="100">
        <v>3</v>
      </c>
      <c r="B67" s="27" t="s">
        <v>110</v>
      </c>
      <c r="C67" s="27" t="s">
        <v>111</v>
      </c>
      <c r="D67" s="27">
        <v>132.34</v>
      </c>
      <c r="E67" s="102">
        <v>5100</v>
      </c>
      <c r="F67" s="100">
        <v>674934</v>
      </c>
      <c r="G67" s="100">
        <v>104934</v>
      </c>
      <c r="H67" s="100">
        <v>104934</v>
      </c>
      <c r="I67" s="27">
        <v>570000</v>
      </c>
      <c r="J67" s="27" t="s">
        <v>101</v>
      </c>
      <c r="K67" s="104">
        <v>45498</v>
      </c>
      <c r="L67" s="100" t="s">
        <v>112</v>
      </c>
      <c r="M67" s="46">
        <v>20240004248</v>
      </c>
      <c r="N67" s="104">
        <v>45498</v>
      </c>
      <c r="O67" s="42">
        <v>45473</v>
      </c>
      <c r="P67" s="106"/>
      <c r="Q67" s="36">
        <v>734.538</v>
      </c>
      <c r="R67" s="36">
        <f t="shared" si="19"/>
        <v>31.4802</v>
      </c>
      <c r="S67" s="81">
        <v>83.9472</v>
      </c>
      <c r="T67" s="27">
        <f t="shared" si="20"/>
        <v>20.9868</v>
      </c>
      <c r="U67" s="36">
        <f t="shared" si="21"/>
        <v>-10.4934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  <c r="EH67" s="31"/>
      <c r="EI67" s="31"/>
      <c r="EJ67" s="31"/>
      <c r="EK67" s="31"/>
      <c r="EL67" s="31"/>
      <c r="EM67" s="31"/>
      <c r="EN67" s="31"/>
      <c r="EO67" s="31"/>
      <c r="EP67" s="31"/>
      <c r="EQ67" s="31"/>
      <c r="ER67" s="31"/>
      <c r="ES67" s="31"/>
      <c r="ET67" s="31"/>
      <c r="EU67" s="31"/>
      <c r="EV67" s="31"/>
      <c r="EW67" s="31"/>
      <c r="EX67" s="31"/>
      <c r="EY67" s="31"/>
      <c r="EZ67" s="31"/>
      <c r="FA67" s="31"/>
      <c r="FB67" s="31"/>
      <c r="FC67" s="31"/>
      <c r="FD67" s="31"/>
      <c r="FE67" s="31"/>
      <c r="FF67" s="31"/>
      <c r="FG67" s="31"/>
      <c r="FH67" s="31"/>
      <c r="FI67" s="31"/>
      <c r="FJ67" s="31"/>
      <c r="FK67" s="31"/>
      <c r="FL67" s="31"/>
      <c r="FM67" s="31"/>
      <c r="FN67" s="31"/>
      <c r="FO67" s="31"/>
      <c r="FP67" s="31"/>
      <c r="FQ67" s="31"/>
      <c r="FR67" s="31"/>
      <c r="FS67" s="31"/>
      <c r="FT67" s="31"/>
      <c r="FU67" s="31"/>
      <c r="FV67" s="31"/>
      <c r="FW67" s="31"/>
      <c r="FX67" s="31"/>
      <c r="FY67" s="31"/>
      <c r="FZ67" s="31"/>
      <c r="GA67" s="31"/>
      <c r="GB67" s="31"/>
      <c r="GC67" s="31"/>
      <c r="GD67" s="31"/>
      <c r="GE67" s="31"/>
      <c r="GF67" s="31"/>
      <c r="GG67" s="31"/>
      <c r="GH67" s="31"/>
      <c r="GI67" s="31"/>
      <c r="GJ67" s="31"/>
      <c r="GK67" s="31"/>
      <c r="GL67" s="31"/>
      <c r="GM67" s="31"/>
      <c r="GN67" s="31"/>
      <c r="GO67" s="31"/>
      <c r="GP67" s="31"/>
      <c r="GQ67" s="31"/>
      <c r="GR67" s="31"/>
      <c r="GS67" s="31"/>
      <c r="GT67" s="31"/>
      <c r="GU67" s="31"/>
      <c r="GV67" s="31"/>
      <c r="GW67" s="31"/>
      <c r="GX67" s="31"/>
      <c r="GY67" s="31"/>
      <c r="GZ67" s="31"/>
      <c r="HA67" s="31"/>
      <c r="HB67" s="31"/>
      <c r="HC67" s="31"/>
      <c r="HD67" s="31"/>
      <c r="HE67" s="31"/>
      <c r="HF67" s="31"/>
      <c r="HG67" s="31"/>
      <c r="HH67" s="31"/>
      <c r="HI67" s="31"/>
      <c r="HJ67" s="31"/>
      <c r="HK67" s="31"/>
      <c r="HL67" s="31"/>
      <c r="HM67" s="31"/>
      <c r="HN67" s="31"/>
      <c r="HO67" s="31"/>
      <c r="HP67" s="31"/>
      <c r="HQ67" s="31"/>
      <c r="HR67" s="31"/>
      <c r="HS67" s="31"/>
      <c r="HT67" s="31"/>
      <c r="HU67" s="31"/>
      <c r="HV67" s="31"/>
      <c r="HW67" s="31"/>
      <c r="HX67" s="31"/>
      <c r="HY67" s="31"/>
      <c r="HZ67" s="31"/>
      <c r="IA67" s="31"/>
      <c r="IB67" s="31"/>
      <c r="IC67" s="31"/>
      <c r="ID67" s="31"/>
      <c r="IE67" s="31"/>
      <c r="IF67" s="31"/>
      <c r="IG67" s="31"/>
      <c r="IH67" s="31"/>
      <c r="II67" s="31"/>
      <c r="IJ67" s="31"/>
    </row>
    <row r="68" s="88" customFormat="1" hidden="1" spans="1:244">
      <c r="A68" s="100">
        <v>4</v>
      </c>
      <c r="B68" s="27" t="s">
        <v>210</v>
      </c>
      <c r="C68" s="27" t="s">
        <v>211</v>
      </c>
      <c r="D68" s="27">
        <v>138.52</v>
      </c>
      <c r="E68" s="102">
        <v>7200</v>
      </c>
      <c r="F68" s="100">
        <v>997344</v>
      </c>
      <c r="G68" s="100">
        <v>297344</v>
      </c>
      <c r="H68" s="100">
        <v>297344</v>
      </c>
      <c r="I68" s="27">
        <v>700000</v>
      </c>
      <c r="J68" s="27" t="s">
        <v>88</v>
      </c>
      <c r="K68" s="104">
        <v>45476</v>
      </c>
      <c r="L68" s="100" t="s">
        <v>112</v>
      </c>
      <c r="M68" s="46">
        <v>20240003801</v>
      </c>
      <c r="N68" s="104">
        <v>45476</v>
      </c>
      <c r="O68" s="42">
        <v>45466</v>
      </c>
      <c r="P68" s="106"/>
      <c r="Q68" s="36">
        <v>2081.408</v>
      </c>
      <c r="R68" s="36">
        <f t="shared" si="19"/>
        <v>89.2032</v>
      </c>
      <c r="S68" s="81">
        <v>237.8752</v>
      </c>
      <c r="T68" s="27">
        <f t="shared" si="20"/>
        <v>59.4688</v>
      </c>
      <c r="U68" s="36">
        <f t="shared" si="21"/>
        <v>-29.7344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  <c r="DC68" s="31"/>
      <c r="DD68" s="31"/>
      <c r="DE68" s="31"/>
      <c r="DF68" s="31"/>
      <c r="DG68" s="31"/>
      <c r="DH68" s="31"/>
      <c r="DI68" s="31"/>
      <c r="DJ68" s="31"/>
      <c r="DK68" s="31"/>
      <c r="DL68" s="31"/>
      <c r="DM68" s="31"/>
      <c r="DN68" s="31"/>
      <c r="DO68" s="31"/>
      <c r="DP68" s="31"/>
      <c r="DQ68" s="31"/>
      <c r="DR68" s="31"/>
      <c r="DS68" s="31"/>
      <c r="DT68" s="31"/>
      <c r="DU68" s="31"/>
      <c r="DV68" s="31"/>
      <c r="DW68" s="31"/>
      <c r="DX68" s="31"/>
      <c r="DY68" s="31"/>
      <c r="DZ68" s="31"/>
      <c r="EA68" s="31"/>
      <c r="EB68" s="31"/>
      <c r="EC68" s="31"/>
      <c r="ED68" s="31"/>
      <c r="EE68" s="31"/>
      <c r="EF68" s="31"/>
      <c r="EG68" s="31"/>
      <c r="EH68" s="31"/>
      <c r="EI68" s="31"/>
      <c r="EJ68" s="31"/>
      <c r="EK68" s="31"/>
      <c r="EL68" s="31"/>
      <c r="EM68" s="31"/>
      <c r="EN68" s="31"/>
      <c r="EO68" s="31"/>
      <c r="EP68" s="31"/>
      <c r="EQ68" s="31"/>
      <c r="ER68" s="31"/>
      <c r="ES68" s="31"/>
      <c r="ET68" s="31"/>
      <c r="EU68" s="31"/>
      <c r="EV68" s="31"/>
      <c r="EW68" s="31"/>
      <c r="EX68" s="31"/>
      <c r="EY68" s="31"/>
      <c r="EZ68" s="31"/>
      <c r="FA68" s="31"/>
      <c r="FB68" s="31"/>
      <c r="FC68" s="31"/>
      <c r="FD68" s="31"/>
      <c r="FE68" s="31"/>
      <c r="FF68" s="31"/>
      <c r="FG68" s="31"/>
      <c r="FH68" s="31"/>
      <c r="FI68" s="31"/>
      <c r="FJ68" s="31"/>
      <c r="FK68" s="31"/>
      <c r="FL68" s="31"/>
      <c r="FM68" s="31"/>
      <c r="FN68" s="31"/>
      <c r="FO68" s="31"/>
      <c r="FP68" s="31"/>
      <c r="FQ68" s="31"/>
      <c r="FR68" s="31"/>
      <c r="FS68" s="31"/>
      <c r="FT68" s="31"/>
      <c r="FU68" s="31"/>
      <c r="FV68" s="31"/>
      <c r="FW68" s="31"/>
      <c r="FX68" s="31"/>
      <c r="FY68" s="31"/>
      <c r="FZ68" s="31"/>
      <c r="GA68" s="31"/>
      <c r="GB68" s="31"/>
      <c r="GC68" s="31"/>
      <c r="GD68" s="31"/>
      <c r="GE68" s="31"/>
      <c r="GF68" s="31"/>
      <c r="GG68" s="31"/>
      <c r="GH68" s="31"/>
      <c r="GI68" s="31"/>
      <c r="GJ68" s="31"/>
      <c r="GK68" s="31"/>
      <c r="GL68" s="31"/>
      <c r="GM68" s="31"/>
      <c r="GN68" s="31"/>
      <c r="GO68" s="31"/>
      <c r="GP68" s="31"/>
      <c r="GQ68" s="31"/>
      <c r="GR68" s="31"/>
      <c r="GS68" s="31"/>
      <c r="GT68" s="31"/>
      <c r="GU68" s="31"/>
      <c r="GV68" s="31"/>
      <c r="GW68" s="31"/>
      <c r="GX68" s="31"/>
      <c r="GY68" s="31"/>
      <c r="GZ68" s="31"/>
      <c r="HA68" s="31"/>
      <c r="HB68" s="31"/>
      <c r="HC68" s="31"/>
      <c r="HD68" s="31"/>
      <c r="HE68" s="31"/>
      <c r="HF68" s="31"/>
      <c r="HG68" s="31"/>
      <c r="HH68" s="31"/>
      <c r="HI68" s="31"/>
      <c r="HJ68" s="31"/>
      <c r="HK68" s="31"/>
      <c r="HL68" s="31"/>
      <c r="HM68" s="31"/>
      <c r="HN68" s="31"/>
      <c r="HO68" s="31"/>
      <c r="HP68" s="31"/>
      <c r="HQ68" s="31"/>
      <c r="HR68" s="31"/>
      <c r="HS68" s="31"/>
      <c r="HT68" s="31"/>
      <c r="HU68" s="31"/>
      <c r="HV68" s="31"/>
      <c r="HW68" s="31"/>
      <c r="HX68" s="31"/>
      <c r="HY68" s="31"/>
      <c r="HZ68" s="31"/>
      <c r="IA68" s="31"/>
      <c r="IB68" s="31"/>
      <c r="IC68" s="31"/>
      <c r="ID68" s="31"/>
      <c r="IE68" s="31"/>
      <c r="IF68" s="31"/>
      <c r="IG68" s="31"/>
      <c r="IH68" s="31"/>
      <c r="II68" s="31"/>
      <c r="IJ68" s="31"/>
    </row>
    <row r="69" s="88" customFormat="1" hidden="1" spans="1:244">
      <c r="A69" s="100">
        <v>5</v>
      </c>
      <c r="B69" s="27" t="s">
        <v>206</v>
      </c>
      <c r="C69" s="27" t="s">
        <v>207</v>
      </c>
      <c r="D69" s="27">
        <v>117.91</v>
      </c>
      <c r="E69" s="103">
        <v>5784.07</v>
      </c>
      <c r="F69" s="27">
        <v>682000</v>
      </c>
      <c r="G69" s="27">
        <v>472000</v>
      </c>
      <c r="H69" s="27">
        <v>682000</v>
      </c>
      <c r="I69" s="27">
        <f>F69-H69</f>
        <v>0</v>
      </c>
      <c r="J69" s="27" t="s">
        <v>88</v>
      </c>
      <c r="K69" s="29">
        <v>45506</v>
      </c>
      <c r="L69" s="27" t="s">
        <v>112</v>
      </c>
      <c r="M69" s="46">
        <v>20240003958</v>
      </c>
      <c r="N69" s="29">
        <v>45483</v>
      </c>
      <c r="O69" s="42">
        <v>45453</v>
      </c>
      <c r="P69" s="60"/>
      <c r="Q69" s="36">
        <f>G69*0.007</f>
        <v>3304</v>
      </c>
      <c r="R69" s="36">
        <f t="shared" si="19"/>
        <v>141.6</v>
      </c>
      <c r="S69" s="81">
        <f>G69*0.0008</f>
        <v>377.6</v>
      </c>
      <c r="T69" s="27">
        <f t="shared" si="20"/>
        <v>94.4</v>
      </c>
      <c r="U69" s="36">
        <f t="shared" si="21"/>
        <v>-47.2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31"/>
      <c r="DM69" s="31"/>
      <c r="DN69" s="31"/>
      <c r="DO69" s="31"/>
      <c r="DP69" s="31"/>
      <c r="DQ69" s="31"/>
      <c r="DR69" s="31"/>
      <c r="DS69" s="31"/>
      <c r="DT69" s="31"/>
      <c r="DU69" s="31"/>
      <c r="DV69" s="31"/>
      <c r="DW69" s="31"/>
      <c r="DX69" s="31"/>
      <c r="DY69" s="31"/>
      <c r="DZ69" s="31"/>
      <c r="EA69" s="31"/>
      <c r="EB69" s="31"/>
      <c r="EC69" s="31"/>
      <c r="ED69" s="31"/>
      <c r="EE69" s="31"/>
      <c r="EF69" s="31"/>
      <c r="EG69" s="31"/>
      <c r="EH69" s="31"/>
      <c r="EI69" s="31"/>
      <c r="EJ69" s="31"/>
      <c r="EK69" s="31"/>
      <c r="EL69" s="31"/>
      <c r="EM69" s="31"/>
      <c r="EN69" s="31"/>
      <c r="EO69" s="31"/>
      <c r="EP69" s="31"/>
      <c r="EQ69" s="31"/>
      <c r="ER69" s="31"/>
      <c r="ES69" s="31"/>
      <c r="ET69" s="31"/>
      <c r="EU69" s="31"/>
      <c r="EV69" s="31"/>
      <c r="EW69" s="31"/>
      <c r="EX69" s="31"/>
      <c r="EY69" s="31"/>
      <c r="EZ69" s="31"/>
      <c r="FA69" s="31"/>
      <c r="FB69" s="31"/>
      <c r="FC69" s="31"/>
      <c r="FD69" s="31"/>
      <c r="FE69" s="31"/>
      <c r="FF69" s="31"/>
      <c r="FG69" s="31"/>
      <c r="FH69" s="31"/>
      <c r="FI69" s="31"/>
      <c r="FJ69" s="31"/>
      <c r="FK69" s="31"/>
      <c r="FL69" s="31"/>
      <c r="FM69" s="31"/>
      <c r="FN69" s="31"/>
      <c r="FO69" s="31"/>
      <c r="FP69" s="31"/>
      <c r="FQ69" s="31"/>
      <c r="FR69" s="31"/>
      <c r="FS69" s="31"/>
      <c r="FT69" s="31"/>
      <c r="FU69" s="31"/>
      <c r="FV69" s="31"/>
      <c r="FW69" s="31"/>
      <c r="FX69" s="31"/>
      <c r="FY69" s="31"/>
      <c r="FZ69" s="31"/>
      <c r="GA69" s="31"/>
      <c r="GB69" s="31"/>
      <c r="GC69" s="31"/>
      <c r="GD69" s="31"/>
      <c r="GE69" s="31"/>
      <c r="GF69" s="31"/>
      <c r="GG69" s="31"/>
      <c r="GH69" s="31"/>
      <c r="GI69" s="31"/>
      <c r="GJ69" s="31"/>
      <c r="GK69" s="31"/>
      <c r="GL69" s="31"/>
      <c r="GM69" s="31"/>
      <c r="GN69" s="31"/>
      <c r="GO69" s="31"/>
      <c r="GP69" s="31"/>
      <c r="GQ69" s="31"/>
      <c r="GR69" s="31"/>
      <c r="GS69" s="31"/>
      <c r="GT69" s="31"/>
      <c r="GU69" s="31"/>
      <c r="GV69" s="31"/>
      <c r="GW69" s="31"/>
      <c r="GX69" s="31"/>
      <c r="GY69" s="31"/>
      <c r="GZ69" s="31"/>
      <c r="HA69" s="31"/>
      <c r="HB69" s="31"/>
      <c r="HC69" s="31"/>
      <c r="HD69" s="31"/>
      <c r="HE69" s="31"/>
      <c r="HF69" s="31"/>
      <c r="HG69" s="31"/>
      <c r="HH69" s="31"/>
      <c r="HI69" s="31"/>
      <c r="HJ69" s="31"/>
      <c r="HK69" s="31"/>
      <c r="HL69" s="31"/>
      <c r="HM69" s="31"/>
      <c r="HN69" s="31"/>
      <c r="HO69" s="31"/>
      <c r="HP69" s="31"/>
      <c r="HQ69" s="31"/>
      <c r="HR69" s="31"/>
      <c r="HS69" s="31"/>
      <c r="HT69" s="31"/>
      <c r="HU69" s="31"/>
      <c r="HV69" s="31"/>
      <c r="HW69" s="31"/>
      <c r="HX69" s="31"/>
      <c r="HY69" s="31"/>
      <c r="HZ69" s="31"/>
      <c r="IA69" s="31"/>
      <c r="IB69" s="31"/>
      <c r="IC69" s="31"/>
      <c r="ID69" s="31"/>
      <c r="IE69" s="31"/>
      <c r="IF69" s="31"/>
      <c r="IG69" s="31"/>
      <c r="IH69" s="31"/>
      <c r="II69" s="31"/>
      <c r="IJ69" s="31"/>
    </row>
    <row r="70" s="88" customFormat="1" hidden="1" spans="1:244">
      <c r="A70" s="100">
        <v>6</v>
      </c>
      <c r="B70" s="27" t="s">
        <v>210</v>
      </c>
      <c r="C70" s="27" t="s">
        <v>211</v>
      </c>
      <c r="D70" s="27">
        <v>138.52</v>
      </c>
      <c r="E70" s="36">
        <v>7200</v>
      </c>
      <c r="F70" s="27">
        <v>997344</v>
      </c>
      <c r="G70" s="27">
        <v>700000</v>
      </c>
      <c r="H70" s="27">
        <v>997344</v>
      </c>
      <c r="I70" s="27">
        <f>F70-H70</f>
        <v>0</v>
      </c>
      <c r="J70" s="27" t="s">
        <v>74</v>
      </c>
      <c r="K70" s="29">
        <v>45509</v>
      </c>
      <c r="L70" s="27" t="s">
        <v>112</v>
      </c>
      <c r="M70" s="46">
        <v>20240003801</v>
      </c>
      <c r="N70" s="29">
        <v>45476</v>
      </c>
      <c r="O70" s="42">
        <v>45466</v>
      </c>
      <c r="P70" s="106"/>
      <c r="Q70" s="36">
        <f>G70*0.007</f>
        <v>4900</v>
      </c>
      <c r="R70" s="36">
        <f t="shared" si="19"/>
        <v>210</v>
      </c>
      <c r="S70" s="81">
        <f>G70*0.0008</f>
        <v>560</v>
      </c>
      <c r="T70" s="27">
        <f t="shared" si="20"/>
        <v>140</v>
      </c>
      <c r="U70" s="36">
        <f t="shared" si="21"/>
        <v>-70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  <c r="DC70" s="31"/>
      <c r="DD70" s="31"/>
      <c r="DE70" s="31"/>
      <c r="DF70" s="31"/>
      <c r="DG70" s="31"/>
      <c r="DH70" s="31"/>
      <c r="DI70" s="31"/>
      <c r="DJ70" s="31"/>
      <c r="DK70" s="31"/>
      <c r="DL70" s="31"/>
      <c r="DM70" s="31"/>
      <c r="DN70" s="31"/>
      <c r="DO70" s="31"/>
      <c r="DP70" s="31"/>
      <c r="DQ70" s="31"/>
      <c r="DR70" s="31"/>
      <c r="DS70" s="31"/>
      <c r="DT70" s="31"/>
      <c r="DU70" s="31"/>
      <c r="DV70" s="31"/>
      <c r="DW70" s="31"/>
      <c r="DX70" s="31"/>
      <c r="DY70" s="31"/>
      <c r="DZ70" s="31"/>
      <c r="EA70" s="31"/>
      <c r="EB70" s="31"/>
      <c r="EC70" s="31"/>
      <c r="ED70" s="31"/>
      <c r="EE70" s="31"/>
      <c r="EF70" s="31"/>
      <c r="EG70" s="31"/>
      <c r="EH70" s="31"/>
      <c r="EI70" s="31"/>
      <c r="EJ70" s="31"/>
      <c r="EK70" s="31"/>
      <c r="EL70" s="31"/>
      <c r="EM70" s="31"/>
      <c r="EN70" s="31"/>
      <c r="EO70" s="31"/>
      <c r="EP70" s="31"/>
      <c r="EQ70" s="31"/>
      <c r="ER70" s="31"/>
      <c r="ES70" s="31"/>
      <c r="ET70" s="31"/>
      <c r="EU70" s="31"/>
      <c r="EV70" s="31"/>
      <c r="EW70" s="31"/>
      <c r="EX70" s="31"/>
      <c r="EY70" s="31"/>
      <c r="EZ70" s="31"/>
      <c r="FA70" s="31"/>
      <c r="FB70" s="31"/>
      <c r="FC70" s="31"/>
      <c r="FD70" s="31"/>
      <c r="FE70" s="31"/>
      <c r="FF70" s="31"/>
      <c r="FG70" s="31"/>
      <c r="FH70" s="31"/>
      <c r="FI70" s="31"/>
      <c r="FJ70" s="31"/>
      <c r="FK70" s="31"/>
      <c r="FL70" s="31"/>
      <c r="FM70" s="31"/>
      <c r="FN70" s="31"/>
      <c r="FO70" s="31"/>
      <c r="FP70" s="31"/>
      <c r="FQ70" s="31"/>
      <c r="FR70" s="31"/>
      <c r="FS70" s="31"/>
      <c r="FT70" s="31"/>
      <c r="FU70" s="31"/>
      <c r="FV70" s="31"/>
      <c r="FW70" s="31"/>
      <c r="FX70" s="31"/>
      <c r="FY70" s="31"/>
      <c r="FZ70" s="31"/>
      <c r="GA70" s="31"/>
      <c r="GB70" s="31"/>
      <c r="GC70" s="31"/>
      <c r="GD70" s="31"/>
      <c r="GE70" s="31"/>
      <c r="GF70" s="31"/>
      <c r="GG70" s="31"/>
      <c r="GH70" s="31"/>
      <c r="GI70" s="31"/>
      <c r="GJ70" s="31"/>
      <c r="GK70" s="31"/>
      <c r="GL70" s="31"/>
      <c r="GM70" s="31"/>
      <c r="GN70" s="31"/>
      <c r="GO70" s="31"/>
      <c r="GP70" s="31"/>
      <c r="GQ70" s="31"/>
      <c r="GR70" s="31"/>
      <c r="GS70" s="31"/>
      <c r="GT70" s="31"/>
      <c r="GU70" s="31"/>
      <c r="GV70" s="31"/>
      <c r="GW70" s="31"/>
      <c r="GX70" s="31"/>
      <c r="GY70" s="31"/>
      <c r="GZ70" s="31"/>
      <c r="HA70" s="31"/>
      <c r="HB70" s="31"/>
      <c r="HC70" s="31"/>
      <c r="HD70" s="31"/>
      <c r="HE70" s="31"/>
      <c r="HF70" s="31"/>
      <c r="HG70" s="31"/>
      <c r="HH70" s="31"/>
      <c r="HI70" s="31"/>
      <c r="HJ70" s="31"/>
      <c r="HK70" s="31"/>
      <c r="HL70" s="31"/>
      <c r="HM70" s="31"/>
      <c r="HN70" s="31"/>
      <c r="HO70" s="31"/>
      <c r="HP70" s="31"/>
      <c r="HQ70" s="31"/>
      <c r="HR70" s="31"/>
      <c r="HS70" s="31"/>
      <c r="HT70" s="31"/>
      <c r="HU70" s="31"/>
      <c r="HV70" s="31"/>
      <c r="HW70" s="31"/>
      <c r="HX70" s="31"/>
      <c r="HY70" s="31"/>
      <c r="HZ70" s="31"/>
      <c r="IA70" s="31"/>
      <c r="IB70" s="31"/>
      <c r="IC70" s="31"/>
      <c r="ID70" s="31"/>
      <c r="IE70" s="31"/>
      <c r="IF70" s="31"/>
      <c r="IG70" s="31"/>
      <c r="IH70" s="31"/>
      <c r="II70" s="31"/>
      <c r="IJ70" s="31"/>
    </row>
    <row r="71" hidden="1" spans="1:22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36" t="s">
        <v>24</v>
      </c>
      <c r="T71" s="27" t="s">
        <v>43</v>
      </c>
      <c r="U71" s="36">
        <f>SUM(U65:U70)</f>
        <v>-222.6177</v>
      </c>
      <c r="V71" s="90"/>
    </row>
    <row r="72" hidden="1"/>
    <row r="73" s="88" customFormat="1" hidden="1" spans="1:244">
      <c r="A73" s="27">
        <v>1</v>
      </c>
      <c r="B73" s="27" t="s">
        <v>212</v>
      </c>
      <c r="C73" s="27" t="s">
        <v>213</v>
      </c>
      <c r="D73" s="27">
        <v>138.03</v>
      </c>
      <c r="E73" s="36">
        <v>5578.495</v>
      </c>
      <c r="F73" s="27">
        <v>770000</v>
      </c>
      <c r="G73" s="27">
        <v>770000</v>
      </c>
      <c r="H73" s="27">
        <v>770000</v>
      </c>
      <c r="I73" s="27">
        <f>F73-H73</f>
        <v>0</v>
      </c>
      <c r="J73" s="27" t="s">
        <v>115</v>
      </c>
      <c r="K73" s="29">
        <v>45566</v>
      </c>
      <c r="L73" s="53" t="s">
        <v>214</v>
      </c>
      <c r="M73" s="49">
        <v>20240005562</v>
      </c>
      <c r="N73" s="29">
        <v>45566</v>
      </c>
      <c r="O73" s="29">
        <v>45552</v>
      </c>
      <c r="P73" s="96"/>
      <c r="Q73" s="36">
        <f>G73*0.005</f>
        <v>3850</v>
      </c>
      <c r="R73" s="36">
        <f>G73*0.0005</f>
        <v>385</v>
      </c>
      <c r="S73" s="81">
        <f>G73*0.001</f>
        <v>770</v>
      </c>
      <c r="T73" s="27">
        <f>G73*0.0004</f>
        <v>308</v>
      </c>
      <c r="U73" s="27">
        <f>T73-R73</f>
        <v>-77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  <c r="DJ73" s="31"/>
      <c r="DK73" s="31"/>
      <c r="DL73" s="31"/>
      <c r="DM73" s="31"/>
      <c r="DN73" s="31"/>
      <c r="DO73" s="31"/>
      <c r="DP73" s="31"/>
      <c r="DQ73" s="31"/>
      <c r="DR73" s="31"/>
      <c r="DS73" s="31"/>
      <c r="DT73" s="31"/>
      <c r="DU73" s="31"/>
      <c r="DV73" s="31"/>
      <c r="DW73" s="31"/>
      <c r="DX73" s="31"/>
      <c r="DY73" s="31"/>
      <c r="DZ73" s="31"/>
      <c r="EA73" s="31"/>
      <c r="EB73" s="31"/>
      <c r="EC73" s="31"/>
      <c r="ED73" s="31"/>
      <c r="EE73" s="31"/>
      <c r="EF73" s="31"/>
      <c r="EG73" s="31"/>
      <c r="EH73" s="31"/>
      <c r="EI73" s="31"/>
      <c r="EJ73" s="31"/>
      <c r="EK73" s="31"/>
      <c r="EL73" s="31"/>
      <c r="EM73" s="31"/>
      <c r="EN73" s="31"/>
      <c r="EO73" s="31"/>
      <c r="EP73" s="31"/>
      <c r="EQ73" s="31"/>
      <c r="ER73" s="31"/>
      <c r="ES73" s="31"/>
      <c r="ET73" s="31"/>
      <c r="EU73" s="31"/>
      <c r="EV73" s="31"/>
      <c r="EW73" s="31"/>
      <c r="EX73" s="31"/>
      <c r="EY73" s="31"/>
      <c r="EZ73" s="31"/>
      <c r="FA73" s="31"/>
      <c r="FB73" s="31"/>
      <c r="FC73" s="31"/>
      <c r="FD73" s="31"/>
      <c r="FE73" s="31"/>
      <c r="FF73" s="31"/>
      <c r="FG73" s="31"/>
      <c r="FH73" s="31"/>
      <c r="FI73" s="31"/>
      <c r="FJ73" s="31"/>
      <c r="FK73" s="31"/>
      <c r="FL73" s="31"/>
      <c r="FM73" s="31"/>
      <c r="FN73" s="31"/>
      <c r="FO73" s="31"/>
      <c r="FP73" s="31"/>
      <c r="FQ73" s="31"/>
      <c r="FR73" s="31"/>
      <c r="FS73" s="31"/>
      <c r="FT73" s="31"/>
      <c r="FU73" s="31"/>
      <c r="FV73" s="31"/>
      <c r="FW73" s="31"/>
      <c r="FX73" s="31"/>
      <c r="FY73" s="31"/>
      <c r="FZ73" s="31"/>
      <c r="GA73" s="31"/>
      <c r="GB73" s="31"/>
      <c r="GC73" s="31"/>
      <c r="GD73" s="31"/>
      <c r="GE73" s="31"/>
      <c r="GF73" s="31"/>
      <c r="GG73" s="31"/>
      <c r="GH73" s="31"/>
      <c r="GI73" s="31"/>
      <c r="GJ73" s="31"/>
      <c r="GK73" s="31"/>
      <c r="GL73" s="31"/>
      <c r="GM73" s="31"/>
      <c r="GN73" s="31"/>
      <c r="GO73" s="31"/>
      <c r="GP73" s="31"/>
      <c r="GQ73" s="31"/>
      <c r="GR73" s="31"/>
      <c r="GS73" s="31"/>
      <c r="GT73" s="31"/>
      <c r="GU73" s="31"/>
      <c r="GV73" s="31"/>
      <c r="GW73" s="31"/>
      <c r="GX73" s="31"/>
      <c r="GY73" s="31"/>
      <c r="GZ73" s="31"/>
      <c r="HA73" s="31"/>
      <c r="HB73" s="31"/>
      <c r="HC73" s="31"/>
      <c r="HD73" s="31"/>
      <c r="HE73" s="31"/>
      <c r="HF73" s="31"/>
      <c r="HG73" s="31"/>
      <c r="HH73" s="31"/>
      <c r="HI73" s="31"/>
      <c r="HJ73" s="31"/>
      <c r="HK73" s="31"/>
      <c r="HL73" s="31"/>
      <c r="HM73" s="31"/>
      <c r="HN73" s="31"/>
      <c r="HO73" s="31"/>
      <c r="HP73" s="31"/>
      <c r="HQ73" s="31"/>
      <c r="HR73" s="31"/>
      <c r="HS73" s="31"/>
      <c r="HT73" s="31"/>
      <c r="HU73" s="31"/>
      <c r="HV73" s="31"/>
      <c r="HW73" s="31"/>
      <c r="HX73" s="31"/>
      <c r="HY73" s="31"/>
      <c r="HZ73" s="31"/>
      <c r="IA73" s="31"/>
      <c r="IB73" s="31"/>
      <c r="IC73" s="31"/>
      <c r="ID73" s="31"/>
      <c r="IE73" s="31"/>
      <c r="IF73" s="31"/>
      <c r="IG73" s="31"/>
      <c r="IH73" s="31"/>
      <c r="II73" s="31"/>
      <c r="IJ73" s="31"/>
    </row>
    <row r="74" hidden="1" spans="1:21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36" t="s">
        <v>26</v>
      </c>
      <c r="T74" s="27" t="s">
        <v>43</v>
      </c>
      <c r="U74" s="27">
        <f>SUM(U73:U73)</f>
        <v>-77</v>
      </c>
    </row>
    <row r="75" hidden="1"/>
    <row r="76" customFormat="1" ht="13.5" hidden="1" spans="1:245">
      <c r="A76" s="34" t="s">
        <v>215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  <c r="DJ76" s="31"/>
      <c r="DK76" s="31"/>
      <c r="DL76" s="31"/>
      <c r="DM76" s="31"/>
      <c r="DN76" s="31"/>
      <c r="DO76" s="31"/>
      <c r="DP76" s="31"/>
      <c r="DQ76" s="31"/>
      <c r="DR76" s="31"/>
      <c r="DS76" s="31"/>
      <c r="DT76" s="31"/>
      <c r="DU76" s="31"/>
      <c r="DV76" s="31"/>
      <c r="DW76" s="31"/>
      <c r="DX76" s="31"/>
      <c r="DY76" s="31"/>
      <c r="DZ76" s="31"/>
      <c r="EA76" s="31"/>
      <c r="EB76" s="31"/>
      <c r="EC76" s="31"/>
      <c r="ED76" s="31"/>
      <c r="EE76" s="31"/>
      <c r="EF76" s="31"/>
      <c r="EG76" s="31"/>
      <c r="EH76" s="31"/>
      <c r="EI76" s="31"/>
      <c r="EJ76" s="31"/>
      <c r="EK76" s="31"/>
      <c r="EL76" s="31"/>
      <c r="EM76" s="31"/>
      <c r="EN76" s="31"/>
      <c r="EO76" s="31"/>
      <c r="EP76" s="31"/>
      <c r="EQ76" s="31"/>
      <c r="ER76" s="31"/>
      <c r="ES76" s="31"/>
      <c r="ET76" s="31"/>
      <c r="EU76" s="31"/>
      <c r="EV76" s="31"/>
      <c r="EW76" s="31"/>
      <c r="EX76" s="31"/>
      <c r="EY76" s="31"/>
      <c r="EZ76" s="31"/>
      <c r="FA76" s="31"/>
      <c r="FB76" s="31"/>
      <c r="FC76" s="31"/>
      <c r="FD76" s="31"/>
      <c r="FE76" s="31"/>
      <c r="FF76" s="31"/>
      <c r="FG76" s="31"/>
      <c r="FH76" s="31"/>
      <c r="FI76" s="31"/>
      <c r="FJ76" s="31"/>
      <c r="FK76" s="31"/>
      <c r="FL76" s="31"/>
      <c r="FM76" s="31"/>
      <c r="FN76" s="31"/>
      <c r="FO76" s="31"/>
      <c r="FP76" s="31"/>
      <c r="FQ76" s="31"/>
      <c r="FR76" s="31"/>
      <c r="FS76" s="31"/>
      <c r="FT76" s="31"/>
      <c r="FU76" s="31"/>
      <c r="FV76" s="31"/>
      <c r="FW76" s="31"/>
      <c r="FX76" s="31"/>
      <c r="FY76" s="31"/>
      <c r="FZ76" s="31"/>
      <c r="GA76" s="31"/>
      <c r="GB76" s="31"/>
      <c r="GC76" s="31"/>
      <c r="GD76" s="31"/>
      <c r="GE76" s="31"/>
      <c r="GF76" s="31"/>
      <c r="GG76" s="31"/>
      <c r="GH76" s="31"/>
      <c r="GI76" s="31"/>
      <c r="GJ76" s="31"/>
      <c r="GK76" s="31"/>
      <c r="GL76" s="31"/>
      <c r="GM76" s="31"/>
      <c r="GN76" s="31"/>
      <c r="GO76" s="31"/>
      <c r="GP76" s="31"/>
      <c r="GQ76" s="31"/>
      <c r="GR76" s="31"/>
      <c r="GS76" s="31"/>
      <c r="GT76" s="31"/>
      <c r="GU76" s="31"/>
      <c r="GV76" s="31"/>
      <c r="GW76" s="31"/>
      <c r="GX76" s="31"/>
      <c r="GY76" s="31"/>
      <c r="GZ76" s="31"/>
      <c r="HA76" s="31"/>
      <c r="HB76" s="31"/>
      <c r="HC76" s="31"/>
      <c r="HD76" s="31"/>
      <c r="HE76" s="31"/>
      <c r="HF76" s="31"/>
      <c r="HG76" s="31"/>
      <c r="HH76" s="31"/>
      <c r="HI76" s="31"/>
      <c r="HJ76" s="31"/>
      <c r="HK76" s="31"/>
      <c r="HL76" s="31"/>
      <c r="HM76" s="31"/>
      <c r="HN76" s="31"/>
      <c r="HO76" s="31"/>
      <c r="HP76" s="31"/>
      <c r="HQ76" s="31"/>
      <c r="HR76" s="31"/>
      <c r="HS76" s="31"/>
      <c r="HT76" s="31"/>
      <c r="HU76" s="31"/>
      <c r="HV76" s="31"/>
      <c r="HW76" s="31"/>
      <c r="HX76" s="31"/>
      <c r="HY76" s="31"/>
      <c r="HZ76" s="31"/>
      <c r="IA76" s="31"/>
      <c r="IB76" s="31"/>
      <c r="IC76" s="31"/>
      <c r="ID76" s="31"/>
      <c r="IE76" s="31"/>
      <c r="IF76" s="31"/>
      <c r="IG76" s="31"/>
      <c r="IH76" s="31"/>
      <c r="II76" s="31"/>
      <c r="IJ76" s="31"/>
      <c r="IK76" s="31"/>
    </row>
    <row r="77" s="31" customFormat="1" ht="39" hidden="1" customHeight="1" spans="1:21">
      <c r="A77" s="27" t="s">
        <v>12</v>
      </c>
      <c r="B77" s="27" t="s">
        <v>13</v>
      </c>
      <c r="C77" s="27" t="s">
        <v>48</v>
      </c>
      <c r="D77" s="27" t="s">
        <v>49</v>
      </c>
      <c r="E77" s="27" t="s">
        <v>50</v>
      </c>
      <c r="F77" s="27" t="s">
        <v>51</v>
      </c>
      <c r="G77" s="27" t="s">
        <v>52</v>
      </c>
      <c r="H77" s="27" t="s">
        <v>53</v>
      </c>
      <c r="I77" s="27" t="s">
        <v>54</v>
      </c>
      <c r="J77" s="27" t="s">
        <v>55</v>
      </c>
      <c r="K77" s="27" t="s">
        <v>56</v>
      </c>
      <c r="L77" s="27" t="s">
        <v>57</v>
      </c>
      <c r="M77" s="70" t="s">
        <v>58</v>
      </c>
      <c r="N77" s="27" t="s">
        <v>59</v>
      </c>
      <c r="O77" s="27" t="s">
        <v>60</v>
      </c>
      <c r="P77" s="27" t="s">
        <v>61</v>
      </c>
      <c r="Q77" s="41" t="s">
        <v>62</v>
      </c>
      <c r="R77" s="27"/>
      <c r="S77" s="60"/>
      <c r="T77" s="70" t="s">
        <v>216</v>
      </c>
      <c r="U77" s="27" t="s">
        <v>217</v>
      </c>
    </row>
    <row r="78" s="88" customFormat="1" hidden="1" spans="1:247">
      <c r="A78" s="100">
        <v>1</v>
      </c>
      <c r="B78" s="27" t="s">
        <v>218</v>
      </c>
      <c r="C78" s="27" t="s">
        <v>219</v>
      </c>
      <c r="D78" s="27">
        <v>153.46</v>
      </c>
      <c r="E78" s="101">
        <v>5035</v>
      </c>
      <c r="F78" s="100">
        <v>772671</v>
      </c>
      <c r="G78" s="100">
        <v>772671</v>
      </c>
      <c r="H78" s="100">
        <v>772671</v>
      </c>
      <c r="I78" s="27">
        <f>F78-H78</f>
        <v>0</v>
      </c>
      <c r="J78" s="27" t="s">
        <v>101</v>
      </c>
      <c r="K78" s="104">
        <v>45469</v>
      </c>
      <c r="L78" s="100" t="s">
        <v>75</v>
      </c>
      <c r="M78" s="100">
        <v>20240003446</v>
      </c>
      <c r="N78" s="104">
        <v>45455</v>
      </c>
      <c r="O78" s="104">
        <v>45446</v>
      </c>
      <c r="P78" s="105"/>
      <c r="Q78" s="36">
        <f>G78*0.005</f>
        <v>3863.355</v>
      </c>
      <c r="R78" s="36"/>
      <c r="S78" s="36"/>
      <c r="T78" s="36">
        <f>G78*0.007</f>
        <v>5408.697</v>
      </c>
      <c r="U78" s="27">
        <f>T78-Q78</f>
        <v>1545.342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  <c r="DC78" s="31"/>
      <c r="DD78" s="31"/>
      <c r="DE78" s="31"/>
      <c r="DF78" s="31"/>
      <c r="DG78" s="31"/>
      <c r="DH78" s="31"/>
      <c r="DI78" s="31"/>
      <c r="DJ78" s="31"/>
      <c r="DK78" s="31"/>
      <c r="DL78" s="31"/>
      <c r="DM78" s="31"/>
      <c r="DN78" s="31"/>
      <c r="DO78" s="31"/>
      <c r="DP78" s="31"/>
      <c r="DQ78" s="31"/>
      <c r="DR78" s="31"/>
      <c r="DS78" s="31"/>
      <c r="DT78" s="31"/>
      <c r="DU78" s="31"/>
      <c r="DV78" s="31"/>
      <c r="DW78" s="31"/>
      <c r="DX78" s="31"/>
      <c r="DY78" s="31"/>
      <c r="DZ78" s="31"/>
      <c r="EA78" s="31"/>
      <c r="EB78" s="31"/>
      <c r="EC78" s="31"/>
      <c r="ED78" s="31"/>
      <c r="EE78" s="31"/>
      <c r="EF78" s="31"/>
      <c r="EG78" s="31"/>
      <c r="EH78" s="31"/>
      <c r="EI78" s="31"/>
      <c r="EJ78" s="31"/>
      <c r="EK78" s="31"/>
      <c r="EL78" s="31"/>
      <c r="EM78" s="31"/>
      <c r="EN78" s="31"/>
      <c r="EO78" s="31"/>
      <c r="EP78" s="31"/>
      <c r="EQ78" s="31"/>
      <c r="ER78" s="31"/>
      <c r="ES78" s="31"/>
      <c r="ET78" s="31"/>
      <c r="EU78" s="31"/>
      <c r="EV78" s="31"/>
      <c r="EW78" s="31"/>
      <c r="EX78" s="31"/>
      <c r="EY78" s="31"/>
      <c r="EZ78" s="31"/>
      <c r="FA78" s="31"/>
      <c r="FB78" s="31"/>
      <c r="FC78" s="31"/>
      <c r="FD78" s="31"/>
      <c r="FE78" s="31"/>
      <c r="FF78" s="31"/>
      <c r="FG78" s="31"/>
      <c r="FH78" s="31"/>
      <c r="FI78" s="31"/>
      <c r="FJ78" s="31"/>
      <c r="FK78" s="31"/>
      <c r="FL78" s="31"/>
      <c r="FM78" s="31"/>
      <c r="FN78" s="31"/>
      <c r="FO78" s="31"/>
      <c r="FP78" s="31"/>
      <c r="FQ78" s="31"/>
      <c r="FR78" s="31"/>
      <c r="FS78" s="31"/>
      <c r="FT78" s="31"/>
      <c r="FU78" s="31"/>
      <c r="FV78" s="31"/>
      <c r="FW78" s="31"/>
      <c r="FX78" s="31"/>
      <c r="FY78" s="31"/>
      <c r="FZ78" s="31"/>
      <c r="GA78" s="31"/>
      <c r="GB78" s="31"/>
      <c r="GC78" s="31"/>
      <c r="GD78" s="31"/>
      <c r="GE78" s="31"/>
      <c r="GF78" s="31"/>
      <c r="GG78" s="31"/>
      <c r="GH78" s="31"/>
      <c r="GI78" s="31"/>
      <c r="GJ78" s="31"/>
      <c r="GK78" s="31"/>
      <c r="GL78" s="31"/>
      <c r="GM78" s="31"/>
      <c r="GN78" s="31"/>
      <c r="GO78" s="31"/>
      <c r="GP78" s="31"/>
      <c r="GQ78" s="31"/>
      <c r="GR78" s="31"/>
      <c r="GS78" s="31"/>
      <c r="GT78" s="31"/>
      <c r="GU78" s="31"/>
      <c r="GV78" s="31"/>
      <c r="GW78" s="31"/>
      <c r="GX78" s="31"/>
      <c r="GY78" s="31"/>
      <c r="GZ78" s="31"/>
      <c r="HA78" s="31"/>
      <c r="HB78" s="31"/>
      <c r="HC78" s="31"/>
      <c r="HD78" s="31"/>
      <c r="HE78" s="31"/>
      <c r="HF78" s="31"/>
      <c r="HG78" s="31"/>
      <c r="HH78" s="31"/>
      <c r="HI78" s="31"/>
      <c r="HJ78" s="31"/>
      <c r="HK78" s="31"/>
      <c r="HL78" s="31"/>
      <c r="HM78" s="31"/>
      <c r="HN78" s="31"/>
      <c r="HO78" s="31"/>
      <c r="HP78" s="31"/>
      <c r="HQ78" s="31"/>
      <c r="HR78" s="31"/>
      <c r="HS78" s="31"/>
      <c r="HT78" s="31"/>
      <c r="HU78" s="31"/>
      <c r="HV78" s="31"/>
      <c r="HW78" s="31"/>
      <c r="HX78" s="31"/>
      <c r="HY78" s="31"/>
      <c r="HZ78" s="31"/>
      <c r="IA78" s="31"/>
      <c r="IB78" s="31"/>
      <c r="IC78" s="31"/>
      <c r="ID78" s="31"/>
      <c r="IE78" s="31"/>
      <c r="IF78" s="31"/>
      <c r="IG78" s="31"/>
      <c r="IH78" s="31"/>
      <c r="II78" s="31"/>
      <c r="IJ78" s="31"/>
      <c r="IK78" s="31"/>
      <c r="IL78" s="31"/>
      <c r="IM78" s="31"/>
    </row>
    <row r="79" s="88" customFormat="1" hidden="1" spans="1:245">
      <c r="A79" s="100">
        <v>2</v>
      </c>
      <c r="B79" s="27" t="s">
        <v>220</v>
      </c>
      <c r="C79" s="27" t="s">
        <v>221</v>
      </c>
      <c r="D79" s="27">
        <v>117.84</v>
      </c>
      <c r="E79" s="102">
        <v>5900</v>
      </c>
      <c r="F79" s="100">
        <v>695256</v>
      </c>
      <c r="G79" s="100">
        <v>695256</v>
      </c>
      <c r="H79" s="100">
        <v>695256</v>
      </c>
      <c r="I79" s="27">
        <f>F79-H79</f>
        <v>0</v>
      </c>
      <c r="J79" s="27" t="s">
        <v>101</v>
      </c>
      <c r="K79" s="104">
        <v>45490</v>
      </c>
      <c r="L79" s="100" t="s">
        <v>75</v>
      </c>
      <c r="M79" s="46">
        <v>20240003835</v>
      </c>
      <c r="N79" s="104">
        <v>45452</v>
      </c>
      <c r="O79" s="42">
        <v>45452</v>
      </c>
      <c r="P79" s="106"/>
      <c r="Q79" s="36">
        <f>G79*0.005</f>
        <v>3476.28</v>
      </c>
      <c r="R79" s="36"/>
      <c r="S79" s="36"/>
      <c r="T79" s="36">
        <f>G79*0.007</f>
        <v>4866.792</v>
      </c>
      <c r="U79" s="27">
        <f>T79-Q79</f>
        <v>1390.512</v>
      </c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  <c r="DC79" s="31"/>
      <c r="DD79" s="31"/>
      <c r="DE79" s="31"/>
      <c r="DF79" s="31"/>
      <c r="DG79" s="31"/>
      <c r="DH79" s="31"/>
      <c r="DI79" s="31"/>
      <c r="DJ79" s="31"/>
      <c r="DK79" s="31"/>
      <c r="DL79" s="31"/>
      <c r="DM79" s="31"/>
      <c r="DN79" s="31"/>
      <c r="DO79" s="31"/>
      <c r="DP79" s="31"/>
      <c r="DQ79" s="31"/>
      <c r="DR79" s="31"/>
      <c r="DS79" s="31"/>
      <c r="DT79" s="31"/>
      <c r="DU79" s="31"/>
      <c r="DV79" s="31"/>
      <c r="DW79" s="31"/>
      <c r="DX79" s="31"/>
      <c r="DY79" s="31"/>
      <c r="DZ79" s="31"/>
      <c r="EA79" s="31"/>
      <c r="EB79" s="31"/>
      <c r="EC79" s="31"/>
      <c r="ED79" s="31"/>
      <c r="EE79" s="31"/>
      <c r="EF79" s="31"/>
      <c r="EG79" s="31"/>
      <c r="EH79" s="31"/>
      <c r="EI79" s="31"/>
      <c r="EJ79" s="31"/>
      <c r="EK79" s="31"/>
      <c r="EL79" s="31"/>
      <c r="EM79" s="31"/>
      <c r="EN79" s="31"/>
      <c r="EO79" s="31"/>
      <c r="EP79" s="31"/>
      <c r="EQ79" s="31"/>
      <c r="ER79" s="31"/>
      <c r="ES79" s="31"/>
      <c r="ET79" s="31"/>
      <c r="EU79" s="31"/>
      <c r="EV79" s="31"/>
      <c r="EW79" s="31"/>
      <c r="EX79" s="31"/>
      <c r="EY79" s="31"/>
      <c r="EZ79" s="31"/>
      <c r="FA79" s="31"/>
      <c r="FB79" s="31"/>
      <c r="FC79" s="31"/>
      <c r="FD79" s="31"/>
      <c r="FE79" s="31"/>
      <c r="FF79" s="31"/>
      <c r="FG79" s="31"/>
      <c r="FH79" s="31"/>
      <c r="FI79" s="31"/>
      <c r="FJ79" s="31"/>
      <c r="FK79" s="31"/>
      <c r="FL79" s="31"/>
      <c r="FM79" s="31"/>
      <c r="FN79" s="31"/>
      <c r="FO79" s="31"/>
      <c r="FP79" s="31"/>
      <c r="FQ79" s="31"/>
      <c r="FR79" s="31"/>
      <c r="FS79" s="31"/>
      <c r="FT79" s="31"/>
      <c r="FU79" s="31"/>
      <c r="FV79" s="31"/>
      <c r="FW79" s="31"/>
      <c r="FX79" s="31"/>
      <c r="FY79" s="31"/>
      <c r="FZ79" s="31"/>
      <c r="GA79" s="31"/>
      <c r="GB79" s="31"/>
      <c r="GC79" s="31"/>
      <c r="GD79" s="31"/>
      <c r="GE79" s="31"/>
      <c r="GF79" s="31"/>
      <c r="GG79" s="31"/>
      <c r="GH79" s="31"/>
      <c r="GI79" s="31"/>
      <c r="GJ79" s="31"/>
      <c r="GK79" s="31"/>
      <c r="GL79" s="31"/>
      <c r="GM79" s="31"/>
      <c r="GN79" s="31"/>
      <c r="GO79" s="31"/>
      <c r="GP79" s="31"/>
      <c r="GQ79" s="31"/>
      <c r="GR79" s="31"/>
      <c r="GS79" s="31"/>
      <c r="GT79" s="31"/>
      <c r="GU79" s="31"/>
      <c r="GV79" s="31"/>
      <c r="GW79" s="31"/>
      <c r="GX79" s="31"/>
      <c r="GY79" s="31"/>
      <c r="GZ79" s="31"/>
      <c r="HA79" s="31"/>
      <c r="HB79" s="31"/>
      <c r="HC79" s="31"/>
      <c r="HD79" s="31"/>
      <c r="HE79" s="31"/>
      <c r="HF79" s="31"/>
      <c r="HG79" s="31"/>
      <c r="HH79" s="31"/>
      <c r="HI79" s="31"/>
      <c r="HJ79" s="31"/>
      <c r="HK79" s="31"/>
      <c r="HL79" s="31"/>
      <c r="HM79" s="31"/>
      <c r="HN79" s="31"/>
      <c r="HO79" s="31"/>
      <c r="HP79" s="31"/>
      <c r="HQ79" s="31"/>
      <c r="HR79" s="31"/>
      <c r="HS79" s="31"/>
      <c r="HT79" s="31"/>
      <c r="HU79" s="31"/>
      <c r="HV79" s="31"/>
      <c r="HW79" s="31"/>
      <c r="HX79" s="31"/>
      <c r="HY79" s="31"/>
      <c r="HZ79" s="31"/>
      <c r="IA79" s="31"/>
      <c r="IB79" s="31"/>
      <c r="IC79" s="31"/>
      <c r="ID79" s="31"/>
      <c r="IE79" s="31"/>
      <c r="IF79" s="31"/>
      <c r="IG79" s="31"/>
      <c r="IH79" s="31"/>
      <c r="II79" s="31"/>
      <c r="IJ79" s="31"/>
      <c r="IK79" s="31"/>
    </row>
  </sheetData>
  <autoFilter xmlns:etc="http://www.wps.cn/officeDocument/2017/etCustomData" ref="A2:IK79" etc:filterBottomFollowUsedRange="0">
    <extLst/>
  </autoFilter>
  <mergeCells count="5">
    <mergeCell ref="A1:T1"/>
    <mergeCell ref="A44:T44"/>
    <mergeCell ref="A60:T60"/>
    <mergeCell ref="A63:T63"/>
    <mergeCell ref="A76:T76"/>
  </mergeCells>
  <conditionalFormatting sqref="B78">
    <cfRule type="duplicateValues" dxfId="0" priority="1"/>
  </conditionalFormatting>
  <dataValidations count="2">
    <dataValidation type="decimal" operator="between" allowBlank="1" showInputMessage="1" showErrorMessage="1" promptTitle="输入数据" prompt="不得输入空格、字体、字母" sqref="O5 O16 K54 O68 O73 K48:K49 K56:K58 O8:O11 O28:O29 O48:O50 O54:O58">
      <formula1>-1000000</formula1>
      <formula2>100000000</formula2>
    </dataValidation>
    <dataValidation type="decimal" operator="between" allowBlank="1" showInputMessage="1" showErrorMessage="1" promptTitle="输入数据" prompt="不得输入空格、文字、字母" sqref="K8 K47 K50 K55 K19:K20">
      <formula1>-1000000</formula1>
      <formula2>1000000000</formula2>
    </dataValidation>
  </dataValidations>
  <pageMargins left="0.0784722222222222" right="0.118055555555556" top="0.472222222222222" bottom="0.432638888888889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2"/>
  <sheetViews>
    <sheetView tabSelected="1" workbookViewId="0">
      <selection activeCell="E21" sqref="E21"/>
    </sheetView>
  </sheetViews>
  <sheetFormatPr defaultColWidth="9" defaultRowHeight="13.5"/>
  <cols>
    <col min="1" max="1" width="3.83333333333333" style="43" customWidth="1"/>
    <col min="2" max="2" width="9.75" style="43" customWidth="1"/>
    <col min="3" max="4" width="9.125" style="43" customWidth="1"/>
    <col min="5" max="5" width="10.375" style="43" customWidth="1"/>
    <col min="6" max="6" width="13.125" style="43" customWidth="1"/>
    <col min="7" max="7" width="10.125" style="43" customWidth="1"/>
    <col min="8" max="8" width="9.5" style="43" customWidth="1"/>
    <col min="9" max="9" width="9.625" style="43" customWidth="1"/>
    <col min="10" max="10" width="23.5" style="43" customWidth="1"/>
    <col min="11" max="11" width="8.125" style="43" customWidth="1"/>
    <col min="12" max="12" width="14.625" style="43" customWidth="1"/>
    <col min="13" max="13" width="8.125" style="43" customWidth="1"/>
    <col min="14" max="14" width="10" style="43" customWidth="1"/>
    <col min="15" max="16" width="10.5" style="43" customWidth="1"/>
    <col min="17" max="17" width="8.125" style="43" customWidth="1"/>
    <col min="18" max="251" width="10.625" style="43" customWidth="1"/>
    <col min="252" max="252" width="10.625" style="43"/>
    <col min="253" max="16383" width="9" style="43"/>
  </cols>
  <sheetData>
    <row r="1" s="43" customFormat="1" ht="30" customHeight="1" spans="1:10">
      <c r="A1" s="44" t="s">
        <v>222</v>
      </c>
      <c r="B1" s="44"/>
      <c r="C1" s="44"/>
      <c r="D1" s="44"/>
      <c r="E1" s="44"/>
      <c r="F1" s="44"/>
      <c r="G1" s="44"/>
      <c r="H1" s="44"/>
      <c r="I1" s="44"/>
      <c r="J1" s="72"/>
    </row>
    <row r="2" s="43" customFormat="1" ht="18" customHeight="1" spans="1:9">
      <c r="A2" s="27" t="s">
        <v>12</v>
      </c>
      <c r="B2" s="27" t="s">
        <v>48</v>
      </c>
      <c r="C2" s="27" t="s">
        <v>49</v>
      </c>
      <c r="D2" s="27" t="s">
        <v>223</v>
      </c>
      <c r="E2" s="27" t="s">
        <v>224</v>
      </c>
      <c r="F2" s="27" t="s">
        <v>225</v>
      </c>
      <c r="G2" s="27" t="s">
        <v>55</v>
      </c>
      <c r="H2" s="27" t="s">
        <v>226</v>
      </c>
      <c r="I2" s="27" t="s">
        <v>29</v>
      </c>
    </row>
    <row r="3" s="43" customFormat="1" ht="18" customHeight="1" spans="1:9">
      <c r="A3" s="27">
        <v>1</v>
      </c>
      <c r="B3" s="45" t="s">
        <v>77</v>
      </c>
      <c r="C3" s="46">
        <v>117.91</v>
      </c>
      <c r="D3" s="47" t="s">
        <v>76</v>
      </c>
      <c r="E3" s="48">
        <v>5700</v>
      </c>
      <c r="F3" s="48">
        <v>672087</v>
      </c>
      <c r="G3" s="49" t="s">
        <v>66</v>
      </c>
      <c r="H3" s="49"/>
      <c r="I3" s="49" t="s">
        <v>30</v>
      </c>
    </row>
    <row r="4" s="43" customFormat="1" ht="18" customHeight="1" spans="1:9">
      <c r="A4" s="27">
        <v>2</v>
      </c>
      <c r="B4" s="45" t="s">
        <v>227</v>
      </c>
      <c r="C4" s="46">
        <v>117.54</v>
      </c>
      <c r="D4" s="47" t="s">
        <v>228</v>
      </c>
      <c r="E4" s="48">
        <v>5657.65</v>
      </c>
      <c r="F4" s="48">
        <v>665000</v>
      </c>
      <c r="G4" s="49" t="s">
        <v>101</v>
      </c>
      <c r="H4" s="49"/>
      <c r="I4" s="49" t="s">
        <v>31</v>
      </c>
    </row>
    <row r="5" s="43" customFormat="1" ht="18" customHeight="1" spans="1:9">
      <c r="A5" s="27">
        <v>3</v>
      </c>
      <c r="B5" s="45" t="s">
        <v>87</v>
      </c>
      <c r="C5" s="46">
        <v>117.54</v>
      </c>
      <c r="D5" s="47" t="s">
        <v>86</v>
      </c>
      <c r="E5" s="48">
        <v>5870.34</v>
      </c>
      <c r="F5" s="48">
        <v>690000</v>
      </c>
      <c r="G5" s="49" t="s">
        <v>88</v>
      </c>
      <c r="H5" s="49" t="s">
        <v>229</v>
      </c>
      <c r="I5" s="49" t="s">
        <v>37</v>
      </c>
    </row>
    <row r="6" s="43" customFormat="1" ht="18" customHeight="1" spans="1:9">
      <c r="A6" s="27">
        <v>4</v>
      </c>
      <c r="B6" s="45" t="s">
        <v>230</v>
      </c>
      <c r="C6" s="46">
        <v>117.54</v>
      </c>
      <c r="D6" s="47" t="s">
        <v>231</v>
      </c>
      <c r="E6" s="48">
        <v>5756.99</v>
      </c>
      <c r="F6" s="48">
        <v>676677</v>
      </c>
      <c r="G6" s="49" t="s">
        <v>74</v>
      </c>
      <c r="H6" s="49"/>
      <c r="I6" s="49" t="s">
        <v>30</v>
      </c>
    </row>
    <row r="7" s="43" customFormat="1" ht="18" customHeight="1" spans="1:9">
      <c r="A7" s="27">
        <v>5</v>
      </c>
      <c r="B7" s="45" t="s">
        <v>232</v>
      </c>
      <c r="C7" s="46">
        <v>86.14</v>
      </c>
      <c r="D7" s="47" t="s">
        <v>233</v>
      </c>
      <c r="E7" s="48">
        <v>5030.346</v>
      </c>
      <c r="F7" s="48">
        <v>433314</v>
      </c>
      <c r="G7" s="49" t="s">
        <v>74</v>
      </c>
      <c r="H7" s="49"/>
      <c r="I7" s="49" t="s">
        <v>32</v>
      </c>
    </row>
    <row r="8" s="43" customFormat="1" ht="18" customHeight="1" spans="1:9">
      <c r="A8" s="27">
        <v>6</v>
      </c>
      <c r="B8" s="50" t="s">
        <v>114</v>
      </c>
      <c r="C8" s="51">
        <v>126.9</v>
      </c>
      <c r="D8" s="52" t="s">
        <v>113</v>
      </c>
      <c r="E8" s="48">
        <v>5752.56</v>
      </c>
      <c r="F8" s="48">
        <v>730000</v>
      </c>
      <c r="G8" s="53" t="s">
        <v>115</v>
      </c>
      <c r="H8" s="53" t="s">
        <v>234</v>
      </c>
      <c r="I8" s="53" t="s">
        <v>26</v>
      </c>
    </row>
    <row r="9" s="43" customFormat="1" ht="18" customHeight="1" spans="1:9">
      <c r="A9" s="27">
        <v>7</v>
      </c>
      <c r="B9" s="54" t="s">
        <v>235</v>
      </c>
      <c r="C9" s="51">
        <v>138.37</v>
      </c>
      <c r="D9" s="55" t="s">
        <v>236</v>
      </c>
      <c r="E9" s="56">
        <v>6865.65</v>
      </c>
      <c r="F9" s="48">
        <v>950000</v>
      </c>
      <c r="G9" s="53" t="s">
        <v>101</v>
      </c>
      <c r="H9" s="57"/>
      <c r="I9" s="49" t="s">
        <v>37</v>
      </c>
    </row>
    <row r="10" s="43" customFormat="1" ht="18" customHeight="1" spans="1:9">
      <c r="A10" s="27">
        <v>8</v>
      </c>
      <c r="B10" s="50" t="s">
        <v>237</v>
      </c>
      <c r="C10" s="51">
        <v>162.14</v>
      </c>
      <c r="D10" s="55" t="s">
        <v>238</v>
      </c>
      <c r="E10" s="56">
        <v>6044.16</v>
      </c>
      <c r="F10" s="48">
        <v>980000</v>
      </c>
      <c r="G10" s="53" t="s">
        <v>74</v>
      </c>
      <c r="H10" s="57"/>
      <c r="I10" s="49" t="s">
        <v>32</v>
      </c>
    </row>
    <row r="11" s="43" customFormat="1" ht="18" customHeight="1" spans="1:9">
      <c r="A11" s="27">
        <v>9</v>
      </c>
      <c r="B11" s="54" t="s">
        <v>239</v>
      </c>
      <c r="C11" s="51">
        <v>138.03</v>
      </c>
      <c r="D11" s="55" t="s">
        <v>240</v>
      </c>
      <c r="E11" s="56">
        <v>6820</v>
      </c>
      <c r="F11" s="48">
        <v>941365</v>
      </c>
      <c r="G11" s="53" t="s">
        <v>74</v>
      </c>
      <c r="H11" s="57"/>
      <c r="I11" s="49" t="s">
        <v>36</v>
      </c>
    </row>
    <row r="12" s="43" customFormat="1" ht="18" customHeight="1" spans="1:9">
      <c r="A12" s="27">
        <v>10</v>
      </c>
      <c r="B12" s="58" t="s">
        <v>241</v>
      </c>
      <c r="C12" s="51">
        <v>138.03</v>
      </c>
      <c r="D12" s="55" t="s">
        <v>242</v>
      </c>
      <c r="E12" s="56">
        <v>6882.56</v>
      </c>
      <c r="F12" s="48">
        <v>950000</v>
      </c>
      <c r="G12" s="53" t="s">
        <v>88</v>
      </c>
      <c r="H12" s="57"/>
      <c r="I12" s="49" t="s">
        <v>30</v>
      </c>
    </row>
    <row r="13" s="43" customFormat="1" ht="18" customHeight="1" spans="1:9">
      <c r="A13" s="27">
        <v>11</v>
      </c>
      <c r="B13" s="58" t="s">
        <v>243</v>
      </c>
      <c r="C13" s="51">
        <v>148.64</v>
      </c>
      <c r="D13" s="55" t="s">
        <v>244</v>
      </c>
      <c r="E13" s="56">
        <v>5780</v>
      </c>
      <c r="F13" s="48">
        <v>859139</v>
      </c>
      <c r="G13" s="53" t="s">
        <v>74</v>
      </c>
      <c r="H13" s="49" t="s">
        <v>229</v>
      </c>
      <c r="I13" s="49" t="s">
        <v>28</v>
      </c>
    </row>
    <row r="14" s="43" customFormat="1" ht="18" customHeight="1" spans="1:9">
      <c r="A14" s="27">
        <v>12</v>
      </c>
      <c r="B14" s="58" t="s">
        <v>148</v>
      </c>
      <c r="C14" s="51">
        <v>139.33</v>
      </c>
      <c r="D14" s="55" t="s">
        <v>147</v>
      </c>
      <c r="E14" s="56">
        <v>5784.755</v>
      </c>
      <c r="F14" s="48">
        <v>805990</v>
      </c>
      <c r="G14" s="53" t="s">
        <v>74</v>
      </c>
      <c r="H14" s="49" t="s">
        <v>229</v>
      </c>
      <c r="I14" s="49" t="s">
        <v>28</v>
      </c>
    </row>
    <row r="15" s="43" customFormat="1" ht="18" customHeight="1" spans="1:9">
      <c r="A15" s="27">
        <v>13</v>
      </c>
      <c r="B15" s="58" t="s">
        <v>245</v>
      </c>
      <c r="C15" s="51">
        <v>119.74</v>
      </c>
      <c r="D15" s="55" t="s">
        <v>246</v>
      </c>
      <c r="E15" s="56">
        <v>8120</v>
      </c>
      <c r="F15" s="48">
        <v>972289</v>
      </c>
      <c r="G15" s="53" t="s">
        <v>88</v>
      </c>
      <c r="H15" s="49" t="s">
        <v>229</v>
      </c>
      <c r="I15" s="49" t="s">
        <v>36</v>
      </c>
    </row>
    <row r="16" s="43" customFormat="1" ht="18" customHeight="1" spans="1:9">
      <c r="A16" s="27">
        <v>14</v>
      </c>
      <c r="B16" s="58" t="s">
        <v>247</v>
      </c>
      <c r="C16" s="51">
        <v>117.84</v>
      </c>
      <c r="D16" s="55" t="s">
        <v>248</v>
      </c>
      <c r="E16" s="56">
        <v>5515.95</v>
      </c>
      <c r="F16" s="48">
        <v>650000</v>
      </c>
      <c r="G16" s="53" t="s">
        <v>101</v>
      </c>
      <c r="H16" s="57"/>
      <c r="I16" s="53" t="s">
        <v>32</v>
      </c>
    </row>
    <row r="17" s="43" customFormat="1" ht="18" customHeight="1" spans="1:9">
      <c r="A17" s="27">
        <v>15</v>
      </c>
      <c r="B17" s="58" t="s">
        <v>249</v>
      </c>
      <c r="C17" s="51">
        <v>117.84</v>
      </c>
      <c r="D17" s="55" t="s">
        <v>250</v>
      </c>
      <c r="E17" s="56">
        <v>5685.675</v>
      </c>
      <c r="F17" s="48">
        <v>670000</v>
      </c>
      <c r="G17" s="53" t="s">
        <v>101</v>
      </c>
      <c r="H17" s="57"/>
      <c r="I17" s="53" t="s">
        <v>26</v>
      </c>
    </row>
    <row r="18" s="43" customFormat="1" ht="18" customHeight="1" spans="1:9">
      <c r="A18" s="27">
        <v>16</v>
      </c>
      <c r="B18" s="58" t="s">
        <v>251</v>
      </c>
      <c r="C18" s="51">
        <v>117.84</v>
      </c>
      <c r="D18" s="55" t="s">
        <v>252</v>
      </c>
      <c r="E18" s="56">
        <v>5643.245</v>
      </c>
      <c r="F18" s="48">
        <v>665000</v>
      </c>
      <c r="G18" s="53" t="s">
        <v>88</v>
      </c>
      <c r="H18" s="57"/>
      <c r="I18" s="53" t="s">
        <v>26</v>
      </c>
    </row>
    <row r="19" s="43" customFormat="1" ht="18" customHeight="1" spans="1:9">
      <c r="A19" s="27">
        <v>17</v>
      </c>
      <c r="B19" s="58" t="s">
        <v>253</v>
      </c>
      <c r="C19" s="51">
        <v>117.84</v>
      </c>
      <c r="D19" s="55" t="s">
        <v>254</v>
      </c>
      <c r="E19" s="56">
        <v>5897.83</v>
      </c>
      <c r="F19" s="48">
        <v>695000</v>
      </c>
      <c r="G19" s="53" t="s">
        <v>74</v>
      </c>
      <c r="H19" s="57"/>
      <c r="I19" s="53" t="s">
        <v>31</v>
      </c>
    </row>
    <row r="20" s="43" customFormat="1" ht="18" customHeight="1" spans="1:9">
      <c r="A20" s="27">
        <v>18</v>
      </c>
      <c r="B20" s="58" t="s">
        <v>255</v>
      </c>
      <c r="C20" s="51">
        <v>117.84</v>
      </c>
      <c r="D20" s="55" t="s">
        <v>256</v>
      </c>
      <c r="E20" s="56">
        <v>6850</v>
      </c>
      <c r="F20" s="48">
        <v>807204</v>
      </c>
      <c r="G20" s="53" t="s">
        <v>101</v>
      </c>
      <c r="H20" s="57"/>
      <c r="I20" s="53" t="s">
        <v>28</v>
      </c>
    </row>
    <row r="21" s="43" customFormat="1" ht="18" customHeight="1" spans="1:9">
      <c r="A21" s="27" t="s">
        <v>43</v>
      </c>
      <c r="B21" s="59"/>
      <c r="C21" s="59"/>
      <c r="D21" s="59"/>
      <c r="E21" s="59"/>
      <c r="F21" s="27">
        <f>SUM(F3:F20)</f>
        <v>13813065</v>
      </c>
      <c r="G21" s="59"/>
      <c r="H21" s="59"/>
      <c r="I21" s="59"/>
    </row>
    <row r="22" s="43" customFormat="1" ht="21" customHeight="1" spans="1:9">
      <c r="A22" s="60" t="s">
        <v>257</v>
      </c>
      <c r="B22" s="61"/>
      <c r="C22" s="61"/>
      <c r="D22" s="61"/>
      <c r="E22" s="61"/>
      <c r="F22" s="61"/>
      <c r="G22" s="61"/>
      <c r="H22" s="61"/>
      <c r="I22" s="73"/>
    </row>
    <row r="23" s="43" customFormat="1" ht="21" customHeight="1"/>
    <row r="24" s="43" customFormat="1" ht="29" customHeight="1" spans="1:9">
      <c r="A24" s="62" t="s">
        <v>258</v>
      </c>
      <c r="B24" s="62"/>
      <c r="C24" s="62"/>
      <c r="D24" s="62"/>
      <c r="E24" s="62"/>
      <c r="F24" s="62"/>
      <c r="G24" s="62"/>
      <c r="H24" s="62"/>
      <c r="I24" s="62"/>
    </row>
    <row r="25" s="43" customFormat="1" ht="19" customHeight="1" spans="1:10">
      <c r="A25" s="27" t="s">
        <v>12</v>
      </c>
      <c r="B25" s="27" t="s">
        <v>48</v>
      </c>
      <c r="C25" s="27" t="s">
        <v>49</v>
      </c>
      <c r="D25" s="27" t="s">
        <v>223</v>
      </c>
      <c r="E25" s="27" t="s">
        <v>224</v>
      </c>
      <c r="F25" s="27" t="s">
        <v>225</v>
      </c>
      <c r="G25" s="27" t="s">
        <v>55</v>
      </c>
      <c r="H25" s="27" t="s">
        <v>226</v>
      </c>
      <c r="I25" s="27" t="s">
        <v>29</v>
      </c>
      <c r="J25" s="72"/>
    </row>
    <row r="26" s="43" customFormat="1" ht="19" customHeight="1" spans="1:9">
      <c r="A26" s="27">
        <v>1</v>
      </c>
      <c r="B26" s="29" t="s">
        <v>259</v>
      </c>
      <c r="C26" s="27">
        <v>85.66</v>
      </c>
      <c r="D26" s="27" t="s">
        <v>260</v>
      </c>
      <c r="E26" s="27">
        <v>10273.17</v>
      </c>
      <c r="F26" s="63">
        <f>C26*E26</f>
        <v>879999.7422</v>
      </c>
      <c r="G26" s="27" t="s">
        <v>115</v>
      </c>
      <c r="H26" s="27"/>
      <c r="I26" s="27" t="s">
        <v>34</v>
      </c>
    </row>
    <row r="27" s="43" customFormat="1" ht="19" customHeight="1" spans="1:9">
      <c r="A27" s="27">
        <v>2</v>
      </c>
      <c r="B27" s="29" t="s">
        <v>261</v>
      </c>
      <c r="C27" s="27">
        <v>112.41</v>
      </c>
      <c r="D27" s="27" t="s">
        <v>262</v>
      </c>
      <c r="E27" s="27">
        <v>17347.21</v>
      </c>
      <c r="F27" s="63">
        <v>1950000</v>
      </c>
      <c r="G27" s="27" t="s">
        <v>101</v>
      </c>
      <c r="H27" s="27"/>
      <c r="I27" s="27" t="s">
        <v>32</v>
      </c>
    </row>
    <row r="28" s="43" customFormat="1" ht="19" customHeight="1" spans="1:9">
      <c r="A28" s="27">
        <v>3</v>
      </c>
      <c r="B28" s="29" t="s">
        <v>189</v>
      </c>
      <c r="C28" s="27">
        <v>57.71</v>
      </c>
      <c r="D28" s="27" t="s">
        <v>188</v>
      </c>
      <c r="E28" s="27">
        <v>7700</v>
      </c>
      <c r="F28" s="63">
        <f>C28*E28</f>
        <v>444367</v>
      </c>
      <c r="G28" s="27" t="s">
        <v>101</v>
      </c>
      <c r="H28" s="27"/>
      <c r="I28" s="27" t="s">
        <v>32</v>
      </c>
    </row>
    <row r="29" s="43" customFormat="1" ht="19" customHeight="1" spans="1:9">
      <c r="A29" s="27">
        <v>4</v>
      </c>
      <c r="B29" s="29" t="s">
        <v>263</v>
      </c>
      <c r="C29" s="27">
        <v>57.71</v>
      </c>
      <c r="D29" s="27" t="s">
        <v>264</v>
      </c>
      <c r="E29" s="27">
        <v>7700</v>
      </c>
      <c r="F29" s="63">
        <f>C29*E29</f>
        <v>444367</v>
      </c>
      <c r="G29" s="27" t="s">
        <v>101</v>
      </c>
      <c r="H29" s="27"/>
      <c r="I29" s="27" t="s">
        <v>32</v>
      </c>
    </row>
    <row r="30" s="43" customFormat="1" ht="19" customHeight="1" spans="1:9">
      <c r="A30" s="27">
        <v>5</v>
      </c>
      <c r="B30" s="64" t="s">
        <v>265</v>
      </c>
      <c r="C30" s="65">
        <v>86.11</v>
      </c>
      <c r="D30" s="65" t="s">
        <v>193</v>
      </c>
      <c r="E30" s="65">
        <v>20000</v>
      </c>
      <c r="F30" s="63">
        <v>1722200</v>
      </c>
      <c r="G30" s="65"/>
      <c r="H30" s="65"/>
      <c r="I30" s="65" t="s">
        <v>30</v>
      </c>
    </row>
    <row r="31" s="43" customFormat="1" ht="19" customHeight="1" spans="1:9">
      <c r="A31" s="27">
        <v>6</v>
      </c>
      <c r="B31" s="64" t="s">
        <v>266</v>
      </c>
      <c r="C31" s="65">
        <v>60.3</v>
      </c>
      <c r="D31" s="65" t="s">
        <v>267</v>
      </c>
      <c r="E31" s="65">
        <v>18000</v>
      </c>
      <c r="F31" s="63">
        <v>1085400</v>
      </c>
      <c r="G31" s="65"/>
      <c r="H31" s="65"/>
      <c r="I31" s="65" t="s">
        <v>35</v>
      </c>
    </row>
    <row r="32" s="43" customFormat="1" ht="19" customHeight="1" spans="1:9">
      <c r="A32" s="27">
        <v>7</v>
      </c>
      <c r="B32" s="64" t="s">
        <v>268</v>
      </c>
      <c r="C32" s="65">
        <v>92.11</v>
      </c>
      <c r="D32" s="65" t="s">
        <v>269</v>
      </c>
      <c r="E32" s="65">
        <v>21713.17</v>
      </c>
      <c r="F32" s="63">
        <v>2000000</v>
      </c>
      <c r="G32" s="65"/>
      <c r="H32" s="65"/>
      <c r="I32" s="65" t="s">
        <v>35</v>
      </c>
    </row>
    <row r="33" s="43" customFormat="1" ht="19" customHeight="1" spans="1:9">
      <c r="A33" s="27">
        <v>8</v>
      </c>
      <c r="B33" s="64" t="s">
        <v>270</v>
      </c>
      <c r="C33" s="65">
        <v>65.45</v>
      </c>
      <c r="D33" s="65" t="s">
        <v>269</v>
      </c>
      <c r="E33" s="65">
        <v>25974.03</v>
      </c>
      <c r="F33" s="63">
        <v>1700000</v>
      </c>
      <c r="G33" s="65"/>
      <c r="H33" s="65"/>
      <c r="I33" s="65" t="s">
        <v>35</v>
      </c>
    </row>
    <row r="34" s="43" customFormat="1" ht="19" customHeight="1" spans="1:9">
      <c r="A34" s="27">
        <v>9</v>
      </c>
      <c r="B34" s="64" t="s">
        <v>271</v>
      </c>
      <c r="C34" s="65">
        <v>45.74</v>
      </c>
      <c r="D34" s="65" t="s">
        <v>272</v>
      </c>
      <c r="E34" s="66">
        <v>33000</v>
      </c>
      <c r="F34" s="66">
        <v>1509420</v>
      </c>
      <c r="G34" s="65"/>
      <c r="H34" s="65"/>
      <c r="I34" s="65" t="s">
        <v>27</v>
      </c>
    </row>
    <row r="35" s="43" customFormat="1" ht="19" customHeight="1" spans="1:9">
      <c r="A35" s="27">
        <v>10</v>
      </c>
      <c r="B35" s="64" t="s">
        <v>273</v>
      </c>
      <c r="C35" s="65">
        <v>46.87</v>
      </c>
      <c r="D35" s="65" t="s">
        <v>272</v>
      </c>
      <c r="E35" s="66">
        <v>26286.42</v>
      </c>
      <c r="F35" s="66">
        <v>1232045</v>
      </c>
      <c r="G35" s="65"/>
      <c r="H35" s="65"/>
      <c r="I35" s="65" t="s">
        <v>27</v>
      </c>
    </row>
    <row r="36" s="43" customFormat="1" ht="19" customHeight="1" spans="1:9">
      <c r="A36" s="27">
        <v>11</v>
      </c>
      <c r="B36" s="64" t="s">
        <v>274</v>
      </c>
      <c r="C36" s="65">
        <v>45.23</v>
      </c>
      <c r="D36" s="65" t="s">
        <v>272</v>
      </c>
      <c r="E36" s="66">
        <v>25512.55</v>
      </c>
      <c r="F36" s="66">
        <v>1153933</v>
      </c>
      <c r="G36" s="65"/>
      <c r="H36" s="65"/>
      <c r="I36" s="65" t="s">
        <v>27</v>
      </c>
    </row>
    <row r="37" s="43" customFormat="1" ht="19" customHeight="1" spans="1:9">
      <c r="A37" s="27">
        <v>12</v>
      </c>
      <c r="B37" s="64" t="s">
        <v>275</v>
      </c>
      <c r="C37" s="65">
        <v>45.23</v>
      </c>
      <c r="D37" s="65" t="s">
        <v>272</v>
      </c>
      <c r="E37" s="66">
        <v>24738.74</v>
      </c>
      <c r="F37" s="66">
        <v>1118934</v>
      </c>
      <c r="G37" s="65"/>
      <c r="H37" s="65"/>
      <c r="I37" s="65" t="s">
        <v>27</v>
      </c>
    </row>
    <row r="38" s="43" customFormat="1" ht="19" customHeight="1" spans="1:9">
      <c r="A38" s="27">
        <v>13</v>
      </c>
      <c r="B38" s="64" t="s">
        <v>276</v>
      </c>
      <c r="C38" s="65">
        <v>82.99</v>
      </c>
      <c r="D38" s="65" t="s">
        <v>272</v>
      </c>
      <c r="E38" s="66">
        <v>24351.83</v>
      </c>
      <c r="F38" s="66">
        <v>2020959</v>
      </c>
      <c r="G38" s="65"/>
      <c r="H38" s="65"/>
      <c r="I38" s="65" t="s">
        <v>27</v>
      </c>
    </row>
    <row r="39" s="43" customFormat="1" ht="19" customHeight="1" spans="1:9">
      <c r="A39" s="27">
        <v>14</v>
      </c>
      <c r="B39" s="64" t="s">
        <v>277</v>
      </c>
      <c r="C39" s="65">
        <v>45.15</v>
      </c>
      <c r="D39" s="65" t="s">
        <v>272</v>
      </c>
      <c r="E39" s="66">
        <v>24158.38</v>
      </c>
      <c r="F39" s="66">
        <v>1090751</v>
      </c>
      <c r="G39" s="65"/>
      <c r="H39" s="65"/>
      <c r="I39" s="65" t="s">
        <v>27</v>
      </c>
    </row>
    <row r="40" s="43" customFormat="1" ht="19" customHeight="1" spans="1:9">
      <c r="A40" s="27">
        <v>15</v>
      </c>
      <c r="B40" s="64" t="s">
        <v>278</v>
      </c>
      <c r="C40" s="65">
        <v>45.23</v>
      </c>
      <c r="D40" s="65" t="s">
        <v>272</v>
      </c>
      <c r="E40" s="66">
        <v>23964.93</v>
      </c>
      <c r="F40" s="66">
        <v>1083934</v>
      </c>
      <c r="G40" s="65"/>
      <c r="H40" s="65"/>
      <c r="I40" s="65" t="s">
        <v>27</v>
      </c>
    </row>
    <row r="41" s="43" customFormat="1" ht="19" customHeight="1" spans="1:9">
      <c r="A41" s="27">
        <v>16</v>
      </c>
      <c r="B41" s="64" t="s">
        <v>279</v>
      </c>
      <c r="C41" s="65">
        <v>45.23</v>
      </c>
      <c r="D41" s="65" t="s">
        <v>272</v>
      </c>
      <c r="E41" s="66">
        <v>23771.47</v>
      </c>
      <c r="F41" s="66">
        <v>1075184</v>
      </c>
      <c r="G41" s="65"/>
      <c r="H41" s="65"/>
      <c r="I41" s="65" t="s">
        <v>27</v>
      </c>
    </row>
    <row r="42" s="43" customFormat="1" ht="19" customHeight="1" spans="1:9">
      <c r="A42" s="27">
        <v>17</v>
      </c>
      <c r="B42" s="64" t="s">
        <v>280</v>
      </c>
      <c r="C42" s="65">
        <v>45.74</v>
      </c>
      <c r="D42" s="65" t="s">
        <v>272</v>
      </c>
      <c r="E42" s="66">
        <v>23868.2</v>
      </c>
      <c r="F42" s="66">
        <v>1091732</v>
      </c>
      <c r="G42" s="65"/>
      <c r="H42" s="65"/>
      <c r="I42" s="65" t="s">
        <v>27</v>
      </c>
    </row>
    <row r="43" s="43" customFormat="1" ht="19" customHeight="1" spans="1:9">
      <c r="A43" s="27">
        <v>18</v>
      </c>
      <c r="B43" s="64" t="s">
        <v>281</v>
      </c>
      <c r="C43" s="65">
        <v>45.74</v>
      </c>
      <c r="D43" s="65" t="s">
        <v>272</v>
      </c>
      <c r="E43" s="66">
        <v>24059.7</v>
      </c>
      <c r="F43" s="66">
        <v>1100491</v>
      </c>
      <c r="G43" s="65"/>
      <c r="H43" s="65"/>
      <c r="I43" s="65" t="s">
        <v>27</v>
      </c>
    </row>
    <row r="44" s="43" customFormat="1" ht="19" customHeight="1" spans="1:9">
      <c r="A44" s="27">
        <v>19</v>
      </c>
      <c r="B44" s="64" t="s">
        <v>282</v>
      </c>
      <c r="C44" s="65">
        <v>45.23</v>
      </c>
      <c r="D44" s="65" t="s">
        <v>272</v>
      </c>
      <c r="E44" s="66">
        <v>17395.93</v>
      </c>
      <c r="F44" s="66">
        <v>786818</v>
      </c>
      <c r="G44" s="65"/>
      <c r="H44" s="65"/>
      <c r="I44" s="65" t="s">
        <v>27</v>
      </c>
    </row>
    <row r="45" s="43" customFormat="1" ht="19" customHeight="1" spans="1:9">
      <c r="A45" s="27">
        <v>20</v>
      </c>
      <c r="B45" s="64" t="s">
        <v>283</v>
      </c>
      <c r="C45" s="65">
        <v>45.23</v>
      </c>
      <c r="D45" s="65" t="s">
        <v>272</v>
      </c>
      <c r="E45" s="66">
        <v>17300.61</v>
      </c>
      <c r="F45" s="66">
        <v>782507</v>
      </c>
      <c r="G45" s="65"/>
      <c r="H45" s="65"/>
      <c r="I45" s="65" t="s">
        <v>27</v>
      </c>
    </row>
    <row r="46" s="43" customFormat="1" ht="19" customHeight="1" spans="1:9">
      <c r="A46" s="27">
        <v>21</v>
      </c>
      <c r="B46" s="64" t="s">
        <v>284</v>
      </c>
      <c r="C46" s="65">
        <v>45.15</v>
      </c>
      <c r="D46" s="65" t="s">
        <v>272</v>
      </c>
      <c r="E46" s="66">
        <v>17203.88</v>
      </c>
      <c r="F46" s="66">
        <v>776756</v>
      </c>
      <c r="G46" s="65"/>
      <c r="H46" s="65"/>
      <c r="I46" s="65" t="s">
        <v>27</v>
      </c>
    </row>
    <row r="47" s="43" customFormat="1" ht="19" customHeight="1" spans="1:9">
      <c r="A47" s="27">
        <v>22</v>
      </c>
      <c r="B47" s="64" t="s">
        <v>285</v>
      </c>
      <c r="C47" s="65">
        <v>51.95</v>
      </c>
      <c r="D47" s="65" t="s">
        <v>272</v>
      </c>
      <c r="E47" s="66">
        <v>17300.61</v>
      </c>
      <c r="F47" s="66">
        <v>898767</v>
      </c>
      <c r="G47" s="65"/>
      <c r="H47" s="65"/>
      <c r="I47" s="65" t="s">
        <v>27</v>
      </c>
    </row>
    <row r="48" s="43" customFormat="1" ht="19" customHeight="1" spans="1:9">
      <c r="A48" s="27">
        <v>23</v>
      </c>
      <c r="B48" s="64" t="s">
        <v>286</v>
      </c>
      <c r="C48" s="65">
        <v>45.23</v>
      </c>
      <c r="D48" s="65" t="s">
        <v>272</v>
      </c>
      <c r="E48" s="66">
        <v>17397.33</v>
      </c>
      <c r="F48" s="66">
        <v>786882</v>
      </c>
      <c r="G48" s="65"/>
      <c r="H48" s="65"/>
      <c r="I48" s="65" t="s">
        <v>27</v>
      </c>
    </row>
    <row r="49" s="43" customFormat="1" ht="19" customHeight="1" spans="1:9">
      <c r="A49" s="27">
        <v>24</v>
      </c>
      <c r="B49" s="64" t="s">
        <v>287</v>
      </c>
      <c r="C49" s="65">
        <v>45.23</v>
      </c>
      <c r="D49" s="65" t="s">
        <v>272</v>
      </c>
      <c r="E49" s="66">
        <v>17494.06</v>
      </c>
      <c r="F49" s="66">
        <v>791257</v>
      </c>
      <c r="G49" s="65"/>
      <c r="H49" s="65"/>
      <c r="I49" s="65" t="s">
        <v>27</v>
      </c>
    </row>
    <row r="50" s="43" customFormat="1" ht="19" customHeight="1" spans="1:9">
      <c r="A50" s="27">
        <v>25</v>
      </c>
      <c r="B50" s="64" t="s">
        <v>288</v>
      </c>
      <c r="C50" s="65">
        <v>45.23</v>
      </c>
      <c r="D50" s="65" t="s">
        <v>272</v>
      </c>
      <c r="E50" s="66">
        <v>17590.79</v>
      </c>
      <c r="F50" s="66">
        <v>795632</v>
      </c>
      <c r="G50" s="65"/>
      <c r="H50" s="65"/>
      <c r="I50" s="65" t="s">
        <v>27</v>
      </c>
    </row>
    <row r="51" s="43" customFormat="1" ht="19" customHeight="1" spans="1:9">
      <c r="A51" s="27">
        <v>26</v>
      </c>
      <c r="B51" s="64" t="s">
        <v>289</v>
      </c>
      <c r="C51" s="65">
        <v>46.87</v>
      </c>
      <c r="D51" s="65" t="s">
        <v>272</v>
      </c>
      <c r="E51" s="66">
        <v>18074.42</v>
      </c>
      <c r="F51" s="66">
        <v>847149</v>
      </c>
      <c r="G51" s="65"/>
      <c r="H51" s="65"/>
      <c r="I51" s="65" t="s">
        <v>27</v>
      </c>
    </row>
    <row r="52" s="43" customFormat="1" ht="19" customHeight="1" spans="1:9">
      <c r="A52" s="27">
        <v>27</v>
      </c>
      <c r="B52" s="64" t="s">
        <v>290</v>
      </c>
      <c r="C52" s="65">
        <v>45.74</v>
      </c>
      <c r="D52" s="65" t="s">
        <v>272</v>
      </c>
      <c r="E52" s="66">
        <v>23000</v>
      </c>
      <c r="F52" s="66">
        <v>1052020</v>
      </c>
      <c r="G52" s="65"/>
      <c r="H52" s="65"/>
      <c r="I52" s="65" t="s">
        <v>27</v>
      </c>
    </row>
    <row r="53" s="43" customFormat="1" ht="17" customHeight="1" spans="1:9">
      <c r="A53" s="27" t="s">
        <v>43</v>
      </c>
      <c r="B53" s="67"/>
      <c r="C53" s="67"/>
      <c r="D53" s="67"/>
      <c r="E53" s="67"/>
      <c r="F53" s="63">
        <f>SUM(F26:F52)</f>
        <v>30221504.7422</v>
      </c>
      <c r="G53" s="67"/>
      <c r="H53" s="67"/>
      <c r="I53" s="67"/>
    </row>
    <row r="54" s="43" customFormat="1" ht="26" customHeight="1" spans="1:9">
      <c r="A54" s="60" t="s">
        <v>291</v>
      </c>
      <c r="B54" s="61"/>
      <c r="C54" s="61"/>
      <c r="D54" s="61"/>
      <c r="E54" s="61"/>
      <c r="F54" s="61"/>
      <c r="G54" s="61"/>
      <c r="H54" s="61"/>
      <c r="I54" s="73"/>
    </row>
    <row r="55" s="43" customFormat="1" ht="22" customHeight="1" spans="10:10">
      <c r="J55" s="74"/>
    </row>
    <row r="56" s="43" customFormat="1" ht="24.95" customHeight="1" spans="2:9">
      <c r="B56" s="68" t="s">
        <v>292</v>
      </c>
      <c r="C56" s="69"/>
      <c r="D56" s="69"/>
      <c r="E56" s="69"/>
      <c r="F56" s="69"/>
      <c r="G56" s="69"/>
      <c r="H56" s="69"/>
      <c r="I56" s="75"/>
    </row>
    <row r="57" s="43" customFormat="1" ht="42" customHeight="1" spans="2:18">
      <c r="B57" s="70" t="s">
        <v>29</v>
      </c>
      <c r="C57" s="70" t="s">
        <v>19</v>
      </c>
      <c r="D57" s="70" t="s">
        <v>293</v>
      </c>
      <c r="E57" s="70" t="s">
        <v>294</v>
      </c>
      <c r="F57" s="70" t="s">
        <v>295</v>
      </c>
      <c r="G57" s="70" t="s">
        <v>296</v>
      </c>
      <c r="H57" s="70" t="s">
        <v>297</v>
      </c>
      <c r="I57" s="70" t="s">
        <v>298</v>
      </c>
      <c r="K57" s="27" t="s">
        <v>24</v>
      </c>
      <c r="L57" s="76"/>
      <c r="M57" s="27" t="s">
        <v>26</v>
      </c>
      <c r="N57" s="76">
        <v>206.5</v>
      </c>
      <c r="O57" s="27" t="s">
        <v>27</v>
      </c>
      <c r="P57" s="76"/>
      <c r="Q57" s="27" t="s">
        <v>30</v>
      </c>
      <c r="R57" s="76">
        <v>229.88</v>
      </c>
    </row>
    <row r="58" s="43" customFormat="1" ht="19" customHeight="1" spans="2:18">
      <c r="B58" s="27" t="s">
        <v>30</v>
      </c>
      <c r="C58" s="27">
        <v>3</v>
      </c>
      <c r="D58" s="27">
        <v>229.88</v>
      </c>
      <c r="E58" s="71">
        <f>D58/230.77</f>
        <v>0.996143346188846</v>
      </c>
      <c r="F58" s="71"/>
      <c r="G58" s="71"/>
      <c r="H58" s="71">
        <v>0.006</v>
      </c>
      <c r="I58" s="71"/>
      <c r="J58" s="77"/>
      <c r="K58" s="27" t="s">
        <v>299</v>
      </c>
      <c r="L58" s="76">
        <v>247.23</v>
      </c>
      <c r="M58" s="27" t="s">
        <v>34</v>
      </c>
      <c r="N58" s="76"/>
      <c r="O58" s="27" t="s">
        <v>35</v>
      </c>
      <c r="P58" s="76"/>
      <c r="Q58" s="27" t="s">
        <v>37</v>
      </c>
      <c r="R58" s="43">
        <v>164</v>
      </c>
    </row>
    <row r="59" s="43" customFormat="1" ht="19" customHeight="1" spans="2:17">
      <c r="B59" s="27" t="s">
        <v>37</v>
      </c>
      <c r="C59" s="27">
        <v>2</v>
      </c>
      <c r="D59" s="27">
        <v>164</v>
      </c>
      <c r="E59" s="71">
        <f t="shared" ref="E59:E64" si="0">D59/230.77</f>
        <v>0.710664297785674</v>
      </c>
      <c r="F59" s="71"/>
      <c r="G59" s="71">
        <v>0.005</v>
      </c>
      <c r="H59" s="71"/>
      <c r="I59" s="71"/>
      <c r="J59" s="77"/>
      <c r="K59" s="27"/>
      <c r="L59" s="76"/>
      <c r="M59" s="27"/>
      <c r="N59" s="76"/>
      <c r="O59" s="27"/>
      <c r="P59" s="76"/>
      <c r="Q59" s="31"/>
    </row>
    <row r="60" s="43" customFormat="1" ht="19" customHeight="1" spans="2:17">
      <c r="B60" s="27" t="s">
        <v>28</v>
      </c>
      <c r="C60" s="27">
        <v>3</v>
      </c>
      <c r="D60" s="27">
        <v>247.23</v>
      </c>
      <c r="E60" s="71">
        <f t="shared" si="0"/>
        <v>1.0713264289119</v>
      </c>
      <c r="F60" s="71"/>
      <c r="G60" s="71"/>
      <c r="H60" s="71"/>
      <c r="I60" s="71">
        <v>0.007</v>
      </c>
      <c r="J60" s="77"/>
      <c r="K60" s="27" t="s">
        <v>31</v>
      </c>
      <c r="L60" s="76">
        <v>136</v>
      </c>
      <c r="M60" s="27" t="s">
        <v>38</v>
      </c>
      <c r="N60" s="76"/>
      <c r="O60" s="27" t="s">
        <v>36</v>
      </c>
      <c r="P60" s="76">
        <v>191.36</v>
      </c>
      <c r="Q60" s="26"/>
    </row>
    <row r="61" s="43" customFormat="1" ht="19" customHeight="1" spans="2:17">
      <c r="B61" s="27" t="s">
        <v>31</v>
      </c>
      <c r="C61" s="27">
        <v>2</v>
      </c>
      <c r="D61" s="27">
        <v>136</v>
      </c>
      <c r="E61" s="71">
        <f t="shared" si="0"/>
        <v>0.589331368895437</v>
      </c>
      <c r="F61" s="71">
        <v>0.004</v>
      </c>
      <c r="G61" s="71"/>
      <c r="H61" s="71"/>
      <c r="I61" s="71"/>
      <c r="J61" s="77"/>
      <c r="K61" s="27" t="s">
        <v>32</v>
      </c>
      <c r="L61" s="76">
        <v>206.33</v>
      </c>
      <c r="M61" s="27" t="s">
        <v>33</v>
      </c>
      <c r="N61" s="76"/>
      <c r="Q61" s="26"/>
    </row>
    <row r="62" s="43" customFormat="1" ht="19" customHeight="1" spans="2:11">
      <c r="B62" s="27" t="s">
        <v>36</v>
      </c>
      <c r="C62" s="27">
        <v>2</v>
      </c>
      <c r="D62" s="27">
        <v>191.36</v>
      </c>
      <c r="E62" s="71">
        <f t="shared" si="0"/>
        <v>0.829223902586991</v>
      </c>
      <c r="F62" s="71"/>
      <c r="G62" s="71"/>
      <c r="H62" s="71">
        <v>0.006</v>
      </c>
      <c r="I62" s="71"/>
      <c r="J62" s="77"/>
      <c r="K62" s="26"/>
    </row>
    <row r="63" s="43" customFormat="1" ht="19" customHeight="1" spans="2:17">
      <c r="B63" s="27" t="s">
        <v>26</v>
      </c>
      <c r="C63" s="27">
        <v>3</v>
      </c>
      <c r="D63" s="27">
        <v>206.5</v>
      </c>
      <c r="E63" s="71">
        <f t="shared" si="0"/>
        <v>0.894830350565498</v>
      </c>
      <c r="F63" s="71"/>
      <c r="G63" s="71"/>
      <c r="H63" s="71">
        <v>0.006</v>
      </c>
      <c r="I63" s="71"/>
      <c r="J63" s="77"/>
      <c r="K63" s="26"/>
      <c r="L63" s="43"/>
      <c r="M63" s="26"/>
      <c r="N63" s="43"/>
      <c r="O63" s="43"/>
      <c r="P63" s="43"/>
      <c r="Q63" s="26"/>
    </row>
    <row r="64" s="43" customFormat="1" ht="19" customHeight="1" spans="2:18">
      <c r="B64" s="27" t="s">
        <v>32</v>
      </c>
      <c r="C64" s="27">
        <v>3</v>
      </c>
      <c r="D64" s="27">
        <v>206.33</v>
      </c>
      <c r="E64" s="71">
        <f t="shared" si="0"/>
        <v>0.894093686354379</v>
      </c>
      <c r="F64" s="71"/>
      <c r="G64" s="71"/>
      <c r="H64" s="71">
        <v>0.006</v>
      </c>
      <c r="I64" s="71"/>
      <c r="J64" s="77"/>
      <c r="K64" s="27" t="s">
        <v>24</v>
      </c>
      <c r="M64" s="27" t="s">
        <v>26</v>
      </c>
      <c r="N64" s="43"/>
      <c r="O64" s="27" t="s">
        <v>27</v>
      </c>
      <c r="P64" s="76">
        <v>1999.52</v>
      </c>
      <c r="Q64" s="27" t="s">
        <v>30</v>
      </c>
      <c r="R64" s="76">
        <v>258.64</v>
      </c>
    </row>
    <row r="65" s="43" customFormat="1" ht="19" customHeight="1" spans="2:18">
      <c r="B65" s="27" t="s">
        <v>43</v>
      </c>
      <c r="C65" s="27">
        <f>SUM(C58:C64)</f>
        <v>18</v>
      </c>
      <c r="D65" s="27">
        <f>SUM(D58:D64)</f>
        <v>1381.3</v>
      </c>
      <c r="E65" s="27"/>
      <c r="F65" s="27"/>
      <c r="G65" s="27"/>
      <c r="H65" s="27"/>
      <c r="I65" s="27"/>
      <c r="J65" s="77"/>
      <c r="K65" s="27" t="s">
        <v>299</v>
      </c>
      <c r="L65" s="43"/>
      <c r="M65" s="27" t="s">
        <v>34</v>
      </c>
      <c r="N65" s="43">
        <v>88</v>
      </c>
      <c r="O65" s="27" t="s">
        <v>35</v>
      </c>
      <c r="P65" s="76">
        <v>478.54</v>
      </c>
      <c r="Q65" s="27" t="s">
        <v>37</v>
      </c>
      <c r="R65" s="76"/>
    </row>
    <row r="66" s="43" customFormat="1" ht="19" customHeight="1" spans="10:18">
      <c r="J66" s="77"/>
      <c r="K66" s="27" t="s">
        <v>31</v>
      </c>
      <c r="L66" s="76"/>
      <c r="M66" s="27" t="s">
        <v>38</v>
      </c>
      <c r="N66" s="76"/>
      <c r="O66" s="27" t="s">
        <v>36</v>
      </c>
      <c r="P66" s="76"/>
      <c r="R66" s="76"/>
    </row>
    <row r="67" s="43" customFormat="1" ht="45" customHeight="1" spans="2:18">
      <c r="B67" s="78" t="s">
        <v>300</v>
      </c>
      <c r="C67" s="78" t="s">
        <v>19</v>
      </c>
      <c r="D67" s="78" t="s">
        <v>293</v>
      </c>
      <c r="E67" s="78" t="s">
        <v>294</v>
      </c>
      <c r="F67" s="78" t="s">
        <v>301</v>
      </c>
      <c r="G67" s="78" t="s">
        <v>302</v>
      </c>
      <c r="H67" s="78" t="s">
        <v>303</v>
      </c>
      <c r="I67" s="78" t="s">
        <v>304</v>
      </c>
      <c r="J67" s="77"/>
      <c r="K67" s="27" t="s">
        <v>32</v>
      </c>
      <c r="L67" s="76">
        <v>283.87</v>
      </c>
      <c r="M67" s="27" t="s">
        <v>33</v>
      </c>
      <c r="N67" s="76"/>
      <c r="P67" s="76"/>
      <c r="R67" s="76"/>
    </row>
    <row r="68" s="43" customFormat="1" ht="19" customHeight="1" spans="2:18">
      <c r="B68" s="27" t="s">
        <v>24</v>
      </c>
      <c r="C68" s="27">
        <v>8</v>
      </c>
      <c r="D68" s="27">
        <v>589.56</v>
      </c>
      <c r="E68" s="71">
        <f>D68/769.23</f>
        <v>0.766428766428766</v>
      </c>
      <c r="F68" s="71"/>
      <c r="G68" s="71">
        <v>0.0003</v>
      </c>
      <c r="H68" s="71"/>
      <c r="I68" s="71"/>
      <c r="J68" s="77"/>
      <c r="K68" s="43" t="s">
        <v>43</v>
      </c>
      <c r="L68" s="76">
        <f>SUM(L57:L67)</f>
        <v>873.43</v>
      </c>
      <c r="N68" s="76">
        <f>SUM(N57:N67)</f>
        <v>294.5</v>
      </c>
      <c r="P68" s="76">
        <f>SUM(P57:P67)</f>
        <v>2669.42</v>
      </c>
      <c r="R68" s="76">
        <f>SUM(R57:R67)</f>
        <v>652.52</v>
      </c>
    </row>
    <row r="69" s="43" customFormat="1" ht="19" customHeight="1" spans="2:16">
      <c r="B69" s="27" t="s">
        <v>26</v>
      </c>
      <c r="C69" s="27">
        <v>3</v>
      </c>
      <c r="D69" s="27">
        <v>206.5</v>
      </c>
      <c r="E69" s="71">
        <f>D69/769.23</f>
        <v>0.268450268450268</v>
      </c>
      <c r="F69" s="71">
        <v>0.0002</v>
      </c>
      <c r="G69" s="71"/>
      <c r="H69" s="71"/>
      <c r="I69" s="71"/>
      <c r="J69" s="77"/>
      <c r="P69" s="76"/>
    </row>
    <row r="70" s="43" customFormat="1" ht="19" customHeight="1" spans="2:10">
      <c r="B70" s="27" t="s">
        <v>30</v>
      </c>
      <c r="C70" s="27">
        <v>5</v>
      </c>
      <c r="D70" s="27">
        <v>393.88</v>
      </c>
      <c r="E70" s="71">
        <f>D70/384.62</f>
        <v>1.02407571109147</v>
      </c>
      <c r="F70" s="71"/>
      <c r="G70" s="71"/>
      <c r="H70" s="71"/>
      <c r="I70" s="71">
        <v>0.0005</v>
      </c>
      <c r="J70" s="77"/>
    </row>
    <row r="71" s="43" customFormat="1" ht="19" customHeight="1" spans="2:10">
      <c r="B71" s="27" t="s">
        <v>27</v>
      </c>
      <c r="C71" s="27">
        <v>2</v>
      </c>
      <c r="D71" s="27">
        <v>191.36</v>
      </c>
      <c r="E71" s="71">
        <f>D71/576.92</f>
        <v>0.33169243569299</v>
      </c>
      <c r="F71" s="71">
        <v>0.0002</v>
      </c>
      <c r="G71" s="71"/>
      <c r="H71" s="71"/>
      <c r="I71" s="71"/>
      <c r="J71" s="77"/>
    </row>
    <row r="72" s="43" customFormat="1" ht="19" customHeight="1" spans="2:16">
      <c r="B72" s="27" t="s">
        <v>43</v>
      </c>
      <c r="C72" s="27">
        <f>SUM(C68:C71)</f>
        <v>18</v>
      </c>
      <c r="D72" s="27">
        <f>SUM(D68:D71)</f>
        <v>1381.3</v>
      </c>
      <c r="E72" s="71"/>
      <c r="F72" s="71"/>
      <c r="G72" s="71"/>
      <c r="H72" s="71"/>
      <c r="I72" s="71"/>
      <c r="J72" s="77"/>
      <c r="K72" s="62" t="s">
        <v>305</v>
      </c>
      <c r="L72" s="62" t="s">
        <v>306</v>
      </c>
      <c r="M72" s="62" t="s">
        <v>307</v>
      </c>
      <c r="N72" s="62" t="s">
        <v>308</v>
      </c>
      <c r="O72" s="62" t="s">
        <v>309</v>
      </c>
      <c r="P72" s="62" t="s">
        <v>310</v>
      </c>
    </row>
    <row r="73" s="43" customFormat="1" ht="39" customHeight="1" spans="2:16">
      <c r="B73" s="60" t="s">
        <v>311</v>
      </c>
      <c r="C73" s="61"/>
      <c r="D73" s="61"/>
      <c r="E73" s="61"/>
      <c r="F73" s="61"/>
      <c r="G73" s="61"/>
      <c r="H73" s="61"/>
      <c r="I73" s="73"/>
      <c r="J73" s="77"/>
      <c r="K73" s="27">
        <v>1</v>
      </c>
      <c r="L73" s="27" t="s">
        <v>27</v>
      </c>
      <c r="M73" s="27">
        <v>191.36</v>
      </c>
      <c r="N73" s="27">
        <v>2478.06</v>
      </c>
      <c r="O73" s="27">
        <f>M73+N73</f>
        <v>2669.42</v>
      </c>
      <c r="P73" s="36">
        <f>O73/3</f>
        <v>889.806666666667</v>
      </c>
    </row>
    <row r="74" s="43" customFormat="1" ht="19" customHeight="1" spans="10:16">
      <c r="J74" s="77"/>
      <c r="K74" s="27">
        <v>2</v>
      </c>
      <c r="L74" s="27" t="s">
        <v>30</v>
      </c>
      <c r="M74" s="27">
        <v>393.88</v>
      </c>
      <c r="N74" s="27">
        <v>172.22</v>
      </c>
      <c r="O74" s="27">
        <f>M74+N74</f>
        <v>566.1</v>
      </c>
      <c r="P74" s="36">
        <f>O74/2</f>
        <v>283.05</v>
      </c>
    </row>
    <row r="75" s="43" customFormat="1" ht="45" customHeight="1" spans="2:16">
      <c r="B75" s="78" t="s">
        <v>312</v>
      </c>
      <c r="C75" s="78" t="s">
        <v>313</v>
      </c>
      <c r="D75" s="79" t="s">
        <v>314</v>
      </c>
      <c r="E75" s="79" t="s">
        <v>315</v>
      </c>
      <c r="F75" s="78" t="s">
        <v>316</v>
      </c>
      <c r="G75" s="78" t="s">
        <v>317</v>
      </c>
      <c r="H75" s="78" t="s">
        <v>318</v>
      </c>
      <c r="I75" s="78" t="s">
        <v>319</v>
      </c>
      <c r="J75" s="77"/>
      <c r="K75" s="27">
        <v>3</v>
      </c>
      <c r="L75" s="27" t="s">
        <v>24</v>
      </c>
      <c r="M75" s="27">
        <v>589.56</v>
      </c>
      <c r="N75" s="27">
        <v>283.87</v>
      </c>
      <c r="O75" s="27">
        <f>M75+N75</f>
        <v>873.43</v>
      </c>
      <c r="P75" s="36">
        <f>O75/4</f>
        <v>218.3575</v>
      </c>
    </row>
    <row r="76" s="43" customFormat="1" ht="21" customHeight="1" spans="2:16">
      <c r="B76" s="27" t="s">
        <v>22</v>
      </c>
      <c r="C76" s="27">
        <v>1381.31</v>
      </c>
      <c r="D76" s="27">
        <v>2500</v>
      </c>
      <c r="E76" s="71">
        <f>C76/D76</f>
        <v>0.552524</v>
      </c>
      <c r="F76" s="71">
        <v>0.0008</v>
      </c>
      <c r="G76" s="71"/>
      <c r="H76" s="71"/>
      <c r="I76" s="24"/>
      <c r="J76" s="77"/>
      <c r="K76" s="27">
        <v>4</v>
      </c>
      <c r="L76" s="27" t="s">
        <v>26</v>
      </c>
      <c r="M76" s="27">
        <v>206.5</v>
      </c>
      <c r="N76" s="27">
        <v>88</v>
      </c>
      <c r="O76" s="27">
        <f>M76+N76</f>
        <v>294.5</v>
      </c>
      <c r="P76" s="36">
        <f>O76/4</f>
        <v>73.625</v>
      </c>
    </row>
    <row r="77" s="43" customFormat="1" ht="21" customHeight="1" spans="11:16">
      <c r="K77" s="59"/>
      <c r="L77" s="59"/>
      <c r="M77" s="27">
        <f>SUM(M73:M76)</f>
        <v>1381.3</v>
      </c>
      <c r="N77" s="27">
        <f>SUM(N73:N76)</f>
        <v>3022.15</v>
      </c>
      <c r="O77" s="27">
        <f>SUM(O73:O76)</f>
        <v>4403.45</v>
      </c>
      <c r="P77" s="59"/>
    </row>
    <row r="78" s="43" customFormat="1" ht="24" customHeight="1" spans="2:15">
      <c r="B78" s="78" t="s">
        <v>21</v>
      </c>
      <c r="C78" s="78" t="s">
        <v>320</v>
      </c>
      <c r="D78" s="80" t="s">
        <v>321</v>
      </c>
      <c r="E78" s="78" t="s">
        <v>322</v>
      </c>
      <c r="F78" s="78"/>
      <c r="G78" s="78"/>
      <c r="H78" s="78"/>
      <c r="I78" s="78"/>
      <c r="M78" s="31"/>
      <c r="N78" s="31"/>
      <c r="O78" s="31"/>
    </row>
    <row r="79" s="43" customFormat="1" ht="24" customHeight="1" spans="2:15">
      <c r="B79" s="27" t="s">
        <v>20</v>
      </c>
      <c r="C79" s="27">
        <v>13813065</v>
      </c>
      <c r="D79" s="81">
        <f>C79*0.03%</f>
        <v>4143.9195</v>
      </c>
      <c r="E79" s="78"/>
      <c r="F79" s="78"/>
      <c r="G79" s="78"/>
      <c r="H79" s="78"/>
      <c r="I79" s="78"/>
      <c r="M79" s="31"/>
      <c r="N79" s="31"/>
      <c r="O79" s="31"/>
    </row>
    <row r="80" s="43" customFormat="1" ht="21" customHeight="1" spans="13:15">
      <c r="M80" s="31"/>
      <c r="N80" s="31"/>
      <c r="O80" s="31"/>
    </row>
    <row r="81" s="43" customFormat="1" ht="21" customHeight="1" spans="13:15">
      <c r="M81" s="31"/>
      <c r="N81" s="31"/>
      <c r="O81" s="31"/>
    </row>
    <row r="82" s="43" customFormat="1" ht="24" customHeight="1" spans="2:13">
      <c r="B82" s="62" t="s">
        <v>323</v>
      </c>
      <c r="C82" s="62"/>
      <c r="D82" s="62"/>
      <c r="E82" s="62"/>
      <c r="F82" s="62"/>
      <c r="G82" s="62"/>
      <c r="H82" s="62"/>
      <c r="M82" s="87"/>
    </row>
    <row r="83" s="43" customFormat="1" ht="43" customHeight="1" spans="2:8">
      <c r="B83" s="70" t="s">
        <v>29</v>
      </c>
      <c r="C83" s="70" t="s">
        <v>19</v>
      </c>
      <c r="D83" s="70" t="s">
        <v>293</v>
      </c>
      <c r="E83" s="70" t="s">
        <v>294</v>
      </c>
      <c r="F83" s="70" t="s">
        <v>324</v>
      </c>
      <c r="G83" s="70" t="s">
        <v>325</v>
      </c>
      <c r="H83" s="70" t="s">
        <v>326</v>
      </c>
    </row>
    <row r="84" s="43" customFormat="1" ht="24" customHeight="1" spans="2:8">
      <c r="B84" s="70" t="s">
        <v>30</v>
      </c>
      <c r="C84" s="70">
        <v>1</v>
      </c>
      <c r="D84" s="70">
        <v>172.22</v>
      </c>
      <c r="E84" s="24">
        <f t="shared" ref="E84:E88" si="1">D84/92.31</f>
        <v>1.86567002491604</v>
      </c>
      <c r="F84" s="70"/>
      <c r="G84" s="70"/>
      <c r="H84" s="82">
        <v>0.01</v>
      </c>
    </row>
    <row r="85" s="43" customFormat="1" ht="24" customHeight="1" spans="2:8">
      <c r="B85" s="70" t="s">
        <v>35</v>
      </c>
      <c r="C85" s="70">
        <v>3</v>
      </c>
      <c r="D85" s="70">
        <v>478.54</v>
      </c>
      <c r="E85" s="24">
        <f t="shared" si="1"/>
        <v>5.18405373199003</v>
      </c>
      <c r="F85" s="70"/>
      <c r="G85" s="70"/>
      <c r="H85" s="82">
        <v>0.01</v>
      </c>
    </row>
    <row r="86" s="43" customFormat="1" ht="26" customHeight="1" spans="2:8">
      <c r="B86" s="27" t="s">
        <v>34</v>
      </c>
      <c r="C86" s="27">
        <v>1</v>
      </c>
      <c r="D86" s="27">
        <v>88</v>
      </c>
      <c r="E86" s="24">
        <f t="shared" si="1"/>
        <v>0.953309500595818</v>
      </c>
      <c r="F86" s="24"/>
      <c r="G86" s="59"/>
      <c r="H86" s="82">
        <v>0.01</v>
      </c>
    </row>
    <row r="87" s="43" customFormat="1" ht="25" customHeight="1" spans="2:16384">
      <c r="B87" s="27" t="s">
        <v>32</v>
      </c>
      <c r="C87" s="27">
        <v>3</v>
      </c>
      <c r="D87" s="27">
        <v>283.87</v>
      </c>
      <c r="E87" s="24">
        <f t="shared" si="1"/>
        <v>3.07518145379699</v>
      </c>
      <c r="F87" s="24"/>
      <c r="G87" s="59"/>
      <c r="H87" s="82">
        <v>0.01</v>
      </c>
      <c r="XFD87"/>
    </row>
    <row r="88" s="43" customFormat="1" ht="25" customHeight="1" spans="2:16384">
      <c r="B88" s="27" t="s">
        <v>27</v>
      </c>
      <c r="C88" s="27">
        <v>19</v>
      </c>
      <c r="D88" s="27">
        <v>1999.52</v>
      </c>
      <c r="E88" s="24">
        <f t="shared" si="1"/>
        <v>21.6609251435381</v>
      </c>
      <c r="F88" s="24"/>
      <c r="G88" s="59"/>
      <c r="H88" s="82">
        <v>0.01</v>
      </c>
      <c r="XFD88"/>
    </row>
    <row r="89" s="43" customFormat="1" ht="22" customHeight="1" spans="2:8">
      <c r="B89" s="27" t="s">
        <v>43</v>
      </c>
      <c r="C89" s="27">
        <f>SUM(C84:C88)</f>
        <v>27</v>
      </c>
      <c r="D89" s="27">
        <f>SUM(D84:D88)</f>
        <v>3022.15</v>
      </c>
      <c r="E89" s="82"/>
      <c r="F89" s="24"/>
      <c r="G89" s="24"/>
      <c r="H89" s="24"/>
    </row>
    <row r="90" s="43" customFormat="1" ht="22" customHeight="1"/>
    <row r="91" s="43" customFormat="1" ht="44" customHeight="1" spans="2:8">
      <c r="B91" s="70" t="s">
        <v>300</v>
      </c>
      <c r="C91" s="70" t="s">
        <v>19</v>
      </c>
      <c r="D91" s="70" t="s">
        <v>293</v>
      </c>
      <c r="E91" s="70" t="s">
        <v>294</v>
      </c>
      <c r="F91" s="70" t="s">
        <v>327</v>
      </c>
      <c r="G91" s="70" t="s">
        <v>328</v>
      </c>
      <c r="H91" s="70" t="s">
        <v>329</v>
      </c>
    </row>
    <row r="92" s="43" customFormat="1" ht="26" customHeight="1" spans="2:8">
      <c r="B92" s="70" t="s">
        <v>30</v>
      </c>
      <c r="C92" s="70">
        <v>1</v>
      </c>
      <c r="D92" s="70">
        <v>172.22</v>
      </c>
      <c r="E92" s="83">
        <f>D92/153.85</f>
        <v>1.11940201494963</v>
      </c>
      <c r="F92" s="70"/>
      <c r="G92" s="70"/>
      <c r="H92" s="24">
        <v>0.0018</v>
      </c>
    </row>
    <row r="93" s="43" customFormat="1" ht="22" customHeight="1" spans="2:8">
      <c r="B93" s="27" t="s">
        <v>24</v>
      </c>
      <c r="C93" s="27">
        <v>3</v>
      </c>
      <c r="D93" s="27">
        <v>283.87</v>
      </c>
      <c r="E93" s="24">
        <f>D93/307.69</f>
        <v>0.922584419383145</v>
      </c>
      <c r="F93" s="24"/>
      <c r="G93" s="24"/>
      <c r="H93" s="24">
        <v>0.0018</v>
      </c>
    </row>
    <row r="94" s="43" customFormat="1" ht="22" customHeight="1" spans="2:8">
      <c r="B94" s="27" t="s">
        <v>26</v>
      </c>
      <c r="C94" s="27">
        <v>1</v>
      </c>
      <c r="D94" s="27">
        <v>88</v>
      </c>
      <c r="E94" s="24">
        <f>D94/307.69</f>
        <v>0.286002145016088</v>
      </c>
      <c r="F94" s="24">
        <v>0.0013</v>
      </c>
      <c r="G94" s="24"/>
      <c r="H94" s="24"/>
    </row>
    <row r="95" s="43" customFormat="1" ht="22" customHeight="1" spans="2:8">
      <c r="B95" s="27" t="s">
        <v>27</v>
      </c>
      <c r="C95" s="27">
        <v>22</v>
      </c>
      <c r="D95" s="27">
        <v>2478.06</v>
      </c>
      <c r="E95" s="24">
        <f>D95/230.77</f>
        <v>10.7382242059193</v>
      </c>
      <c r="F95" s="24"/>
      <c r="G95" s="24"/>
      <c r="H95" s="24">
        <v>0.0018</v>
      </c>
    </row>
    <row r="96" s="43" customFormat="1" ht="24" customHeight="1" spans="2:8">
      <c r="B96" s="27" t="s">
        <v>43</v>
      </c>
      <c r="C96" s="27">
        <f>SUM(C92:C95)</f>
        <v>27</v>
      </c>
      <c r="D96" s="27">
        <f>SUM(D92:D95)</f>
        <v>3022.15</v>
      </c>
      <c r="E96" s="24"/>
      <c r="F96" s="24"/>
      <c r="G96" s="24"/>
      <c r="H96" s="24"/>
    </row>
    <row r="97" s="43" customFormat="1" ht="39" customHeight="1" spans="2:8">
      <c r="B97" s="84" t="s">
        <v>330</v>
      </c>
      <c r="C97" s="85"/>
      <c r="D97" s="85"/>
      <c r="E97" s="85"/>
      <c r="F97" s="85"/>
      <c r="G97" s="85"/>
      <c r="H97" s="86"/>
    </row>
    <row r="98" s="43" customFormat="1" ht="17" customHeight="1"/>
    <row r="99" s="43" customFormat="1" ht="43" customHeight="1" spans="2:8">
      <c r="B99" s="70" t="s">
        <v>312</v>
      </c>
      <c r="C99" s="70" t="s">
        <v>331</v>
      </c>
      <c r="D99" s="70" t="s">
        <v>332</v>
      </c>
      <c r="E99" s="70" t="s">
        <v>333</v>
      </c>
      <c r="F99" s="70" t="s">
        <v>334</v>
      </c>
      <c r="G99" s="70" t="s">
        <v>335</v>
      </c>
      <c r="H99" s="70" t="s">
        <v>336</v>
      </c>
    </row>
    <row r="100" s="43" customFormat="1" ht="17" customHeight="1" spans="2:8">
      <c r="B100" s="27" t="s">
        <v>22</v>
      </c>
      <c r="C100" s="27">
        <v>3022.15</v>
      </c>
      <c r="D100" s="27">
        <v>1000</v>
      </c>
      <c r="E100" s="24">
        <f>C100/D100</f>
        <v>3.02215</v>
      </c>
      <c r="F100" s="24"/>
      <c r="G100" s="24"/>
      <c r="H100" s="24">
        <v>0.0025</v>
      </c>
    </row>
    <row r="101" s="43" customFormat="1" ht="17" customHeight="1"/>
    <row r="102" s="43" customFormat="1" ht="31" customHeight="1" spans="2:9">
      <c r="B102" s="78" t="s">
        <v>21</v>
      </c>
      <c r="C102" s="78" t="s">
        <v>337</v>
      </c>
      <c r="D102" s="80" t="s">
        <v>321</v>
      </c>
      <c r="E102" s="78" t="s">
        <v>322</v>
      </c>
      <c r="F102" s="78"/>
      <c r="G102" s="78"/>
      <c r="H102" s="78"/>
      <c r="I102" s="78"/>
    </row>
    <row r="103" s="43" customFormat="1" ht="27" customHeight="1" spans="2:16384">
      <c r="B103" s="27" t="s">
        <v>20</v>
      </c>
      <c r="C103" s="27">
        <v>30221504.7422</v>
      </c>
      <c r="D103" s="81">
        <f>C103*0.03%</f>
        <v>9066.45142266</v>
      </c>
      <c r="E103" s="78"/>
      <c r="F103" s="78"/>
      <c r="G103" s="78"/>
      <c r="H103" s="78"/>
      <c r="I103" s="78"/>
      <c r="XFD103"/>
    </row>
    <row r="104" s="43" customFormat="1" ht="27" customHeight="1"/>
    <row r="105" s="43" customFormat="1" ht="53" customHeight="1"/>
    <row r="106" s="43" customFormat="1" ht="26" customHeight="1"/>
    <row r="107" s="43" customFormat="1" ht="28" customHeight="1"/>
    <row r="108" s="43" customFormat="1" ht="47" customHeight="1"/>
    <row r="109" s="43" customFormat="1" ht="42" customHeight="1"/>
    <row r="110" s="43" customFormat="1" ht="18" customHeight="1" spans="16384:16384">
      <c r="XFD110"/>
    </row>
    <row r="111" s="43" customFormat="1" spans="16384:16384">
      <c r="XFD111"/>
    </row>
    <row r="112" s="43" customFormat="1" ht="20" customHeight="1"/>
  </sheetData>
  <autoFilter xmlns:etc="http://www.wps.cn/officeDocument/2017/etCustomData" ref="A2:XFD100" etc:filterBottomFollowUsedRange="0">
    <extLst/>
  </autoFilter>
  <mergeCells count="10">
    <mergeCell ref="A1:I1"/>
    <mergeCell ref="A22:I22"/>
    <mergeCell ref="A24:I24"/>
    <mergeCell ref="A54:I54"/>
    <mergeCell ref="B56:I56"/>
    <mergeCell ref="B73:I73"/>
    <mergeCell ref="B82:H82"/>
    <mergeCell ref="B97:H97"/>
    <mergeCell ref="E78:I79"/>
    <mergeCell ref="E102:I103"/>
  </mergeCells>
  <pageMargins left="0.472222222222222" right="0.0784722222222222" top="0.236111111111111" bottom="0.314583333333333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workbookViewId="0">
      <selection activeCell="N5" sqref="N5:O5"/>
    </sheetView>
  </sheetViews>
  <sheetFormatPr defaultColWidth="9" defaultRowHeight="13.5" outlineLevelRow="4"/>
  <cols>
    <col min="1" max="1" width="5.125" style="32" customWidth="1"/>
    <col min="2" max="2" width="6.75" style="32" customWidth="1"/>
    <col min="3" max="3" width="9" style="32"/>
    <col min="4" max="4" width="7.75" style="32" customWidth="1"/>
    <col min="5" max="5" width="9.5" style="33" customWidth="1"/>
    <col min="6" max="6" width="7.75" style="32" customWidth="1"/>
    <col min="7" max="8" width="9" style="32"/>
    <col min="9" max="9" width="8.375" style="32" customWidth="1"/>
    <col min="10" max="16384" width="9" style="32"/>
  </cols>
  <sheetData>
    <row r="1" s="31" customFormat="1" ht="20.1" customHeight="1" spans="1:15">
      <c r="A1" s="34" t="s">
        <v>47</v>
      </c>
      <c r="B1" s="34"/>
      <c r="C1" s="34"/>
      <c r="D1" s="34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="31" customFormat="1" ht="30" customHeight="1" spans="1:15">
      <c r="A2" s="27" t="s">
        <v>12</v>
      </c>
      <c r="B2" s="27" t="s">
        <v>13</v>
      </c>
      <c r="C2" s="27" t="s">
        <v>48</v>
      </c>
      <c r="D2" s="27" t="s">
        <v>49</v>
      </c>
      <c r="E2" s="36" t="s">
        <v>50</v>
      </c>
      <c r="F2" s="27" t="s">
        <v>51</v>
      </c>
      <c r="G2" s="27" t="s">
        <v>52</v>
      </c>
      <c r="H2" s="27" t="s">
        <v>53</v>
      </c>
      <c r="I2" s="27" t="s">
        <v>54</v>
      </c>
      <c r="J2" s="27" t="s">
        <v>55</v>
      </c>
      <c r="K2" s="27" t="s">
        <v>56</v>
      </c>
      <c r="L2" s="27" t="s">
        <v>57</v>
      </c>
      <c r="M2" s="27" t="s">
        <v>60</v>
      </c>
      <c r="N2" s="41" t="s">
        <v>62</v>
      </c>
      <c r="O2" s="27" t="s">
        <v>23</v>
      </c>
    </row>
    <row r="3" ht="15" customHeight="1" spans="1:15">
      <c r="A3" s="37">
        <v>1</v>
      </c>
      <c r="B3" s="38" t="s">
        <v>338</v>
      </c>
      <c r="C3" s="38" t="s">
        <v>339</v>
      </c>
      <c r="D3" s="39">
        <v>46.24</v>
      </c>
      <c r="E3" s="39">
        <v>1730.1</v>
      </c>
      <c r="F3" s="38">
        <v>80000</v>
      </c>
      <c r="G3" s="38">
        <v>80000</v>
      </c>
      <c r="H3" s="38">
        <v>80000</v>
      </c>
      <c r="I3" s="38">
        <f>F3-H3</f>
        <v>0</v>
      </c>
      <c r="J3" s="38" t="s">
        <v>115</v>
      </c>
      <c r="K3" s="42">
        <v>45573</v>
      </c>
      <c r="L3" s="38" t="s">
        <v>30</v>
      </c>
      <c r="M3" s="42">
        <v>45541</v>
      </c>
      <c r="N3" s="38">
        <f>G3*0.015</f>
        <v>1200</v>
      </c>
      <c r="O3" s="38">
        <f>G3*0.005</f>
        <v>400</v>
      </c>
    </row>
    <row r="4" ht="15" customHeight="1" spans="1:15">
      <c r="A4" s="37">
        <v>2</v>
      </c>
      <c r="B4" s="39" t="s">
        <v>340</v>
      </c>
      <c r="C4" s="39" t="s">
        <v>341</v>
      </c>
      <c r="D4" s="39">
        <v>22.01</v>
      </c>
      <c r="E4" s="39">
        <v>2059.06406179009</v>
      </c>
      <c r="F4" s="38">
        <v>45320</v>
      </c>
      <c r="G4" s="38">
        <v>45320</v>
      </c>
      <c r="H4" s="38">
        <v>45320</v>
      </c>
      <c r="I4" s="38">
        <f>F4-H4</f>
        <v>0</v>
      </c>
      <c r="J4" s="38" t="s">
        <v>115</v>
      </c>
      <c r="K4" s="42">
        <v>45619</v>
      </c>
      <c r="L4" s="38" t="s">
        <v>26</v>
      </c>
      <c r="M4" s="42">
        <v>45538</v>
      </c>
      <c r="N4" s="38">
        <f>G4*0.015</f>
        <v>679.8</v>
      </c>
      <c r="O4" s="38">
        <f>G4*0.005</f>
        <v>226.6</v>
      </c>
    </row>
    <row r="5" spans="1:15">
      <c r="A5" s="37"/>
      <c r="B5" s="37"/>
      <c r="C5" s="37"/>
      <c r="D5" s="37"/>
      <c r="E5" s="40"/>
      <c r="F5" s="38"/>
      <c r="G5" s="38"/>
      <c r="H5" s="38"/>
      <c r="I5" s="37"/>
      <c r="J5" s="37"/>
      <c r="K5" s="37"/>
      <c r="L5" s="37"/>
      <c r="M5" s="37"/>
      <c r="N5" s="38">
        <f>SUM(N3:N4)</f>
        <v>1879.8</v>
      </c>
      <c r="O5" s="38">
        <f>SUM(O3:O4)</f>
        <v>626.6</v>
      </c>
    </row>
  </sheetData>
  <autoFilter xmlns:etc="http://www.wps.cn/officeDocument/2017/etCustomData" ref="A2:O5" etc:filterBottomFollowUsedRange="0">
    <extLst/>
  </autoFilter>
  <mergeCells count="1">
    <mergeCell ref="A1:O1"/>
  </mergeCells>
  <dataValidations count="1">
    <dataValidation type="decimal" operator="between" allowBlank="1" showInputMessage="1" showErrorMessage="1" promptTitle="输入数据" prompt="不得输入空格、字体、字母" sqref="K3:K4 M3:M4">
      <formula1>-1000000</formula1>
      <formula2>100000000</formula2>
    </dataValidation>
  </dataValidation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opLeftCell="A19" workbookViewId="0">
      <selection activeCell="F14" sqref="F14"/>
    </sheetView>
  </sheetViews>
  <sheetFormatPr defaultColWidth="9" defaultRowHeight="26.1" customHeight="1" outlineLevelCol="3"/>
  <cols>
    <col min="1" max="1" width="10.875" style="26" customWidth="1"/>
    <col min="2" max="2" width="21.875" style="26" customWidth="1"/>
    <col min="3" max="3" width="21.3833333333333" style="26" customWidth="1"/>
    <col min="4" max="4" width="29.1416666666667" style="26" customWidth="1"/>
    <col min="5" max="16384" width="9" style="26"/>
  </cols>
  <sheetData>
    <row r="1" s="25" customFormat="1" ht="20" customHeight="1" spans="1:1">
      <c r="A1" s="25" t="s">
        <v>342</v>
      </c>
    </row>
    <row r="2" s="26" customFormat="1" ht="20" customHeight="1" spans="1:4">
      <c r="A2" s="27" t="s">
        <v>12</v>
      </c>
      <c r="B2" s="27" t="s">
        <v>13</v>
      </c>
      <c r="C2" s="27" t="s">
        <v>48</v>
      </c>
      <c r="D2" s="27" t="s">
        <v>343</v>
      </c>
    </row>
    <row r="3" s="26" customFormat="1" ht="20" customHeight="1" spans="1:4">
      <c r="A3" s="27">
        <v>1</v>
      </c>
      <c r="B3" s="27" t="s">
        <v>90</v>
      </c>
      <c r="C3" s="27" t="s">
        <v>91</v>
      </c>
      <c r="D3" s="28">
        <v>45602</v>
      </c>
    </row>
    <row r="4" s="26" customFormat="1" ht="20" customHeight="1" spans="1:4">
      <c r="A4" s="27">
        <v>2</v>
      </c>
      <c r="B4" s="27" t="s">
        <v>344</v>
      </c>
      <c r="C4" s="27" t="s">
        <v>345</v>
      </c>
      <c r="D4" s="28">
        <v>45602</v>
      </c>
    </row>
    <row r="5" s="26" customFormat="1" ht="20" customHeight="1" spans="1:4">
      <c r="A5" s="27">
        <v>3</v>
      </c>
      <c r="B5" s="27" t="s">
        <v>346</v>
      </c>
      <c r="C5" s="27" t="s">
        <v>347</v>
      </c>
      <c r="D5" s="28">
        <v>45573</v>
      </c>
    </row>
    <row r="6" s="26" customFormat="1" ht="20" customHeight="1" spans="1:4">
      <c r="A6" s="27">
        <v>4</v>
      </c>
      <c r="B6" s="27" t="s">
        <v>116</v>
      </c>
      <c r="C6" s="27" t="s">
        <v>117</v>
      </c>
      <c r="D6" s="28">
        <v>45596</v>
      </c>
    </row>
    <row r="7" s="26" customFormat="1" ht="20" customHeight="1" spans="1:4">
      <c r="A7" s="27">
        <v>5</v>
      </c>
      <c r="B7" s="27" t="s">
        <v>123</v>
      </c>
      <c r="C7" s="27" t="s">
        <v>124</v>
      </c>
      <c r="D7" s="28">
        <v>45596</v>
      </c>
    </row>
    <row r="8" s="26" customFormat="1" ht="20" customHeight="1" spans="1:4">
      <c r="A8" s="27">
        <v>6</v>
      </c>
      <c r="B8" s="27" t="s">
        <v>154</v>
      </c>
      <c r="C8" s="27" t="s">
        <v>155</v>
      </c>
      <c r="D8" s="28">
        <v>45595</v>
      </c>
    </row>
    <row r="9" s="26" customFormat="1" ht="20" customHeight="1" spans="1:4">
      <c r="A9" s="27">
        <v>7</v>
      </c>
      <c r="B9" s="27" t="s">
        <v>139</v>
      </c>
      <c r="C9" s="27" t="s">
        <v>140</v>
      </c>
      <c r="D9" s="28">
        <v>45608</v>
      </c>
    </row>
    <row r="10" s="26" customFormat="1" ht="20" customHeight="1" spans="1:4">
      <c r="A10" s="27">
        <v>8</v>
      </c>
      <c r="B10" s="27" t="s">
        <v>348</v>
      </c>
      <c r="C10" s="27" t="s">
        <v>349</v>
      </c>
      <c r="D10" s="28">
        <v>45595</v>
      </c>
    </row>
    <row r="11" s="26" customFormat="1" ht="20" customHeight="1" spans="1:4">
      <c r="A11" s="27">
        <v>9</v>
      </c>
      <c r="B11" s="27" t="s">
        <v>185</v>
      </c>
      <c r="C11" s="27" t="s">
        <v>186</v>
      </c>
      <c r="D11" s="28">
        <v>45602</v>
      </c>
    </row>
    <row r="12" s="26" customFormat="1" ht="20" customHeight="1" spans="1:4">
      <c r="A12" s="27">
        <v>10</v>
      </c>
      <c r="B12" s="27" t="s">
        <v>190</v>
      </c>
      <c r="C12" s="27" t="s">
        <v>350</v>
      </c>
      <c r="D12" s="28">
        <v>45595</v>
      </c>
    </row>
    <row r="13" s="26" customFormat="1" ht="20" customHeight="1" spans="1:4">
      <c r="A13" s="27">
        <v>11</v>
      </c>
      <c r="B13" s="27" t="s">
        <v>190</v>
      </c>
      <c r="C13" s="27" t="s">
        <v>351</v>
      </c>
      <c r="D13" s="28">
        <v>45595</v>
      </c>
    </row>
    <row r="14" s="26" customFormat="1" ht="20" customHeight="1" spans="1:4">
      <c r="A14" s="27">
        <v>12</v>
      </c>
      <c r="B14" s="27" t="s">
        <v>64</v>
      </c>
      <c r="C14" s="29" t="s">
        <v>65</v>
      </c>
      <c r="D14" s="28">
        <v>45601</v>
      </c>
    </row>
    <row r="15" s="26" customFormat="1" ht="20" customHeight="1" spans="1:4">
      <c r="A15" s="27">
        <v>13</v>
      </c>
      <c r="B15" s="27" t="s">
        <v>82</v>
      </c>
      <c r="C15" s="29" t="s">
        <v>83</v>
      </c>
      <c r="D15" s="28">
        <v>45600</v>
      </c>
    </row>
    <row r="16" s="26" customFormat="1" ht="20" customHeight="1" spans="1:4">
      <c r="A16" s="27">
        <v>14</v>
      </c>
      <c r="B16" s="27" t="s">
        <v>79</v>
      </c>
      <c r="C16" s="29" t="s">
        <v>80</v>
      </c>
      <c r="D16" s="28">
        <v>45609</v>
      </c>
    </row>
    <row r="17" s="26" customFormat="1" ht="20" customHeight="1" spans="1:4">
      <c r="A17" s="27">
        <v>15</v>
      </c>
      <c r="B17" s="27" t="s">
        <v>104</v>
      </c>
      <c r="C17" s="29" t="s">
        <v>105</v>
      </c>
      <c r="D17" s="28">
        <v>45609</v>
      </c>
    </row>
    <row r="18" s="26" customFormat="1" ht="20" customHeight="1" spans="1:4">
      <c r="A18" s="27">
        <v>16</v>
      </c>
      <c r="B18" s="27" t="s">
        <v>107</v>
      </c>
      <c r="C18" s="29" t="s">
        <v>108</v>
      </c>
      <c r="D18" s="28">
        <v>45616</v>
      </c>
    </row>
    <row r="19" s="26" customFormat="1" ht="20" customHeight="1" spans="1:4">
      <c r="A19" s="27">
        <v>17</v>
      </c>
      <c r="B19" s="27" t="s">
        <v>126</v>
      </c>
      <c r="C19" s="29" t="s">
        <v>127</v>
      </c>
      <c r="D19" s="28">
        <v>45611</v>
      </c>
    </row>
    <row r="20" s="26" customFormat="1" ht="20" customHeight="1" spans="1:4">
      <c r="A20" s="27">
        <v>18</v>
      </c>
      <c r="B20" s="27" t="s">
        <v>121</v>
      </c>
      <c r="C20" s="29" t="s">
        <v>122</v>
      </c>
      <c r="D20" s="28">
        <v>45611</v>
      </c>
    </row>
    <row r="21" s="26" customFormat="1" ht="20" customHeight="1" spans="1:4">
      <c r="A21" s="27">
        <v>19</v>
      </c>
      <c r="B21" s="27" t="s">
        <v>167</v>
      </c>
      <c r="C21" s="29" t="s">
        <v>168</v>
      </c>
      <c r="D21" s="28">
        <v>45611</v>
      </c>
    </row>
    <row r="22" s="26" customFormat="1" ht="20" customHeight="1" spans="1:4">
      <c r="A22" s="27">
        <v>20</v>
      </c>
      <c r="B22" s="27" t="s">
        <v>151</v>
      </c>
      <c r="C22" s="29" t="s">
        <v>152</v>
      </c>
      <c r="D22" s="28">
        <v>45608</v>
      </c>
    </row>
    <row r="23" s="26" customFormat="1" ht="20" customHeight="1" spans="1:4">
      <c r="A23" s="27">
        <v>21</v>
      </c>
      <c r="B23" s="27" t="s">
        <v>102</v>
      </c>
      <c r="C23" s="29" t="s">
        <v>103</v>
      </c>
      <c r="D23" s="28">
        <v>45618</v>
      </c>
    </row>
    <row r="24" s="26" customFormat="1" ht="20" customHeight="1" spans="1:4">
      <c r="A24" s="27">
        <v>22</v>
      </c>
      <c r="B24" s="27" t="s">
        <v>183</v>
      </c>
      <c r="C24" s="29" t="s">
        <v>184</v>
      </c>
      <c r="D24" s="28">
        <v>45602</v>
      </c>
    </row>
    <row r="25" s="26" customFormat="1" ht="20" customHeight="1" spans="1:4">
      <c r="A25" s="27">
        <v>23</v>
      </c>
      <c r="B25" s="27" t="s">
        <v>352</v>
      </c>
      <c r="C25" s="29" t="s">
        <v>353</v>
      </c>
      <c r="D25" s="28">
        <v>45596</v>
      </c>
    </row>
    <row r="26" s="26" customFormat="1" ht="20" customHeight="1" spans="1:4">
      <c r="A26" s="27">
        <v>24</v>
      </c>
      <c r="B26" s="27" t="s">
        <v>354</v>
      </c>
      <c r="C26" s="29" t="s">
        <v>355</v>
      </c>
      <c r="D26" s="28">
        <v>45595</v>
      </c>
    </row>
    <row r="27" s="26" customFormat="1" ht="20" customHeight="1" spans="1:4">
      <c r="A27" s="27">
        <v>25</v>
      </c>
      <c r="B27" s="27" t="s">
        <v>356</v>
      </c>
      <c r="C27" s="29" t="s">
        <v>357</v>
      </c>
      <c r="D27" s="28">
        <v>45590</v>
      </c>
    </row>
    <row r="28" s="26" customFormat="1" ht="20" customHeight="1" spans="1:4">
      <c r="A28" s="27">
        <v>26</v>
      </c>
      <c r="B28" s="27" t="s">
        <v>99</v>
      </c>
      <c r="C28" s="29" t="s">
        <v>100</v>
      </c>
      <c r="D28" s="28">
        <v>45618</v>
      </c>
    </row>
    <row r="29" s="26" customFormat="1" ht="20" customHeight="1" spans="1:4">
      <c r="A29" s="27">
        <v>27</v>
      </c>
      <c r="B29" s="27" t="s">
        <v>180</v>
      </c>
      <c r="C29" s="29" t="s">
        <v>181</v>
      </c>
      <c r="D29" s="28">
        <v>45617</v>
      </c>
    </row>
    <row r="30" s="26" customFormat="1" ht="20" customHeight="1" spans="1:4">
      <c r="A30" s="27">
        <v>28</v>
      </c>
      <c r="B30" s="27" t="s">
        <v>137</v>
      </c>
      <c r="C30" s="29" t="s">
        <v>138</v>
      </c>
      <c r="D30" s="28">
        <v>45618</v>
      </c>
    </row>
    <row r="31" s="26" customFormat="1" customHeight="1" spans="3:4">
      <c r="C31" s="30">
        <v>45626</v>
      </c>
      <c r="D31" s="30"/>
    </row>
  </sheetData>
  <mergeCells count="2">
    <mergeCell ref="A1:D1"/>
    <mergeCell ref="C31:D31"/>
  </mergeCells>
  <pageMargins left="0.75" right="0.75" top="0.590277777777778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2"/>
  <sheetViews>
    <sheetView topLeftCell="A62" workbookViewId="0">
      <selection activeCell="C97" sqref="C97"/>
    </sheetView>
  </sheetViews>
  <sheetFormatPr defaultColWidth="9" defaultRowHeight="13.5"/>
  <cols>
    <col min="1" max="2" width="9" style="1"/>
    <col min="3" max="3" width="8" style="1" customWidth="1"/>
    <col min="4" max="4" width="6.75" style="1" customWidth="1"/>
    <col min="5" max="14" width="8" style="1" customWidth="1"/>
    <col min="15" max="16384" width="9" style="1"/>
  </cols>
  <sheetData>
    <row r="1" s="1" customFormat="1" ht="33" customHeight="1" spans="1:14">
      <c r="A1" s="3" t="s">
        <v>358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16" customHeight="1" spans="1:14">
      <c r="A2" s="4" t="s">
        <v>14</v>
      </c>
      <c r="B2" s="5" t="s">
        <v>13</v>
      </c>
      <c r="C2" s="4" t="s">
        <v>359</v>
      </c>
      <c r="D2" s="4"/>
      <c r="E2" s="4" t="s">
        <v>360</v>
      </c>
      <c r="F2" s="4"/>
      <c r="G2" s="4" t="s">
        <v>361</v>
      </c>
      <c r="H2" s="4"/>
      <c r="I2" s="4" t="s">
        <v>362</v>
      </c>
      <c r="J2" s="4"/>
      <c r="K2" s="4" t="s">
        <v>363</v>
      </c>
      <c r="L2" s="4"/>
      <c r="M2" s="4" t="s">
        <v>364</v>
      </c>
      <c r="N2" s="4"/>
    </row>
    <row r="3" s="1" customFormat="1" ht="16" customHeight="1" spans="1:14">
      <c r="A3" s="4"/>
      <c r="B3" s="6"/>
      <c r="C3" s="4" t="s">
        <v>307</v>
      </c>
      <c r="D3" s="4" t="s">
        <v>308</v>
      </c>
      <c r="E3" s="4" t="s">
        <v>307</v>
      </c>
      <c r="F3" s="4" t="s">
        <v>308</v>
      </c>
      <c r="G3" s="4" t="s">
        <v>307</v>
      </c>
      <c r="H3" s="4" t="s">
        <v>308</v>
      </c>
      <c r="I3" s="4" t="s">
        <v>307</v>
      </c>
      <c r="J3" s="4" t="s">
        <v>308</v>
      </c>
      <c r="K3" s="4" t="s">
        <v>307</v>
      </c>
      <c r="L3" s="4" t="s">
        <v>308</v>
      </c>
      <c r="M3" s="4" t="s">
        <v>307</v>
      </c>
      <c r="N3" s="4" t="s">
        <v>308</v>
      </c>
    </row>
    <row r="4" s="1" customFormat="1" ht="16" customHeight="1" spans="1:14">
      <c r="A4" s="7" t="s">
        <v>23</v>
      </c>
      <c r="B4" s="7" t="s">
        <v>22</v>
      </c>
      <c r="C4" s="8"/>
      <c r="D4" s="8"/>
      <c r="E4" s="8"/>
      <c r="F4" s="8"/>
      <c r="G4" s="8"/>
      <c r="H4" s="8"/>
      <c r="I4" s="9">
        <v>0.004</v>
      </c>
      <c r="J4" s="8"/>
      <c r="K4" s="8"/>
      <c r="L4" s="8"/>
      <c r="M4" s="8"/>
      <c r="N4" s="9">
        <v>0.01</v>
      </c>
    </row>
    <row r="5" s="1" customFormat="1" ht="16" customHeight="1" spans="1:14">
      <c r="A5" s="7" t="s">
        <v>29</v>
      </c>
      <c r="B5" s="7" t="s">
        <v>24</v>
      </c>
      <c r="C5" s="8">
        <v>0.006</v>
      </c>
      <c r="D5" s="8"/>
      <c r="E5" s="9">
        <v>0.005</v>
      </c>
      <c r="F5" s="8"/>
      <c r="G5" s="8">
        <v>0.006</v>
      </c>
      <c r="H5" s="8"/>
      <c r="I5" s="8"/>
      <c r="J5" s="8"/>
      <c r="K5" s="9">
        <v>0.004</v>
      </c>
      <c r="L5" s="8"/>
      <c r="M5" s="8"/>
      <c r="N5" s="9">
        <v>0.01</v>
      </c>
    </row>
    <row r="6" s="1" customFormat="1" ht="16" customHeight="1" spans="1:14">
      <c r="A6" s="7" t="s">
        <v>29</v>
      </c>
      <c r="B6" s="7" t="s">
        <v>26</v>
      </c>
      <c r="C6" s="8">
        <v>0.006</v>
      </c>
      <c r="D6" s="8"/>
      <c r="E6" s="9">
        <v>0.004</v>
      </c>
      <c r="F6" s="8"/>
      <c r="G6" s="8">
        <v>0.006</v>
      </c>
      <c r="H6" s="8"/>
      <c r="I6" s="9">
        <v>0.006</v>
      </c>
      <c r="J6" s="8"/>
      <c r="K6" s="9">
        <v>0.006</v>
      </c>
      <c r="L6" s="8"/>
      <c r="M6" s="9">
        <v>0.004</v>
      </c>
      <c r="N6" s="9">
        <v>0.01</v>
      </c>
    </row>
    <row r="7" s="1" customFormat="1" ht="16" customHeight="1" spans="1:14">
      <c r="A7" s="7" t="s">
        <v>29</v>
      </c>
      <c r="B7" s="7" t="s">
        <v>27</v>
      </c>
      <c r="C7" s="8">
        <v>0.004</v>
      </c>
      <c r="D7" s="8"/>
      <c r="E7" s="8"/>
      <c r="F7" s="8"/>
      <c r="G7" s="8"/>
      <c r="H7" s="8"/>
      <c r="I7" s="9">
        <v>0.004</v>
      </c>
      <c r="J7" s="8"/>
      <c r="K7" s="8"/>
      <c r="L7" s="8"/>
      <c r="M7" s="8"/>
      <c r="N7" s="8"/>
    </row>
    <row r="8" s="1" customFormat="1" ht="16" customHeight="1" spans="1:14">
      <c r="A8" s="7" t="s">
        <v>29</v>
      </c>
      <c r="B8" s="7" t="s">
        <v>28</v>
      </c>
      <c r="C8" s="8">
        <v>0.006</v>
      </c>
      <c r="D8" s="8"/>
      <c r="E8" s="8">
        <v>0.006</v>
      </c>
      <c r="F8" s="8"/>
      <c r="G8" s="9">
        <v>0.004</v>
      </c>
      <c r="H8" s="8"/>
      <c r="I8" s="8"/>
      <c r="J8" s="8"/>
      <c r="K8" s="9">
        <v>0.004</v>
      </c>
      <c r="L8" s="8"/>
      <c r="M8" s="9">
        <v>0.004</v>
      </c>
      <c r="N8" s="8">
        <v>0.009</v>
      </c>
    </row>
    <row r="9" s="1" customFormat="1" ht="16" customHeight="1" spans="1:14">
      <c r="A9" s="7" t="s">
        <v>29</v>
      </c>
      <c r="B9" s="7" t="s">
        <v>30</v>
      </c>
      <c r="C9" s="8">
        <v>0.006</v>
      </c>
      <c r="D9" s="8"/>
      <c r="E9" s="9">
        <v>0.005</v>
      </c>
      <c r="F9" s="8"/>
      <c r="G9" s="8">
        <v>0.006</v>
      </c>
      <c r="H9" s="8"/>
      <c r="I9" s="9">
        <v>0.006</v>
      </c>
      <c r="J9" s="8"/>
      <c r="K9" s="9">
        <v>0.004</v>
      </c>
      <c r="L9" s="8"/>
      <c r="M9" s="9">
        <v>0.004</v>
      </c>
      <c r="N9" s="9">
        <v>0.01</v>
      </c>
    </row>
    <row r="10" s="1" customFormat="1" ht="16" customHeight="1" spans="1:14">
      <c r="A10" s="7" t="s">
        <v>29</v>
      </c>
      <c r="B10" s="7" t="s">
        <v>365</v>
      </c>
      <c r="C10" s="8">
        <v>0.004</v>
      </c>
      <c r="D10" s="8"/>
      <c r="E10" s="9">
        <v>0.004</v>
      </c>
      <c r="F10" s="8"/>
      <c r="G10" s="9">
        <v>0.004</v>
      </c>
      <c r="H10" s="8"/>
      <c r="I10" s="8"/>
      <c r="J10" s="8"/>
      <c r="K10" s="8"/>
      <c r="L10" s="8"/>
      <c r="M10" s="8"/>
      <c r="N10" s="9">
        <v>0.01</v>
      </c>
    </row>
    <row r="11" s="1" customFormat="1" ht="16" customHeight="1" spans="1:14">
      <c r="A11" s="7" t="s">
        <v>29</v>
      </c>
      <c r="B11" s="7" t="s">
        <v>31</v>
      </c>
      <c r="C11" s="8">
        <v>0.004</v>
      </c>
      <c r="D11" s="8"/>
      <c r="E11" s="9">
        <v>0.004</v>
      </c>
      <c r="F11" s="8"/>
      <c r="G11" s="8"/>
      <c r="H11" s="8"/>
      <c r="I11" s="8"/>
      <c r="J11" s="8"/>
      <c r="K11" s="9">
        <v>0.006</v>
      </c>
      <c r="L11" s="8"/>
      <c r="M11" s="8"/>
      <c r="N11" s="9">
        <v>0.01</v>
      </c>
    </row>
    <row r="12" s="1" customFormat="1" ht="16" customHeight="1" spans="1:14">
      <c r="A12" s="7" t="s">
        <v>29</v>
      </c>
      <c r="B12" s="7" t="s">
        <v>32</v>
      </c>
      <c r="C12" s="8">
        <v>0.004</v>
      </c>
      <c r="D12" s="8"/>
      <c r="E12" s="9">
        <v>0.005</v>
      </c>
      <c r="F12" s="8"/>
      <c r="G12" s="9">
        <v>0.004</v>
      </c>
      <c r="H12" s="8"/>
      <c r="I12" s="9">
        <v>0.006</v>
      </c>
      <c r="J12" s="8"/>
      <c r="K12" s="9">
        <v>0.006</v>
      </c>
      <c r="L12" s="8"/>
      <c r="M12" s="8"/>
      <c r="N12" s="9">
        <v>0.008</v>
      </c>
    </row>
    <row r="13" s="1" customFormat="1" ht="16" customHeight="1" spans="1:14">
      <c r="A13" s="7" t="s">
        <v>29</v>
      </c>
      <c r="B13" s="7" t="s">
        <v>33</v>
      </c>
      <c r="C13" s="8">
        <v>0.006</v>
      </c>
      <c r="D13" s="8"/>
      <c r="E13" s="8"/>
      <c r="F13" s="8"/>
      <c r="G13" s="8">
        <v>0.006</v>
      </c>
      <c r="H13" s="8"/>
      <c r="I13" s="9">
        <v>0.006</v>
      </c>
      <c r="J13" s="8"/>
      <c r="K13" s="9">
        <v>0.006</v>
      </c>
      <c r="L13" s="8"/>
      <c r="M13" s="9">
        <v>0.004</v>
      </c>
      <c r="N13" s="9">
        <v>0.01</v>
      </c>
    </row>
    <row r="14" s="1" customFormat="1" ht="16" customHeight="1" spans="1:14">
      <c r="A14" s="7" t="s">
        <v>29</v>
      </c>
      <c r="B14" s="7" t="s">
        <v>366</v>
      </c>
      <c r="C14" s="8">
        <v>0.004</v>
      </c>
      <c r="D14" s="8"/>
      <c r="E14" s="8">
        <v>0.006</v>
      </c>
      <c r="F14" s="8"/>
      <c r="G14" s="8"/>
      <c r="H14" s="8"/>
      <c r="I14" s="8"/>
      <c r="J14" s="8"/>
      <c r="K14" s="8"/>
      <c r="L14" s="8"/>
      <c r="M14" s="8"/>
      <c r="N14" s="9">
        <v>0.008</v>
      </c>
    </row>
    <row r="15" s="1" customFormat="1" ht="16" customHeight="1" spans="1:14">
      <c r="A15" s="7" t="s">
        <v>29</v>
      </c>
      <c r="B15" s="7" t="s">
        <v>34</v>
      </c>
      <c r="C15" s="8">
        <v>0.004</v>
      </c>
      <c r="D15" s="8"/>
      <c r="E15" s="8">
        <v>0.006</v>
      </c>
      <c r="F15" s="8"/>
      <c r="G15" s="8">
        <v>0.006</v>
      </c>
      <c r="H15" s="8"/>
      <c r="I15" s="9">
        <v>0.006</v>
      </c>
      <c r="J15" s="8"/>
      <c r="K15" s="9">
        <v>0.006</v>
      </c>
      <c r="L15" s="8"/>
      <c r="M15" s="9">
        <v>0.004</v>
      </c>
      <c r="N15" s="9">
        <v>0.01</v>
      </c>
    </row>
    <row r="16" s="1" customFormat="1" ht="16" customHeight="1" spans="1:14">
      <c r="A16" s="7" t="s">
        <v>29</v>
      </c>
      <c r="B16" s="7" t="s">
        <v>35</v>
      </c>
      <c r="C16" s="8">
        <v>0.004</v>
      </c>
      <c r="D16" s="8"/>
      <c r="E16" s="8"/>
      <c r="F16" s="8"/>
      <c r="G16" s="8"/>
      <c r="H16" s="8"/>
      <c r="I16" s="8"/>
      <c r="J16" s="8"/>
      <c r="K16" s="9">
        <v>0.004</v>
      </c>
      <c r="L16" s="8"/>
      <c r="M16" s="8"/>
      <c r="N16" s="9">
        <v>0.008</v>
      </c>
    </row>
    <row r="17" s="1" customFormat="1" ht="16" customHeight="1" spans="1:14">
      <c r="A17" s="7" t="s">
        <v>29</v>
      </c>
      <c r="B17" s="7" t="s">
        <v>36</v>
      </c>
      <c r="C17" s="8">
        <v>0.004</v>
      </c>
      <c r="D17" s="8"/>
      <c r="E17" s="9">
        <v>0.004</v>
      </c>
      <c r="F17" s="8"/>
      <c r="G17" s="8"/>
      <c r="H17" s="8"/>
      <c r="I17" s="8"/>
      <c r="J17" s="8"/>
      <c r="K17" s="8"/>
      <c r="L17" s="8"/>
      <c r="M17" s="9">
        <v>0.004</v>
      </c>
      <c r="N17" s="8"/>
    </row>
    <row r="18" s="1" customFormat="1" ht="16" customHeight="1" spans="1:14">
      <c r="A18" s="7" t="s">
        <v>29</v>
      </c>
      <c r="B18" s="7" t="s">
        <v>367</v>
      </c>
      <c r="C18" s="8">
        <v>0.004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="1" customFormat="1" ht="16" customHeight="1" spans="1:14">
      <c r="A19" s="7" t="s">
        <v>29</v>
      </c>
      <c r="B19" s="7" t="s">
        <v>368</v>
      </c>
      <c r="C19" s="8"/>
      <c r="D19" s="8"/>
      <c r="E19" s="9">
        <v>0.004</v>
      </c>
      <c r="F19" s="8"/>
      <c r="G19" s="8">
        <v>0.006</v>
      </c>
      <c r="H19" s="8"/>
      <c r="I19" s="8"/>
      <c r="J19" s="8"/>
      <c r="K19" s="9">
        <v>0.006</v>
      </c>
      <c r="L19" s="8"/>
      <c r="M19" s="8"/>
      <c r="N19" s="8"/>
    </row>
    <row r="20" s="1" customFormat="1" ht="16" customHeight="1" spans="1:14">
      <c r="A20" s="7" t="s">
        <v>29</v>
      </c>
      <c r="B20" s="7" t="s">
        <v>369</v>
      </c>
      <c r="C20" s="8">
        <v>0.004</v>
      </c>
      <c r="D20" s="8"/>
      <c r="E20" s="8">
        <v>0.006</v>
      </c>
      <c r="F20" s="8"/>
      <c r="G20" s="8">
        <v>0.006</v>
      </c>
      <c r="H20" s="8"/>
      <c r="I20" s="8"/>
      <c r="J20" s="8"/>
      <c r="K20" s="8"/>
      <c r="L20" s="8"/>
      <c r="M20" s="8"/>
      <c r="N20" s="8"/>
    </row>
    <row r="21" s="1" customFormat="1" ht="16" customHeight="1" spans="1:14">
      <c r="A21" s="7" t="s">
        <v>29</v>
      </c>
      <c r="B21" s="7" t="s">
        <v>370</v>
      </c>
      <c r="C21" s="8"/>
      <c r="D21" s="8"/>
      <c r="E21" s="9">
        <v>0.004</v>
      </c>
      <c r="F21" s="8"/>
      <c r="G21" s="8"/>
      <c r="H21" s="8"/>
      <c r="I21" s="9">
        <v>0.004</v>
      </c>
      <c r="J21" s="8"/>
      <c r="K21" s="8"/>
      <c r="L21" s="8"/>
      <c r="M21" s="8"/>
      <c r="N21" s="8"/>
    </row>
    <row r="22" s="1" customFormat="1" ht="16" customHeight="1" spans="1:14">
      <c r="A22" s="7" t="s">
        <v>29</v>
      </c>
      <c r="B22" s="7" t="s">
        <v>371</v>
      </c>
      <c r="C22" s="8">
        <v>0.004</v>
      </c>
      <c r="D22" s="8"/>
      <c r="E22" s="8">
        <v>0.004</v>
      </c>
      <c r="F22" s="8"/>
      <c r="G22" s="8">
        <v>0.006</v>
      </c>
      <c r="H22" s="8"/>
      <c r="I22" s="8"/>
      <c r="J22" s="8"/>
      <c r="K22" s="9">
        <v>0.004</v>
      </c>
      <c r="L22" s="8"/>
      <c r="M22" s="9">
        <v>0.004</v>
      </c>
      <c r="N22" s="8"/>
    </row>
    <row r="23" s="1" customFormat="1" ht="16" customHeight="1" spans="1:14">
      <c r="A23" s="7" t="s">
        <v>29</v>
      </c>
      <c r="B23" s="7" t="s">
        <v>372</v>
      </c>
      <c r="C23" s="8">
        <v>0.004</v>
      </c>
      <c r="D23" s="8"/>
      <c r="E23" s="9">
        <v>0.005</v>
      </c>
      <c r="F23" s="8"/>
      <c r="G23" s="8"/>
      <c r="H23" s="8"/>
      <c r="I23" s="8"/>
      <c r="J23" s="8"/>
      <c r="K23" s="8"/>
      <c r="L23" s="8"/>
      <c r="M23" s="8"/>
      <c r="N23" s="8"/>
    </row>
    <row r="24" s="1" customFormat="1" ht="16" customHeight="1" spans="1:14">
      <c r="A24" s="7" t="s">
        <v>29</v>
      </c>
      <c r="B24" s="7" t="s">
        <v>373</v>
      </c>
      <c r="C24" s="8">
        <v>0.004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="1" customFormat="1" ht="16" customHeight="1" spans="1:14">
      <c r="A25" s="7" t="s">
        <v>29</v>
      </c>
      <c r="B25" s="7" t="s">
        <v>374</v>
      </c>
      <c r="C25" s="8">
        <v>0.004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="1" customFormat="1" ht="16" customHeight="1" spans="1:14">
      <c r="A26" s="4" t="s">
        <v>14</v>
      </c>
      <c r="B26" s="4" t="s">
        <v>13</v>
      </c>
      <c r="C26" s="10" t="s">
        <v>375</v>
      </c>
      <c r="D26" s="10"/>
      <c r="E26" s="10" t="s">
        <v>376</v>
      </c>
      <c r="F26" s="10"/>
      <c r="G26" s="10" t="s">
        <v>377</v>
      </c>
      <c r="H26" s="10"/>
      <c r="I26" s="10" t="s">
        <v>378</v>
      </c>
      <c r="J26" s="10"/>
      <c r="K26" s="10" t="s">
        <v>379</v>
      </c>
      <c r="L26" s="10"/>
      <c r="M26" s="10" t="s">
        <v>380</v>
      </c>
      <c r="N26" s="10"/>
    </row>
    <row r="27" s="1" customFormat="1" ht="16" customHeight="1" spans="1:14">
      <c r="A27" s="4"/>
      <c r="B27" s="4"/>
      <c r="C27" s="10" t="s">
        <v>307</v>
      </c>
      <c r="D27" s="10" t="s">
        <v>308</v>
      </c>
      <c r="E27" s="10" t="s">
        <v>307</v>
      </c>
      <c r="F27" s="10" t="s">
        <v>308</v>
      </c>
      <c r="G27" s="10" t="s">
        <v>307</v>
      </c>
      <c r="H27" s="10" t="s">
        <v>308</v>
      </c>
      <c r="I27" s="10" t="s">
        <v>307</v>
      </c>
      <c r="J27" s="10" t="s">
        <v>308</v>
      </c>
      <c r="K27" s="10" t="s">
        <v>307</v>
      </c>
      <c r="L27" s="10" t="s">
        <v>308</v>
      </c>
      <c r="M27" s="10" t="s">
        <v>307</v>
      </c>
      <c r="N27" s="10" t="s">
        <v>308</v>
      </c>
    </row>
    <row r="28" s="1" customFormat="1" ht="16" customHeight="1" spans="1:14">
      <c r="A28" s="7" t="s">
        <v>23</v>
      </c>
      <c r="B28" s="7" t="s">
        <v>22</v>
      </c>
      <c r="C28" s="8"/>
      <c r="D28" s="8"/>
      <c r="E28" s="9">
        <v>0.004</v>
      </c>
      <c r="F28" s="8"/>
      <c r="G28" s="8"/>
      <c r="H28" s="8"/>
      <c r="I28" s="8"/>
      <c r="J28" s="8"/>
      <c r="K28" s="8"/>
      <c r="L28" s="8"/>
      <c r="M28" s="8"/>
      <c r="N28" s="8"/>
    </row>
    <row r="29" s="1" customFormat="1" ht="16" customHeight="1" spans="1:14">
      <c r="A29" s="7" t="s">
        <v>29</v>
      </c>
      <c r="B29" s="7" t="s">
        <v>24</v>
      </c>
      <c r="C29" s="9">
        <v>0.007</v>
      </c>
      <c r="D29" s="8"/>
      <c r="E29" s="9">
        <v>0.007</v>
      </c>
      <c r="F29" s="8"/>
      <c r="G29" s="8"/>
      <c r="H29" s="9">
        <v>0.01</v>
      </c>
      <c r="I29" s="9">
        <v>0.004</v>
      </c>
      <c r="J29" s="9">
        <v>0.01</v>
      </c>
      <c r="K29" s="18">
        <v>0.004</v>
      </c>
      <c r="L29" s="8"/>
      <c r="M29" s="8">
        <v>0.004</v>
      </c>
      <c r="N29" s="8"/>
    </row>
    <row r="30" s="1" customFormat="1" ht="16" customHeight="1" spans="1:14">
      <c r="A30" s="7" t="s">
        <v>29</v>
      </c>
      <c r="B30" s="7" t="s">
        <v>26</v>
      </c>
      <c r="C30" s="9">
        <v>0.005</v>
      </c>
      <c r="D30" s="8"/>
      <c r="E30" s="8">
        <v>0.005</v>
      </c>
      <c r="F30" s="8"/>
      <c r="G30" s="9">
        <v>0.007</v>
      </c>
      <c r="H30" s="9">
        <v>0.01</v>
      </c>
      <c r="I30" s="9">
        <v>0.004</v>
      </c>
      <c r="J30" s="9">
        <v>0.009</v>
      </c>
      <c r="K30" s="8"/>
      <c r="L30" s="18">
        <v>0.008</v>
      </c>
      <c r="M30" s="8">
        <v>0.007</v>
      </c>
      <c r="N30" s="8">
        <v>0.01</v>
      </c>
    </row>
    <row r="31" s="1" customFormat="1" ht="16" customHeight="1" spans="1:14">
      <c r="A31" s="7" t="s">
        <v>29</v>
      </c>
      <c r="B31" s="7" t="s">
        <v>27</v>
      </c>
      <c r="C31" s="8"/>
      <c r="D31" s="8"/>
      <c r="E31" s="8"/>
      <c r="F31" s="8"/>
      <c r="G31" s="8"/>
      <c r="H31" s="8"/>
      <c r="I31" s="9">
        <v>0.004</v>
      </c>
      <c r="J31" s="8"/>
      <c r="K31" s="8"/>
      <c r="L31" s="8"/>
      <c r="M31" s="8">
        <v>0.004</v>
      </c>
      <c r="N31" s="8"/>
    </row>
    <row r="32" s="1" customFormat="1" ht="16" customHeight="1" spans="1:14">
      <c r="A32" s="7" t="s">
        <v>29</v>
      </c>
      <c r="B32" s="7" t="s">
        <v>28</v>
      </c>
      <c r="C32" s="9">
        <v>0.007</v>
      </c>
      <c r="D32" s="8"/>
      <c r="E32" s="9">
        <v>0.007</v>
      </c>
      <c r="F32" s="8"/>
      <c r="G32" s="9">
        <v>0.007</v>
      </c>
      <c r="H32" s="9">
        <v>0.01</v>
      </c>
      <c r="I32" s="9">
        <v>0.004</v>
      </c>
      <c r="J32" s="8"/>
      <c r="K32" s="18">
        <v>0.005</v>
      </c>
      <c r="L32" s="8">
        <v>0.009</v>
      </c>
      <c r="M32" s="8">
        <v>0.004</v>
      </c>
      <c r="N32" s="8"/>
    </row>
    <row r="33" s="1" customFormat="1" ht="16" customHeight="1" spans="1:14">
      <c r="A33" s="7" t="s">
        <v>29</v>
      </c>
      <c r="B33" s="7" t="s">
        <v>30</v>
      </c>
      <c r="C33" s="9">
        <v>0.004</v>
      </c>
      <c r="D33" s="8"/>
      <c r="E33" s="9">
        <v>0.007</v>
      </c>
      <c r="F33" s="8"/>
      <c r="G33" s="9">
        <v>0.006</v>
      </c>
      <c r="H33" s="9">
        <v>0.01</v>
      </c>
      <c r="I33" s="8"/>
      <c r="J33" s="9">
        <v>0.01</v>
      </c>
      <c r="K33" s="18">
        <v>0.004</v>
      </c>
      <c r="L33" s="8"/>
      <c r="M33" s="8"/>
      <c r="N33" s="8">
        <v>0.008</v>
      </c>
    </row>
    <row r="34" s="1" customFormat="1" ht="16" customHeight="1" spans="1:14">
      <c r="A34" s="7" t="s">
        <v>29</v>
      </c>
      <c r="B34" s="7" t="s">
        <v>365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="1" customFormat="1" ht="16" customHeight="1" spans="1:14">
      <c r="A35" s="7" t="s">
        <v>29</v>
      </c>
      <c r="B35" s="7" t="s">
        <v>31</v>
      </c>
      <c r="C35" s="9">
        <v>0.005</v>
      </c>
      <c r="D35" s="8"/>
      <c r="E35" s="9">
        <v>0.004</v>
      </c>
      <c r="F35" s="8"/>
      <c r="G35" s="9">
        <v>0.004</v>
      </c>
      <c r="H35" s="9">
        <v>0.01</v>
      </c>
      <c r="I35" s="19">
        <v>0.006</v>
      </c>
      <c r="J35" s="8"/>
      <c r="K35" s="18">
        <v>0.004</v>
      </c>
      <c r="L35" s="8"/>
      <c r="M35" s="8">
        <v>0.004</v>
      </c>
      <c r="N35" s="8"/>
    </row>
    <row r="36" s="1" customFormat="1" ht="16" customHeight="1" spans="1:14">
      <c r="A36" s="7" t="s">
        <v>29</v>
      </c>
      <c r="B36" s="7" t="s">
        <v>32</v>
      </c>
      <c r="C36" s="9">
        <v>0.006</v>
      </c>
      <c r="D36" s="9">
        <v>0.01</v>
      </c>
      <c r="E36" s="9">
        <v>0.005</v>
      </c>
      <c r="F36" s="8"/>
      <c r="G36" s="9">
        <v>0.006</v>
      </c>
      <c r="H36" s="8"/>
      <c r="I36" s="8"/>
      <c r="J36" s="8"/>
      <c r="K36" s="8"/>
      <c r="L36" s="8"/>
      <c r="M36" s="8"/>
      <c r="N36" s="8"/>
    </row>
    <row r="37" s="1" customFormat="1" ht="16" customHeight="1" spans="1:14">
      <c r="A37" s="7" t="s">
        <v>29</v>
      </c>
      <c r="B37" s="7" t="s">
        <v>33</v>
      </c>
      <c r="C37" s="9">
        <v>0.005</v>
      </c>
      <c r="D37" s="8"/>
      <c r="E37" s="9">
        <v>0.004</v>
      </c>
      <c r="F37" s="8"/>
      <c r="G37" s="8"/>
      <c r="H37" s="9">
        <v>0.01</v>
      </c>
      <c r="I37" s="8"/>
      <c r="J37" s="8"/>
      <c r="K37" s="8"/>
      <c r="L37" s="8"/>
      <c r="M37" s="8"/>
      <c r="N37" s="8"/>
    </row>
    <row r="38" s="1" customFormat="1" ht="16" customHeight="1" spans="1:14">
      <c r="A38" s="7" t="s">
        <v>29</v>
      </c>
      <c r="B38" s="7" t="s">
        <v>366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="1" customFormat="1" ht="16" customHeight="1" spans="1:14">
      <c r="A39" s="7" t="s">
        <v>29</v>
      </c>
      <c r="B39" s="7" t="s">
        <v>34</v>
      </c>
      <c r="C39" s="9">
        <v>0.005</v>
      </c>
      <c r="D39" s="8"/>
      <c r="E39" s="9">
        <v>0.006</v>
      </c>
      <c r="F39" s="8"/>
      <c r="G39" s="9">
        <v>0.007</v>
      </c>
      <c r="H39" s="9">
        <v>0.01</v>
      </c>
      <c r="I39" s="8"/>
      <c r="J39" s="8"/>
      <c r="K39" s="8">
        <v>0.007</v>
      </c>
      <c r="L39" s="8">
        <v>0.01</v>
      </c>
      <c r="M39" s="8">
        <v>0.004</v>
      </c>
      <c r="N39" s="8"/>
    </row>
    <row r="40" s="1" customFormat="1" ht="16" customHeight="1" spans="1:14">
      <c r="A40" s="7" t="s">
        <v>29</v>
      </c>
      <c r="B40" s="7" t="s">
        <v>35</v>
      </c>
      <c r="C40" s="9">
        <v>0.005</v>
      </c>
      <c r="D40" s="8"/>
      <c r="E40" s="9">
        <v>0.004</v>
      </c>
      <c r="F40" s="8"/>
      <c r="G40" s="9">
        <v>0.004</v>
      </c>
      <c r="H40" s="9">
        <v>0.01</v>
      </c>
      <c r="I40" s="9">
        <v>0.004</v>
      </c>
      <c r="J40" s="8"/>
      <c r="K40" s="8"/>
      <c r="L40" s="18">
        <v>0.008</v>
      </c>
      <c r="M40" s="8">
        <v>0.005</v>
      </c>
      <c r="N40" s="8"/>
    </row>
    <row r="41" s="1" customFormat="1" ht="16" customHeight="1" spans="1:14">
      <c r="A41" s="7" t="s">
        <v>29</v>
      </c>
      <c r="B41" s="7" t="s">
        <v>36</v>
      </c>
      <c r="C41" s="9">
        <v>0.006</v>
      </c>
      <c r="D41" s="8"/>
      <c r="E41" s="9">
        <v>0.004</v>
      </c>
      <c r="F41" s="8"/>
      <c r="G41" s="9">
        <v>0.007</v>
      </c>
      <c r="H41" s="8"/>
      <c r="I41" s="8"/>
      <c r="J41" s="8"/>
      <c r="K41" s="8"/>
      <c r="L41" s="8"/>
      <c r="M41" s="8">
        <v>0.004</v>
      </c>
      <c r="N41" s="8"/>
    </row>
    <row r="42" s="1" customFormat="1" ht="16" customHeight="1" spans="1:14">
      <c r="A42" s="7" t="s">
        <v>29</v>
      </c>
      <c r="B42" s="7" t="s">
        <v>38</v>
      </c>
      <c r="C42" s="9"/>
      <c r="D42" s="8"/>
      <c r="E42" s="9"/>
      <c r="F42" s="8"/>
      <c r="G42" s="9"/>
      <c r="H42" s="8"/>
      <c r="I42" s="8"/>
      <c r="J42" s="8"/>
      <c r="K42" s="8"/>
      <c r="L42" s="8"/>
      <c r="M42" s="8">
        <v>0.004</v>
      </c>
      <c r="N42" s="8"/>
    </row>
    <row r="43" s="1" customFormat="1" ht="16" customHeight="1" spans="1:14">
      <c r="A43" s="7" t="s">
        <v>29</v>
      </c>
      <c r="B43" s="7" t="s">
        <v>367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="1" customFormat="1" ht="16" customHeight="1" spans="1:14">
      <c r="A44" s="7" t="s">
        <v>29</v>
      </c>
      <c r="B44" s="7" t="s">
        <v>368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="1" customFormat="1" ht="16" customHeight="1" spans="1:14">
      <c r="A45" s="7" t="s">
        <v>29</v>
      </c>
      <c r="B45" s="7" t="s">
        <v>369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="1" customFormat="1" ht="16" customHeight="1" spans="1:14">
      <c r="A46" s="7" t="s">
        <v>29</v>
      </c>
      <c r="B46" s="7" t="s">
        <v>370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="1" customFormat="1" ht="16" customHeight="1" spans="1:14">
      <c r="A47" s="7" t="s">
        <v>29</v>
      </c>
      <c r="B47" s="7" t="s">
        <v>371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="1" customFormat="1" ht="16" customHeight="1" spans="1:14">
      <c r="A48" s="7" t="s">
        <v>29</v>
      </c>
      <c r="B48" s="7" t="s">
        <v>372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="1" customFormat="1" ht="16" customHeight="1" spans="1:14">
      <c r="A49" s="7" t="s">
        <v>29</v>
      </c>
      <c r="B49" s="7" t="s">
        <v>373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="1" customFormat="1" ht="16" customHeight="1" spans="1:14">
      <c r="A50" s="7" t="s">
        <v>29</v>
      </c>
      <c r="B50" s="7" t="s">
        <v>374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2" s="1" customFormat="1" ht="16" customHeight="1" spans="1:14">
      <c r="A52" s="11" t="s">
        <v>14</v>
      </c>
      <c r="B52" s="11" t="s">
        <v>13</v>
      </c>
      <c r="C52" s="12" t="s">
        <v>359</v>
      </c>
      <c r="D52" s="12"/>
      <c r="E52" s="12" t="s">
        <v>360</v>
      </c>
      <c r="F52" s="12"/>
      <c r="G52" s="12" t="s">
        <v>361</v>
      </c>
      <c r="H52" s="12"/>
      <c r="I52" s="12" t="s">
        <v>362</v>
      </c>
      <c r="J52" s="12"/>
      <c r="K52" s="12" t="s">
        <v>363</v>
      </c>
      <c r="L52" s="12"/>
      <c r="M52" s="12" t="s">
        <v>364</v>
      </c>
      <c r="N52" s="12"/>
    </row>
    <row r="53" s="1" customFormat="1" ht="16" customHeight="1" spans="1:14">
      <c r="A53" s="13"/>
      <c r="B53" s="13"/>
      <c r="C53" s="12" t="s">
        <v>307</v>
      </c>
      <c r="D53" s="12" t="s">
        <v>308</v>
      </c>
      <c r="E53" s="12" t="s">
        <v>307</v>
      </c>
      <c r="F53" s="12" t="s">
        <v>308</v>
      </c>
      <c r="G53" s="12" t="s">
        <v>307</v>
      </c>
      <c r="H53" s="12" t="s">
        <v>308</v>
      </c>
      <c r="I53" s="12" t="s">
        <v>307</v>
      </c>
      <c r="J53" s="12" t="s">
        <v>308</v>
      </c>
      <c r="K53" s="12" t="s">
        <v>307</v>
      </c>
      <c r="L53" s="12" t="s">
        <v>308</v>
      </c>
      <c r="M53" s="12" t="s">
        <v>307</v>
      </c>
      <c r="N53" s="12" t="s">
        <v>308</v>
      </c>
    </row>
    <row r="54" s="1" customFormat="1" ht="16" customHeight="1" spans="1:14">
      <c r="A54" s="7" t="s">
        <v>21</v>
      </c>
      <c r="B54" s="7" t="s">
        <v>20</v>
      </c>
      <c r="C54" s="8">
        <v>0.0004</v>
      </c>
      <c r="D54" s="14"/>
      <c r="E54" s="8">
        <v>0.0006</v>
      </c>
      <c r="F54" s="14"/>
      <c r="G54" s="8">
        <v>0.0006</v>
      </c>
      <c r="H54" s="14"/>
      <c r="I54" s="14">
        <v>0.0005</v>
      </c>
      <c r="J54" s="14"/>
      <c r="K54" s="14"/>
      <c r="L54" s="14"/>
      <c r="M54" s="14"/>
      <c r="N54" s="14"/>
    </row>
    <row r="55" s="1" customFormat="1" ht="16" customHeight="1" spans="1:14">
      <c r="A55" s="7" t="s">
        <v>23</v>
      </c>
      <c r="B55" s="15" t="s">
        <v>22</v>
      </c>
      <c r="C55" s="8">
        <v>0.001</v>
      </c>
      <c r="D55" s="16"/>
      <c r="E55" s="8">
        <v>0.0014</v>
      </c>
      <c r="F55" s="16"/>
      <c r="G55" s="8">
        <v>0.0014</v>
      </c>
      <c r="H55" s="16"/>
      <c r="I55" s="8">
        <v>0.001</v>
      </c>
      <c r="J55" s="16"/>
      <c r="K55" s="8">
        <v>0.0014</v>
      </c>
      <c r="L55" s="16"/>
      <c r="M55" s="8">
        <v>0.0008</v>
      </c>
      <c r="N55" s="8">
        <v>0.0025</v>
      </c>
    </row>
    <row r="56" s="1" customFormat="1" spans="1:14">
      <c r="A56" s="7" t="s">
        <v>25</v>
      </c>
      <c r="B56" s="15" t="s">
        <v>24</v>
      </c>
      <c r="C56" s="8">
        <v>0.0004</v>
      </c>
      <c r="D56" s="16"/>
      <c r="E56" s="8">
        <v>0.0005</v>
      </c>
      <c r="F56" s="16"/>
      <c r="G56" s="8">
        <v>0.0005</v>
      </c>
      <c r="H56" s="16"/>
      <c r="I56" s="8">
        <v>0.0004</v>
      </c>
      <c r="J56" s="16"/>
      <c r="K56" s="8">
        <v>0.0005</v>
      </c>
      <c r="L56" s="16"/>
      <c r="M56" s="8">
        <v>0.0002</v>
      </c>
      <c r="N56" s="8">
        <v>0.0018</v>
      </c>
    </row>
    <row r="57" s="1" customFormat="1" spans="1:14">
      <c r="A57" s="7" t="s">
        <v>25</v>
      </c>
      <c r="B57" s="15" t="s">
        <v>26</v>
      </c>
      <c r="C57" s="8">
        <v>0.0004</v>
      </c>
      <c r="D57" s="16"/>
      <c r="E57" s="8">
        <v>0.0006</v>
      </c>
      <c r="F57" s="16"/>
      <c r="G57" s="8">
        <v>0.0006</v>
      </c>
      <c r="H57" s="16"/>
      <c r="I57" s="8">
        <v>0.0004</v>
      </c>
      <c r="J57" s="16"/>
      <c r="K57" s="8">
        <v>0.0006</v>
      </c>
      <c r="L57" s="16"/>
      <c r="M57" s="8">
        <v>0.0002</v>
      </c>
      <c r="N57" s="8">
        <v>0.0018</v>
      </c>
    </row>
    <row r="58" s="1" customFormat="1" spans="1:14">
      <c r="A58" s="7" t="s">
        <v>25</v>
      </c>
      <c r="B58" s="15" t="s">
        <v>27</v>
      </c>
      <c r="C58" s="8">
        <v>0.0004</v>
      </c>
      <c r="D58" s="16"/>
      <c r="E58" s="8">
        <v>0.0004</v>
      </c>
      <c r="F58" s="16"/>
      <c r="G58" s="16"/>
      <c r="H58" s="16"/>
      <c r="I58" s="8">
        <v>0.0004</v>
      </c>
      <c r="J58" s="16"/>
      <c r="K58" s="8">
        <v>0.0004</v>
      </c>
      <c r="L58" s="16"/>
      <c r="M58" s="8">
        <v>0.0002</v>
      </c>
      <c r="N58" s="8">
        <v>0.0013</v>
      </c>
    </row>
    <row r="59" s="1" customFormat="1" ht="16" customHeight="1" spans="1:14">
      <c r="A59" s="12" t="s">
        <v>14</v>
      </c>
      <c r="B59" s="11" t="s">
        <v>13</v>
      </c>
      <c r="C59" s="17" t="s">
        <v>375</v>
      </c>
      <c r="D59" s="17"/>
      <c r="E59" s="17" t="s">
        <v>376</v>
      </c>
      <c r="F59" s="17"/>
      <c r="G59" s="17" t="s">
        <v>377</v>
      </c>
      <c r="H59" s="17"/>
      <c r="I59" s="17" t="s">
        <v>378</v>
      </c>
      <c r="J59" s="17"/>
      <c r="K59" s="17" t="s">
        <v>379</v>
      </c>
      <c r="L59" s="17"/>
      <c r="M59" s="17" t="s">
        <v>380</v>
      </c>
      <c r="N59" s="17"/>
    </row>
    <row r="60" s="1" customFormat="1" ht="16" customHeight="1" spans="1:14">
      <c r="A60" s="12"/>
      <c r="B60" s="13"/>
      <c r="C60" s="17" t="s">
        <v>307</v>
      </c>
      <c r="D60" s="17" t="s">
        <v>308</v>
      </c>
      <c r="E60" s="17" t="s">
        <v>307</v>
      </c>
      <c r="F60" s="17" t="s">
        <v>308</v>
      </c>
      <c r="G60" s="17" t="s">
        <v>307</v>
      </c>
      <c r="H60" s="17" t="s">
        <v>308</v>
      </c>
      <c r="I60" s="17" t="s">
        <v>307</v>
      </c>
      <c r="J60" s="17" t="s">
        <v>308</v>
      </c>
      <c r="K60" s="17" t="s">
        <v>307</v>
      </c>
      <c r="L60" s="17" t="s">
        <v>308</v>
      </c>
      <c r="M60" s="17" t="s">
        <v>307</v>
      </c>
      <c r="N60" s="17" t="s">
        <v>308</v>
      </c>
    </row>
    <row r="61" s="1" customFormat="1" ht="16" customHeight="1" spans="1:14">
      <c r="A61" s="7" t="s">
        <v>23</v>
      </c>
      <c r="B61" s="15" t="s">
        <v>22</v>
      </c>
      <c r="C61" s="9">
        <v>0.0014</v>
      </c>
      <c r="D61" s="9">
        <v>0.002</v>
      </c>
      <c r="E61" s="9">
        <v>0.0012</v>
      </c>
      <c r="F61" s="8"/>
      <c r="G61" s="9">
        <v>0.0012</v>
      </c>
      <c r="H61" s="9">
        <v>0.0025</v>
      </c>
      <c r="I61" s="9">
        <v>0.0008</v>
      </c>
      <c r="J61" s="9">
        <v>0.002</v>
      </c>
      <c r="K61" s="18">
        <v>0.0008</v>
      </c>
      <c r="L61" s="18">
        <v>0.0014</v>
      </c>
      <c r="M61" s="8">
        <v>0.0008</v>
      </c>
      <c r="N61" s="8">
        <v>0.0014</v>
      </c>
    </row>
    <row r="62" s="1" customFormat="1" ht="14.25" spans="1:14">
      <c r="A62" s="7" t="s">
        <v>25</v>
      </c>
      <c r="B62" s="15" t="s">
        <v>24</v>
      </c>
      <c r="C62" s="9">
        <v>0.0005</v>
      </c>
      <c r="D62" s="9">
        <v>0.0018</v>
      </c>
      <c r="E62" s="9">
        <v>0.0005</v>
      </c>
      <c r="F62" s="16"/>
      <c r="G62" s="8">
        <v>0.0004</v>
      </c>
      <c r="H62" s="9">
        <v>0.0018</v>
      </c>
      <c r="I62" s="9">
        <v>0.0002</v>
      </c>
      <c r="J62" s="9">
        <v>0.0018</v>
      </c>
      <c r="K62" s="18">
        <v>0.0002</v>
      </c>
      <c r="L62" s="8">
        <v>0.0013</v>
      </c>
      <c r="M62" s="8">
        <v>0.0002</v>
      </c>
      <c r="N62" s="8">
        <v>0.0013</v>
      </c>
    </row>
    <row r="63" s="1" customFormat="1" ht="14.25" spans="1:14">
      <c r="A63" s="7" t="s">
        <v>25</v>
      </c>
      <c r="B63" s="15" t="s">
        <v>26</v>
      </c>
      <c r="C63" s="8">
        <v>0.0004</v>
      </c>
      <c r="D63" s="16"/>
      <c r="E63" s="8">
        <v>0.0004</v>
      </c>
      <c r="F63" s="16"/>
      <c r="G63" s="9">
        <v>0.0005</v>
      </c>
      <c r="H63" s="9">
        <v>0.0018</v>
      </c>
      <c r="I63" s="9">
        <v>0.0002</v>
      </c>
      <c r="J63" s="8">
        <v>0.0013</v>
      </c>
      <c r="K63" s="18">
        <v>0.0002</v>
      </c>
      <c r="L63" s="8">
        <v>0.0013</v>
      </c>
      <c r="M63" s="8">
        <v>0.0003</v>
      </c>
      <c r="N63" s="8">
        <v>0.0015</v>
      </c>
    </row>
    <row r="64" s="1" customFormat="1" ht="14.25" spans="1:14">
      <c r="A64" s="7" t="s">
        <v>25</v>
      </c>
      <c r="B64" s="15" t="s">
        <v>27</v>
      </c>
      <c r="C64" s="9">
        <v>0.0003</v>
      </c>
      <c r="D64" s="16"/>
      <c r="E64" s="8">
        <v>0.0002</v>
      </c>
      <c r="F64" s="16"/>
      <c r="G64" s="8">
        <v>0.0002</v>
      </c>
      <c r="H64" s="9">
        <v>0.0018</v>
      </c>
      <c r="I64" s="9">
        <v>0.0002</v>
      </c>
      <c r="J64" s="16"/>
      <c r="K64" s="18">
        <v>0.0002</v>
      </c>
      <c r="L64" s="8">
        <v>0.0013</v>
      </c>
      <c r="M64" s="8">
        <v>0.0002</v>
      </c>
      <c r="N64" s="16"/>
    </row>
    <row r="66" s="1" customFormat="1" ht="39" customHeight="1" spans="1:14">
      <c r="A66" s="3" t="s">
        <v>381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="1" customFormat="1" ht="16" customHeight="1" spans="1:14">
      <c r="A67" s="20" t="s">
        <v>14</v>
      </c>
      <c r="B67" s="5" t="s">
        <v>13</v>
      </c>
      <c r="C67" s="4" t="s">
        <v>359</v>
      </c>
      <c r="D67" s="4"/>
      <c r="E67" s="4" t="s">
        <v>360</v>
      </c>
      <c r="F67" s="4"/>
      <c r="G67" s="4" t="s">
        <v>361</v>
      </c>
      <c r="H67" s="4"/>
      <c r="I67" s="4" t="s">
        <v>362</v>
      </c>
      <c r="J67" s="4"/>
      <c r="K67" s="4" t="s">
        <v>363</v>
      </c>
      <c r="L67" s="4"/>
      <c r="M67" s="4" t="s">
        <v>364</v>
      </c>
      <c r="N67" s="4"/>
    </row>
    <row r="68" s="1" customFormat="1" ht="16" customHeight="1" spans="1:14">
      <c r="A68" s="21"/>
      <c r="B68" s="6"/>
      <c r="C68" s="4" t="s">
        <v>307</v>
      </c>
      <c r="D68" s="4" t="s">
        <v>308</v>
      </c>
      <c r="E68" s="4" t="s">
        <v>307</v>
      </c>
      <c r="F68" s="4" t="s">
        <v>308</v>
      </c>
      <c r="G68" s="4" t="s">
        <v>307</v>
      </c>
      <c r="H68" s="4" t="s">
        <v>308</v>
      </c>
      <c r="I68" s="4" t="s">
        <v>307</v>
      </c>
      <c r="J68" s="4" t="s">
        <v>308</v>
      </c>
      <c r="K68" s="4" t="s">
        <v>307</v>
      </c>
      <c r="L68" s="4" t="s">
        <v>308</v>
      </c>
      <c r="M68" s="4" t="s">
        <v>307</v>
      </c>
      <c r="N68" s="4" t="s">
        <v>308</v>
      </c>
    </row>
    <row r="69" s="1" customFormat="1" ht="16" customHeight="1" spans="1:14">
      <c r="A69" s="7" t="s">
        <v>23</v>
      </c>
      <c r="B69" s="7" t="s">
        <v>22</v>
      </c>
      <c r="C69" s="8"/>
      <c r="D69" s="8"/>
      <c r="E69" s="8"/>
      <c r="F69" s="8"/>
      <c r="G69" s="8"/>
      <c r="H69" s="8"/>
      <c r="I69" s="9"/>
      <c r="J69" s="8"/>
      <c r="K69" s="8"/>
      <c r="L69" s="8"/>
      <c r="M69" s="8"/>
      <c r="N69" s="9"/>
    </row>
    <row r="70" s="1" customFormat="1" ht="16" customHeight="1" spans="1:14">
      <c r="A70" s="7" t="s">
        <v>29</v>
      </c>
      <c r="B70" s="7" t="s">
        <v>24</v>
      </c>
      <c r="C70" s="8">
        <v>0.007</v>
      </c>
      <c r="D70" s="8">
        <v>0.01</v>
      </c>
      <c r="E70" s="8">
        <v>0.005</v>
      </c>
      <c r="F70" s="8"/>
      <c r="G70" s="8">
        <v>0.004</v>
      </c>
      <c r="H70" s="8">
        <v>0.01</v>
      </c>
      <c r="I70" s="8">
        <v>0.007</v>
      </c>
      <c r="J70" s="8">
        <v>0.01</v>
      </c>
      <c r="K70" s="9">
        <v>0.007</v>
      </c>
      <c r="L70" s="8"/>
      <c r="M70" s="8"/>
      <c r="N70" s="9"/>
    </row>
    <row r="71" s="1" customFormat="1" ht="16" customHeight="1" spans="1:14">
      <c r="A71" s="7" t="s">
        <v>29</v>
      </c>
      <c r="B71" s="7" t="s">
        <v>26</v>
      </c>
      <c r="C71" s="8">
        <v>0.006</v>
      </c>
      <c r="D71" s="8"/>
      <c r="E71" s="9">
        <v>0.005</v>
      </c>
      <c r="F71" s="8"/>
      <c r="G71" s="8">
        <v>0.006</v>
      </c>
      <c r="H71" s="8"/>
      <c r="I71" s="9"/>
      <c r="J71" s="8">
        <v>0.01</v>
      </c>
      <c r="K71" s="9"/>
      <c r="L71" s="8">
        <v>0.01</v>
      </c>
      <c r="M71" s="9"/>
      <c r="N71" s="9"/>
    </row>
    <row r="72" s="1" customFormat="1" ht="16" customHeight="1" spans="1:14">
      <c r="A72" s="7" t="s">
        <v>29</v>
      </c>
      <c r="B72" s="7" t="s">
        <v>27</v>
      </c>
      <c r="C72" s="8">
        <v>0.004</v>
      </c>
      <c r="D72" s="8"/>
      <c r="E72" s="8"/>
      <c r="F72" s="8"/>
      <c r="G72" s="8">
        <v>0.004</v>
      </c>
      <c r="H72" s="8"/>
      <c r="I72" s="9">
        <v>0.004</v>
      </c>
      <c r="J72" s="8"/>
      <c r="K72" s="8"/>
      <c r="L72" s="8"/>
      <c r="M72" s="8"/>
      <c r="N72" s="8"/>
    </row>
    <row r="73" s="1" customFormat="1" ht="16" customHeight="1" spans="1:14">
      <c r="A73" s="7" t="s">
        <v>29</v>
      </c>
      <c r="B73" s="7" t="s">
        <v>28</v>
      </c>
      <c r="C73" s="8">
        <v>0.004</v>
      </c>
      <c r="D73" s="8"/>
      <c r="E73" s="8">
        <v>0.007</v>
      </c>
      <c r="F73" s="8"/>
      <c r="G73" s="8">
        <v>0.004</v>
      </c>
      <c r="H73" s="8"/>
      <c r="I73" s="8">
        <v>0.007</v>
      </c>
      <c r="J73" s="8"/>
      <c r="K73" s="9">
        <v>0.004</v>
      </c>
      <c r="L73" s="8">
        <v>0.01</v>
      </c>
      <c r="M73" s="9">
        <v>0.007</v>
      </c>
      <c r="N73" s="8"/>
    </row>
    <row r="74" s="1" customFormat="1" ht="16" customHeight="1" spans="1:14">
      <c r="A74" s="7" t="s">
        <v>29</v>
      </c>
      <c r="B74" s="7" t="s">
        <v>30</v>
      </c>
      <c r="C74" s="8">
        <v>0.007</v>
      </c>
      <c r="D74" s="8"/>
      <c r="E74" s="8">
        <v>0.007</v>
      </c>
      <c r="F74" s="8"/>
      <c r="G74" s="8">
        <v>0.007</v>
      </c>
      <c r="H74" s="8">
        <v>0.01</v>
      </c>
      <c r="I74" s="8">
        <v>0.007</v>
      </c>
      <c r="J74" s="8"/>
      <c r="K74" s="9">
        <v>0.007</v>
      </c>
      <c r="L74" s="8">
        <v>0.01</v>
      </c>
      <c r="M74" s="9">
        <v>0.007</v>
      </c>
      <c r="N74" s="9">
        <v>0.01</v>
      </c>
    </row>
    <row r="75" s="1" customFormat="1" ht="16" customHeight="1" spans="1:14">
      <c r="A75" s="7" t="s">
        <v>29</v>
      </c>
      <c r="B75" s="7" t="s">
        <v>31</v>
      </c>
      <c r="C75" s="8">
        <v>0.005</v>
      </c>
      <c r="D75" s="8"/>
      <c r="E75" s="9">
        <v>0.006</v>
      </c>
      <c r="F75" s="8"/>
      <c r="G75" s="8">
        <v>0.007</v>
      </c>
      <c r="H75" s="8"/>
      <c r="I75" s="8">
        <v>0.004</v>
      </c>
      <c r="J75" s="8"/>
      <c r="K75" s="9">
        <v>0.007</v>
      </c>
      <c r="L75" s="8">
        <v>0.01</v>
      </c>
      <c r="M75" s="8">
        <v>0.004</v>
      </c>
      <c r="N75" s="9">
        <v>0.01</v>
      </c>
    </row>
    <row r="76" s="1" customFormat="1" ht="16" customHeight="1" spans="1:14">
      <c r="A76" s="7" t="s">
        <v>29</v>
      </c>
      <c r="B76" s="7" t="s">
        <v>34</v>
      </c>
      <c r="C76" s="8"/>
      <c r="D76" s="8"/>
      <c r="E76" s="9">
        <v>0.005</v>
      </c>
      <c r="F76" s="8"/>
      <c r="G76" s="8">
        <v>0.004</v>
      </c>
      <c r="H76" s="8"/>
      <c r="I76" s="24">
        <v>0.004</v>
      </c>
      <c r="J76" s="8"/>
      <c r="K76" s="9"/>
      <c r="L76" s="8">
        <v>0.01</v>
      </c>
      <c r="M76" s="9">
        <v>0.007</v>
      </c>
      <c r="N76" s="9"/>
    </row>
    <row r="77" s="1" customFormat="1" ht="16" customHeight="1" spans="1:14">
      <c r="A77" s="7" t="s">
        <v>29</v>
      </c>
      <c r="B77" s="7" t="s">
        <v>35</v>
      </c>
      <c r="C77" s="8">
        <v>0.007</v>
      </c>
      <c r="D77" s="8"/>
      <c r="E77" s="9">
        <v>0.006</v>
      </c>
      <c r="F77" s="8">
        <v>0.01</v>
      </c>
      <c r="G77" s="8">
        <v>0.007</v>
      </c>
      <c r="H77" s="8"/>
      <c r="I77" s="8">
        <v>0.007</v>
      </c>
      <c r="J77" s="8"/>
      <c r="K77" s="9">
        <v>0.004</v>
      </c>
      <c r="L77" s="8"/>
      <c r="M77" s="8">
        <v>0.004</v>
      </c>
      <c r="N77" s="9"/>
    </row>
    <row r="78" s="1" customFormat="1" ht="16" customHeight="1" spans="1:14">
      <c r="A78" s="7" t="s">
        <v>29</v>
      </c>
      <c r="B78" s="7" t="s">
        <v>36</v>
      </c>
      <c r="C78" s="8">
        <v>0.004</v>
      </c>
      <c r="D78" s="8"/>
      <c r="E78" s="8">
        <v>0.007</v>
      </c>
      <c r="F78" s="8">
        <v>0.01</v>
      </c>
      <c r="G78" s="8">
        <v>0.005</v>
      </c>
      <c r="H78" s="8"/>
      <c r="I78" s="8">
        <v>0.004</v>
      </c>
      <c r="J78" s="8"/>
      <c r="K78" s="8">
        <v>0.005</v>
      </c>
      <c r="L78" s="8"/>
      <c r="M78" s="9">
        <v>0.005</v>
      </c>
      <c r="N78" s="8"/>
    </row>
    <row r="79" s="1" customFormat="1" ht="16" customHeight="1" spans="1:14">
      <c r="A79" s="7" t="s">
        <v>29</v>
      </c>
      <c r="B79" s="7" t="s">
        <v>38</v>
      </c>
      <c r="C79" s="8"/>
      <c r="D79" s="8"/>
      <c r="E79" s="9">
        <v>0.005</v>
      </c>
      <c r="F79" s="8"/>
      <c r="G79" s="8">
        <v>0.004</v>
      </c>
      <c r="H79" s="8"/>
      <c r="I79" s="8">
        <v>0.007</v>
      </c>
      <c r="J79" s="8"/>
      <c r="K79" s="8"/>
      <c r="L79" s="8">
        <v>0.01</v>
      </c>
      <c r="M79" s="9"/>
      <c r="N79" s="8"/>
    </row>
    <row r="80" s="1" customFormat="1" ht="16" customHeight="1" spans="1:14">
      <c r="A80" s="7" t="s">
        <v>29</v>
      </c>
      <c r="B80" s="22" t="s">
        <v>33</v>
      </c>
      <c r="C80" s="8"/>
      <c r="D80" s="8"/>
      <c r="E80" s="9"/>
      <c r="F80" s="8"/>
      <c r="G80" s="8"/>
      <c r="H80" s="8"/>
      <c r="I80" s="8"/>
      <c r="J80" s="8"/>
      <c r="K80" s="8">
        <v>0.004</v>
      </c>
      <c r="L80" s="8"/>
      <c r="M80" s="9">
        <v>0.004</v>
      </c>
      <c r="N80" s="8"/>
    </row>
    <row r="81" s="1" customFormat="1" ht="16" customHeight="1" spans="1:14">
      <c r="A81" s="7" t="s">
        <v>29</v>
      </c>
      <c r="B81" s="22" t="s">
        <v>37</v>
      </c>
      <c r="C81" s="8"/>
      <c r="D81" s="8"/>
      <c r="E81" s="9"/>
      <c r="F81" s="8"/>
      <c r="G81" s="8"/>
      <c r="H81" s="8"/>
      <c r="I81" s="8"/>
      <c r="J81" s="8"/>
      <c r="K81" s="8">
        <v>0.004</v>
      </c>
      <c r="L81" s="8"/>
      <c r="M81" s="9">
        <v>0.006</v>
      </c>
      <c r="N81" s="8"/>
    </row>
    <row r="82" s="1" customFormat="1" ht="16" customHeight="1" spans="1:14">
      <c r="A82" s="20" t="s">
        <v>14</v>
      </c>
      <c r="B82" s="5" t="s">
        <v>13</v>
      </c>
      <c r="C82" s="10" t="s">
        <v>375</v>
      </c>
      <c r="D82" s="10"/>
      <c r="E82" s="10" t="s">
        <v>376</v>
      </c>
      <c r="F82" s="10"/>
      <c r="G82" s="10" t="s">
        <v>377</v>
      </c>
      <c r="H82" s="10"/>
      <c r="I82" s="10" t="s">
        <v>378</v>
      </c>
      <c r="J82" s="10"/>
      <c r="K82" s="10" t="s">
        <v>379</v>
      </c>
      <c r="L82" s="10"/>
      <c r="M82" s="10" t="s">
        <v>380</v>
      </c>
      <c r="N82" s="10"/>
    </row>
    <row r="83" s="1" customFormat="1" ht="16" customHeight="1" spans="1:14">
      <c r="A83" s="21"/>
      <c r="B83" s="6"/>
      <c r="C83" s="10" t="s">
        <v>307</v>
      </c>
      <c r="D83" s="10" t="s">
        <v>308</v>
      </c>
      <c r="E83" s="10" t="s">
        <v>307</v>
      </c>
      <c r="F83" s="10" t="s">
        <v>308</v>
      </c>
      <c r="G83" s="10" t="s">
        <v>307</v>
      </c>
      <c r="H83" s="10" t="s">
        <v>308</v>
      </c>
      <c r="I83" s="10" t="s">
        <v>307</v>
      </c>
      <c r="J83" s="10" t="s">
        <v>308</v>
      </c>
      <c r="K83" s="10" t="s">
        <v>307</v>
      </c>
      <c r="L83" s="10" t="s">
        <v>308</v>
      </c>
      <c r="M83" s="10" t="s">
        <v>307</v>
      </c>
      <c r="N83" s="10" t="s">
        <v>308</v>
      </c>
    </row>
    <row r="84" s="1" customFormat="1" ht="16" customHeight="1" spans="1:14">
      <c r="A84" s="7" t="s">
        <v>23</v>
      </c>
      <c r="B84" s="7" t="s">
        <v>22</v>
      </c>
      <c r="C84" s="8"/>
      <c r="D84" s="8"/>
      <c r="E84" s="9"/>
      <c r="F84" s="8"/>
      <c r="G84" s="8"/>
      <c r="H84" s="8"/>
      <c r="I84" s="8"/>
      <c r="J84" s="8"/>
      <c r="K84" s="8"/>
      <c r="L84" s="8"/>
      <c r="M84" s="8"/>
      <c r="N84" s="8"/>
    </row>
    <row r="85" s="1" customFormat="1" ht="16" customHeight="1" spans="1:14">
      <c r="A85" s="7" t="s">
        <v>29</v>
      </c>
      <c r="B85" s="7" t="s">
        <v>24</v>
      </c>
      <c r="C85" s="9"/>
      <c r="D85" s="8"/>
      <c r="E85" s="9"/>
      <c r="F85" s="8"/>
      <c r="G85" s="9">
        <v>0.006</v>
      </c>
      <c r="H85" s="9"/>
      <c r="I85" s="9"/>
      <c r="J85" s="9"/>
      <c r="K85" s="18"/>
      <c r="L85" s="8"/>
      <c r="M85" s="8"/>
      <c r="N85" s="8"/>
    </row>
    <row r="86" s="1" customFormat="1" ht="16" customHeight="1" spans="1:14">
      <c r="A86" s="7" t="s">
        <v>29</v>
      </c>
      <c r="B86" s="7" t="s">
        <v>26</v>
      </c>
      <c r="C86" s="9"/>
      <c r="D86" s="8">
        <v>0.01</v>
      </c>
      <c r="E86" s="8"/>
      <c r="F86" s="8">
        <v>0.01</v>
      </c>
      <c r="G86" s="9">
        <v>0.006</v>
      </c>
      <c r="H86" s="9"/>
      <c r="I86" s="9"/>
      <c r="J86" s="9">
        <v>0.01</v>
      </c>
      <c r="K86" s="18">
        <v>0.006</v>
      </c>
      <c r="L86" s="18"/>
      <c r="M86" s="8"/>
      <c r="N86" s="8"/>
    </row>
    <row r="87" s="1" customFormat="1" ht="16" customHeight="1" spans="1:14">
      <c r="A87" s="7" t="s">
        <v>29</v>
      </c>
      <c r="B87" s="7" t="s">
        <v>27</v>
      </c>
      <c r="C87" s="8"/>
      <c r="D87" s="8"/>
      <c r="E87" s="8"/>
      <c r="F87" s="8"/>
      <c r="G87" s="8">
        <v>0.005</v>
      </c>
      <c r="H87" s="8">
        <v>0.009</v>
      </c>
      <c r="I87" s="9"/>
      <c r="J87" s="8"/>
      <c r="K87" s="8"/>
      <c r="L87" s="8">
        <v>0.01</v>
      </c>
      <c r="M87" s="8"/>
      <c r="N87" s="8"/>
    </row>
    <row r="88" s="1" customFormat="1" ht="16" customHeight="1" spans="1:14">
      <c r="A88" s="7" t="s">
        <v>29</v>
      </c>
      <c r="B88" s="7" t="s">
        <v>28</v>
      </c>
      <c r="C88" s="9">
        <v>0.005</v>
      </c>
      <c r="D88" s="8"/>
      <c r="E88" s="9"/>
      <c r="F88" s="8"/>
      <c r="G88" s="9">
        <v>0.004</v>
      </c>
      <c r="H88" s="9"/>
      <c r="I88" s="9">
        <v>0.005</v>
      </c>
      <c r="J88" s="8">
        <v>0.008</v>
      </c>
      <c r="K88" s="18">
        <v>0.007</v>
      </c>
      <c r="L88" s="8"/>
      <c r="M88" s="8"/>
      <c r="N88" s="8"/>
    </row>
    <row r="89" s="1" customFormat="1" ht="16" customHeight="1" spans="1:14">
      <c r="A89" s="7" t="s">
        <v>29</v>
      </c>
      <c r="B89" s="7" t="s">
        <v>30</v>
      </c>
      <c r="C89" s="9"/>
      <c r="D89" s="8"/>
      <c r="E89" s="9">
        <v>0.007</v>
      </c>
      <c r="F89" s="8"/>
      <c r="G89" s="9">
        <v>0.007</v>
      </c>
      <c r="H89" s="9">
        <v>0.01</v>
      </c>
      <c r="I89" s="8">
        <v>0.007</v>
      </c>
      <c r="J89" s="9"/>
      <c r="K89" s="18">
        <v>0.006</v>
      </c>
      <c r="L89" s="8">
        <v>0.01</v>
      </c>
      <c r="M89" s="8"/>
      <c r="N89" s="8"/>
    </row>
    <row r="90" s="1" customFormat="1" ht="16" customHeight="1" spans="1:14">
      <c r="A90" s="7" t="s">
        <v>29</v>
      </c>
      <c r="B90" s="7" t="s">
        <v>31</v>
      </c>
      <c r="C90" s="8"/>
      <c r="D90" s="8"/>
      <c r="E90" s="8"/>
      <c r="F90" s="8">
        <v>0.01</v>
      </c>
      <c r="G90" s="8">
        <v>0.004</v>
      </c>
      <c r="H90" s="9">
        <v>0.01</v>
      </c>
      <c r="I90" s="8">
        <v>0.006</v>
      </c>
      <c r="J90" s="8"/>
      <c r="K90" s="18">
        <v>0.004</v>
      </c>
      <c r="L90" s="8"/>
      <c r="M90" s="8"/>
      <c r="N90" s="8"/>
    </row>
    <row r="91" s="1" customFormat="1" ht="16" customHeight="1" spans="1:14">
      <c r="A91" s="7" t="s">
        <v>29</v>
      </c>
      <c r="B91" s="7" t="s">
        <v>34</v>
      </c>
      <c r="C91" s="9">
        <v>0.007</v>
      </c>
      <c r="D91" s="8"/>
      <c r="E91" s="9">
        <v>0.005</v>
      </c>
      <c r="F91" s="8"/>
      <c r="G91" s="9">
        <v>0.006</v>
      </c>
      <c r="H91" s="9"/>
      <c r="I91" s="19"/>
      <c r="J91" s="9">
        <v>0.01</v>
      </c>
      <c r="K91" s="18"/>
      <c r="L91" s="8">
        <v>0.01</v>
      </c>
      <c r="M91" s="8"/>
      <c r="N91" s="8"/>
    </row>
    <row r="92" s="1" customFormat="1" ht="16" customHeight="1" spans="1:14">
      <c r="A92" s="7" t="s">
        <v>29</v>
      </c>
      <c r="B92" s="7" t="s">
        <v>35</v>
      </c>
      <c r="C92" s="9">
        <v>0.007</v>
      </c>
      <c r="D92" s="9">
        <v>0.01</v>
      </c>
      <c r="E92" s="9"/>
      <c r="F92" s="8"/>
      <c r="G92" s="9">
        <v>0.004</v>
      </c>
      <c r="H92" s="8"/>
      <c r="I92" s="8"/>
      <c r="J92" s="8"/>
      <c r="K92" s="8"/>
      <c r="L92" s="8">
        <v>0.01</v>
      </c>
      <c r="M92" s="8"/>
      <c r="N92" s="8"/>
    </row>
    <row r="93" s="1" customFormat="1" ht="16" customHeight="1" spans="1:14">
      <c r="A93" s="7" t="s">
        <v>29</v>
      </c>
      <c r="B93" s="7" t="s">
        <v>36</v>
      </c>
      <c r="C93" s="9">
        <v>0.004</v>
      </c>
      <c r="D93" s="8"/>
      <c r="E93" s="9">
        <v>0.004</v>
      </c>
      <c r="F93" s="8"/>
      <c r="G93" s="9">
        <v>0.004</v>
      </c>
      <c r="H93" s="9"/>
      <c r="I93" s="8"/>
      <c r="J93" s="8"/>
      <c r="K93" s="8">
        <v>0.006</v>
      </c>
      <c r="L93" s="8"/>
      <c r="M93" s="8"/>
      <c r="N93" s="8"/>
    </row>
    <row r="94" s="1" customFormat="1" ht="16" customHeight="1" spans="1:14">
      <c r="A94" s="7" t="s">
        <v>29</v>
      </c>
      <c r="B94" s="7" t="s">
        <v>38</v>
      </c>
      <c r="C94" s="8"/>
      <c r="D94" s="8"/>
      <c r="E94" s="8">
        <v>0.004</v>
      </c>
      <c r="F94" s="8"/>
      <c r="G94" s="8">
        <v>0.005</v>
      </c>
      <c r="H94" s="9"/>
      <c r="I94" s="8">
        <v>0.004</v>
      </c>
      <c r="J94" s="8"/>
      <c r="K94" s="8"/>
      <c r="L94" s="8"/>
      <c r="M94" s="8"/>
      <c r="N94" s="8"/>
    </row>
    <row r="95" s="1" customFormat="1" ht="16" customHeight="1" spans="1:14">
      <c r="A95" s="7" t="s">
        <v>29</v>
      </c>
      <c r="B95" s="22" t="s">
        <v>33</v>
      </c>
      <c r="C95" s="8"/>
      <c r="D95" s="8"/>
      <c r="E95" s="9"/>
      <c r="F95" s="8"/>
      <c r="G95" s="8">
        <v>0.005</v>
      </c>
      <c r="H95" s="8"/>
      <c r="I95" s="8">
        <v>0.006</v>
      </c>
      <c r="J95" s="8"/>
      <c r="K95" s="8"/>
      <c r="L95" s="8"/>
      <c r="M95" s="9"/>
      <c r="N95" s="8"/>
    </row>
    <row r="96" s="1" customFormat="1" ht="16" customHeight="1" spans="1:14">
      <c r="A96" s="7" t="s">
        <v>29</v>
      </c>
      <c r="B96" s="22" t="s">
        <v>32</v>
      </c>
      <c r="C96" s="8"/>
      <c r="D96" s="8"/>
      <c r="E96" s="9"/>
      <c r="F96" s="8"/>
      <c r="G96" s="8">
        <v>0.004</v>
      </c>
      <c r="H96" s="8">
        <v>0.008</v>
      </c>
      <c r="I96" s="8">
        <v>0.004</v>
      </c>
      <c r="J96" s="9">
        <v>0.01</v>
      </c>
      <c r="K96" s="18">
        <v>0.006</v>
      </c>
      <c r="L96" s="8">
        <v>0.01</v>
      </c>
      <c r="M96" s="9"/>
      <c r="N96" s="8"/>
    </row>
    <row r="97" s="1" customFormat="1" ht="16" customHeight="1" spans="1:14">
      <c r="A97" s="7" t="s">
        <v>29</v>
      </c>
      <c r="B97" s="7" t="s">
        <v>37</v>
      </c>
      <c r="C97" s="9">
        <v>0.007</v>
      </c>
      <c r="D97" s="8"/>
      <c r="E97" s="9"/>
      <c r="F97" s="8"/>
      <c r="G97" s="8"/>
      <c r="H97" s="9">
        <v>0.01</v>
      </c>
      <c r="I97" s="8">
        <v>0.004</v>
      </c>
      <c r="J97" s="8"/>
      <c r="K97" s="8">
        <v>0.005</v>
      </c>
      <c r="L97" s="8"/>
      <c r="M97" s="9"/>
      <c r="N97" s="8"/>
    </row>
    <row r="99" s="1" customFormat="1" ht="16" customHeight="1" spans="1:14">
      <c r="A99" s="11" t="s">
        <v>14</v>
      </c>
      <c r="B99" s="11" t="s">
        <v>13</v>
      </c>
      <c r="C99" s="12" t="s">
        <v>359</v>
      </c>
      <c r="D99" s="12"/>
      <c r="E99" s="12" t="s">
        <v>360</v>
      </c>
      <c r="F99" s="12"/>
      <c r="G99" s="12" t="s">
        <v>361</v>
      </c>
      <c r="H99" s="12"/>
      <c r="I99" s="12" t="s">
        <v>362</v>
      </c>
      <c r="J99" s="12"/>
      <c r="K99" s="12" t="s">
        <v>363</v>
      </c>
      <c r="L99" s="12"/>
      <c r="M99" s="12" t="s">
        <v>364</v>
      </c>
      <c r="N99" s="12"/>
    </row>
    <row r="100" s="1" customFormat="1" ht="16" customHeight="1" spans="1:14">
      <c r="A100" s="13"/>
      <c r="B100" s="13"/>
      <c r="C100" s="12" t="s">
        <v>307</v>
      </c>
      <c r="D100" s="12" t="s">
        <v>308</v>
      </c>
      <c r="E100" s="12" t="s">
        <v>307</v>
      </c>
      <c r="F100" s="12" t="s">
        <v>308</v>
      </c>
      <c r="G100" s="12" t="s">
        <v>307</v>
      </c>
      <c r="H100" s="12" t="s">
        <v>308</v>
      </c>
      <c r="I100" s="12" t="s">
        <v>307</v>
      </c>
      <c r="J100" s="12" t="s">
        <v>308</v>
      </c>
      <c r="K100" s="12" t="s">
        <v>307</v>
      </c>
      <c r="L100" s="12" t="s">
        <v>308</v>
      </c>
      <c r="M100" s="12" t="s">
        <v>307</v>
      </c>
      <c r="N100" s="12" t="s">
        <v>308</v>
      </c>
    </row>
    <row r="101" s="1" customFormat="1" ht="16" customHeight="1" spans="1:14">
      <c r="A101" s="7" t="s">
        <v>23</v>
      </c>
      <c r="B101" s="15" t="s">
        <v>22</v>
      </c>
      <c r="C101" s="8">
        <v>0.0012</v>
      </c>
      <c r="D101" s="8">
        <v>0.0025</v>
      </c>
      <c r="E101" s="8">
        <v>0.0014</v>
      </c>
      <c r="F101" s="8">
        <v>0.0025</v>
      </c>
      <c r="G101" s="8">
        <v>0.0012</v>
      </c>
      <c r="H101" s="8">
        <v>0.002</v>
      </c>
      <c r="I101" s="8">
        <v>0.0012</v>
      </c>
      <c r="J101" s="8">
        <v>0.0014</v>
      </c>
      <c r="K101" s="8">
        <v>0.0008</v>
      </c>
      <c r="L101" s="8">
        <v>0.0025</v>
      </c>
      <c r="M101" s="8">
        <v>0.0008</v>
      </c>
      <c r="N101" s="8">
        <v>0.0025</v>
      </c>
    </row>
    <row r="102" s="1" customFormat="1" spans="1:14">
      <c r="A102" s="7" t="s">
        <v>25</v>
      </c>
      <c r="B102" s="15" t="s">
        <v>24</v>
      </c>
      <c r="C102" s="8">
        <v>0.0004</v>
      </c>
      <c r="D102" s="16"/>
      <c r="E102" s="8">
        <v>0.0005</v>
      </c>
      <c r="F102" s="16"/>
      <c r="G102" s="8">
        <v>0.0005</v>
      </c>
      <c r="H102" s="8">
        <v>0.0018</v>
      </c>
      <c r="I102" s="8">
        <v>0.0005</v>
      </c>
      <c r="J102" s="16"/>
      <c r="K102" s="8">
        <v>0.0003</v>
      </c>
      <c r="L102" s="8">
        <v>0.0018</v>
      </c>
      <c r="M102" s="8">
        <v>0.0002</v>
      </c>
      <c r="N102" s="8">
        <v>0.0018</v>
      </c>
    </row>
    <row r="103" s="1" customFormat="1" spans="1:14">
      <c r="A103" s="7" t="s">
        <v>25</v>
      </c>
      <c r="B103" s="15" t="s">
        <v>26</v>
      </c>
      <c r="C103" s="8">
        <v>0.0002</v>
      </c>
      <c r="D103" s="16"/>
      <c r="E103" s="8">
        <v>0.0004</v>
      </c>
      <c r="F103" s="16"/>
      <c r="G103" s="8">
        <v>0.0003</v>
      </c>
      <c r="H103" s="16"/>
      <c r="I103" s="24">
        <v>0.0002</v>
      </c>
      <c r="J103" s="16"/>
      <c r="K103" s="8">
        <v>0.0002</v>
      </c>
      <c r="L103" s="8">
        <v>0.0018</v>
      </c>
      <c r="M103" s="8">
        <v>0.0002</v>
      </c>
      <c r="N103" s="8"/>
    </row>
    <row r="104" s="1" customFormat="1" spans="1:14">
      <c r="A104" s="7" t="s">
        <v>25</v>
      </c>
      <c r="B104" s="15" t="s">
        <v>27</v>
      </c>
      <c r="C104" s="8">
        <v>0.0003</v>
      </c>
      <c r="D104" s="16"/>
      <c r="E104" s="8">
        <v>0.0004</v>
      </c>
      <c r="F104" s="8">
        <v>0.0018</v>
      </c>
      <c r="G104" s="8">
        <v>0.0004</v>
      </c>
      <c r="H104" s="16"/>
      <c r="I104" s="8">
        <v>0.0003</v>
      </c>
      <c r="J104" s="16"/>
      <c r="K104" s="8">
        <v>0.0002</v>
      </c>
      <c r="L104" s="16"/>
      <c r="M104" s="8">
        <v>0.0002</v>
      </c>
      <c r="N104" s="8"/>
    </row>
    <row r="105" s="1" customFormat="1" spans="1:14">
      <c r="A105" s="7" t="s">
        <v>25</v>
      </c>
      <c r="B105" s="23" t="s">
        <v>30</v>
      </c>
      <c r="C105" s="8"/>
      <c r="D105" s="16"/>
      <c r="E105" s="8"/>
      <c r="F105" s="8"/>
      <c r="G105" s="8"/>
      <c r="H105" s="16"/>
      <c r="I105" s="8">
        <v>0.0002</v>
      </c>
      <c r="J105" s="16"/>
      <c r="K105" s="8">
        <v>0.0002</v>
      </c>
      <c r="L105" s="8">
        <v>0.0018</v>
      </c>
      <c r="M105" s="8">
        <v>0.0004</v>
      </c>
      <c r="N105" s="8"/>
    </row>
    <row r="106" s="1" customFormat="1" ht="16" customHeight="1" spans="1:14">
      <c r="A106" s="12" t="s">
        <v>14</v>
      </c>
      <c r="B106" s="11" t="s">
        <v>13</v>
      </c>
      <c r="C106" s="17" t="s">
        <v>375</v>
      </c>
      <c r="D106" s="17"/>
      <c r="E106" s="17" t="s">
        <v>376</v>
      </c>
      <c r="F106" s="17"/>
      <c r="G106" s="17" t="s">
        <v>377</v>
      </c>
      <c r="H106" s="17"/>
      <c r="I106" s="17" t="s">
        <v>378</v>
      </c>
      <c r="J106" s="17"/>
      <c r="K106" s="17" t="s">
        <v>379</v>
      </c>
      <c r="L106" s="17"/>
      <c r="M106" s="17" t="s">
        <v>380</v>
      </c>
      <c r="N106" s="17"/>
    </row>
    <row r="107" s="1" customFormat="1" ht="16" customHeight="1" spans="1:14">
      <c r="A107" s="12"/>
      <c r="B107" s="13"/>
      <c r="C107" s="12" t="s">
        <v>307</v>
      </c>
      <c r="D107" s="12" t="s">
        <v>308</v>
      </c>
      <c r="E107" s="12" t="s">
        <v>307</v>
      </c>
      <c r="F107" s="12" t="s">
        <v>308</v>
      </c>
      <c r="G107" s="12" t="s">
        <v>307</v>
      </c>
      <c r="H107" s="12" t="s">
        <v>308</v>
      </c>
      <c r="I107" s="12" t="s">
        <v>307</v>
      </c>
      <c r="J107" s="12" t="s">
        <v>308</v>
      </c>
      <c r="K107" s="12" t="s">
        <v>307</v>
      </c>
      <c r="L107" s="12" t="s">
        <v>308</v>
      </c>
      <c r="M107" s="12" t="s">
        <v>307</v>
      </c>
      <c r="N107" s="12" t="s">
        <v>308</v>
      </c>
    </row>
    <row r="108" s="1" customFormat="1" ht="16" customHeight="1" spans="1:14">
      <c r="A108" s="7" t="s">
        <v>23</v>
      </c>
      <c r="B108" s="15" t="s">
        <v>22</v>
      </c>
      <c r="C108" s="9">
        <v>0.0008</v>
      </c>
      <c r="D108" s="9">
        <v>0.0014</v>
      </c>
      <c r="E108" s="9">
        <v>0.0008</v>
      </c>
      <c r="F108" s="8">
        <v>0.002</v>
      </c>
      <c r="G108" s="9">
        <v>0.001</v>
      </c>
      <c r="H108" s="9">
        <v>0.002</v>
      </c>
      <c r="I108" s="9">
        <v>0.0008</v>
      </c>
      <c r="J108" s="9">
        <v>0.002</v>
      </c>
      <c r="K108" s="18">
        <v>0.001</v>
      </c>
      <c r="L108" s="18">
        <v>0.0025</v>
      </c>
      <c r="M108" s="8"/>
      <c r="N108" s="8"/>
    </row>
    <row r="109" s="1" customFormat="1" ht="14.25" spans="1:14">
      <c r="A109" s="7" t="s">
        <v>25</v>
      </c>
      <c r="B109" s="15" t="s">
        <v>24</v>
      </c>
      <c r="C109" s="9">
        <v>0.0002</v>
      </c>
      <c r="D109" s="9"/>
      <c r="E109" s="9"/>
      <c r="F109" s="8">
        <v>0.0018</v>
      </c>
      <c r="G109" s="8">
        <v>0.0002</v>
      </c>
      <c r="H109" s="9">
        <v>0.0015</v>
      </c>
      <c r="I109" s="9">
        <v>0.0002</v>
      </c>
      <c r="J109" s="9">
        <v>0.0015</v>
      </c>
      <c r="K109" s="18">
        <v>0.0003</v>
      </c>
      <c r="L109" s="8">
        <v>0.0018</v>
      </c>
      <c r="M109" s="8"/>
      <c r="N109" s="8"/>
    </row>
    <row r="110" s="1" customFormat="1" ht="14.25" spans="1:14">
      <c r="A110" s="7" t="s">
        <v>25</v>
      </c>
      <c r="B110" s="15" t="s">
        <v>26</v>
      </c>
      <c r="C110" s="9">
        <v>0.0002</v>
      </c>
      <c r="D110" s="16"/>
      <c r="E110" s="9">
        <v>0.0002</v>
      </c>
      <c r="F110" s="16"/>
      <c r="G110" s="9">
        <v>0.0004</v>
      </c>
      <c r="H110" s="9">
        <v>0.0013</v>
      </c>
      <c r="I110" s="9">
        <v>0.0002</v>
      </c>
      <c r="J110" s="8">
        <v>0.0018</v>
      </c>
      <c r="K110" s="18">
        <v>0.0002</v>
      </c>
      <c r="L110" s="8">
        <v>0.0013</v>
      </c>
      <c r="M110" s="8"/>
      <c r="N110" s="8"/>
    </row>
    <row r="111" s="1" customFormat="1" ht="14.25" spans="1:14">
      <c r="A111" s="7" t="s">
        <v>25</v>
      </c>
      <c r="B111" s="15" t="s">
        <v>27</v>
      </c>
      <c r="C111" s="9">
        <v>0.0003</v>
      </c>
      <c r="D111" s="8">
        <v>0.0015</v>
      </c>
      <c r="E111" s="9">
        <v>0.0002</v>
      </c>
      <c r="F111" s="16"/>
      <c r="G111" s="8">
        <v>0.0002</v>
      </c>
      <c r="H111" s="9">
        <v>0.0013</v>
      </c>
      <c r="I111" s="9"/>
      <c r="J111" s="16"/>
      <c r="K111" s="18">
        <v>0.0002</v>
      </c>
      <c r="L111" s="8">
        <v>0.0018</v>
      </c>
      <c r="M111" s="8"/>
      <c r="N111" s="16"/>
    </row>
    <row r="112" s="2" customFormat="1" ht="14.25" spans="1:14">
      <c r="A112" s="7" t="s">
        <v>25</v>
      </c>
      <c r="B112" s="16" t="s">
        <v>30</v>
      </c>
      <c r="C112" s="9">
        <v>0.0004</v>
      </c>
      <c r="D112" s="16"/>
      <c r="E112" s="9">
        <v>0.0003</v>
      </c>
      <c r="F112" s="16"/>
      <c r="G112" s="8">
        <v>0.0003</v>
      </c>
      <c r="H112" s="9">
        <v>0.0018</v>
      </c>
      <c r="I112" s="9">
        <v>0.0005</v>
      </c>
      <c r="J112" s="16"/>
      <c r="K112" s="18">
        <v>0.0005</v>
      </c>
      <c r="L112" s="8">
        <v>0.0018</v>
      </c>
      <c r="M112" s="8"/>
      <c r="N112" s="16"/>
    </row>
  </sheetData>
  <mergeCells count="66">
    <mergeCell ref="A1:N1"/>
    <mergeCell ref="C2:D2"/>
    <mergeCell ref="E2:F2"/>
    <mergeCell ref="G2:H2"/>
    <mergeCell ref="I2:J2"/>
    <mergeCell ref="K2:L2"/>
    <mergeCell ref="M2:N2"/>
    <mergeCell ref="C26:D26"/>
    <mergeCell ref="E26:F26"/>
    <mergeCell ref="G26:H26"/>
    <mergeCell ref="I26:J26"/>
    <mergeCell ref="K26:L26"/>
    <mergeCell ref="M26:N26"/>
    <mergeCell ref="C52:D52"/>
    <mergeCell ref="E52:F52"/>
    <mergeCell ref="G52:H52"/>
    <mergeCell ref="I52:J52"/>
    <mergeCell ref="K52:L52"/>
    <mergeCell ref="M52:N52"/>
    <mergeCell ref="C59:D59"/>
    <mergeCell ref="E59:F59"/>
    <mergeCell ref="G59:H59"/>
    <mergeCell ref="I59:J59"/>
    <mergeCell ref="K59:L59"/>
    <mergeCell ref="M59:N59"/>
    <mergeCell ref="A66:N66"/>
    <mergeCell ref="C67:D67"/>
    <mergeCell ref="E67:F67"/>
    <mergeCell ref="G67:H67"/>
    <mergeCell ref="I67:J67"/>
    <mergeCell ref="K67:L67"/>
    <mergeCell ref="M67:N67"/>
    <mergeCell ref="C82:D82"/>
    <mergeCell ref="E82:F82"/>
    <mergeCell ref="G82:H82"/>
    <mergeCell ref="I82:J82"/>
    <mergeCell ref="K82:L82"/>
    <mergeCell ref="M82:N82"/>
    <mergeCell ref="C99:D99"/>
    <mergeCell ref="E99:F99"/>
    <mergeCell ref="G99:H99"/>
    <mergeCell ref="I99:J99"/>
    <mergeCell ref="K99:L99"/>
    <mergeCell ref="M99:N99"/>
    <mergeCell ref="C106:D106"/>
    <mergeCell ref="E106:F106"/>
    <mergeCell ref="G106:H106"/>
    <mergeCell ref="I106:J106"/>
    <mergeCell ref="K106:L106"/>
    <mergeCell ref="M106:N106"/>
    <mergeCell ref="A2:A3"/>
    <mergeCell ref="A26:A27"/>
    <mergeCell ref="A52:A53"/>
    <mergeCell ref="A59:A60"/>
    <mergeCell ref="A67:A68"/>
    <mergeCell ref="A82:A83"/>
    <mergeCell ref="A99:A100"/>
    <mergeCell ref="A106:A107"/>
    <mergeCell ref="B2:B3"/>
    <mergeCell ref="B26:B27"/>
    <mergeCell ref="B52:B53"/>
    <mergeCell ref="B59:B60"/>
    <mergeCell ref="B67:B68"/>
    <mergeCell ref="B82:B83"/>
    <mergeCell ref="B99:B100"/>
    <mergeCell ref="B106:B10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11月工资</vt:lpstr>
      <vt:lpstr>11月回款提成明细</vt:lpstr>
      <vt:lpstr>11月销售明细</vt:lpstr>
      <vt:lpstr>1期地下室</vt:lpstr>
      <vt:lpstr>预抵押证</vt:lpstr>
      <vt:lpstr>佣金比例总表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清风暖阳</cp:lastModifiedBy>
  <dcterms:created xsi:type="dcterms:W3CDTF">2023-05-12T11:15:00Z</dcterms:created>
  <dcterms:modified xsi:type="dcterms:W3CDTF">2024-12-26T10:40:40Z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9743E48F96B24794868D5E8BC1365CAF_13</vt:lpwstr>
  </property>
  <property fmtid="{D5CDD505-2E9C-101B-9397-08002B2CF9AE}" pid="4" name="KSOReadingLayout">
    <vt:bool>true</vt:bool>
  </property>
</Properties>
</file>